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xl/externalLinks/externalLink5.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20" yWindow="120" windowWidth="2640" windowHeight="3675" activeTab="1"/>
  </bookViews>
  <sheets>
    <sheet name="RSA-1 CPA Eff. 7.1.19" sheetId="1" r:id="rId1"/>
    <sheet name="Joe's CPA Eff 7.1.19" sheetId="2" r:id="rId2"/>
    <sheet name="RSA-1 CPA Eff 7.1.18" sheetId="5" r:id="rId3"/>
    <sheet name="Joe's CPA Eff 7.1.18" sheetId="6" r:id="rId4"/>
  </sheets>
  <externalReferences>
    <externalReference r:id="rId5"/>
    <externalReference r:id="rId6"/>
    <externalReference r:id="rId7"/>
    <externalReference r:id="rId8"/>
    <externalReference r:id="rId9"/>
  </externalReferences>
  <definedNames>
    <definedName name="_xlnm.Print_Area" localSheetId="3">'Joe''s CPA Eff 7.1.18'!$A$1:$O$66</definedName>
    <definedName name="_xlnm.Print_Area" localSheetId="1">'Joe''s CPA Eff 7.1.19'!$A$1:$I$67</definedName>
    <definedName name="_xlnm.Print_Area" localSheetId="2">'RSA-1 CPA Eff 7.1.18'!$A$1:$P$28</definedName>
    <definedName name="_xlnm.Print_Area" localSheetId="0">'RSA-1 CPA Eff. 7.1.19'!$A$1:$I$29</definedName>
    <definedName name="_xlnm.Print_Titles" localSheetId="3">'Joe''s CPA Eff 7.1.18'!$1:$4</definedName>
    <definedName name="_xlnm.Print_Titles" localSheetId="1">'Joe''s CPA Eff 7.1.19'!$1:$4</definedName>
    <definedName name="_xlnm.Print_Titles" localSheetId="2">'RSA-1 CPA Eff 7.1.18'!$A:$A</definedName>
    <definedName name="_xlnm.Print_Titles" localSheetId="0">'RSA-1 CPA Eff. 7.1.19'!$A:$A</definedName>
  </definedNames>
  <calcPr calcId="145621" calcMode="manual" concurrentManualCount="4"/>
</workbook>
</file>

<file path=xl/calcChain.xml><?xml version="1.0" encoding="utf-8"?>
<calcChain xmlns="http://schemas.openxmlformats.org/spreadsheetml/2006/main">
  <c r="H31" i="2" l="1"/>
  <c r="G25" i="1"/>
  <c r="M56" i="6" l="1"/>
  <c r="L56" i="6"/>
  <c r="K56" i="6"/>
  <c r="J56" i="6"/>
  <c r="I56" i="6"/>
  <c r="H56" i="6"/>
  <c r="G56" i="6"/>
  <c r="F56" i="6"/>
  <c r="E56" i="6"/>
  <c r="D56" i="6"/>
  <c r="C56" i="6"/>
  <c r="B56" i="6"/>
  <c r="M53" i="6"/>
  <c r="L53" i="6"/>
  <c r="K53" i="6"/>
  <c r="J53" i="6"/>
  <c r="I53" i="6"/>
  <c r="H53" i="6"/>
  <c r="G53" i="6"/>
  <c r="F53" i="6"/>
  <c r="E53" i="6"/>
  <c r="D53" i="6"/>
  <c r="C53" i="6"/>
  <c r="B53" i="6"/>
  <c r="N53" i="6" s="1"/>
  <c r="M41" i="6"/>
  <c r="L41" i="6"/>
  <c r="K41" i="6"/>
  <c r="J41" i="6"/>
  <c r="I41" i="6"/>
  <c r="H41" i="6"/>
  <c r="G41" i="6"/>
  <c r="F41" i="6"/>
  <c r="E41" i="6"/>
  <c r="D41" i="6"/>
  <c r="C41" i="6"/>
  <c r="B41" i="6"/>
  <c r="N41" i="6" s="1"/>
  <c r="M40" i="6"/>
  <c r="L40" i="6"/>
  <c r="K40" i="6"/>
  <c r="K42" i="6" s="1"/>
  <c r="J40" i="6"/>
  <c r="I40" i="6"/>
  <c r="H40" i="6"/>
  <c r="G40" i="6"/>
  <c r="G42" i="6" s="1"/>
  <c r="F40" i="6"/>
  <c r="E40" i="6"/>
  <c r="D40" i="6"/>
  <c r="C40" i="6"/>
  <c r="C42" i="6" s="1"/>
  <c r="B40" i="6"/>
  <c r="M25" i="6"/>
  <c r="L25" i="6"/>
  <c r="K25" i="6"/>
  <c r="J25" i="6"/>
  <c r="I25" i="6"/>
  <c r="H25" i="6"/>
  <c r="G25" i="6"/>
  <c r="F25" i="6"/>
  <c r="E25" i="6"/>
  <c r="D25" i="6"/>
  <c r="C25" i="6"/>
  <c r="B25" i="6"/>
  <c r="M22" i="6"/>
  <c r="L22" i="6"/>
  <c r="K22" i="6"/>
  <c r="J22" i="6"/>
  <c r="I22" i="6"/>
  <c r="H22" i="6"/>
  <c r="G22" i="6"/>
  <c r="F22" i="6"/>
  <c r="E22" i="6"/>
  <c r="D22" i="6"/>
  <c r="C22" i="6"/>
  <c r="B22" i="6"/>
  <c r="N22" i="6" s="1"/>
  <c r="M15" i="6"/>
  <c r="M46" i="6" s="1"/>
  <c r="M50" i="6" s="1"/>
  <c r="L15" i="6"/>
  <c r="L46" i="6" s="1"/>
  <c r="L50" i="6" s="1"/>
  <c r="K15" i="6"/>
  <c r="K19" i="6" s="1"/>
  <c r="J15" i="6"/>
  <c r="J46" i="6" s="1"/>
  <c r="J50" i="6" s="1"/>
  <c r="I15" i="6"/>
  <c r="I46" i="6" s="1"/>
  <c r="I50" i="6" s="1"/>
  <c r="H15" i="6"/>
  <c r="H46" i="6" s="1"/>
  <c r="H50" i="6" s="1"/>
  <c r="G15" i="6"/>
  <c r="G19" i="6" s="1"/>
  <c r="F15" i="6"/>
  <c r="F46" i="6" s="1"/>
  <c r="F50" i="6" s="1"/>
  <c r="E15" i="6"/>
  <c r="E46" i="6" s="1"/>
  <c r="E50" i="6" s="1"/>
  <c r="D15" i="6"/>
  <c r="D46" i="6" s="1"/>
  <c r="D50" i="6" s="1"/>
  <c r="C15" i="6"/>
  <c r="C19" i="6" s="1"/>
  <c r="B15" i="6"/>
  <c r="B46" i="6" s="1"/>
  <c r="B50" i="6" s="1"/>
  <c r="M10" i="6"/>
  <c r="G32" i="6" s="1"/>
  <c r="L10" i="6"/>
  <c r="F32" i="6" s="1"/>
  <c r="K10" i="6"/>
  <c r="E32" i="6" s="1"/>
  <c r="J10" i="6"/>
  <c r="D32" i="6" s="1"/>
  <c r="I10" i="6"/>
  <c r="C32" i="6" s="1"/>
  <c r="H10" i="6"/>
  <c r="B32" i="6" s="1"/>
  <c r="G10" i="6"/>
  <c r="F10" i="6"/>
  <c r="E10" i="6"/>
  <c r="D10" i="6"/>
  <c r="C10" i="6"/>
  <c r="B10" i="6"/>
  <c r="N10" i="6" s="1"/>
  <c r="M9" i="6"/>
  <c r="M11" i="6" s="1"/>
  <c r="L9" i="6"/>
  <c r="K9" i="6"/>
  <c r="J9" i="6"/>
  <c r="I9" i="6"/>
  <c r="I11" i="6" s="1"/>
  <c r="H9" i="6"/>
  <c r="G9" i="6"/>
  <c r="F9" i="6"/>
  <c r="E9" i="6"/>
  <c r="E11" i="6" s="1"/>
  <c r="D9" i="6"/>
  <c r="C9" i="6"/>
  <c r="B9" i="6"/>
  <c r="N9" i="6" s="1"/>
  <c r="M6" i="6"/>
  <c r="M37" i="6" s="1"/>
  <c r="L6" i="6"/>
  <c r="L37" i="6" s="1"/>
  <c r="K6" i="6"/>
  <c r="K37" i="6" s="1"/>
  <c r="J6" i="6"/>
  <c r="J37" i="6" s="1"/>
  <c r="I6" i="6"/>
  <c r="I37" i="6" s="1"/>
  <c r="H6" i="6"/>
  <c r="H37" i="6" s="1"/>
  <c r="G6" i="6"/>
  <c r="G37" i="6" s="1"/>
  <c r="F6" i="6"/>
  <c r="F37" i="6" s="1"/>
  <c r="E6" i="6"/>
  <c r="E37" i="6" s="1"/>
  <c r="D6" i="6"/>
  <c r="D37" i="6" s="1"/>
  <c r="C6" i="6"/>
  <c r="C37" i="6" s="1"/>
  <c r="B6" i="6"/>
  <c r="B37" i="6" s="1"/>
  <c r="A4" i="6"/>
  <c r="M19" i="5"/>
  <c r="L19" i="5"/>
  <c r="K19" i="5"/>
  <c r="J19" i="5"/>
  <c r="I19" i="5"/>
  <c r="H19" i="5"/>
  <c r="G19" i="5"/>
  <c r="F19" i="5"/>
  <c r="E19" i="5"/>
  <c r="D19" i="5"/>
  <c r="C19" i="5"/>
  <c r="B19" i="5"/>
  <c r="M16" i="5"/>
  <c r="L16" i="5"/>
  <c r="K16" i="5"/>
  <c r="J16" i="5"/>
  <c r="I16" i="5"/>
  <c r="H16" i="5"/>
  <c r="G16" i="5"/>
  <c r="F16" i="5"/>
  <c r="E16" i="5"/>
  <c r="D16" i="5"/>
  <c r="C16" i="5"/>
  <c r="B16" i="5"/>
  <c r="N16" i="5" s="1"/>
  <c r="M12" i="5"/>
  <c r="M14" i="5" s="1"/>
  <c r="M18" i="5" s="1"/>
  <c r="M20" i="5" s="1"/>
  <c r="L12" i="5"/>
  <c r="L14" i="6" s="1"/>
  <c r="K12" i="5"/>
  <c r="K14" i="6" s="1"/>
  <c r="J12" i="5"/>
  <c r="J14" i="6" s="1"/>
  <c r="I12" i="5"/>
  <c r="I14" i="5" s="1"/>
  <c r="I18" i="5" s="1"/>
  <c r="I20" i="5" s="1"/>
  <c r="H12" i="5"/>
  <c r="H14" i="6" s="1"/>
  <c r="G12" i="5"/>
  <c r="G14" i="6" s="1"/>
  <c r="G45" i="6" s="1"/>
  <c r="F12" i="5"/>
  <c r="F14" i="6" s="1"/>
  <c r="F45" i="6" s="1"/>
  <c r="E12" i="5"/>
  <c r="E14" i="5" s="1"/>
  <c r="E18" i="5" s="1"/>
  <c r="E20" i="5" s="1"/>
  <c r="D12" i="5"/>
  <c r="D14" i="6" s="1"/>
  <c r="D45" i="6" s="1"/>
  <c r="C12" i="5"/>
  <c r="C14" i="6" s="1"/>
  <c r="C45" i="6" s="1"/>
  <c r="B12" i="5"/>
  <c r="B14" i="6" s="1"/>
  <c r="B45" i="6" s="1"/>
  <c r="M9" i="5"/>
  <c r="L9" i="5"/>
  <c r="K9" i="5"/>
  <c r="K14" i="5" s="1"/>
  <c r="K18" i="5" s="1"/>
  <c r="K20" i="5" s="1"/>
  <c r="J9" i="5"/>
  <c r="J14" i="5" s="1"/>
  <c r="J18" i="5" s="1"/>
  <c r="J20" i="5" s="1"/>
  <c r="I9" i="5"/>
  <c r="H9" i="5"/>
  <c r="G9" i="5"/>
  <c r="G14" i="5" s="1"/>
  <c r="G18" i="5" s="1"/>
  <c r="G20" i="5" s="1"/>
  <c r="F9" i="5"/>
  <c r="F14" i="5" s="1"/>
  <c r="F18" i="5" s="1"/>
  <c r="F20" i="5" s="1"/>
  <c r="E9" i="5"/>
  <c r="D9" i="5"/>
  <c r="D14" i="5" s="1"/>
  <c r="D18" i="5" s="1"/>
  <c r="D20" i="5" s="1"/>
  <c r="C9" i="5"/>
  <c r="C14" i="5" s="1"/>
  <c r="C18" i="5" s="1"/>
  <c r="C20" i="5" s="1"/>
  <c r="B9" i="5"/>
  <c r="B14" i="5" s="1"/>
  <c r="F18" i="6" l="1"/>
  <c r="J18" i="6"/>
  <c r="B49" i="6"/>
  <c r="B51" i="6" s="1"/>
  <c r="B55" i="6" s="1"/>
  <c r="B57" i="6" s="1"/>
  <c r="F49" i="6"/>
  <c r="F51" i="6" s="1"/>
  <c r="F55" i="6" s="1"/>
  <c r="F57" i="6" s="1"/>
  <c r="D62" i="6"/>
  <c r="E30" i="6"/>
  <c r="E31" i="6" s="1"/>
  <c r="E33" i="6" s="1"/>
  <c r="K45" i="6"/>
  <c r="H45" i="6"/>
  <c r="B30" i="6"/>
  <c r="B31" i="6" s="1"/>
  <c r="B33" i="6" s="1"/>
  <c r="L45" i="6"/>
  <c r="L49" i="6" s="1"/>
  <c r="L51" i="6" s="1"/>
  <c r="L55" i="6" s="1"/>
  <c r="L57" i="6" s="1"/>
  <c r="F30" i="6"/>
  <c r="F31" i="6" s="1"/>
  <c r="F33" i="6" s="1"/>
  <c r="C18" i="6"/>
  <c r="C20" i="6" s="1"/>
  <c r="C24" i="6" s="1"/>
  <c r="C26" i="6" s="1"/>
  <c r="G18" i="6"/>
  <c r="G20" i="6" s="1"/>
  <c r="G24" i="6" s="1"/>
  <c r="G26" i="6" s="1"/>
  <c r="K18" i="6"/>
  <c r="K20" i="6" s="1"/>
  <c r="K24" i="6" s="1"/>
  <c r="K26" i="6" s="1"/>
  <c r="D18" i="6"/>
  <c r="H18" i="6"/>
  <c r="L18" i="6"/>
  <c r="L20" i="6" s="1"/>
  <c r="L24" i="6" s="1"/>
  <c r="L26" i="6" s="1"/>
  <c r="D49" i="6"/>
  <c r="D51" i="6" s="1"/>
  <c r="D55" i="6" s="1"/>
  <c r="D57" i="6" s="1"/>
  <c r="F61" i="6"/>
  <c r="B62" i="6"/>
  <c r="F62" i="6"/>
  <c r="B18" i="5"/>
  <c r="B20" i="5" s="1"/>
  <c r="J45" i="6"/>
  <c r="J49" i="6" s="1"/>
  <c r="J51" i="6" s="1"/>
  <c r="J55" i="6" s="1"/>
  <c r="J57" i="6" s="1"/>
  <c r="D30" i="6"/>
  <c r="D31" i="6" s="1"/>
  <c r="D33" i="6" s="1"/>
  <c r="E49" i="6"/>
  <c r="E51" i="6" s="1"/>
  <c r="E55" i="6" s="1"/>
  <c r="E57" i="6" s="1"/>
  <c r="C62" i="6"/>
  <c r="G62" i="6"/>
  <c r="N9" i="5"/>
  <c r="H14" i="5"/>
  <c r="H18" i="5" s="1"/>
  <c r="H20" i="5" s="1"/>
  <c r="L14" i="5"/>
  <c r="L18" i="5" s="1"/>
  <c r="L20" i="5" s="1"/>
  <c r="C24" i="5"/>
  <c r="C25" i="5" s="1"/>
  <c r="C27" i="5" s="1"/>
  <c r="G24" i="5"/>
  <c r="G25" i="5" s="1"/>
  <c r="G27" i="5" s="1"/>
  <c r="B11" i="6"/>
  <c r="F11" i="6"/>
  <c r="J11" i="6"/>
  <c r="E14" i="6"/>
  <c r="E45" i="6" s="1"/>
  <c r="I14" i="6"/>
  <c r="M14" i="6"/>
  <c r="D19" i="6"/>
  <c r="H19" i="6"/>
  <c r="L19" i="6"/>
  <c r="N40" i="6"/>
  <c r="N42" i="6" s="1"/>
  <c r="D42" i="6"/>
  <c r="H42" i="6"/>
  <c r="L42" i="6"/>
  <c r="C46" i="6"/>
  <c r="C50" i="6" s="1"/>
  <c r="G46" i="6"/>
  <c r="G50" i="6" s="1"/>
  <c r="K46" i="6"/>
  <c r="K50" i="6" s="1"/>
  <c r="C49" i="6"/>
  <c r="G49" i="6"/>
  <c r="K49" i="6"/>
  <c r="D61" i="6"/>
  <c r="D63" i="6" s="1"/>
  <c r="D24" i="5"/>
  <c r="D25" i="5" s="1"/>
  <c r="D27" i="5" s="1"/>
  <c r="C11" i="6"/>
  <c r="G11" i="6"/>
  <c r="K11" i="6"/>
  <c r="B18" i="6"/>
  <c r="E19" i="6"/>
  <c r="I19" i="6"/>
  <c r="M19" i="6"/>
  <c r="E42" i="6"/>
  <c r="I42" i="6"/>
  <c r="M42" i="6"/>
  <c r="H49" i="6"/>
  <c r="H51" i="6" s="1"/>
  <c r="H55" i="6" s="1"/>
  <c r="H57" i="6" s="1"/>
  <c r="E61" i="6"/>
  <c r="E24" i="5"/>
  <c r="E25" i="5" s="1"/>
  <c r="E27" i="5" s="1"/>
  <c r="D11" i="6"/>
  <c r="H11" i="6"/>
  <c r="L11" i="6"/>
  <c r="B19" i="6"/>
  <c r="F19" i="6"/>
  <c r="F20" i="6" s="1"/>
  <c r="F24" i="6" s="1"/>
  <c r="F26" i="6" s="1"/>
  <c r="J19" i="6"/>
  <c r="J20" i="6" s="1"/>
  <c r="J24" i="6" s="1"/>
  <c r="J26" i="6" s="1"/>
  <c r="B42" i="6"/>
  <c r="F42" i="6"/>
  <c r="J42" i="6"/>
  <c r="B24" i="5"/>
  <c r="B25" i="5" s="1"/>
  <c r="B27" i="5" s="1"/>
  <c r="F24" i="5"/>
  <c r="F25" i="5" s="1"/>
  <c r="F27" i="5" s="1"/>
  <c r="N14" i="5" l="1"/>
  <c r="N19" i="6"/>
  <c r="N50" i="6"/>
  <c r="E18" i="6"/>
  <c r="N18" i="6" s="1"/>
  <c r="N20" i="6" s="1"/>
  <c r="N20" i="5"/>
  <c r="N22" i="5" s="1"/>
  <c r="N23" i="5"/>
  <c r="N24" i="5"/>
  <c r="N27" i="5" s="1"/>
  <c r="K51" i="6"/>
  <c r="K55" i="6" s="1"/>
  <c r="K57" i="6" s="1"/>
  <c r="M45" i="6"/>
  <c r="M49" i="6" s="1"/>
  <c r="M51" i="6" s="1"/>
  <c r="M55" i="6" s="1"/>
  <c r="M57" i="6" s="1"/>
  <c r="G30" i="6"/>
  <c r="B20" i="6"/>
  <c r="B24" i="6" s="1"/>
  <c r="B26" i="6" s="1"/>
  <c r="G51" i="6"/>
  <c r="G55" i="6" s="1"/>
  <c r="G57" i="6" s="1"/>
  <c r="M18" i="6"/>
  <c r="M20" i="6" s="1"/>
  <c r="M24" i="6" s="1"/>
  <c r="M26" i="6" s="1"/>
  <c r="I45" i="6"/>
  <c r="I49" i="6" s="1"/>
  <c r="I51" i="6" s="1"/>
  <c r="I55" i="6" s="1"/>
  <c r="I57" i="6" s="1"/>
  <c r="C30" i="6"/>
  <c r="N11" i="6"/>
  <c r="F63" i="6"/>
  <c r="H20" i="6"/>
  <c r="H24" i="6" s="1"/>
  <c r="H26" i="6" s="1"/>
  <c r="C51" i="6"/>
  <c r="C55" i="6" s="1"/>
  <c r="C57" i="6" s="1"/>
  <c r="I18" i="6"/>
  <c r="I20" i="6" s="1"/>
  <c r="I24" i="6" s="1"/>
  <c r="I26" i="6" s="1"/>
  <c r="B61" i="6"/>
  <c r="B63" i="6" s="1"/>
  <c r="D20" i="6"/>
  <c r="D24" i="6" s="1"/>
  <c r="D26" i="6" s="1"/>
  <c r="E62" i="6"/>
  <c r="E63" i="6" s="1"/>
  <c r="E20" i="6" l="1"/>
  <c r="E24" i="6" s="1"/>
  <c r="E26" i="6" s="1"/>
  <c r="N57" i="6"/>
  <c r="N59" i="6" s="1"/>
  <c r="C31" i="6"/>
  <c r="C33" i="6" s="1"/>
  <c r="C61" i="6"/>
  <c r="C63" i="6" s="1"/>
  <c r="P27" i="5"/>
  <c r="N28" i="5"/>
  <c r="N26" i="6"/>
  <c r="N28" i="6" s="1"/>
  <c r="G31" i="6"/>
  <c r="G33" i="6" s="1"/>
  <c r="G61" i="6"/>
  <c r="G63" i="6" s="1"/>
  <c r="N60" i="6" s="1"/>
  <c r="N61" i="6" s="1"/>
  <c r="N64" i="6" s="1"/>
  <c r="N49" i="6"/>
  <c r="N51" i="6" s="1"/>
  <c r="N65" i="6" l="1"/>
  <c r="O64" i="6"/>
  <c r="N29" i="6"/>
  <c r="N30" i="6" s="1"/>
  <c r="N33" i="6" s="1"/>
  <c r="N34" i="6" l="1"/>
  <c r="O33" i="6"/>
  <c r="C22" i="2" l="1"/>
  <c r="D22" i="2"/>
  <c r="E22" i="2"/>
  <c r="F22" i="2"/>
  <c r="G22" i="2"/>
  <c r="B22" i="2"/>
  <c r="C57" i="2" l="1"/>
  <c r="D57" i="2"/>
  <c r="E57" i="2"/>
  <c r="F57" i="2"/>
  <c r="G57" i="2"/>
  <c r="B57" i="2"/>
  <c r="C54" i="2"/>
  <c r="D54" i="2"/>
  <c r="E54" i="2"/>
  <c r="F54" i="2"/>
  <c r="G54" i="2"/>
  <c r="B54" i="2"/>
  <c r="C41" i="2"/>
  <c r="D41" i="2"/>
  <c r="E41" i="2"/>
  <c r="F41" i="2"/>
  <c r="G41" i="2"/>
  <c r="C42" i="2"/>
  <c r="D42" i="2"/>
  <c r="E42" i="2"/>
  <c r="F42" i="2"/>
  <c r="G42" i="2"/>
  <c r="B42" i="2"/>
  <c r="B41" i="2"/>
  <c r="C25" i="2"/>
  <c r="D25" i="2"/>
  <c r="E25" i="2"/>
  <c r="F25" i="2"/>
  <c r="G25" i="2"/>
  <c r="B25" i="2"/>
  <c r="C14" i="2"/>
  <c r="D14" i="2"/>
  <c r="E14" i="2"/>
  <c r="F14" i="2"/>
  <c r="G14" i="2"/>
  <c r="C15" i="2"/>
  <c r="D15" i="2"/>
  <c r="E15" i="2"/>
  <c r="F15" i="2"/>
  <c r="G15" i="2"/>
  <c r="B15" i="2"/>
  <c r="B14" i="2"/>
  <c r="C9" i="2"/>
  <c r="D9" i="2"/>
  <c r="E9" i="2"/>
  <c r="F9" i="2"/>
  <c r="G9" i="2"/>
  <c r="C10" i="2"/>
  <c r="D10" i="2"/>
  <c r="E10" i="2"/>
  <c r="F10" i="2"/>
  <c r="G10" i="2"/>
  <c r="B10" i="2"/>
  <c r="B9" i="2"/>
  <c r="H65" i="2"/>
  <c r="H33" i="2"/>
  <c r="G27" i="1"/>
  <c r="C19" i="1" l="1"/>
  <c r="D19" i="1"/>
  <c r="E19" i="1"/>
  <c r="F19" i="1"/>
  <c r="G19" i="1"/>
  <c r="B19" i="1"/>
  <c r="C16" i="1"/>
  <c r="D16" i="1"/>
  <c r="E16" i="1"/>
  <c r="F16" i="1"/>
  <c r="G16" i="1"/>
  <c r="B16" i="1"/>
  <c r="C12" i="1"/>
  <c r="D12" i="1"/>
  <c r="E12" i="1"/>
  <c r="F12" i="1"/>
  <c r="B12" i="1"/>
  <c r="C9" i="1"/>
  <c r="D9" i="1"/>
  <c r="E9" i="1"/>
  <c r="F9" i="1"/>
  <c r="G9" i="1"/>
  <c r="B9" i="1"/>
  <c r="G12" i="1" l="1"/>
  <c r="B47" i="2" l="1"/>
  <c r="C6" i="2"/>
  <c r="D6" i="2"/>
  <c r="E6" i="2"/>
  <c r="F6" i="2"/>
  <c r="G6" i="2"/>
  <c r="B6" i="2"/>
  <c r="B46" i="2" l="1"/>
  <c r="B14" i="1"/>
  <c r="G11" i="2" l="1"/>
  <c r="F11" i="2"/>
  <c r="E11" i="2"/>
  <c r="C11" i="2"/>
  <c r="B11" i="2"/>
  <c r="H9" i="2"/>
  <c r="H9" i="1"/>
  <c r="A4" i="2" l="1"/>
  <c r="G38" i="2" l="1"/>
  <c r="F38" i="2"/>
  <c r="E38" i="2"/>
  <c r="D38" i="2"/>
  <c r="C38" i="2"/>
  <c r="B38" i="2"/>
  <c r="H16" i="1"/>
  <c r="G24" i="1" s="1"/>
  <c r="H22" i="2" l="1"/>
  <c r="H30" i="2" s="1"/>
  <c r="H54" i="2"/>
  <c r="H62" i="2" s="1"/>
  <c r="B43" i="2" l="1"/>
  <c r="F43" i="2"/>
  <c r="E43" i="2"/>
  <c r="D11" i="2"/>
  <c r="H41" i="2"/>
  <c r="D43" i="2" l="1"/>
  <c r="C43" i="2"/>
  <c r="G43" i="2"/>
  <c r="H10" i="2"/>
  <c r="H42" i="2"/>
  <c r="H43" i="2" s="1"/>
  <c r="H11" i="2" l="1"/>
  <c r="E47" i="2" l="1"/>
  <c r="E19" i="2"/>
  <c r="C14" i="1"/>
  <c r="D14" i="1"/>
  <c r="D18" i="1" s="1"/>
  <c r="D20" i="1" s="1"/>
  <c r="F14" i="1"/>
  <c r="F18" i="1" s="1"/>
  <c r="F20" i="1" s="1"/>
  <c r="E14" i="1"/>
  <c r="E18" i="1" s="1"/>
  <c r="E20" i="1" s="1"/>
  <c r="C19" i="2"/>
  <c r="C47" i="2"/>
  <c r="B19" i="2"/>
  <c r="G47" i="2"/>
  <c r="G19" i="2"/>
  <c r="G18" i="2"/>
  <c r="G46" i="2"/>
  <c r="G50" i="2" s="1"/>
  <c r="D47" i="2"/>
  <c r="D19" i="2"/>
  <c r="G14" i="1"/>
  <c r="G18" i="1" s="1"/>
  <c r="G20" i="1" s="1"/>
  <c r="F19" i="2"/>
  <c r="F47" i="2"/>
  <c r="B18" i="2"/>
  <c r="B50" i="2"/>
  <c r="B20" i="2" l="1"/>
  <c r="B24" i="2" s="1"/>
  <c r="B26" i="2" s="1"/>
  <c r="C51" i="2"/>
  <c r="F51" i="2"/>
  <c r="B51" i="2"/>
  <c r="B52" i="2" s="1"/>
  <c r="D51" i="2"/>
  <c r="G51" i="2"/>
  <c r="E51" i="2"/>
  <c r="C18" i="1"/>
  <c r="C20" i="1" s="1"/>
  <c r="G23" i="1"/>
  <c r="G52" i="2"/>
  <c r="G56" i="2" s="1"/>
  <c r="G58" i="2" s="1"/>
  <c r="H19" i="2"/>
  <c r="D18" i="2"/>
  <c r="D20" i="2" s="1"/>
  <c r="D24" i="2" s="1"/>
  <c r="D26" i="2" s="1"/>
  <c r="D46" i="2"/>
  <c r="D50" i="2" s="1"/>
  <c r="C18" i="2"/>
  <c r="C20" i="2" s="1"/>
  <c r="C24" i="2" s="1"/>
  <c r="C26" i="2" s="1"/>
  <c r="C46" i="2"/>
  <c r="C50" i="2" s="1"/>
  <c r="F18" i="2"/>
  <c r="F20" i="2" s="1"/>
  <c r="F24" i="2" s="1"/>
  <c r="F26" i="2" s="1"/>
  <c r="F46" i="2"/>
  <c r="F50" i="2" s="1"/>
  <c r="E18" i="2"/>
  <c r="E20" i="2" s="1"/>
  <c r="E24" i="2" s="1"/>
  <c r="E26" i="2" s="1"/>
  <c r="E46" i="2"/>
  <c r="E50" i="2" s="1"/>
  <c r="B18" i="1"/>
  <c r="B20" i="1" s="1"/>
  <c r="H20" i="1" s="1"/>
  <c r="G22" i="1" s="1"/>
  <c r="H14" i="1"/>
  <c r="G20" i="2"/>
  <c r="G24" i="2" s="1"/>
  <c r="G26" i="2" s="1"/>
  <c r="C52" i="2" l="1"/>
  <c r="C56" i="2" s="1"/>
  <c r="C58" i="2" s="1"/>
  <c r="H51" i="2"/>
  <c r="H29" i="2"/>
  <c r="F52" i="2"/>
  <c r="F56" i="2" s="1"/>
  <c r="F58" i="2" s="1"/>
  <c r="B56" i="2"/>
  <c r="B58" i="2" s="1"/>
  <c r="D52" i="2"/>
  <c r="D56" i="2" s="1"/>
  <c r="D58" i="2" s="1"/>
  <c r="E52" i="2"/>
  <c r="E56" i="2" s="1"/>
  <c r="E58" i="2" s="1"/>
  <c r="G28" i="1"/>
  <c r="H50" i="2"/>
  <c r="H26" i="2"/>
  <c r="H28" i="2" s="1"/>
  <c r="H18" i="2"/>
  <c r="H20" i="2" s="1"/>
  <c r="H52" i="2" l="1"/>
  <c r="H61" i="2"/>
  <c r="H58" i="2"/>
  <c r="H60" i="2" s="1"/>
  <c r="H63" i="2" s="1"/>
  <c r="H34" i="2"/>
  <c r="H28" i="1"/>
  <c r="G29" i="1"/>
  <c r="H66" i="2" l="1"/>
  <c r="I66" i="2" s="1"/>
  <c r="H35" i="2"/>
  <c r="I34" i="2"/>
  <c r="H67" i="2" l="1"/>
</calcChain>
</file>

<file path=xl/comments1.xml><?xml version="1.0" encoding="utf-8"?>
<comments xmlns="http://schemas.openxmlformats.org/spreadsheetml/2006/main">
  <authors>
    <author>Heather Garland</author>
  </authors>
  <commentList>
    <comment ref="G24" authorId="0">
      <text>
        <r>
          <rPr>
            <b/>
            <sz val="9"/>
            <color indexed="81"/>
            <rFont val="Tahoma"/>
            <family val="2"/>
          </rPr>
          <t>Heather Garland:</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List>
</comments>
</file>

<file path=xl/comments2.xml><?xml version="1.0" encoding="utf-8"?>
<comments xmlns="http://schemas.openxmlformats.org/spreadsheetml/2006/main">
  <authors>
    <author>Chelsea Paschke</author>
  </authors>
  <commentList>
    <comment ref="H30" authorId="0">
      <text>
        <r>
          <rPr>
            <b/>
            <sz val="9"/>
            <color indexed="81"/>
            <rFont val="Tahoma"/>
            <family val="2"/>
          </rPr>
          <t>Chelsea Paschke:</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 ref="H62" authorId="0">
      <text>
        <r>
          <rPr>
            <b/>
            <sz val="9"/>
            <color indexed="81"/>
            <rFont val="Tahoma"/>
            <family val="2"/>
          </rPr>
          <t>Chelsea Paschke:</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List>
</comments>
</file>

<file path=xl/comments3.xml><?xml version="1.0" encoding="utf-8"?>
<comments xmlns="http://schemas.openxmlformats.org/spreadsheetml/2006/main">
  <authors>
    <author>Author</author>
  </authors>
  <commentList>
    <comment ref="A23" author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comments4.xml><?xml version="1.0" encoding="utf-8"?>
<comments xmlns="http://schemas.openxmlformats.org/spreadsheetml/2006/main">
  <authors>
    <author>Author</author>
  </authors>
  <commentList>
    <comment ref="A29" author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 ref="A60" author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sharedStrings.xml><?xml version="1.0" encoding="utf-8"?>
<sst xmlns="http://schemas.openxmlformats.org/spreadsheetml/2006/main" count="162" uniqueCount="38">
  <si>
    <t>Lewis Co.,  RSA-1</t>
  </si>
  <si>
    <t>Total</t>
  </si>
  <si>
    <t>Tons</t>
  </si>
  <si>
    <t>Co-Mingled</t>
  </si>
  <si>
    <t>Price per Ton</t>
  </si>
  <si>
    <t>Revenue</t>
  </si>
  <si>
    <t>Customers</t>
  </si>
  <si>
    <t>Actual Rev/Cust</t>
  </si>
  <si>
    <t>Projected Rev/Cust</t>
  </si>
  <si>
    <t>Change:</t>
  </si>
  <si>
    <t>Joe's Thurston  County</t>
  </si>
  <si>
    <t>Glass</t>
  </si>
  <si>
    <t>Total Tons</t>
  </si>
  <si>
    <t>Multi-Family</t>
  </si>
  <si>
    <t>Total Revenue</t>
  </si>
  <si>
    <t>Harold LeMay Enterprises, Inc. G-98</t>
  </si>
  <si>
    <t>Commodity Credit Calculation</t>
  </si>
  <si>
    <t>Over/(Under) Earned</t>
  </si>
  <si>
    <t>Single Family</t>
  </si>
  <si>
    <t>Over/(Under) Earned:</t>
  </si>
  <si>
    <t>6 Month Average:</t>
  </si>
  <si>
    <t>New Commodity (Debit)/Credit:</t>
  </si>
  <si>
    <t>Old (Debit)/Credit:</t>
  </si>
  <si>
    <t>Revenue Impact:</t>
  </si>
  <si>
    <t>6-Month</t>
  </si>
  <si>
    <t>Effective July 1, 2019</t>
  </si>
  <si>
    <t>Effective July 1, 2018</t>
  </si>
  <si>
    <t>12-Month</t>
  </si>
  <si>
    <t>6-Month Projection at Net Price per Ton</t>
  </si>
  <si>
    <t>Price per Ton-Net of $45 Processing Fee</t>
  </si>
  <si>
    <t>New Commodity Debit:</t>
  </si>
  <si>
    <t>6-Month Netted Down Revenue - Commingle</t>
  </si>
  <si>
    <t>Old Credit:</t>
  </si>
  <si>
    <t>Total Projected 6-Mo Revenue</t>
  </si>
  <si>
    <t>12-Month Revenue Impact:</t>
  </si>
  <si>
    <t>6-Month Revenue - Glass</t>
  </si>
  <si>
    <t>TG-180427</t>
  </si>
  <si>
    <t>True-Up From TG-180427</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</si>
</sst>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0.0%"/>
    <numFmt numFmtId="169" formatCode="&quot;$&quot;#,##0"/>
  </numFmts>
  <fonts count="55" x14ac:knownFonts="1">
    <font>
      <sz val="11"/>
      <color theme="1"/>
      <name val="Calibri"/>
      <family val="2"/>
      <scheme val="minor"/>
    </font>
    <font>
      <sz val="10"/>
      <name val="Arial"/>
      <family val="2"/>
    </font>
    <font>
      <b/>
      <sz val="10"/>
      <name val="Arial"/>
      <family val="2"/>
    </font>
    <font>
      <u/>
      <sz val="10"/>
      <name val="Arial"/>
      <family val="2"/>
    </font>
    <font>
      <b/>
      <sz val="10"/>
      <color rgb="FFFF0000"/>
      <name val="Arial"/>
      <family val="2"/>
    </font>
    <font>
      <sz val="10"/>
      <color indexed="8"/>
      <name val="Arial"/>
      <family val="2"/>
    </font>
    <font>
      <b/>
      <i/>
      <u/>
      <sz val="10"/>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2"/>
      <name val="Courier"/>
      <family val="3"/>
    </font>
    <font>
      <sz val="9"/>
      <color indexed="8"/>
      <name val="Arial"/>
      <family val="2"/>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theme="10"/>
      <name val="Arial"/>
      <family val="2"/>
    </font>
    <font>
      <u/>
      <sz val="11"/>
      <color indexed="12"/>
      <name val="Calibri"/>
      <family val="2"/>
    </font>
    <font>
      <sz val="10"/>
      <color indexed="12"/>
      <name val="Arial"/>
      <family val="2"/>
    </font>
    <font>
      <sz val="11"/>
      <color indexed="52"/>
      <name val="Calibri"/>
      <family val="2"/>
    </font>
    <font>
      <sz val="11"/>
      <color indexed="60"/>
      <name val="Calibri"/>
      <family val="2"/>
    </font>
    <font>
      <sz val="12"/>
      <name val="Helv"/>
    </font>
    <font>
      <i/>
      <sz val="10"/>
      <color indexed="10"/>
      <name val="Arial"/>
      <family val="2"/>
    </font>
    <font>
      <sz val="10"/>
      <name val="MS Sans Serif"/>
      <family val="2"/>
    </font>
    <font>
      <b/>
      <sz val="10"/>
      <name val="MS Sans Serif"/>
      <family val="2"/>
    </font>
    <font>
      <b/>
      <sz val="11"/>
      <color indexed="8"/>
      <name val="Calibri"/>
      <family val="2"/>
    </font>
    <font>
      <sz val="10"/>
      <name val="Tahoma"/>
      <family val="2"/>
    </font>
    <font>
      <sz val="12"/>
      <name val="Arial"/>
      <family val="2"/>
    </font>
    <font>
      <u/>
      <sz val="10"/>
      <color indexed="12"/>
      <name val="Arial"/>
      <family val="2"/>
    </font>
    <font>
      <sz val="10"/>
      <name val="Times New Roman"/>
      <family val="1"/>
    </font>
    <font>
      <sz val="11"/>
      <color indexed="8"/>
      <name val="Arial"/>
      <family val="2"/>
    </font>
    <font>
      <b/>
      <sz val="11"/>
      <color indexed="9"/>
      <name val="Calibri"/>
      <family val="2"/>
    </font>
    <font>
      <i/>
      <sz val="11"/>
      <color indexed="23"/>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4"/>
      <name val="Helv"/>
    </font>
    <font>
      <b/>
      <sz val="11"/>
      <name val="Century Gothic"/>
      <family val="2"/>
    </font>
    <font>
      <b/>
      <sz val="11"/>
      <color indexed="63"/>
      <name val="Calibri"/>
      <family val="2"/>
    </font>
    <font>
      <sz val="18"/>
      <color indexed="13"/>
      <name val="Helv"/>
    </font>
    <font>
      <sz val="12"/>
      <color indexed="13"/>
      <name val="Helv"/>
    </font>
    <font>
      <b/>
      <sz val="18"/>
      <color indexed="56"/>
      <name val="Cambria"/>
      <family val="2"/>
    </font>
    <font>
      <sz val="11"/>
      <color rgb="FF000000"/>
      <name val="Calibri"/>
      <family val="2"/>
      <scheme val="minor"/>
    </font>
    <font>
      <sz val="11"/>
      <color theme="1"/>
      <name val="Calibri"/>
      <family val="2"/>
    </font>
    <font>
      <b/>
      <sz val="11"/>
      <color theme="1" tint="0.14996795556505021"/>
      <name val="Calibri"/>
      <family val="2"/>
      <scheme val="minor"/>
    </font>
    <font>
      <u/>
      <sz val="8"/>
      <color theme="10"/>
      <name val="Arial"/>
      <family val="2"/>
    </font>
    <font>
      <b/>
      <u/>
      <sz val="9"/>
      <name val="Arial"/>
      <family val="2"/>
    </font>
    <font>
      <b/>
      <sz val="9"/>
      <color indexed="81"/>
      <name val="Tahoma"/>
      <family val="2"/>
    </font>
    <font>
      <sz val="9"/>
      <color indexed="81"/>
      <name val="Tahoma"/>
      <family val="2"/>
    </font>
    <font>
      <b/>
      <sz val="10"/>
      <color rgb="FF0000FF"/>
      <name val="Arial"/>
      <family val="2"/>
    </font>
  </fonts>
  <fills count="36">
    <fill>
      <patternFill patternType="none"/>
    </fill>
    <fill>
      <patternFill patternType="gray125"/>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rgb="FFFFFFCC"/>
      </patternFill>
    </fill>
    <fill>
      <patternFill patternType="solid">
        <fgColor theme="4" tint="0.79998168889431442"/>
        <bgColor indexed="65"/>
      </patternFill>
    </fill>
    <fill>
      <patternFill patternType="solid">
        <fgColor indexed="47"/>
      </patternFill>
    </fill>
    <fill>
      <patternFill patternType="solid">
        <fgColor indexed="31"/>
      </patternFill>
    </fill>
    <fill>
      <patternFill patternType="solid">
        <fgColor indexed="46"/>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5"/>
      </patternFill>
    </fill>
    <fill>
      <patternFill patternType="solid">
        <fgColor indexed="13"/>
      </patternFill>
    </fill>
    <fill>
      <patternFill patternType="solid">
        <fgColor indexed="12"/>
      </patternFill>
    </fill>
    <fill>
      <patternFill patternType="solid">
        <fgColor theme="6" tint="0.39994506668294322"/>
        <bgColor indexed="64"/>
      </patternFill>
    </fill>
    <fill>
      <patternFill patternType="solid">
        <fgColor theme="4" tint="0.39994506668294322"/>
        <bgColor indexed="64"/>
      </patternFill>
    </fill>
    <fill>
      <patternFill patternType="solid">
        <fgColor theme="6" tint="0.59999389629810485"/>
        <bgColor indexed="64"/>
      </patternFill>
    </fill>
    <fill>
      <patternFill patternType="solid">
        <fgColor theme="8" tint="0.59999389629810485"/>
        <bgColor indexed="64"/>
      </patternFill>
    </fill>
  </fills>
  <borders count="22">
    <border>
      <left/>
      <right/>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medium">
        <color indexed="3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style="thin">
        <color indexed="64"/>
      </top>
      <bottom/>
      <diagonal/>
    </border>
  </borders>
  <cellStyleXfs count="15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Border="0" applyAlignment="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41" fontId="1" fillId="0" borderId="0"/>
    <xf numFmtId="41" fontId="1" fillId="0" borderId="0"/>
    <xf numFmtId="41" fontId="1" fillId="0" borderId="0"/>
    <xf numFmtId="41" fontId="1" fillId="0" borderId="0"/>
    <xf numFmtId="0" fontId="10" fillId="10" borderId="0" applyNumberFormat="0" applyBorder="0" applyAlignment="0" applyProtection="0"/>
    <xf numFmtId="3" fontId="1" fillId="0" borderId="0"/>
    <xf numFmtId="3" fontId="1" fillId="0" borderId="0"/>
    <xf numFmtId="3" fontId="1" fillId="0" borderId="0"/>
    <xf numFmtId="3" fontId="1" fillId="0" borderId="0"/>
    <xf numFmtId="0" fontId="11" fillId="11" borderId="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5" fillId="0" borderId="0"/>
    <xf numFmtId="0" fontId="12" fillId="0" borderId="0"/>
    <xf numFmtId="0" fontId="12" fillId="0" borderId="0"/>
    <xf numFmtId="0" fontId="13" fillId="12" borderId="3" applyAlignment="0">
      <alignment horizontal="right"/>
      <protection locked="0"/>
    </xf>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14" fillId="13" borderId="0">
      <alignment horizontal="right"/>
      <protection locked="0"/>
    </xf>
    <xf numFmtId="2" fontId="14" fillId="13" borderId="0">
      <alignment horizontal="right"/>
      <protection locked="0"/>
    </xf>
    <xf numFmtId="0" fontId="15" fillId="1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3" fontId="21" fillId="15" borderId="0">
      <protection locked="0"/>
    </xf>
    <xf numFmtId="4" fontId="21" fillId="15" borderId="0">
      <protection locked="0"/>
    </xf>
    <xf numFmtId="0" fontId="22" fillId="0" borderId="7" applyNumberFormat="0" applyFill="0" applyAlignment="0" applyProtection="0"/>
    <xf numFmtId="0" fontId="23" fillId="4" borderId="0" applyNumberFormat="0" applyBorder="0" applyAlignment="0" applyProtection="0"/>
    <xf numFmtId="43"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1" fillId="0" borderId="0"/>
    <xf numFmtId="0" fontId="5"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8" fillId="16" borderId="8" applyNumberFormat="0" applyFont="0" applyAlignment="0" applyProtection="0"/>
    <xf numFmtId="168" fontId="25" fillId="0" borderId="0" applyNumberFormat="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168" fontId="1" fillId="0" borderId="0" applyFont="0" applyFill="0" applyBorder="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26" fillId="0" borderId="0" applyNumberFormat="0" applyFont="0" applyFill="0" applyBorder="0" applyAlignment="0" applyProtection="0">
      <alignment horizontal="left"/>
    </xf>
    <xf numFmtId="0" fontId="27" fillId="0" borderId="1">
      <alignment horizontal="center"/>
    </xf>
    <xf numFmtId="0" fontId="5" fillId="0" borderId="0">
      <alignment vertical="top"/>
    </xf>
    <xf numFmtId="0" fontId="5" fillId="0" borderId="0">
      <alignment vertical="top"/>
    </xf>
    <xf numFmtId="0" fontId="5" fillId="0" borderId="0">
      <alignment vertical="top"/>
    </xf>
    <xf numFmtId="0" fontId="28" fillId="0" borderId="9" applyNumberFormat="0" applyFill="0" applyAlignment="0" applyProtection="0"/>
    <xf numFmtId="0" fontId="1" fillId="0" borderId="0"/>
    <xf numFmtId="0" fontId="8" fillId="2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9"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23"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9" fillId="25"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6" borderId="0" applyNumberFormat="0" applyBorder="0" applyAlignment="0" applyProtection="0"/>
    <xf numFmtId="0" fontId="9" fillId="5" borderId="0" applyNumberFormat="0" applyBorder="0" applyAlignment="0" applyProtection="0"/>
    <xf numFmtId="0" fontId="11" fillId="2" borderId="2" applyNumberFormat="0" applyAlignment="0" applyProtection="0"/>
    <xf numFmtId="0" fontId="34" fillId="29" borderId="12" applyNumberFormat="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alignment wrapText="1"/>
    </xf>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 fontId="5" fillId="0" borderId="0"/>
    <xf numFmtId="44" fontId="7"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alignment wrapText="1"/>
    </xf>
    <xf numFmtId="44" fontId="3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33"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alignment wrapText="1"/>
    </xf>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24" fillId="0" borderId="0"/>
    <xf numFmtId="0" fontId="24" fillId="0" borderId="0"/>
    <xf numFmtId="0" fontId="24" fillId="0" borderId="13"/>
    <xf numFmtId="0" fontId="35" fillId="0" borderId="0" applyNumberFormat="0" applyFill="0" applyBorder="0" applyAlignment="0" applyProtection="0"/>
    <xf numFmtId="0" fontId="1" fillId="0" borderId="0"/>
    <xf numFmtId="0" fontId="37" fillId="0" borderId="14" applyNumberFormat="0" applyFill="0" applyAlignment="0" applyProtection="0"/>
    <xf numFmtId="0" fontId="38" fillId="0" borderId="5"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31" fillId="0" borderId="0" applyNumberFormat="0" applyFill="0" applyBorder="0" applyAlignment="0" applyProtection="0">
      <alignment vertical="top"/>
      <protection locked="0"/>
    </xf>
    <xf numFmtId="0" fontId="40" fillId="19" borderId="2" applyNumberFormat="0" applyAlignment="0" applyProtection="0"/>
    <xf numFmtId="0" fontId="7" fillId="18" borderId="10" applyNumberFormat="0" applyProtection="0">
      <alignment horizontal="centerContinuous" vertical="center"/>
      <protection locked="0"/>
    </xf>
    <xf numFmtId="0" fontId="7" fillId="18" borderId="10" applyNumberFormat="0" applyProtection="0">
      <alignment horizontal="centerContinuous" vertical="center"/>
      <protection locked="0"/>
    </xf>
    <xf numFmtId="0" fontId="7" fillId="18" borderId="10" applyNumberFormat="0" applyProtection="0">
      <alignment horizontal="centerContinuous" vertical="center"/>
      <protection locked="0"/>
    </xf>
    <xf numFmtId="0" fontId="7" fillId="18" borderId="10" applyNumberFormat="0" applyProtection="0">
      <alignment horizontal="centerContinuous" vertical="center"/>
      <protection locked="0"/>
    </xf>
    <xf numFmtId="0" fontId="41" fillId="30" borderId="13"/>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1" fillId="0" borderId="0"/>
    <xf numFmtId="0" fontId="47" fillId="0" borderId="0"/>
    <xf numFmtId="0" fontId="7" fillId="0" borderId="0"/>
    <xf numFmtId="0" fontId="8" fillId="0" borderId="0"/>
    <xf numFmtId="0" fontId="1" fillId="0" borderId="0"/>
    <xf numFmtId="0" fontId="7" fillId="0" borderId="0"/>
    <xf numFmtId="0" fontId="7" fillId="0" borderId="0"/>
    <xf numFmtId="0" fontId="4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alignment wrapText="1"/>
    </xf>
    <xf numFmtId="0" fontId="1" fillId="0" borderId="0">
      <alignment wrapText="1"/>
    </xf>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lignment wrapText="1"/>
    </xf>
    <xf numFmtId="0" fontId="7" fillId="0" borderId="0"/>
    <xf numFmtId="0" fontId="7" fillId="0" borderId="0"/>
    <xf numFmtId="0" fontId="5" fillId="0" borderId="0"/>
    <xf numFmtId="0" fontId="1" fillId="0" borderId="0">
      <alignment wrapText="1"/>
    </xf>
    <xf numFmtId="0" fontId="5" fillId="0" borderId="0"/>
    <xf numFmtId="0" fontId="1" fillId="0" borderId="0">
      <alignment wrapText="1"/>
    </xf>
    <xf numFmtId="0" fontId="5" fillId="0" borderId="0"/>
    <xf numFmtId="0" fontId="1" fillId="0" borderId="0">
      <alignment wrapText="1"/>
    </xf>
    <xf numFmtId="0" fontId="30" fillId="0" borderId="0"/>
    <xf numFmtId="0" fontId="29" fillId="0" borderId="0"/>
    <xf numFmtId="0" fontId="1" fillId="0" borderId="0"/>
    <xf numFmtId="0" fontId="5" fillId="0" borderId="0">
      <alignment vertical="top"/>
    </xf>
    <xf numFmtId="0" fontId="5" fillId="0" borderId="0">
      <alignment vertical="top"/>
    </xf>
    <xf numFmtId="0" fontId="5" fillId="0" borderId="0">
      <alignment vertical="top"/>
    </xf>
    <xf numFmtId="0" fontId="1" fillId="0" borderId="0"/>
    <xf numFmtId="0" fontId="5" fillId="0" borderId="0">
      <alignment vertical="top"/>
    </xf>
    <xf numFmtId="0" fontId="1" fillId="0" borderId="0"/>
    <xf numFmtId="0" fontId="1"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1" fillId="0" borderId="0"/>
    <xf numFmtId="0" fontId="1" fillId="0" borderId="0"/>
    <xf numFmtId="0" fontId="5" fillId="0" borderId="0">
      <alignment vertical="top"/>
    </xf>
    <xf numFmtId="0" fontId="5" fillId="0" borderId="0">
      <alignment vertical="top"/>
    </xf>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lignment wrapText="1"/>
    </xf>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5"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5" fillId="0" borderId="0"/>
    <xf numFmtId="0" fontId="5" fillId="0" borderId="0"/>
    <xf numFmtId="0" fontId="1" fillId="0" borderId="0"/>
    <xf numFmtId="0" fontId="1" fillId="0" borderId="0"/>
    <xf numFmtId="0" fontId="7" fillId="0" borderId="0"/>
    <xf numFmtId="0" fontId="7" fillId="0" borderId="0"/>
    <xf numFmtId="0" fontId="1" fillId="0" borderId="0"/>
    <xf numFmtId="0" fontId="1" fillId="0" borderId="0">
      <alignment vertical="top"/>
    </xf>
    <xf numFmtId="0" fontId="1" fillId="0" borderId="0"/>
    <xf numFmtId="0" fontId="1" fillId="0" borderId="0">
      <alignment vertical="top"/>
    </xf>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5"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lignment vertical="top"/>
    </xf>
    <xf numFmtId="0" fontId="1"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top"/>
    </xf>
    <xf numFmtId="0" fontId="7" fillId="0" borderId="0"/>
    <xf numFmtId="0" fontId="7" fillId="0" borderId="0"/>
    <xf numFmtId="0" fontId="7" fillId="0" borderId="0"/>
    <xf numFmtId="0" fontId="7" fillId="0" borderId="0"/>
    <xf numFmtId="0" fontId="1" fillId="0" borderId="0"/>
    <xf numFmtId="0" fontId="8" fillId="16" borderId="8" applyNumberFormat="0" applyFont="0" applyAlignment="0" applyProtection="0"/>
    <xf numFmtId="0" fontId="7" fillId="17" borderId="11" applyNumberFormat="0" applyFont="0" applyAlignment="0" applyProtection="0"/>
    <xf numFmtId="0" fontId="5" fillId="16" borderId="8" applyNumberFormat="0" applyFont="0" applyAlignment="0" applyProtection="0"/>
    <xf numFmtId="0" fontId="49" fillId="32" borderId="16" applyBorder="0">
      <alignment horizontal="centerContinuous"/>
    </xf>
    <xf numFmtId="0" fontId="42" fillId="33" borderId="17" applyBorder="0">
      <alignment horizontal="centerContinuous"/>
    </xf>
    <xf numFmtId="0" fontId="43" fillId="2" borderId="1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alignment vertical="top"/>
    </xf>
    <xf numFmtId="0" fontId="24" fillId="0" borderId="0"/>
    <xf numFmtId="0" fontId="24" fillId="0" borderId="0"/>
    <xf numFmtId="0" fontId="5" fillId="0" borderId="0">
      <alignment vertical="top"/>
    </xf>
    <xf numFmtId="0" fontId="5" fillId="0" borderId="0">
      <alignment vertical="top"/>
    </xf>
    <xf numFmtId="0" fontId="5" fillId="0" borderId="0" applyNumberFormat="0" applyBorder="0" applyAlignment="0"/>
    <xf numFmtId="0" fontId="5" fillId="0" borderId="0" applyNumberFormat="0" applyBorder="0" applyAlignment="0"/>
    <xf numFmtId="0" fontId="24" fillId="0" borderId="13"/>
    <xf numFmtId="0" fontId="24" fillId="0" borderId="13"/>
    <xf numFmtId="0" fontId="44" fillId="31" borderId="0"/>
    <xf numFmtId="0" fontId="45" fillId="31" borderId="0"/>
    <xf numFmtId="0" fontId="46" fillId="0" borderId="0" applyNumberFormat="0" applyFill="0" applyBorder="0" applyAlignment="0" applyProtection="0"/>
    <xf numFmtId="0" fontId="1" fillId="0" borderId="0"/>
    <xf numFmtId="0" fontId="28" fillId="0" borderId="19" applyNumberFormat="0" applyFill="0" applyAlignment="0" applyProtection="0"/>
    <xf numFmtId="0" fontId="41" fillId="0" borderId="20"/>
    <xf numFmtId="0" fontId="41" fillId="0" borderId="20"/>
    <xf numFmtId="0" fontId="41" fillId="0" borderId="13"/>
    <xf numFmtId="0" fontId="41" fillId="0" borderId="13"/>
    <xf numFmtId="0" fontId="36" fillId="0" borderId="0" applyNumberFormat="0" applyFill="0" applyBorder="0" applyAlignment="0" applyProtection="0"/>
    <xf numFmtId="0" fontId="1" fillId="0" borderId="0"/>
    <xf numFmtId="0" fontId="50" fillId="0" borderId="0" applyNumberFormat="0" applyFill="0" applyBorder="0" applyAlignment="0" applyProtection="0">
      <alignment vertical="top"/>
      <protection locked="0"/>
    </xf>
    <xf numFmtId="44" fontId="1" fillId="0" borderId="0" applyFont="0" applyFill="0" applyBorder="0" applyAlignment="0" applyProtection="0"/>
    <xf numFmtId="43" fontId="1" fillId="0" borderId="0" applyFont="0" applyFill="0" applyBorder="0" applyAlignment="0" applyProtection="0"/>
    <xf numFmtId="0" fontId="7" fillId="0" borderId="0"/>
    <xf numFmtId="0" fontId="5" fillId="0" borderId="0">
      <alignment vertical="top"/>
    </xf>
    <xf numFmtId="0" fontId="5" fillId="0" borderId="0"/>
    <xf numFmtId="9" fontId="5" fillId="0" borderId="0" applyFont="0" applyFill="0" applyBorder="0" applyAlignment="0" applyProtection="0">
      <alignment vertical="top"/>
    </xf>
    <xf numFmtId="0" fontId="5" fillId="0" borderId="0"/>
    <xf numFmtId="0" fontId="7" fillId="0" borderId="0"/>
    <xf numFmtId="0" fontId="47" fillId="0" borderId="0"/>
    <xf numFmtId="0" fontId="5" fillId="0" borderId="0">
      <alignment vertical="top"/>
    </xf>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7" fillId="0" borderId="0"/>
    <xf numFmtId="0" fontId="1" fillId="0" borderId="0"/>
    <xf numFmtId="0" fontId="1" fillId="0" borderId="0"/>
    <xf numFmtId="0" fontId="1" fillId="0" borderId="0"/>
  </cellStyleXfs>
  <cellXfs count="144">
    <xf numFmtId="0" fontId="0" fillId="0" borderId="0" xfId="0"/>
    <xf numFmtId="0" fontId="1" fillId="0" borderId="0" xfId="4" applyFill="1"/>
    <xf numFmtId="43" fontId="1" fillId="0" borderId="0" xfId="1" applyFill="1"/>
    <xf numFmtId="0" fontId="2" fillId="0" borderId="0" xfId="4" applyFont="1" applyFill="1"/>
    <xf numFmtId="17" fontId="2" fillId="0" borderId="0" xfId="4" applyNumberFormat="1" applyFont="1" applyFill="1" applyBorder="1" applyAlignment="1">
      <alignment horizontal="center"/>
    </xf>
    <xf numFmtId="165" fontId="1" fillId="0" borderId="0" xfId="1" applyNumberFormat="1" applyFill="1"/>
    <xf numFmtId="0" fontId="1" fillId="0" borderId="0" xfId="4" applyFont="1" applyFill="1" applyBorder="1" applyAlignment="1">
      <alignment horizontal="center"/>
    </xf>
    <xf numFmtId="0" fontId="1" fillId="0" borderId="0" xfId="4" applyFont="1" applyFill="1" applyBorder="1"/>
    <xf numFmtId="3" fontId="1" fillId="0" borderId="0" xfId="1" applyNumberFormat="1" applyFill="1" applyBorder="1"/>
    <xf numFmtId="3" fontId="1" fillId="0" borderId="0" xfId="4" applyNumberFormat="1" applyFill="1" applyBorder="1"/>
    <xf numFmtId="44" fontId="1" fillId="0" borderId="0" xfId="2" applyFont="1" applyFill="1"/>
    <xf numFmtId="167" fontId="1" fillId="0" borderId="0" xfId="2" applyNumberFormat="1" applyFill="1"/>
    <xf numFmtId="167" fontId="1" fillId="0" borderId="0" xfId="2" applyNumberFormat="1" applyFill="1" applyBorder="1"/>
    <xf numFmtId="165" fontId="1" fillId="0" borderId="0" xfId="4" applyNumberFormat="1" applyFill="1"/>
    <xf numFmtId="3" fontId="1" fillId="0" borderId="0" xfId="1" applyNumberFormat="1" applyFill="1"/>
    <xf numFmtId="165" fontId="1" fillId="0" borderId="0" xfId="1" applyNumberFormat="1" applyFont="1" applyFill="1"/>
    <xf numFmtId="165" fontId="1" fillId="0" borderId="0" xfId="1" applyNumberFormat="1" applyFill="1" applyAlignment="1">
      <alignment horizontal="left"/>
    </xf>
    <xf numFmtId="44" fontId="1" fillId="0" borderId="0" xfId="2" applyFill="1"/>
    <xf numFmtId="44" fontId="1" fillId="0" borderId="0" xfId="2" applyFill="1" applyBorder="1"/>
    <xf numFmtId="166" fontId="1" fillId="0" borderId="0" xfId="4" applyNumberFormat="1" applyFill="1"/>
    <xf numFmtId="166" fontId="1" fillId="0" borderId="0" xfId="1" applyNumberFormat="1" applyFill="1"/>
    <xf numFmtId="44" fontId="2" fillId="0" borderId="0" xfId="2" applyFont="1" applyFill="1"/>
    <xf numFmtId="165" fontId="1" fillId="0" borderId="0" xfId="1" applyNumberFormat="1" applyFill="1" applyBorder="1"/>
    <xf numFmtId="165" fontId="1" fillId="0" borderId="0" xfId="1" applyNumberFormat="1" applyFont="1" applyFill="1" applyAlignment="1">
      <alignment horizontal="right"/>
    </xf>
    <xf numFmtId="4" fontId="1" fillId="0" borderId="0" xfId="4" applyNumberFormat="1" applyFill="1" applyBorder="1"/>
    <xf numFmtId="4" fontId="1" fillId="0" borderId="0" xfId="1" applyNumberFormat="1" applyFill="1" applyBorder="1"/>
    <xf numFmtId="0" fontId="1" fillId="0" borderId="0" xfId="4" applyFont="1" applyFill="1" applyAlignment="1">
      <alignment horizontal="right"/>
    </xf>
    <xf numFmtId="0" fontId="1" fillId="0" borderId="0" xfId="4" applyFont="1" applyFill="1"/>
    <xf numFmtId="0" fontId="1" fillId="0" borderId="0" xfId="5" applyFill="1" applyBorder="1" applyAlignment="1">
      <alignment horizontal="center"/>
    </xf>
    <xf numFmtId="43" fontId="1" fillId="0" borderId="0" xfId="1" applyFill="1" applyBorder="1"/>
    <xf numFmtId="0" fontId="1" fillId="0" borderId="0" xfId="5" applyFill="1" applyAlignment="1">
      <alignment horizontal="center"/>
    </xf>
    <xf numFmtId="17" fontId="2" fillId="0" borderId="1" xfId="4" applyNumberFormat="1" applyFont="1" applyFill="1" applyBorder="1" applyAlignment="1">
      <alignment horizontal="center"/>
    </xf>
    <xf numFmtId="4" fontId="1" fillId="0" borderId="0" xfId="4" applyNumberFormat="1" applyFill="1"/>
    <xf numFmtId="43" fontId="2" fillId="0" borderId="0" xfId="1" applyFont="1" applyFill="1"/>
    <xf numFmtId="43" fontId="2" fillId="0" borderId="0" xfId="1" applyFont="1" applyFill="1" applyBorder="1"/>
    <xf numFmtId="43" fontId="1" fillId="0" borderId="0" xfId="4" applyNumberFormat="1" applyFill="1"/>
    <xf numFmtId="0" fontId="1" fillId="0" borderId="0" xfId="4" applyFill="1" applyBorder="1"/>
    <xf numFmtId="44" fontId="1" fillId="0" borderId="0" xfId="2" applyFont="1" applyFill="1" applyBorder="1"/>
    <xf numFmtId="4" fontId="1" fillId="0" borderId="0" xfId="1" applyNumberFormat="1" applyFill="1"/>
    <xf numFmtId="167" fontId="1" fillId="0" borderId="0" xfId="2" applyNumberFormat="1" applyFont="1" applyFill="1"/>
    <xf numFmtId="167" fontId="2" fillId="0" borderId="0" xfId="2" applyNumberFormat="1" applyFont="1" applyFill="1"/>
    <xf numFmtId="167" fontId="2" fillId="0" borderId="0" xfId="2" applyNumberFormat="1" applyFont="1" applyFill="1" applyBorder="1"/>
    <xf numFmtId="165" fontId="1" fillId="0" borderId="0" xfId="4" applyNumberFormat="1" applyFill="1" applyBorder="1"/>
    <xf numFmtId="166" fontId="1" fillId="0" borderId="0" xfId="1" applyNumberFormat="1" applyFont="1" applyFill="1"/>
    <xf numFmtId="37" fontId="1" fillId="0" borderId="0" xfId="1" applyNumberFormat="1" applyFill="1"/>
    <xf numFmtId="43" fontId="1" fillId="0" borderId="0" xfId="4" applyNumberFormat="1" applyFill="1" applyBorder="1"/>
    <xf numFmtId="0" fontId="2" fillId="0" borderId="0" xfId="4" applyFont="1" applyFill="1" applyAlignment="1">
      <alignment horizontal="left"/>
    </xf>
    <xf numFmtId="0" fontId="1" fillId="0" borderId="0" xfId="4" applyFill="1" applyAlignment="1">
      <alignment horizontal="center"/>
    </xf>
    <xf numFmtId="0" fontId="2" fillId="0" borderId="0" xfId="4" applyFont="1" applyFill="1" applyAlignment="1">
      <alignment horizontal="center"/>
    </xf>
    <xf numFmtId="164" fontId="1" fillId="0" borderId="0" xfId="4" applyNumberFormat="1" applyFill="1" applyAlignment="1">
      <alignment horizontal="center"/>
    </xf>
    <xf numFmtId="0" fontId="2" fillId="0" borderId="0" xfId="4" applyFont="1" applyFill="1" applyBorder="1" applyAlignment="1">
      <alignment horizontal="center"/>
    </xf>
    <xf numFmtId="0" fontId="3" fillId="0" borderId="0" xfId="4" applyFont="1" applyFill="1" applyAlignment="1">
      <alignment horizontal="center"/>
    </xf>
    <xf numFmtId="43" fontId="1" fillId="0" borderId="0" xfId="1" applyNumberFormat="1" applyFill="1"/>
    <xf numFmtId="4" fontId="1" fillId="0" borderId="0" xfId="4" applyNumberFormat="1" applyFont="1" applyFill="1"/>
    <xf numFmtId="5" fontId="1" fillId="0" borderId="0" xfId="4" applyNumberFormat="1" applyFill="1"/>
    <xf numFmtId="44" fontId="2" fillId="0" borderId="0" xfId="2" applyFont="1" applyFill="1" applyBorder="1"/>
    <xf numFmtId="168" fontId="1" fillId="0" borderId="0" xfId="3" applyNumberFormat="1" applyFont="1" applyFill="1" applyAlignment="1">
      <alignment horizontal="right"/>
    </xf>
    <xf numFmtId="7" fontId="1" fillId="0" borderId="0" xfId="4" applyNumberFormat="1" applyFill="1"/>
    <xf numFmtId="169" fontId="1" fillId="0" borderId="0" xfId="1" applyNumberFormat="1" applyFill="1"/>
    <xf numFmtId="169" fontId="1" fillId="0" borderId="0" xfId="4" applyNumberFormat="1" applyFill="1"/>
    <xf numFmtId="43" fontId="1" fillId="0" borderId="0" xfId="1" applyFont="1" applyFill="1" applyAlignment="1">
      <alignment horizontal="right"/>
    </xf>
    <xf numFmtId="1" fontId="1" fillId="0" borderId="0" xfId="1" applyNumberFormat="1" applyFill="1"/>
    <xf numFmtId="44" fontId="2" fillId="0" borderId="0" xfId="4" applyNumberFormat="1" applyFont="1" applyFill="1" applyBorder="1"/>
    <xf numFmtId="44" fontId="1" fillId="0" borderId="0" xfId="2" applyFont="1" applyFill="1" applyAlignment="1">
      <alignment horizontal="right"/>
    </xf>
    <xf numFmtId="44" fontId="2" fillId="0" borderId="0" xfId="2" applyFont="1" applyFill="1" applyAlignment="1">
      <alignment horizontal="right"/>
    </xf>
    <xf numFmtId="43" fontId="2" fillId="0" borderId="0" xfId="1" applyFont="1" applyFill="1" applyBorder="1" applyAlignment="1">
      <alignment horizontal="right"/>
    </xf>
    <xf numFmtId="0" fontId="0" fillId="0" borderId="0" xfId="4" applyFont="1" applyFill="1" applyBorder="1"/>
    <xf numFmtId="44" fontId="1" fillId="0" borderId="0" xfId="4" applyNumberFormat="1" applyFill="1" applyBorder="1"/>
    <xf numFmtId="10" fontId="1" fillId="0" borderId="0" xfId="3" applyNumberFormat="1" applyFont="1" applyFill="1" applyAlignment="1">
      <alignment horizontal="right"/>
    </xf>
    <xf numFmtId="0" fontId="2" fillId="0" borderId="0" xfId="4" applyFont="1" applyFill="1" applyBorder="1"/>
    <xf numFmtId="0" fontId="1" fillId="0" borderId="0" xfId="4" applyFont="1" applyFill="1" applyAlignment="1">
      <alignment horizontal="center"/>
    </xf>
    <xf numFmtId="0" fontId="2" fillId="0" borderId="1" xfId="4" applyFont="1" applyFill="1" applyBorder="1" applyAlignment="1">
      <alignment horizontal="center"/>
    </xf>
    <xf numFmtId="164" fontId="1" fillId="0" borderId="0" xfId="4" applyNumberFormat="1" applyFill="1" applyBorder="1"/>
    <xf numFmtId="0" fontId="6" fillId="0" borderId="0" xfId="4" applyFont="1" applyFill="1" applyAlignment="1">
      <alignment horizontal="center"/>
    </xf>
    <xf numFmtId="17" fontId="2" fillId="0" borderId="0" xfId="4" quotePrefix="1" applyNumberFormat="1" applyFont="1" applyFill="1" applyBorder="1" applyAlignment="1">
      <alignment horizontal="center"/>
    </xf>
    <xf numFmtId="4" fontId="1" fillId="0" borderId="0" xfId="4" applyNumberFormat="1" applyFont="1" applyFill="1" applyBorder="1"/>
    <xf numFmtId="43" fontId="2" fillId="0" borderId="0" xfId="1" applyNumberFormat="1" applyFont="1" applyFill="1" applyBorder="1"/>
    <xf numFmtId="43" fontId="1" fillId="0" borderId="0" xfId="1" applyNumberFormat="1" applyFont="1" applyFill="1" applyBorder="1"/>
    <xf numFmtId="3" fontId="2" fillId="0" borderId="0" xfId="1" applyNumberFormat="1" applyFont="1" applyFill="1"/>
    <xf numFmtId="3" fontId="2" fillId="0" borderId="0" xfId="4" applyNumberFormat="1" applyFont="1" applyFill="1"/>
    <xf numFmtId="3" fontId="1" fillId="0" borderId="0" xfId="4" applyNumberFormat="1" applyFill="1"/>
    <xf numFmtId="0" fontId="1" fillId="0" borderId="0" xfId="1" applyNumberFormat="1" applyFill="1"/>
    <xf numFmtId="0" fontId="2" fillId="0" borderId="0" xfId="1" applyNumberFormat="1" applyFont="1" applyFill="1"/>
    <xf numFmtId="37" fontId="1" fillId="0" borderId="0" xfId="4" applyNumberFormat="1" applyFill="1"/>
    <xf numFmtId="0" fontId="1" fillId="0" borderId="0" xfId="1" applyNumberFormat="1" applyFont="1" applyFill="1"/>
    <xf numFmtId="0" fontId="4" fillId="0" borderId="0" xfId="4" applyFont="1" applyFill="1"/>
    <xf numFmtId="43" fontId="1" fillId="0" borderId="0" xfId="1" applyNumberFormat="1" applyFont="1" applyFill="1" applyAlignment="1">
      <alignment horizontal="left"/>
    </xf>
    <xf numFmtId="10" fontId="1" fillId="0" borderId="0" xfId="3" applyNumberFormat="1" applyFill="1"/>
    <xf numFmtId="0" fontId="1" fillId="0" borderId="0" xfId="4" applyFill="1"/>
    <xf numFmtId="0" fontId="1" fillId="0" borderId="0" xfId="4" applyFont="1" applyFill="1"/>
    <xf numFmtId="43" fontId="1" fillId="0" borderId="0" xfId="1" applyFill="1"/>
    <xf numFmtId="167" fontId="1" fillId="0" borderId="0" xfId="2" applyNumberFormat="1" applyFill="1"/>
    <xf numFmtId="165" fontId="1" fillId="0" borderId="0" xfId="153" applyNumberFormat="1" applyFont="1" applyFill="1" applyAlignment="1">
      <alignment horizontal="right"/>
    </xf>
    <xf numFmtId="165" fontId="2" fillId="0" borderId="0" xfId="153" applyNumberFormat="1" applyFont="1" applyFill="1" applyAlignment="1">
      <alignment horizontal="right"/>
    </xf>
    <xf numFmtId="0" fontId="0" fillId="0" borderId="0" xfId="0" applyFill="1"/>
    <xf numFmtId="14" fontId="0" fillId="0" borderId="0" xfId="0" applyNumberFormat="1" applyFill="1"/>
    <xf numFmtId="40" fontId="2" fillId="0" borderId="0" xfId="0" applyNumberFormat="1" applyFont="1" applyFill="1"/>
    <xf numFmtId="40" fontId="2" fillId="0" borderId="0" xfId="0" applyNumberFormat="1" applyFont="1" applyFill="1" applyAlignment="1">
      <alignment horizontal="center"/>
    </xf>
    <xf numFmtId="0" fontId="0" fillId="0" borderId="0" xfId="0" applyFill="1" applyAlignment="1">
      <alignment horizontal="center"/>
    </xf>
    <xf numFmtId="0" fontId="0" fillId="0" borderId="0" xfId="0" applyFill="1" applyAlignment="1">
      <alignment horizontal="left"/>
    </xf>
    <xf numFmtId="43" fontId="1" fillId="34" borderId="0" xfId="1" applyFill="1"/>
    <xf numFmtId="8" fontId="1" fillId="34" borderId="0" xfId="1" applyNumberFormat="1" applyFill="1"/>
    <xf numFmtId="165" fontId="1" fillId="34" borderId="0" xfId="1" applyNumberFormat="1" applyFill="1"/>
    <xf numFmtId="7" fontId="1" fillId="34" borderId="0" xfId="2" applyNumberFormat="1" applyFill="1"/>
    <xf numFmtId="17" fontId="2" fillId="0" borderId="0" xfId="5" applyNumberFormat="1" applyFont="1" applyFill="1" applyBorder="1" applyAlignment="1">
      <alignment horizontal="center"/>
    </xf>
    <xf numFmtId="44" fontId="1" fillId="0" borderId="0" xfId="5" applyNumberFormat="1" applyFont="1" applyFill="1" applyBorder="1"/>
    <xf numFmtId="167" fontId="1" fillId="0" borderId="0" xfId="64" applyNumberFormat="1" applyFont="1" applyFill="1" applyBorder="1"/>
    <xf numFmtId="167" fontId="1" fillId="0" borderId="0" xfId="64" applyNumberFormat="1" applyFont="1" applyFill="1" applyBorder="1" applyAlignment="1">
      <alignment horizontal="right"/>
    </xf>
    <xf numFmtId="43" fontId="1" fillId="0" borderId="0" xfId="1" applyFont="1" applyFill="1" applyBorder="1" applyAlignment="1">
      <alignment horizontal="right"/>
    </xf>
    <xf numFmtId="44" fontId="1" fillId="34" borderId="0" xfId="2" applyFill="1"/>
    <xf numFmtId="168" fontId="1" fillId="0" borderId="0" xfId="3" applyNumberFormat="1" applyFont="1" applyFill="1" applyBorder="1" applyAlignment="1">
      <alignment horizontal="right"/>
    </xf>
    <xf numFmtId="0" fontId="51" fillId="0" borderId="0" xfId="34" applyNumberFormat="1" applyFont="1" applyBorder="1"/>
    <xf numFmtId="0" fontId="1" fillId="0" borderId="0" xfId="5" applyNumberFormat="1" applyFont="1" applyFill="1" applyBorder="1" applyAlignment="1">
      <alignment horizontal="right" wrapText="1"/>
    </xf>
    <xf numFmtId="0" fontId="1" fillId="0" borderId="0" xfId="153" applyNumberFormat="1" applyFont="1" applyFill="1" applyBorder="1" applyAlignment="1">
      <alignment horizontal="right"/>
    </xf>
    <xf numFmtId="165" fontId="1" fillId="0" borderId="0" xfId="1" applyNumberFormat="1" applyFont="1" applyFill="1" applyBorder="1" applyAlignment="1">
      <alignment horizontal="right"/>
    </xf>
    <xf numFmtId="10" fontId="1" fillId="0" borderId="0" xfId="3" applyNumberFormat="1" applyFont="1" applyFill="1" applyBorder="1" applyAlignment="1">
      <alignment horizontal="right"/>
    </xf>
    <xf numFmtId="43" fontId="1" fillId="0" borderId="0" xfId="1" applyNumberFormat="1" applyFont="1" applyFill="1" applyBorder="1" applyAlignment="1">
      <alignment horizontal="left"/>
    </xf>
    <xf numFmtId="0" fontId="1" fillId="0" borderId="0" xfId="4" applyFont="1" applyFill="1" applyBorder="1" applyAlignment="1">
      <alignment horizontal="right"/>
    </xf>
    <xf numFmtId="8" fontId="1" fillId="34" borderId="0" xfId="2" applyNumberFormat="1" applyFont="1" applyFill="1"/>
    <xf numFmtId="43" fontId="1" fillId="34" borderId="0" xfId="6" applyFill="1"/>
    <xf numFmtId="44" fontId="1" fillId="34" borderId="0" xfId="2" applyFont="1" applyFill="1" applyBorder="1"/>
    <xf numFmtId="8" fontId="1" fillId="0" borderId="0" xfId="2" applyNumberFormat="1" applyFill="1"/>
    <xf numFmtId="17" fontId="2" fillId="34" borderId="1" xfId="4" applyNumberFormat="1" applyFont="1" applyFill="1" applyBorder="1" applyAlignment="1">
      <alignment horizontal="center"/>
    </xf>
    <xf numFmtId="165" fontId="1" fillId="34" borderId="0" xfId="1" applyNumberFormat="1" applyFont="1" applyFill="1"/>
    <xf numFmtId="0" fontId="1" fillId="0" borderId="0" xfId="4" applyFill="1" applyAlignment="1">
      <alignment horizontal="right"/>
    </xf>
    <xf numFmtId="44" fontId="1" fillId="0" borderId="0" xfId="64" applyFont="1" applyFill="1"/>
    <xf numFmtId="0" fontId="0" fillId="0" borderId="0" xfId="4" applyFont="1" applyFill="1"/>
    <xf numFmtId="0" fontId="51" fillId="0" borderId="0" xfId="34" applyNumberFormat="1" applyFont="1"/>
    <xf numFmtId="17" fontId="2" fillId="0" borderId="3" xfId="5" applyNumberFormat="1" applyFont="1" applyFill="1" applyBorder="1" applyAlignment="1">
      <alignment horizontal="center"/>
    </xf>
    <xf numFmtId="0" fontId="1" fillId="0" borderId="0" xfId="5" applyNumberFormat="1" applyFont="1" applyFill="1" applyAlignment="1">
      <alignment horizontal="right" wrapText="1"/>
    </xf>
    <xf numFmtId="44" fontId="1" fillId="0" borderId="0" xfId="5" applyNumberFormat="1" applyFont="1" applyFill="1"/>
    <xf numFmtId="167" fontId="1" fillId="0" borderId="0" xfId="64" applyNumberFormat="1" applyFont="1" applyFill="1"/>
    <xf numFmtId="167" fontId="1" fillId="0" borderId="3" xfId="64" applyNumberFormat="1" applyFont="1" applyFill="1" applyBorder="1"/>
    <xf numFmtId="0" fontId="1" fillId="0" borderId="0" xfId="153" applyNumberFormat="1" applyFont="1" applyFill="1" applyAlignment="1">
      <alignment horizontal="right"/>
    </xf>
    <xf numFmtId="167" fontId="1" fillId="0" borderId="0" xfId="64" applyNumberFormat="1" applyFont="1" applyFill="1" applyAlignment="1">
      <alignment horizontal="right"/>
    </xf>
    <xf numFmtId="43" fontId="2" fillId="0" borderId="0" xfId="4" applyNumberFormat="1" applyFont="1" applyFill="1"/>
    <xf numFmtId="0" fontId="0" fillId="0" borderId="0" xfId="5" applyFont="1" applyFill="1" applyBorder="1" applyAlignment="1">
      <alignment horizontal="center"/>
    </xf>
    <xf numFmtId="43" fontId="1" fillId="0" borderId="0" xfId="6" applyFill="1"/>
    <xf numFmtId="44" fontId="1" fillId="0" borderId="21" xfId="5" applyNumberFormat="1" applyFont="1" applyFill="1" applyBorder="1"/>
    <xf numFmtId="44" fontId="1" fillId="0" borderId="3" xfId="5" applyNumberFormat="1" applyFont="1" applyFill="1" applyBorder="1"/>
    <xf numFmtId="44" fontId="1" fillId="0" borderId="0" xfId="64" applyFont="1" applyFill="1" applyAlignment="1">
      <alignment horizontal="right"/>
    </xf>
    <xf numFmtId="0" fontId="54" fillId="0" borderId="0" xfId="4" applyFont="1" applyFill="1"/>
    <xf numFmtId="43" fontId="1" fillId="35" borderId="0" xfId="1" applyFill="1"/>
    <xf numFmtId="44" fontId="1" fillId="35" borderId="0" xfId="4" applyNumberFormat="1" applyFill="1"/>
  </cellXfs>
  <cellStyles count="1510">
    <cellStyle name="20% - Accent1 2" xfId="9"/>
    <cellStyle name="20% - Accent1 3" xfId="132"/>
    <cellStyle name="20% - Accent2 2" xfId="133"/>
    <cellStyle name="20% - Accent3 2" xfId="134"/>
    <cellStyle name="20% - Accent4 2" xfId="10"/>
    <cellStyle name="20% - Accent4 3" xfId="135"/>
    <cellStyle name="20% - Accent5 2" xfId="136"/>
    <cellStyle name="20% - Accent6 2" xfId="137"/>
    <cellStyle name="40% - Accent1 2" xfId="11"/>
    <cellStyle name="40% - Accent1 3" xfId="138"/>
    <cellStyle name="40% - Accent2 2" xfId="139"/>
    <cellStyle name="40% - Accent3 2" xfId="140"/>
    <cellStyle name="40% - Accent4 2" xfId="12"/>
    <cellStyle name="40% - Accent4 3" xfId="141"/>
    <cellStyle name="40% - Accent5 2" xfId="13"/>
    <cellStyle name="40% - Accent6 2" xfId="14"/>
    <cellStyle name="40% - Accent6 3" xfId="142"/>
    <cellStyle name="60% - Accent1 2" xfId="15"/>
    <cellStyle name="60% - Accent1 3" xfId="143"/>
    <cellStyle name="60% - Accent2 2" xfId="16"/>
    <cellStyle name="60% - Accent3 2" xfId="17"/>
    <cellStyle name="60% - Accent3 3" xfId="144"/>
    <cellStyle name="60% - Accent4 2" xfId="18"/>
    <cellStyle name="60% - Accent4 3" xfId="145"/>
    <cellStyle name="60% - Accent5 2" xfId="19"/>
    <cellStyle name="60% - Accent6 2" xfId="146"/>
    <cellStyle name="Accent1 2" xfId="20"/>
    <cellStyle name="Accent1 3" xfId="147"/>
    <cellStyle name="Accent2 2" xfId="21"/>
    <cellStyle name="Accent3 2" xfId="22"/>
    <cellStyle name="Accent4 2" xfId="148"/>
    <cellStyle name="Accent5 2" xfId="149"/>
    <cellStyle name="Accent6 2" xfId="23"/>
    <cellStyle name="Accounting" xfId="24"/>
    <cellStyle name="Accounting 2" xfId="25"/>
    <cellStyle name="Accounting 3" xfId="26"/>
    <cellStyle name="Accounting_Thurston" xfId="27"/>
    <cellStyle name="Bad 2" xfId="28"/>
    <cellStyle name="Budget" xfId="29"/>
    <cellStyle name="Budget 2" xfId="30"/>
    <cellStyle name="Budget 3" xfId="31"/>
    <cellStyle name="Budget_Thurston" xfId="32"/>
    <cellStyle name="Calculation 2" xfId="33"/>
    <cellStyle name="Calculation 3" xfId="150"/>
    <cellStyle name="Check Cell 2" xfId="151"/>
    <cellStyle name="Comma" xfId="1" builtinId="3"/>
    <cellStyle name="Comma 10" xfId="34"/>
    <cellStyle name="Comma 10 2" xfId="1488"/>
    <cellStyle name="Comma 11" xfId="35"/>
    <cellStyle name="Comma 12" xfId="36"/>
    <cellStyle name="Comma 13" xfId="37"/>
    <cellStyle name="Comma 14" xfId="38"/>
    <cellStyle name="Comma 15" xfId="39"/>
    <cellStyle name="Comma 16" xfId="40"/>
    <cellStyle name="Comma 17" xfId="152"/>
    <cellStyle name="Comma 17 2" xfId="153"/>
    <cellStyle name="Comma 17 3" xfId="154"/>
    <cellStyle name="Comma 17 4" xfId="155"/>
    <cellStyle name="Comma 18" xfId="156"/>
    <cellStyle name="Comma 18 2" xfId="157"/>
    <cellStyle name="Comma 18 3" xfId="158"/>
    <cellStyle name="Comma 19" xfId="159"/>
    <cellStyle name="Comma 19 2" xfId="160"/>
    <cellStyle name="Comma 2" xfId="6"/>
    <cellStyle name="Comma 2 2" xfId="41"/>
    <cellStyle name="Comma 2 2 2" xfId="161"/>
    <cellStyle name="Comma 2 2 3" xfId="162"/>
    <cellStyle name="Comma 2 3" xfId="42"/>
    <cellStyle name="Comma 2 3 2" xfId="163"/>
    <cellStyle name="Comma 2 4" xfId="164"/>
    <cellStyle name="Comma 3" xfId="43"/>
    <cellStyle name="Comma 3 2" xfId="44"/>
    <cellStyle name="Comma 3 2 2" xfId="45"/>
    <cellStyle name="Comma 3 3" xfId="46"/>
    <cellStyle name="Comma 3 3 2" xfId="165"/>
    <cellStyle name="Comma 4" xfId="47"/>
    <cellStyle name="Comma 4 2" xfId="48"/>
    <cellStyle name="Comma 4 2 2" xfId="166"/>
    <cellStyle name="Comma 4 2 2 2" xfId="167"/>
    <cellStyle name="Comma 4 2 3" xfId="168"/>
    <cellStyle name="Comma 4 2 3 2" xfId="169"/>
    <cellStyle name="Comma 4 2 3 3" xfId="170"/>
    <cellStyle name="Comma 4 2 4" xfId="171"/>
    <cellStyle name="Comma 4 2 4 2" xfId="172"/>
    <cellStyle name="Comma 4 2 4 3" xfId="173"/>
    <cellStyle name="Comma 4 2 5" xfId="174"/>
    <cellStyle name="Comma 4 2 5 2" xfId="175"/>
    <cellStyle name="Comma 4 2 5 3" xfId="176"/>
    <cellStyle name="Comma 4 2 6" xfId="177"/>
    <cellStyle name="Comma 4 2 6 2" xfId="178"/>
    <cellStyle name="Comma 4 2 6 3" xfId="179"/>
    <cellStyle name="Comma 4 2 7" xfId="180"/>
    <cellStyle name="Comma 4 2 7 2" xfId="181"/>
    <cellStyle name="Comma 4 2 7 3" xfId="182"/>
    <cellStyle name="Comma 4 2 8" xfId="183"/>
    <cellStyle name="Comma 4 3" xfId="49"/>
    <cellStyle name="Comma 4 3 2" xfId="184"/>
    <cellStyle name="Comma 4 3 2 2" xfId="185"/>
    <cellStyle name="Comma 4 3 3" xfId="186"/>
    <cellStyle name="Comma 4 3 3 2" xfId="187"/>
    <cellStyle name="Comma 4 3 3 3" xfId="188"/>
    <cellStyle name="Comma 4 3 4" xfId="189"/>
    <cellStyle name="Comma 4 3 4 2" xfId="190"/>
    <cellStyle name="Comma 4 3 4 3" xfId="191"/>
    <cellStyle name="Comma 4 3 5" xfId="192"/>
    <cellStyle name="Comma 4 4" xfId="50"/>
    <cellStyle name="Comma 4 4 2" xfId="193"/>
    <cellStyle name="Comma 4 4 2 2" xfId="194"/>
    <cellStyle name="Comma 4 4 3" xfId="195"/>
    <cellStyle name="Comma 4 4 3 2" xfId="196"/>
    <cellStyle name="Comma 4 4 3 3" xfId="197"/>
    <cellStyle name="Comma 4 4 4" xfId="198"/>
    <cellStyle name="Comma 4 4 4 2" xfId="199"/>
    <cellStyle name="Comma 4 4 4 3" xfId="200"/>
    <cellStyle name="Comma 4 4 5" xfId="201"/>
    <cellStyle name="Comma 4 5" xfId="51"/>
    <cellStyle name="Comma 4 5 2" xfId="202"/>
    <cellStyle name="Comma 4 6" xfId="203"/>
    <cellStyle name="Comma 4 6 2" xfId="204"/>
    <cellStyle name="Comma 4 6 3" xfId="205"/>
    <cellStyle name="Comma 4 7" xfId="206"/>
    <cellStyle name="Comma 4 8" xfId="207"/>
    <cellStyle name="Comma 5" xfId="52"/>
    <cellStyle name="Comma 5 2" xfId="208"/>
    <cellStyle name="Comma 5 2 2" xfId="209"/>
    <cellStyle name="Comma 5 3" xfId="210"/>
    <cellStyle name="Comma 5 3 2" xfId="211"/>
    <cellStyle name="Comma 5 3 3" xfId="212"/>
    <cellStyle name="Comma 5 4" xfId="213"/>
    <cellStyle name="Comma 5 4 2" xfId="214"/>
    <cellStyle name="Comma 5 4 3" xfId="215"/>
    <cellStyle name="Comma 5 5" xfId="216"/>
    <cellStyle name="Comma 6" xfId="53"/>
    <cellStyle name="Comma 6 2" xfId="217"/>
    <cellStyle name="Comma 6 3" xfId="218"/>
    <cellStyle name="Comma 6 3 2" xfId="219"/>
    <cellStyle name="Comma 6 3 3" xfId="220"/>
    <cellStyle name="Comma 6 4" xfId="221"/>
    <cellStyle name="Comma 6 4 2" xfId="222"/>
    <cellStyle name="Comma 6 4 3" xfId="223"/>
    <cellStyle name="Comma 6 5" xfId="224"/>
    <cellStyle name="Comma 6 5 2" xfId="225"/>
    <cellStyle name="Comma 6 5 3" xfId="226"/>
    <cellStyle name="Comma 6 6" xfId="227"/>
    <cellStyle name="Comma 7" xfId="54"/>
    <cellStyle name="Comma 7 2" xfId="228"/>
    <cellStyle name="Comma 8" xfId="55"/>
    <cellStyle name="Comma 9" xfId="56"/>
    <cellStyle name="Comma(2)" xfId="57"/>
    <cellStyle name="Comma(2) 2" xfId="229"/>
    <cellStyle name="Comma0 - Style2" xfId="58"/>
    <cellStyle name="Comma1 - Style1" xfId="59"/>
    <cellStyle name="Comments" xfId="60"/>
    <cellStyle name="Currency" xfId="2" builtinId="4"/>
    <cellStyle name="Currency 10" xfId="230"/>
    <cellStyle name="Currency 10 2" xfId="231"/>
    <cellStyle name="Currency 2" xfId="7"/>
    <cellStyle name="Currency 2 2" xfId="61"/>
    <cellStyle name="Currency 2 2 2" xfId="232"/>
    <cellStyle name="Currency 2 3" xfId="233"/>
    <cellStyle name="Currency 2 3 2" xfId="234"/>
    <cellStyle name="Currency 2 4" xfId="235"/>
    <cellStyle name="Currency 2 4 2" xfId="236"/>
    <cellStyle name="Currency 2 5" xfId="237"/>
    <cellStyle name="Currency 2 6" xfId="1487"/>
    <cellStyle name="Currency 3" xfId="62"/>
    <cellStyle name="Currency 3 2" xfId="238"/>
    <cellStyle name="Currency 3 2 2" xfId="239"/>
    <cellStyle name="Currency 3 2 2 2" xfId="240"/>
    <cellStyle name="Currency 3 2 2 2 2" xfId="241"/>
    <cellStyle name="Currency 3 2 2 2 3" xfId="242"/>
    <cellStyle name="Currency 3 2 2 3" xfId="243"/>
    <cellStyle name="Currency 3 2 2 3 2" xfId="244"/>
    <cellStyle name="Currency 3 2 2 3 3" xfId="245"/>
    <cellStyle name="Currency 3 2 2 4" xfId="246"/>
    <cellStyle name="Currency 3 2 2 5" xfId="247"/>
    <cellStyle name="Currency 3 2 3" xfId="248"/>
    <cellStyle name="Currency 3 2 3 2" xfId="249"/>
    <cellStyle name="Currency 3 2 3 3" xfId="250"/>
    <cellStyle name="Currency 3 2 4" xfId="251"/>
    <cellStyle name="Currency 3 2 4 2" xfId="252"/>
    <cellStyle name="Currency 3 2 4 3" xfId="253"/>
    <cellStyle name="Currency 3 2 5" xfId="254"/>
    <cellStyle name="Currency 3 2 6" xfId="255"/>
    <cellStyle name="Currency 3 3" xfId="256"/>
    <cellStyle name="Currency 3 3 2" xfId="257"/>
    <cellStyle name="Currency 3 3 2 2" xfId="258"/>
    <cellStyle name="Currency 3 3 2 3" xfId="259"/>
    <cellStyle name="Currency 3 3 3" xfId="260"/>
    <cellStyle name="Currency 3 3 3 2" xfId="261"/>
    <cellStyle name="Currency 3 3 3 3" xfId="262"/>
    <cellStyle name="Currency 3 3 4" xfId="263"/>
    <cellStyle name="Currency 3 3 5" xfId="264"/>
    <cellStyle name="Currency 3 4" xfId="265"/>
    <cellStyle name="Currency 3 4 2" xfId="266"/>
    <cellStyle name="Currency 3 5" xfId="267"/>
    <cellStyle name="Currency 3 6" xfId="268"/>
    <cellStyle name="Currency 3 7" xfId="269"/>
    <cellStyle name="Currency 4" xfId="63"/>
    <cellStyle name="Currency 4 2" xfId="270"/>
    <cellStyle name="Currency 4 3" xfId="271"/>
    <cellStyle name="Currency 4 3 2" xfId="272"/>
    <cellStyle name="Currency 5" xfId="64"/>
    <cellStyle name="Currency 5 2" xfId="273"/>
    <cellStyle name="Currency 5 2 2" xfId="274"/>
    <cellStyle name="Currency 5 3" xfId="275"/>
    <cellStyle name="Currency 5 3 2" xfId="276"/>
    <cellStyle name="Currency 5 3 3" xfId="277"/>
    <cellStyle name="Currency 5 3 4" xfId="278"/>
    <cellStyle name="Currency 5 4" xfId="279"/>
    <cellStyle name="Currency 5 4 2" xfId="280"/>
    <cellStyle name="Currency 5 4 3" xfId="281"/>
    <cellStyle name="Currency 5 5" xfId="282"/>
    <cellStyle name="Currency 5 5 2" xfId="283"/>
    <cellStyle name="Currency 5 5 3" xfId="284"/>
    <cellStyle name="Currency 5 6" xfId="285"/>
    <cellStyle name="Currency 6" xfId="65"/>
    <cellStyle name="Currency 6 2" xfId="286"/>
    <cellStyle name="Currency 6 3" xfId="287"/>
    <cellStyle name="Currency 6 3 2" xfId="288"/>
    <cellStyle name="Currency 7" xfId="66"/>
    <cellStyle name="Currency 8" xfId="289"/>
    <cellStyle name="Currency 8 2" xfId="290"/>
    <cellStyle name="Currency 8 3" xfId="291"/>
    <cellStyle name="Currency 9" xfId="292"/>
    <cellStyle name="Currency 9 2" xfId="293"/>
    <cellStyle name="Currency 9 3" xfId="294"/>
    <cellStyle name="Custom - Style1" xfId="295"/>
    <cellStyle name="Custom - Style8" xfId="296"/>
    <cellStyle name="Data   - Style2" xfId="297"/>
    <cellStyle name="Data Enter" xfId="67"/>
    <cellStyle name="Explanatory Text 2" xfId="298"/>
    <cellStyle name="F9ReportControlStyle_ctpInquire" xfId="299"/>
    <cellStyle name="FactSheet" xfId="68"/>
    <cellStyle name="Good 2" xfId="69"/>
    <cellStyle name="Heading 1 2" xfId="70"/>
    <cellStyle name="Heading 1 3" xfId="300"/>
    <cellStyle name="Heading 2 2" xfId="71"/>
    <cellStyle name="Heading 2 3" xfId="301"/>
    <cellStyle name="Heading 3 2" xfId="72"/>
    <cellStyle name="Heading 3 3" xfId="302"/>
    <cellStyle name="Heading 4 2" xfId="303"/>
    <cellStyle name="Hyperlink 2" xfId="73"/>
    <cellStyle name="Hyperlink 2 2" xfId="304"/>
    <cellStyle name="Hyperlink 3" xfId="74"/>
    <cellStyle name="Hyperlink 4" xfId="1486"/>
    <cellStyle name="Input 2" xfId="305"/>
    <cellStyle name="input(0)" xfId="75"/>
    <cellStyle name="Input(2)" xfId="76"/>
    <cellStyle name="INT Paramter" xfId="306"/>
    <cellStyle name="INT Paramter 2" xfId="307"/>
    <cellStyle name="INT Paramter 3" xfId="308"/>
    <cellStyle name="INT Paramter_13008" xfId="309"/>
    <cellStyle name="Labels - Style3" xfId="310"/>
    <cellStyle name="Linked Cell 2" xfId="77"/>
    <cellStyle name="Neutral 2" xfId="78"/>
    <cellStyle name="New_normal" xfId="79"/>
    <cellStyle name="Normal" xfId="0" builtinId="0"/>
    <cellStyle name="Normal - Style1" xfId="80"/>
    <cellStyle name="Normal - Style2" xfId="81"/>
    <cellStyle name="Normal - Style3" xfId="82"/>
    <cellStyle name="Normal - Style4" xfId="83"/>
    <cellStyle name="Normal - Style5" xfId="84"/>
    <cellStyle name="Normal - Style6" xfId="311"/>
    <cellStyle name="Normal - Style7" xfId="312"/>
    <cellStyle name="Normal - Style8" xfId="313"/>
    <cellStyle name="Normal 10" xfId="85"/>
    <cellStyle name="Normal 10 2" xfId="314"/>
    <cellStyle name="Normal 10 2 2" xfId="315"/>
    <cellStyle name="Normal 10 2 2 2" xfId="316"/>
    <cellStyle name="Normal 10 2 2 2 2" xfId="317"/>
    <cellStyle name="Normal 10 2 2 2 2 2" xfId="318"/>
    <cellStyle name="Normal 10 2 2 2 2 3" xfId="319"/>
    <cellStyle name="Normal 10 2 2 2 2_13008" xfId="320"/>
    <cellStyle name="Normal 10 2 2 2 3" xfId="321"/>
    <cellStyle name="Normal 10 2 2 2 3 2" xfId="322"/>
    <cellStyle name="Normal 10 2 2 2 3 3" xfId="323"/>
    <cellStyle name="Normal 10 2 2 2 3_13008" xfId="324"/>
    <cellStyle name="Normal 10 2 2 2 4" xfId="325"/>
    <cellStyle name="Normal 10 2 2 2 5" xfId="326"/>
    <cellStyle name="Normal 10 2 2 2_13008" xfId="327"/>
    <cellStyle name="Normal 10 2 2 3" xfId="328"/>
    <cellStyle name="Normal 10 2 2 3 2" xfId="329"/>
    <cellStyle name="Normal 10 2 2 3 3" xfId="330"/>
    <cellStyle name="Normal 10 2 2 3_13008" xfId="331"/>
    <cellStyle name="Normal 10 2 2 4" xfId="332"/>
    <cellStyle name="Normal 10 2 2 4 2" xfId="333"/>
    <cellStyle name="Normal 10 2 2 4 3" xfId="334"/>
    <cellStyle name="Normal 10 2 2 4_13008" xfId="335"/>
    <cellStyle name="Normal 10 2 2 5" xfId="336"/>
    <cellStyle name="Normal 10 2 2 5 2" xfId="337"/>
    <cellStyle name="Normal 10 2 2 5 3" xfId="338"/>
    <cellStyle name="Normal 10 2 2 5_13008" xfId="339"/>
    <cellStyle name="Normal 10 2 2 6" xfId="340"/>
    <cellStyle name="Normal 10 2 2 7" xfId="341"/>
    <cellStyle name="Normal 10 2 2_13008" xfId="342"/>
    <cellStyle name="Normal 10 2 3" xfId="343"/>
    <cellStyle name="Normal 10 2 3 2" xfId="344"/>
    <cellStyle name="Normal 10 2 3 2 2" xfId="345"/>
    <cellStyle name="Normal 10 2 3 2 3" xfId="346"/>
    <cellStyle name="Normal 10 2 3 2_13008" xfId="347"/>
    <cellStyle name="Normal 10 2 3 3" xfId="348"/>
    <cellStyle name="Normal 10 2 3 3 2" xfId="349"/>
    <cellStyle name="Normal 10 2 3 3 3" xfId="350"/>
    <cellStyle name="Normal 10 2 3 3_13008" xfId="351"/>
    <cellStyle name="Normal 10 2 3 4" xfId="352"/>
    <cellStyle name="Normal 10 2 3 5" xfId="353"/>
    <cellStyle name="Normal 10 2 3_13008" xfId="354"/>
    <cellStyle name="Normal 10 2 4" xfId="355"/>
    <cellStyle name="Normal 10 2 4 2" xfId="356"/>
    <cellStyle name="Normal 10 2 4 3" xfId="357"/>
    <cellStyle name="Normal 10 2 4_13008" xfId="358"/>
    <cellStyle name="Normal 10 2 5" xfId="359"/>
    <cellStyle name="Normal 10 2 5 2" xfId="360"/>
    <cellStyle name="Normal 10 2 5 3" xfId="361"/>
    <cellStyle name="Normal 10 2 5_13008" xfId="362"/>
    <cellStyle name="Normal 10 2 6" xfId="363"/>
    <cellStyle name="Normal 10 2 6 2" xfId="364"/>
    <cellStyle name="Normal 10 2 6 3" xfId="365"/>
    <cellStyle name="Normal 10 2 6_13008" xfId="366"/>
    <cellStyle name="Normal 10 2 7" xfId="367"/>
    <cellStyle name="Normal 10 2 8" xfId="368"/>
    <cellStyle name="Normal 10 2_13008" xfId="369"/>
    <cellStyle name="Normal 10 3" xfId="370"/>
    <cellStyle name="Normal 10 3 2" xfId="371"/>
    <cellStyle name="Normal 10 3 2 2" xfId="372"/>
    <cellStyle name="Normal 10 3 2 3" xfId="373"/>
    <cellStyle name="Normal 10 3 2_13008" xfId="374"/>
    <cellStyle name="Normal 10 3 3" xfId="375"/>
    <cellStyle name="Normal 10 3 3 2" xfId="376"/>
    <cellStyle name="Normal 10 3 3 3" xfId="377"/>
    <cellStyle name="Normal 10 3 3_13008" xfId="378"/>
    <cellStyle name="Normal 10 3 4" xfId="379"/>
    <cellStyle name="Normal 10 3 5" xfId="380"/>
    <cellStyle name="Normal 10 3_13008" xfId="381"/>
    <cellStyle name="Normal 10 4" xfId="382"/>
    <cellStyle name="Normal 10 4 2" xfId="383"/>
    <cellStyle name="Normal 10 4 3" xfId="384"/>
    <cellStyle name="Normal 10 4_13008" xfId="385"/>
    <cellStyle name="Normal 10 5" xfId="386"/>
    <cellStyle name="Normal 10 5 2" xfId="387"/>
    <cellStyle name="Normal 10 5 3" xfId="388"/>
    <cellStyle name="Normal 10 5_13008" xfId="389"/>
    <cellStyle name="Normal 10 6" xfId="390"/>
    <cellStyle name="Normal 10 6 2" xfId="391"/>
    <cellStyle name="Normal 10 6 3" xfId="392"/>
    <cellStyle name="Normal 10 6_13008" xfId="393"/>
    <cellStyle name="Normal 10 7" xfId="394"/>
    <cellStyle name="Normal 10 8" xfId="395"/>
    <cellStyle name="Normal 10_13008" xfId="396"/>
    <cellStyle name="Normal 11" xfId="86"/>
    <cellStyle name="Normal 11 10" xfId="397"/>
    <cellStyle name="Normal 11 11" xfId="398"/>
    <cellStyle name="Normal 11 2" xfId="399"/>
    <cellStyle name="Normal 11 2 2" xfId="400"/>
    <cellStyle name="Normal 11 2 2 2" xfId="401"/>
    <cellStyle name="Normal 11 2 2 2 2" xfId="402"/>
    <cellStyle name="Normal 11 2 2 2 3" xfId="403"/>
    <cellStyle name="Normal 11 2 2 2_13008" xfId="404"/>
    <cellStyle name="Normal 11 2 2 3" xfId="405"/>
    <cellStyle name="Normal 11 2 2 3 2" xfId="406"/>
    <cellStyle name="Normal 11 2 2 3 3" xfId="407"/>
    <cellStyle name="Normal 11 2 2 3_13008" xfId="408"/>
    <cellStyle name="Normal 11 2 2 4" xfId="409"/>
    <cellStyle name="Normal 11 2 2 5" xfId="410"/>
    <cellStyle name="Normal 11 2 2_13008" xfId="411"/>
    <cellStyle name="Normal 11 2 3" xfId="412"/>
    <cellStyle name="Normal 11 2 3 2" xfId="413"/>
    <cellStyle name="Normal 11 2 3 3" xfId="414"/>
    <cellStyle name="Normal 11 2 3_13008" xfId="415"/>
    <cellStyle name="Normal 11 2 4" xfId="416"/>
    <cellStyle name="Normal 11 2 4 2" xfId="417"/>
    <cellStyle name="Normal 11 2 4 3" xfId="418"/>
    <cellStyle name="Normal 11 2 4_13008" xfId="419"/>
    <cellStyle name="Normal 11 2 5" xfId="420"/>
    <cellStyle name="Normal 11 2 5 2" xfId="421"/>
    <cellStyle name="Normal 11 2 5 3" xfId="422"/>
    <cellStyle name="Normal 11 2 5_13008" xfId="423"/>
    <cellStyle name="Normal 11 2 6" xfId="424"/>
    <cellStyle name="Normal 11 2 7" xfId="425"/>
    <cellStyle name="Normal 11 2_13008" xfId="426"/>
    <cellStyle name="Normal 11 3" xfId="427"/>
    <cellStyle name="Normal 11 3 2" xfId="428"/>
    <cellStyle name="Normal 11 3 2 2" xfId="429"/>
    <cellStyle name="Normal 11 3 2 2 2" xfId="430"/>
    <cellStyle name="Normal 11 3 2 2 3" xfId="431"/>
    <cellStyle name="Normal 11 3 2 2_13008" xfId="432"/>
    <cellStyle name="Normal 11 3 2 3" xfId="433"/>
    <cellStyle name="Normal 11 3 2 3 2" xfId="434"/>
    <cellStyle name="Normal 11 3 2 3 3" xfId="435"/>
    <cellStyle name="Normal 11 3 2 3_13008" xfId="436"/>
    <cellStyle name="Normal 11 3 2 4" xfId="437"/>
    <cellStyle name="Normal 11 3 2 5" xfId="438"/>
    <cellStyle name="Normal 11 3 2_13008" xfId="439"/>
    <cellStyle name="Normal 11 3 3" xfId="440"/>
    <cellStyle name="Normal 11 3 3 2" xfId="441"/>
    <cellStyle name="Normal 11 3 3 3" xfId="442"/>
    <cellStyle name="Normal 11 3 3_13008" xfId="443"/>
    <cellStyle name="Normal 11 3 4" xfId="444"/>
    <cellStyle name="Normal 11 3 4 2" xfId="445"/>
    <cellStyle name="Normal 11 3 4 3" xfId="446"/>
    <cellStyle name="Normal 11 3 4_13008" xfId="447"/>
    <cellStyle name="Normal 11 3 5" xfId="448"/>
    <cellStyle name="Normal 11 3 5 2" xfId="449"/>
    <cellStyle name="Normal 11 3 5 3" xfId="450"/>
    <cellStyle name="Normal 11 3 5_13008" xfId="451"/>
    <cellStyle name="Normal 11 3 6" xfId="452"/>
    <cellStyle name="Normal 11 3 7" xfId="453"/>
    <cellStyle name="Normal 11 3_13008" xfId="454"/>
    <cellStyle name="Normal 11 4" xfId="455"/>
    <cellStyle name="Normal 11 4 2" xfId="456"/>
    <cellStyle name="Normal 11 4 2 2" xfId="457"/>
    <cellStyle name="Normal 11 4 2 2 2" xfId="458"/>
    <cellStyle name="Normal 11 4 2 2 2 2" xfId="459"/>
    <cellStyle name="Normal 11 4 2 2 2 3" xfId="460"/>
    <cellStyle name="Normal 11 4 2 2 2_13008" xfId="461"/>
    <cellStyle name="Normal 11 4 2 2 3" xfId="462"/>
    <cellStyle name="Normal 11 4 2 2 3 2" xfId="463"/>
    <cellStyle name="Normal 11 4 2 2 3 3" xfId="464"/>
    <cellStyle name="Normal 11 4 2 2 3_13008" xfId="465"/>
    <cellStyle name="Normal 11 4 2 2 4" xfId="466"/>
    <cellStyle name="Normal 11 4 2 2 5" xfId="467"/>
    <cellStyle name="Normal 11 4 2 2_13008" xfId="468"/>
    <cellStyle name="Normal 11 4 2 3" xfId="469"/>
    <cellStyle name="Normal 11 4 2 3 2" xfId="470"/>
    <cellStyle name="Normal 11 4 2 3 3" xfId="471"/>
    <cellStyle name="Normal 11 4 2 3_13008" xfId="472"/>
    <cellStyle name="Normal 11 4 2 4" xfId="473"/>
    <cellStyle name="Normal 11 4 2 4 2" xfId="474"/>
    <cellStyle name="Normal 11 4 2 4 3" xfId="475"/>
    <cellStyle name="Normal 11 4 2 4_13008" xfId="476"/>
    <cellStyle name="Normal 11 4 2 5" xfId="477"/>
    <cellStyle name="Normal 11 4 2 5 2" xfId="478"/>
    <cellStyle name="Normal 11 4 2 5 3" xfId="479"/>
    <cellStyle name="Normal 11 4 2 5_13008" xfId="480"/>
    <cellStyle name="Normal 11 4 2 6" xfId="481"/>
    <cellStyle name="Normal 11 4 2 7" xfId="482"/>
    <cellStyle name="Normal 11 4 2_13008" xfId="483"/>
    <cellStyle name="Normal 11 4 3" xfId="484"/>
    <cellStyle name="Normal 11 4 3 10" xfId="485"/>
    <cellStyle name="Normal 11 4 3 10 2" xfId="486"/>
    <cellStyle name="Normal 11 4 3 10 3" xfId="487"/>
    <cellStyle name="Normal 11 4 3 10_13008" xfId="488"/>
    <cellStyle name="Normal 11 4 3 11" xfId="489"/>
    <cellStyle name="Normal 11 4 3 11 2" xfId="490"/>
    <cellStyle name="Normal 11 4 3 11 3" xfId="491"/>
    <cellStyle name="Normal 11 4 3 11_13008" xfId="492"/>
    <cellStyle name="Normal 11 4 3 12" xfId="493"/>
    <cellStyle name="Normal 11 4 3 13" xfId="494"/>
    <cellStyle name="Normal 11 4 3 14" xfId="495"/>
    <cellStyle name="Normal 11 4 3 15" xfId="496"/>
    <cellStyle name="Normal 11 4 3 2" xfId="497"/>
    <cellStyle name="Normal 11 4 3 2 2" xfId="498"/>
    <cellStyle name="Normal 11 4 3 2 2 2" xfId="499"/>
    <cellStyle name="Normal 11 4 3 2 2 3" xfId="500"/>
    <cellStyle name="Normal 11 4 3 2 2_13008" xfId="501"/>
    <cellStyle name="Normal 11 4 3 2 3" xfId="502"/>
    <cellStyle name="Normal 11 4 3 2 3 2" xfId="503"/>
    <cellStyle name="Normal 11 4 3 2 3 3" xfId="504"/>
    <cellStyle name="Normal 11 4 3 2 3_13008" xfId="505"/>
    <cellStyle name="Normal 11 4 3 2 4" xfId="506"/>
    <cellStyle name="Normal 11 4 3 2 5" xfId="507"/>
    <cellStyle name="Normal 11 4 3 2_13008" xfId="508"/>
    <cellStyle name="Normal 11 4 3 3" xfId="509"/>
    <cellStyle name="Normal 11 4 3 3 2" xfId="510"/>
    <cellStyle name="Normal 11 4 3 3 2 2" xfId="511"/>
    <cellStyle name="Normal 11 4 3 3 2 3" xfId="512"/>
    <cellStyle name="Normal 11 4 3 3 2_13008" xfId="513"/>
    <cellStyle name="Normal 11 4 3 3 3" xfId="514"/>
    <cellStyle name="Normal 11 4 3 3 3 2" xfId="515"/>
    <cellStyle name="Normal 11 4 3 3 3 3" xfId="516"/>
    <cellStyle name="Normal 11 4 3 3 3_13008" xfId="517"/>
    <cellStyle name="Normal 11 4 3 3 4" xfId="518"/>
    <cellStyle name="Normal 11 4 3 3 5" xfId="519"/>
    <cellStyle name="Normal 11 4 3 3_13008" xfId="520"/>
    <cellStyle name="Normal 11 4 3 4" xfId="521"/>
    <cellStyle name="Normal 11 4 3 4 2" xfId="522"/>
    <cellStyle name="Normal 11 4 3 4 3" xfId="523"/>
    <cellStyle name="Normal 11 4 3 4_13008" xfId="524"/>
    <cellStyle name="Normal 11 4 3 5" xfId="525"/>
    <cellStyle name="Normal 11 4 3 5 2" xfId="526"/>
    <cellStyle name="Normal 11 4 3 5 3" xfId="527"/>
    <cellStyle name="Normal 11 4 3 5_13008" xfId="528"/>
    <cellStyle name="Normal 11 4 3 6" xfId="529"/>
    <cellStyle name="Normal 11 4 3 6 2" xfId="530"/>
    <cellStyle name="Normal 11 4 3 6 3" xfId="531"/>
    <cellStyle name="Normal 11 4 3 6_13008" xfId="532"/>
    <cellStyle name="Normal 11 4 3 7" xfId="533"/>
    <cellStyle name="Normal 11 4 3 7 2" xfId="534"/>
    <cellStyle name="Normal 11 4 3 7 3" xfId="535"/>
    <cellStyle name="Normal 11 4 3 7_13008" xfId="536"/>
    <cellStyle name="Normal 11 4 3 8" xfId="537"/>
    <cellStyle name="Normal 11 4 3 8 2" xfId="538"/>
    <cellStyle name="Normal 11 4 3 8 3" xfId="539"/>
    <cellStyle name="Normal 11 4 3 8_13008" xfId="540"/>
    <cellStyle name="Normal 11 4 3 9" xfId="541"/>
    <cellStyle name="Normal 11 4 3 9 2" xfId="542"/>
    <cellStyle name="Normal 11 4 3 9 3" xfId="543"/>
    <cellStyle name="Normal 11 4 3 9_13008" xfId="544"/>
    <cellStyle name="Normal 11 4 3_13008" xfId="545"/>
    <cellStyle name="Normal 11 4 4" xfId="546"/>
    <cellStyle name="Normal 11 4 4 2" xfId="547"/>
    <cellStyle name="Normal 11 4 4 2 2" xfId="548"/>
    <cellStyle name="Normal 11 4 4 2 3" xfId="549"/>
    <cellStyle name="Normal 11 4 4 2_13008" xfId="550"/>
    <cellStyle name="Normal 11 4 4 3" xfId="551"/>
    <cellStyle name="Normal 11 4 4 3 2" xfId="552"/>
    <cellStyle name="Normal 11 4 4 3 3" xfId="553"/>
    <cellStyle name="Normal 11 4 4 3_13008" xfId="554"/>
    <cellStyle name="Normal 11 4 4 4" xfId="555"/>
    <cellStyle name="Normal 11 4 4 5" xfId="556"/>
    <cellStyle name="Normal 11 4 4_13008" xfId="557"/>
    <cellStyle name="Normal 11 4 5" xfId="558"/>
    <cellStyle name="Normal 11 4 5 2" xfId="559"/>
    <cellStyle name="Normal 11 4 5 3" xfId="560"/>
    <cellStyle name="Normal 11 4 5_13008" xfId="561"/>
    <cellStyle name="Normal 11 4 6" xfId="562"/>
    <cellStyle name="Normal 11 4 6 2" xfId="563"/>
    <cellStyle name="Normal 11 4 6 3" xfId="564"/>
    <cellStyle name="Normal 11 4 6_13008" xfId="565"/>
    <cellStyle name="Normal 11 4 7" xfId="566"/>
    <cellStyle name="Normal 11 4 7 2" xfId="567"/>
    <cellStyle name="Normal 11 4 7 3" xfId="568"/>
    <cellStyle name="Normal 11 4 7_13008" xfId="569"/>
    <cellStyle name="Normal 11 4 8" xfId="570"/>
    <cellStyle name="Normal 11 4 9" xfId="571"/>
    <cellStyle name="Normal 11 4_13008" xfId="572"/>
    <cellStyle name="Normal 11 5" xfId="573"/>
    <cellStyle name="Normal 11 5 10" xfId="574"/>
    <cellStyle name="Normal 11 5 10 2" xfId="575"/>
    <cellStyle name="Normal 11 5 10 3" xfId="576"/>
    <cellStyle name="Normal 11 5 10_13008" xfId="577"/>
    <cellStyle name="Normal 11 5 11" xfId="578"/>
    <cellStyle name="Normal 11 5 11 2" xfId="579"/>
    <cellStyle name="Normal 11 5 11 3" xfId="580"/>
    <cellStyle name="Normal 11 5 11_13008" xfId="581"/>
    <cellStyle name="Normal 11 5 12" xfId="582"/>
    <cellStyle name="Normal 11 5 13" xfId="583"/>
    <cellStyle name="Normal 11 5 14" xfId="1494"/>
    <cellStyle name="Normal 11 5 19" xfId="584"/>
    <cellStyle name="Normal 11 5 19 2" xfId="585"/>
    <cellStyle name="Normal 11 5 19_13008" xfId="586"/>
    <cellStyle name="Normal 11 5 2" xfId="587"/>
    <cellStyle name="Normal 11 5 2 2" xfId="588"/>
    <cellStyle name="Normal 11 5 2 2 2" xfId="589"/>
    <cellStyle name="Normal 11 5 2 2 2 2" xfId="590"/>
    <cellStyle name="Normal 11 5 2 2 2 3" xfId="591"/>
    <cellStyle name="Normal 11 5 2 2 2_13008" xfId="592"/>
    <cellStyle name="Normal 11 5 2 2 3" xfId="593"/>
    <cellStyle name="Normal 11 5 2 2 3 2" xfId="594"/>
    <cellStyle name="Normal 11 5 2 2 3 3" xfId="595"/>
    <cellStyle name="Normal 11 5 2 2 3_13008" xfId="596"/>
    <cellStyle name="Normal 11 5 2 2 4" xfId="597"/>
    <cellStyle name="Normal 11 5 2 2 5" xfId="598"/>
    <cellStyle name="Normal 11 5 2 2_13008" xfId="599"/>
    <cellStyle name="Normal 11 5 2 3" xfId="600"/>
    <cellStyle name="Normal 11 5 2 3 2" xfId="601"/>
    <cellStyle name="Normal 11 5 2 3 3" xfId="602"/>
    <cellStyle name="Normal 11 5 2 3_13008" xfId="603"/>
    <cellStyle name="Normal 11 5 2 4" xfId="604"/>
    <cellStyle name="Normal 11 5 2 4 2" xfId="605"/>
    <cellStyle name="Normal 11 5 2 4 3" xfId="606"/>
    <cellStyle name="Normal 11 5 2 4_13008" xfId="607"/>
    <cellStyle name="Normal 11 5 2 5" xfId="608"/>
    <cellStyle name="Normal 11 5 2 5 2" xfId="609"/>
    <cellStyle name="Normal 11 5 2 5 3" xfId="610"/>
    <cellStyle name="Normal 11 5 2 5_13008" xfId="611"/>
    <cellStyle name="Normal 11 5 2 6" xfId="612"/>
    <cellStyle name="Normal 11 5 2 7" xfId="613"/>
    <cellStyle name="Normal 11 5 2_13008" xfId="614"/>
    <cellStyle name="Normal 11 5 3" xfId="615"/>
    <cellStyle name="Normal 11 5 3 2" xfId="616"/>
    <cellStyle name="Normal 11 5 3 2 2" xfId="617"/>
    <cellStyle name="Normal 11 5 3 2 3" xfId="618"/>
    <cellStyle name="Normal 11 5 3 2_13008" xfId="619"/>
    <cellStyle name="Normal 11 5 3 3" xfId="620"/>
    <cellStyle name="Normal 11 5 3 3 2" xfId="621"/>
    <cellStyle name="Normal 11 5 3 3 3" xfId="622"/>
    <cellStyle name="Normal 11 5 3 3_13008" xfId="623"/>
    <cellStyle name="Normal 11 5 3 4" xfId="624"/>
    <cellStyle name="Normal 11 5 3 5" xfId="625"/>
    <cellStyle name="Normal 11 5 3_13008" xfId="626"/>
    <cellStyle name="Normal 11 5 4" xfId="627"/>
    <cellStyle name="Normal 11 5 4 2" xfId="628"/>
    <cellStyle name="Normal 11 5 4 3" xfId="629"/>
    <cellStyle name="Normal 11 5 4_13008" xfId="630"/>
    <cellStyle name="Normal 11 5 5" xfId="631"/>
    <cellStyle name="Normal 11 5 5 2" xfId="632"/>
    <cellStyle name="Normal 11 5 5 3" xfId="633"/>
    <cellStyle name="Normal 11 5 5_13008" xfId="634"/>
    <cellStyle name="Normal 11 5 6" xfId="635"/>
    <cellStyle name="Normal 11 5 6 2" xfId="636"/>
    <cellStyle name="Normal 11 5 6 3" xfId="637"/>
    <cellStyle name="Normal 11 5 6_13008" xfId="638"/>
    <cellStyle name="Normal 11 5 7" xfId="639"/>
    <cellStyle name="Normal 11 5 7 2" xfId="640"/>
    <cellStyle name="Normal 11 5 7 3" xfId="641"/>
    <cellStyle name="Normal 11 5 7_13008" xfId="642"/>
    <cellStyle name="Normal 11 5 8" xfId="643"/>
    <cellStyle name="Normal 11 5 8 2" xfId="644"/>
    <cellStyle name="Normal 11 5 8 3" xfId="645"/>
    <cellStyle name="Normal 11 5 8_13008" xfId="646"/>
    <cellStyle name="Normal 11 5 9" xfId="647"/>
    <cellStyle name="Normal 11 5 9 2" xfId="648"/>
    <cellStyle name="Normal 11 5 9 3" xfId="649"/>
    <cellStyle name="Normal 11 5 9_13008" xfId="650"/>
    <cellStyle name="Normal 11 5_13008" xfId="651"/>
    <cellStyle name="Normal 11 6" xfId="652"/>
    <cellStyle name="Normal 11 6 2" xfId="653"/>
    <cellStyle name="Normal 11 6 2 2" xfId="654"/>
    <cellStyle name="Normal 11 6 2 3" xfId="655"/>
    <cellStyle name="Normal 11 6 2_13008" xfId="656"/>
    <cellStyle name="Normal 11 6 3" xfId="657"/>
    <cellStyle name="Normal 11 6 3 2" xfId="658"/>
    <cellStyle name="Normal 11 6 3 3" xfId="659"/>
    <cellStyle name="Normal 11 6 3_13008" xfId="660"/>
    <cellStyle name="Normal 11 6 4" xfId="661"/>
    <cellStyle name="Normal 11 6 5" xfId="662"/>
    <cellStyle name="Normal 11 6_13008" xfId="663"/>
    <cellStyle name="Normal 11 7" xfId="664"/>
    <cellStyle name="Normal 11 7 2" xfId="665"/>
    <cellStyle name="Normal 11 7 3" xfId="666"/>
    <cellStyle name="Normal 11 7_13008" xfId="667"/>
    <cellStyle name="Normal 11 8" xfId="668"/>
    <cellStyle name="Normal 11 8 2" xfId="669"/>
    <cellStyle name="Normal 11 8 3" xfId="670"/>
    <cellStyle name="Normal 11 8_13008" xfId="671"/>
    <cellStyle name="Normal 11 9" xfId="672"/>
    <cellStyle name="Normal 11 9 2" xfId="673"/>
    <cellStyle name="Normal 11 9 3" xfId="674"/>
    <cellStyle name="Normal 11 9_13008" xfId="675"/>
    <cellStyle name="Normal 11_13008" xfId="676"/>
    <cellStyle name="Normal 12" xfId="87"/>
    <cellStyle name="Normal 12 2" xfId="677"/>
    <cellStyle name="Normal 12 2 2" xfId="678"/>
    <cellStyle name="Normal 12 2 3" xfId="679"/>
    <cellStyle name="Normal 12 2_13008" xfId="680"/>
    <cellStyle name="Normal 12 3" xfId="681"/>
    <cellStyle name="Normal 12 3 2" xfId="682"/>
    <cellStyle name="Normal 12 3 3" xfId="683"/>
    <cellStyle name="Normal 12 3_13008" xfId="684"/>
    <cellStyle name="Normal 12 4" xfId="685"/>
    <cellStyle name="Normal 12 4 2" xfId="686"/>
    <cellStyle name="Normal 12 4 3" xfId="687"/>
    <cellStyle name="Normal 12 4_13008" xfId="688"/>
    <cellStyle name="Normal 12 5" xfId="689"/>
    <cellStyle name="Normal 12 5 2" xfId="690"/>
    <cellStyle name="Normal 12 5 3" xfId="691"/>
    <cellStyle name="Normal 12 5_13008" xfId="692"/>
    <cellStyle name="Normal 12 6" xfId="693"/>
    <cellStyle name="Normal 12 6 2" xfId="694"/>
    <cellStyle name="Normal 12 6 3" xfId="695"/>
    <cellStyle name="Normal 12 6_13008" xfId="696"/>
    <cellStyle name="Normal 12 7" xfId="697"/>
    <cellStyle name="Normal 12 7 2" xfId="698"/>
    <cellStyle name="Normal 12 7_13008" xfId="699"/>
    <cellStyle name="Normal 12 8" xfId="700"/>
    <cellStyle name="Normal 12 9" xfId="1485"/>
    <cellStyle name="Normal 13" xfId="88"/>
    <cellStyle name="Normal 13 2" xfId="701"/>
    <cellStyle name="Normal 13 2 2" xfId="702"/>
    <cellStyle name="Normal 13 2 2 2" xfId="703"/>
    <cellStyle name="Normal 13 2 2 3" xfId="704"/>
    <cellStyle name="Normal 13 2 2_13008" xfId="705"/>
    <cellStyle name="Normal 13 2 3" xfId="706"/>
    <cellStyle name="Normal 13 2 3 2" xfId="707"/>
    <cellStyle name="Normal 13 2 3 3" xfId="708"/>
    <cellStyle name="Normal 13 2 3_13008" xfId="709"/>
    <cellStyle name="Normal 13 2 4" xfId="710"/>
    <cellStyle name="Normal 13 2 5" xfId="711"/>
    <cellStyle name="Normal 13 2_13008" xfId="712"/>
    <cellStyle name="Normal 13 3" xfId="713"/>
    <cellStyle name="Normal 13 3 2" xfId="714"/>
    <cellStyle name="Normal 13 3 3" xfId="715"/>
    <cellStyle name="Normal 13 3_13008" xfId="716"/>
    <cellStyle name="Normal 13 4" xfId="717"/>
    <cellStyle name="Normal 13 4 2" xfId="718"/>
    <cellStyle name="Normal 13 4 3" xfId="719"/>
    <cellStyle name="Normal 13 4_13008" xfId="720"/>
    <cellStyle name="Normal 13 5" xfId="721"/>
    <cellStyle name="Normal 13 5 2" xfId="722"/>
    <cellStyle name="Normal 13 5 3" xfId="723"/>
    <cellStyle name="Normal 13 5_13008" xfId="724"/>
    <cellStyle name="Normal 13 6" xfId="725"/>
    <cellStyle name="Normal 13 6 2" xfId="726"/>
    <cellStyle name="Normal 13 6 3" xfId="727"/>
    <cellStyle name="Normal 13 6_13008" xfId="728"/>
    <cellStyle name="Normal 13 7" xfId="729"/>
    <cellStyle name="Normal 13 7 2" xfId="730"/>
    <cellStyle name="Normal 13 7_13008" xfId="731"/>
    <cellStyle name="Normal 13 8" xfId="732"/>
    <cellStyle name="Normal 13 9" xfId="733"/>
    <cellStyle name="Normal 13_13008" xfId="734"/>
    <cellStyle name="Normal 14" xfId="89"/>
    <cellStyle name="Normal 14 2" xfId="735"/>
    <cellStyle name="Normal 14 2 2" xfId="736"/>
    <cellStyle name="Normal 14 2 2 2" xfId="737"/>
    <cellStyle name="Normal 14 2 2 3" xfId="738"/>
    <cellStyle name="Normal 14 2 2_13008" xfId="739"/>
    <cellStyle name="Normal 14 2 3" xfId="740"/>
    <cellStyle name="Normal 14 2 3 2" xfId="741"/>
    <cellStyle name="Normal 14 2 3 3" xfId="742"/>
    <cellStyle name="Normal 14 2 3_13008" xfId="743"/>
    <cellStyle name="Normal 14 2 4" xfId="744"/>
    <cellStyle name="Normal 14 2 5" xfId="745"/>
    <cellStyle name="Normal 14 2_13008" xfId="746"/>
    <cellStyle name="Normal 14 3" xfId="747"/>
    <cellStyle name="Normal 14 3 2" xfId="748"/>
    <cellStyle name="Normal 14 3 3" xfId="749"/>
    <cellStyle name="Normal 14 3_13008" xfId="750"/>
    <cellStyle name="Normal 14 4" xfId="751"/>
    <cellStyle name="Normal 14 4 2" xfId="752"/>
    <cellStyle name="Normal 14 4 3" xfId="753"/>
    <cellStyle name="Normal 14 4_13008" xfId="754"/>
    <cellStyle name="Normal 14 5" xfId="755"/>
    <cellStyle name="Normal 14 5 2" xfId="756"/>
    <cellStyle name="Normal 14 5 3" xfId="757"/>
    <cellStyle name="Normal 14 5_13008" xfId="758"/>
    <cellStyle name="Normal 14 6" xfId="759"/>
    <cellStyle name="Normal 14 6 2" xfId="760"/>
    <cellStyle name="Normal 14 6 3" xfId="761"/>
    <cellStyle name="Normal 14 6_13008" xfId="762"/>
    <cellStyle name="Normal 14 7" xfId="763"/>
    <cellStyle name="Normal 14 8" xfId="764"/>
    <cellStyle name="Normal 14 9" xfId="765"/>
    <cellStyle name="Normal 14_13008" xfId="766"/>
    <cellStyle name="Normal 15" xfId="90"/>
    <cellStyle name="Normal 15 2" xfId="768"/>
    <cellStyle name="Normal 15 2 2" xfId="769"/>
    <cellStyle name="Normal 15 2 2 2" xfId="770"/>
    <cellStyle name="Normal 15 2 2 3" xfId="771"/>
    <cellStyle name="Normal 15 2 2_13008" xfId="772"/>
    <cellStyle name="Normal 15 2 3" xfId="773"/>
    <cellStyle name="Normal 15 2 4" xfId="774"/>
    <cellStyle name="Normal 15 2_13008" xfId="775"/>
    <cellStyle name="Normal 15 3" xfId="776"/>
    <cellStyle name="Normal 15 4" xfId="777"/>
    <cellStyle name="Normal 15 4 2" xfId="778"/>
    <cellStyle name="Normal 15 4 3" xfId="779"/>
    <cellStyle name="Normal 15 4_13008" xfId="780"/>
    <cellStyle name="Normal 15 5" xfId="781"/>
    <cellStyle name="Normal 15 5 2" xfId="782"/>
    <cellStyle name="Normal 15 5 3" xfId="783"/>
    <cellStyle name="Normal 15 5_13008" xfId="784"/>
    <cellStyle name="Normal 15 6" xfId="785"/>
    <cellStyle name="Normal 15 6 2" xfId="786"/>
    <cellStyle name="Normal 15 6 3" xfId="787"/>
    <cellStyle name="Normal 15 6_13008" xfId="788"/>
    <cellStyle name="Normal 15 7" xfId="789"/>
    <cellStyle name="Normal 15 7 2" xfId="790"/>
    <cellStyle name="Normal 15 7_13008" xfId="791"/>
    <cellStyle name="Normal 15 8" xfId="792"/>
    <cellStyle name="Normal 15 9" xfId="793"/>
    <cellStyle name="Normal 15_13008" xfId="794"/>
    <cellStyle name="Normal 16" xfId="91"/>
    <cellStyle name="Normal 16 2" xfId="795"/>
    <cellStyle name="Normal 16 3" xfId="796"/>
    <cellStyle name="Normal 16 4" xfId="797"/>
    <cellStyle name="Normal 16 5" xfId="798"/>
    <cellStyle name="Normal 17" xfId="92"/>
    <cellStyle name="Normal 17 2" xfId="799"/>
    <cellStyle name="Normal 17 3" xfId="800"/>
    <cellStyle name="Normal 17 4" xfId="801"/>
    <cellStyle name="Normal 18" xfId="93"/>
    <cellStyle name="Normal 18 2" xfId="802"/>
    <cellStyle name="Normal 18 3" xfId="1495"/>
    <cellStyle name="Normal 19" xfId="94"/>
    <cellStyle name="Normal 19 2" xfId="803"/>
    <cellStyle name="Normal 2" xfId="95"/>
    <cellStyle name="Normal 2 10" xfId="804"/>
    <cellStyle name="Normal 2 10 2" xfId="1493"/>
    <cellStyle name="Normal 2 11" xfId="805"/>
    <cellStyle name="Normal 2 11 2" xfId="806"/>
    <cellStyle name="Normal 2 11 3" xfId="807"/>
    <cellStyle name="Normal 2 11_13008" xfId="808"/>
    <cellStyle name="Normal 2 12" xfId="809"/>
    <cellStyle name="Normal 2 12 2" xfId="810"/>
    <cellStyle name="Normal 2 12 3" xfId="811"/>
    <cellStyle name="Normal 2 12_13008" xfId="812"/>
    <cellStyle name="Normal 2 13" xfId="813"/>
    <cellStyle name="Normal 2 13 2" xfId="814"/>
    <cellStyle name="Normal 2 13 3" xfId="815"/>
    <cellStyle name="Normal 2 13_13008" xfId="816"/>
    <cellStyle name="Normal 2 14" xfId="817"/>
    <cellStyle name="Normal 2 14 2" xfId="1490"/>
    <cellStyle name="Normal 2 15" xfId="818"/>
    <cellStyle name="Normal 2 15 2" xfId="819"/>
    <cellStyle name="Normal 2 15 3" xfId="820"/>
    <cellStyle name="Normal 2 15_13008" xfId="821"/>
    <cellStyle name="Normal 2 16" xfId="822"/>
    <cellStyle name="Normal 2 16 2" xfId="823"/>
    <cellStyle name="Normal 2 16 3" xfId="824"/>
    <cellStyle name="Normal 2 16_13008" xfId="825"/>
    <cellStyle name="Normal 2 17" xfId="826"/>
    <cellStyle name="Normal 2 17 2" xfId="827"/>
    <cellStyle name="Normal 2 17 3" xfId="828"/>
    <cellStyle name="Normal 2 17_13008" xfId="829"/>
    <cellStyle name="Normal 2 18" xfId="830"/>
    <cellStyle name="Normal 2 18 2" xfId="831"/>
    <cellStyle name="Normal 2 18 3" xfId="832"/>
    <cellStyle name="Normal 2 18_13008" xfId="833"/>
    <cellStyle name="Normal 2 19" xfId="834"/>
    <cellStyle name="Normal 2 2" xfId="96"/>
    <cellStyle name="Normal 2 2 2" xfId="97"/>
    <cellStyle name="Normal 2 2 2 2" xfId="835"/>
    <cellStyle name="Normal 2 2 2 2 2" xfId="836"/>
    <cellStyle name="Normal 2 2 2 2 2 2" xfId="837"/>
    <cellStyle name="Normal 2 2 2 2 2 2 2" xfId="838"/>
    <cellStyle name="Normal 2 2 2 2 2 2 3" xfId="839"/>
    <cellStyle name="Normal 2 2 2 2 2 2_13008" xfId="840"/>
    <cellStyle name="Normal 2 2 2 2 2 3" xfId="841"/>
    <cellStyle name="Normal 2 2 2 2 2 3 2" xfId="842"/>
    <cellStyle name="Normal 2 2 2 2 2 3 3" xfId="843"/>
    <cellStyle name="Normal 2 2 2 2 2 3_13008" xfId="844"/>
    <cellStyle name="Normal 2 2 2 2 2 4" xfId="845"/>
    <cellStyle name="Normal 2 2 2 2 2 5" xfId="846"/>
    <cellStyle name="Normal 2 2 2 2 2_13008" xfId="847"/>
    <cellStyle name="Normal 2 2 2 2 3" xfId="848"/>
    <cellStyle name="Normal 2 2 2 2 3 2" xfId="849"/>
    <cellStyle name="Normal 2 2 2 2 3 3" xfId="850"/>
    <cellStyle name="Normal 2 2 2 2 3_13008" xfId="851"/>
    <cellStyle name="Normal 2 2 2 2 4" xfId="852"/>
    <cellStyle name="Normal 2 2 2 2 4 2" xfId="853"/>
    <cellStyle name="Normal 2 2 2 2 4 3" xfId="854"/>
    <cellStyle name="Normal 2 2 2 2 4_13008" xfId="855"/>
    <cellStyle name="Normal 2 2 2 2 5" xfId="856"/>
    <cellStyle name="Normal 2 2 2 2 6" xfId="857"/>
    <cellStyle name="Normal 2 2 2 2_13008" xfId="858"/>
    <cellStyle name="Normal 2 2 2 3" xfId="859"/>
    <cellStyle name="Normal 2 2 2 4" xfId="860"/>
    <cellStyle name="Normal 2 2 2 4 2" xfId="861"/>
    <cellStyle name="Normal 2 2 2 4 2 2" xfId="862"/>
    <cellStyle name="Normal 2 2 2 4 2 3" xfId="863"/>
    <cellStyle name="Normal 2 2 2 4 2_13008" xfId="864"/>
    <cellStyle name="Normal 2 2 2 4 3" xfId="865"/>
    <cellStyle name="Normal 2 2 2 4 3 2" xfId="866"/>
    <cellStyle name="Normal 2 2 2 4 3 3" xfId="867"/>
    <cellStyle name="Normal 2 2 2 4 3_13008" xfId="868"/>
    <cellStyle name="Normal 2 2 2 4 4" xfId="869"/>
    <cellStyle name="Normal 2 2 2 4 5" xfId="870"/>
    <cellStyle name="Normal 2 2 2 4_13008" xfId="871"/>
    <cellStyle name="Normal 2 2 2 5" xfId="872"/>
    <cellStyle name="Normal 2 2 2 6" xfId="873"/>
    <cellStyle name="Normal 2 2 2_11599" xfId="874"/>
    <cellStyle name="Normal 2 2 3" xfId="98"/>
    <cellStyle name="Normal 2 2 3 2" xfId="875"/>
    <cellStyle name="Normal 2 2 3 2 2" xfId="876"/>
    <cellStyle name="Normal 2 2 3 2 2 2" xfId="877"/>
    <cellStyle name="Normal 2 2 3 2 2 3" xfId="878"/>
    <cellStyle name="Normal 2 2 3 2 2_13008" xfId="879"/>
    <cellStyle name="Normal 2 2 3 2 3" xfId="880"/>
    <cellStyle name="Normal 2 2 3 2 3 2" xfId="881"/>
    <cellStyle name="Normal 2 2 3 2 3 3" xfId="882"/>
    <cellStyle name="Normal 2 2 3 2 3_13008" xfId="883"/>
    <cellStyle name="Normal 2 2 3 2 4" xfId="884"/>
    <cellStyle name="Normal 2 2 3 2 5" xfId="885"/>
    <cellStyle name="Normal 2 2 3 2_13008" xfId="886"/>
    <cellStyle name="Normal 2 2 3 3" xfId="887"/>
    <cellStyle name="Normal 2 2 3 3 2" xfId="888"/>
    <cellStyle name="Normal 2 2 3 3 3" xfId="889"/>
    <cellStyle name="Normal 2 2 3 3_13008" xfId="890"/>
    <cellStyle name="Normal 2 2 3 4" xfId="891"/>
    <cellStyle name="Normal 2 2 3 4 2" xfId="892"/>
    <cellStyle name="Normal 2 2 3 4 3" xfId="893"/>
    <cellStyle name="Normal 2 2 3 4_13008" xfId="894"/>
    <cellStyle name="Normal 2 2 3 5" xfId="895"/>
    <cellStyle name="Normal 2 2 3 6" xfId="896"/>
    <cellStyle name="Normal 2 2 3_13008" xfId="897"/>
    <cellStyle name="Normal 2 2 4" xfId="898"/>
    <cellStyle name="Normal 2 2 4 2" xfId="899"/>
    <cellStyle name="Normal 2 2 4 2 2" xfId="900"/>
    <cellStyle name="Normal 2 2 4 2 3" xfId="901"/>
    <cellStyle name="Normal 2 2 4 2_13008" xfId="902"/>
    <cellStyle name="Normal 2 2 4 3" xfId="903"/>
    <cellStyle name="Normal 2 2 4 3 2" xfId="904"/>
    <cellStyle name="Normal 2 2 4 3 3" xfId="905"/>
    <cellStyle name="Normal 2 2 4 3_13008" xfId="906"/>
    <cellStyle name="Normal 2 2 4 4" xfId="907"/>
    <cellStyle name="Normal 2 2 4 5" xfId="908"/>
    <cellStyle name="Normal 2 2 4_13008" xfId="909"/>
    <cellStyle name="Normal 2 2 5" xfId="910"/>
    <cellStyle name="Normal 2 2 5 2" xfId="911"/>
    <cellStyle name="Normal 2 2 5 3" xfId="912"/>
    <cellStyle name="Normal 2 2 5_13008" xfId="913"/>
    <cellStyle name="Normal 2 2 6" xfId="914"/>
    <cellStyle name="Normal 2 2 6 2" xfId="915"/>
    <cellStyle name="Normal 2 2 6 3" xfId="916"/>
    <cellStyle name="Normal 2 2 6_13008" xfId="917"/>
    <cellStyle name="Normal 2 2 7" xfId="918"/>
    <cellStyle name="Normal 2 2 7 2" xfId="919"/>
    <cellStyle name="Normal 2 2 7 3" xfId="920"/>
    <cellStyle name="Normal 2 2 7_13008" xfId="921"/>
    <cellStyle name="Normal 2 2 8" xfId="922"/>
    <cellStyle name="Normal 2 2 9" xfId="923"/>
    <cellStyle name="Normal 2 2_11599" xfId="924"/>
    <cellStyle name="Normal 2 20" xfId="1496"/>
    <cellStyle name="Normal 2 3" xfId="99"/>
    <cellStyle name="Normal 2 3 2" xfId="100"/>
    <cellStyle name="Normal 2 3 3" xfId="101"/>
    <cellStyle name="Normal 2 3 4" xfId="925"/>
    <cellStyle name="Normal 2 3 4 2" xfId="926"/>
    <cellStyle name="Normal 2 3 4 3" xfId="927"/>
    <cellStyle name="Normal 2 3 4_13008" xfId="928"/>
    <cellStyle name="Normal 2 3 5" xfId="929"/>
    <cellStyle name="Normal 2 3_CloseManagement" xfId="930"/>
    <cellStyle name="Normal 2 4" xfId="102"/>
    <cellStyle name="Normal 2 4 2" xfId="931"/>
    <cellStyle name="Normal 2 5" xfId="103"/>
    <cellStyle name="Normal 2 5 2" xfId="932"/>
    <cellStyle name="Normal 2 6" xfId="933"/>
    <cellStyle name="Normal 2 6 2" xfId="934"/>
    <cellStyle name="Normal 2 6 2 2" xfId="935"/>
    <cellStyle name="Normal 2 6 2 3" xfId="936"/>
    <cellStyle name="Normal 2 6 2_13008" xfId="937"/>
    <cellStyle name="Normal 2 6 3" xfId="938"/>
    <cellStyle name="Normal 2 6 3 2" xfId="939"/>
    <cellStyle name="Normal 2 6 3 3" xfId="940"/>
    <cellStyle name="Normal 2 6 3_13008" xfId="941"/>
    <cellStyle name="Normal 2 6 4" xfId="942"/>
    <cellStyle name="Normal 2 6 5" xfId="943"/>
    <cellStyle name="Normal 2 6 6" xfId="1491"/>
    <cellStyle name="Normal 2 6_13008" xfId="944"/>
    <cellStyle name="Normal 2 7" xfId="945"/>
    <cellStyle name="Normal 2 7 2" xfId="946"/>
    <cellStyle name="Normal 2 8" xfId="947"/>
    <cellStyle name="Normal 2 8 2" xfId="948"/>
    <cellStyle name="Normal 2 9" xfId="949"/>
    <cellStyle name="Normal 2 9 2" xfId="950"/>
    <cellStyle name="Normal 2_20140" xfId="951"/>
    <cellStyle name="Normal 20" xfId="952"/>
    <cellStyle name="Normal 20 2" xfId="953"/>
    <cellStyle name="Normal 20_20325" xfId="1497"/>
    <cellStyle name="Normal 21" xfId="954"/>
    <cellStyle name="Normal 21 2" xfId="955"/>
    <cellStyle name="Normal 21_20325" xfId="1498"/>
    <cellStyle name="Normal 22" xfId="956"/>
    <cellStyle name="Normal 22 2" xfId="957"/>
    <cellStyle name="Normal 22 3" xfId="958"/>
    <cellStyle name="Normal 22_20325" xfId="1499"/>
    <cellStyle name="Normal 23" xfId="959"/>
    <cellStyle name="Normal 23 2" xfId="960"/>
    <cellStyle name="Normal 24" xfId="961"/>
    <cellStyle name="Normal 24 2" xfId="962"/>
    <cellStyle name="Normal 24 3" xfId="963"/>
    <cellStyle name="Normal 24_13008" xfId="964"/>
    <cellStyle name="Normal 25" xfId="965"/>
    <cellStyle name="Normal 25 2" xfId="966"/>
    <cellStyle name="Normal 25 3" xfId="967"/>
    <cellStyle name="Normal 25_13008" xfId="968"/>
    <cellStyle name="Normal 26" xfId="969"/>
    <cellStyle name="Normal 26 2" xfId="970"/>
    <cellStyle name="Normal 27" xfId="971"/>
    <cellStyle name="Normal 27 2" xfId="972"/>
    <cellStyle name="Normal 27 3" xfId="973"/>
    <cellStyle name="Normal 27_20325" xfId="1500"/>
    <cellStyle name="Normal 28" xfId="974"/>
    <cellStyle name="Normal 29" xfId="975"/>
    <cellStyle name="Normal 3" xfId="104"/>
    <cellStyle name="Normal 3 2" xfId="105"/>
    <cellStyle name="Normal 3 2 2" xfId="976"/>
    <cellStyle name="Normal 3 2 2 2" xfId="977"/>
    <cellStyle name="Normal 3 2 2 2 2" xfId="978"/>
    <cellStyle name="Normal 3 2 2 2 3" xfId="979"/>
    <cellStyle name="Normal 3 2 2 2_13008" xfId="980"/>
    <cellStyle name="Normal 3 2 2 3" xfId="981"/>
    <cellStyle name="Normal 3 2 2 3 2" xfId="982"/>
    <cellStyle name="Normal 3 2 2 3 3" xfId="983"/>
    <cellStyle name="Normal 3 2 2 3_13008" xfId="984"/>
    <cellStyle name="Normal 3 2 2 4" xfId="985"/>
    <cellStyle name="Normal 3 2 2 5" xfId="986"/>
    <cellStyle name="Normal 3 2 2_13008" xfId="987"/>
    <cellStyle name="Normal 3 2 3" xfId="988"/>
    <cellStyle name="Normal 3 2 3 2" xfId="989"/>
    <cellStyle name="Normal 3 2 3 3" xfId="990"/>
    <cellStyle name="Normal 3 2 3_13008" xfId="991"/>
    <cellStyle name="Normal 3 2 4" xfId="992"/>
    <cellStyle name="Normal 3 2 4 2" xfId="993"/>
    <cellStyle name="Normal 3 2 4 3" xfId="994"/>
    <cellStyle name="Normal 3 2 4_13008" xfId="995"/>
    <cellStyle name="Normal 3 2 5" xfId="996"/>
    <cellStyle name="Normal 3 2 5 2" xfId="997"/>
    <cellStyle name="Normal 3 2 5 3" xfId="998"/>
    <cellStyle name="Normal 3 2 5_13008" xfId="999"/>
    <cellStyle name="Normal 3 2 6" xfId="1000"/>
    <cellStyle name="Normal 3 2 7" xfId="1001"/>
    <cellStyle name="Normal 3 2_13008" xfId="1002"/>
    <cellStyle name="Normal 3 3" xfId="1003"/>
    <cellStyle name="Normal 3 3 2" xfId="1004"/>
    <cellStyle name="Normal 3 4" xfId="1005"/>
    <cellStyle name="Normal 3 4 2" xfId="1006"/>
    <cellStyle name="Normal 3 4 3" xfId="1007"/>
    <cellStyle name="Normal 3 4_13008" xfId="1008"/>
    <cellStyle name="Normal 3 5" xfId="1009"/>
    <cellStyle name="Normal 3 5 2" xfId="1010"/>
    <cellStyle name="Normal 3 5 3" xfId="1011"/>
    <cellStyle name="Normal 3 5_13008" xfId="1012"/>
    <cellStyle name="Normal 3 6" xfId="1013"/>
    <cellStyle name="Normal 3 6 2" xfId="1014"/>
    <cellStyle name="Normal 3 6 3" xfId="1015"/>
    <cellStyle name="Normal 3 6_13008" xfId="1016"/>
    <cellStyle name="Normal 3 7" xfId="1017"/>
    <cellStyle name="Normal 3_11599" xfId="1018"/>
    <cellStyle name="Normal 30" xfId="1019"/>
    <cellStyle name="Normal 30 2" xfId="1020"/>
    <cellStyle name="Normal 30_20325" xfId="1501"/>
    <cellStyle name="Normal 31" xfId="1021"/>
    <cellStyle name="Normal 31 2" xfId="1022"/>
    <cellStyle name="Normal 31_20325" xfId="1502"/>
    <cellStyle name="Normal 32" xfId="1023"/>
    <cellStyle name="Normal 32 2" xfId="1024"/>
    <cellStyle name="Normal 32_20325" xfId="1503"/>
    <cellStyle name="Normal 33" xfId="1025"/>
    <cellStyle name="Normal 33 2" xfId="1026"/>
    <cellStyle name="Normal 33_20325" xfId="1504"/>
    <cellStyle name="Normal 34" xfId="1027"/>
    <cellStyle name="Normal 34 2" xfId="1028"/>
    <cellStyle name="Normal 34_20325" xfId="1505"/>
    <cellStyle name="Normal 35" xfId="1029"/>
    <cellStyle name="Normal 36" xfId="1030"/>
    <cellStyle name="Normal 37" xfId="1031"/>
    <cellStyle name="Normal 38" xfId="1032"/>
    <cellStyle name="Normal 38 2" xfId="1033"/>
    <cellStyle name="Normal 38_13008" xfId="1034"/>
    <cellStyle name="Normal 39" xfId="1035"/>
    <cellStyle name="Normal 4" xfId="106"/>
    <cellStyle name="Normal 4 2" xfId="1036"/>
    <cellStyle name="Normal 4 2 2" xfId="1037"/>
    <cellStyle name="Normal 4 2 3" xfId="1038"/>
    <cellStyle name="Normal 4 3" xfId="1039"/>
    <cellStyle name="Normal 4 3 2" xfId="1040"/>
    <cellStyle name="Normal 4 3 3" xfId="1041"/>
    <cellStyle name="Normal 4 3_13008" xfId="1042"/>
    <cellStyle name="Normal 4 4" xfId="1043"/>
    <cellStyle name="Normal 4 4 2" xfId="1044"/>
    <cellStyle name="Normal 4 4 3" xfId="1045"/>
    <cellStyle name="Normal 4 4_13008" xfId="1046"/>
    <cellStyle name="Normal 4 5" xfId="1047"/>
    <cellStyle name="Normal 4_Support" xfId="1048"/>
    <cellStyle name="Normal 40" xfId="1049"/>
    <cellStyle name="Normal 41" xfId="1050"/>
    <cellStyle name="Normal 42" xfId="1051"/>
    <cellStyle name="Normal 43" xfId="1052"/>
    <cellStyle name="Normal 44" xfId="131"/>
    <cellStyle name="Normal 45" xfId="1478"/>
    <cellStyle name="Normal 46" xfId="1509"/>
    <cellStyle name="Normal 47" xfId="1400"/>
    <cellStyle name="Normal 48" xfId="1508"/>
    <cellStyle name="Normal 49" xfId="767"/>
    <cellStyle name="Normal 5" xfId="107"/>
    <cellStyle name="Normal 5 2" xfId="108"/>
    <cellStyle name="Normal 5 2 10" xfId="1053"/>
    <cellStyle name="Normal 5 2 2" xfId="1054"/>
    <cellStyle name="Normal 5 2 2 2" xfId="1055"/>
    <cellStyle name="Normal 5 2 2 2 2" xfId="1056"/>
    <cellStyle name="Normal 5 2 2 2 2 2" xfId="1057"/>
    <cellStyle name="Normal 5 2 2 2 2 3" xfId="1058"/>
    <cellStyle name="Normal 5 2 2 2 2_13008" xfId="1059"/>
    <cellStyle name="Normal 5 2 2 2 3" xfId="1060"/>
    <cellStyle name="Normal 5 2 2 2 3 2" xfId="1061"/>
    <cellStyle name="Normal 5 2 2 2 3 3" xfId="1062"/>
    <cellStyle name="Normal 5 2 2 2 3_13008" xfId="1063"/>
    <cellStyle name="Normal 5 2 2 2 4" xfId="1064"/>
    <cellStyle name="Normal 5 2 2 2 5" xfId="1065"/>
    <cellStyle name="Normal 5 2 2 2_13008" xfId="1066"/>
    <cellStyle name="Normal 5 2 2 3" xfId="1067"/>
    <cellStyle name="Normal 5 2 2 3 2" xfId="1068"/>
    <cellStyle name="Normal 5 2 2 3 3" xfId="1069"/>
    <cellStyle name="Normal 5 2 2 3_13008" xfId="1070"/>
    <cellStyle name="Normal 5 2 2 4" xfId="1071"/>
    <cellStyle name="Normal 5 2 2 4 2" xfId="1072"/>
    <cellStyle name="Normal 5 2 2 4 3" xfId="1073"/>
    <cellStyle name="Normal 5 2 2 4_13008" xfId="1074"/>
    <cellStyle name="Normal 5 2 2 5" xfId="1075"/>
    <cellStyle name="Normal 5 2 2 5 2" xfId="1076"/>
    <cellStyle name="Normal 5 2 2 5 3" xfId="1077"/>
    <cellStyle name="Normal 5 2 2 5_13008" xfId="1078"/>
    <cellStyle name="Normal 5 2 2 6" xfId="1079"/>
    <cellStyle name="Normal 5 2 2 7" xfId="1080"/>
    <cellStyle name="Normal 5 2 2_13008" xfId="1081"/>
    <cellStyle name="Normal 5 2 3" xfId="1082"/>
    <cellStyle name="Normal 5 2 3 2" xfId="1083"/>
    <cellStyle name="Normal 5 2 3 2 2" xfId="1084"/>
    <cellStyle name="Normal 5 2 3 2 2 2" xfId="1085"/>
    <cellStyle name="Normal 5 2 3 2 2 3" xfId="1086"/>
    <cellStyle name="Normal 5 2 3 2 2_13008" xfId="1087"/>
    <cellStyle name="Normal 5 2 3 2 3" xfId="1088"/>
    <cellStyle name="Normal 5 2 3 2 3 2" xfId="1089"/>
    <cellStyle name="Normal 5 2 3 2 3 3" xfId="1090"/>
    <cellStyle name="Normal 5 2 3 2 3_13008" xfId="1091"/>
    <cellStyle name="Normal 5 2 3 2 4" xfId="1092"/>
    <cellStyle name="Normal 5 2 3 2 5" xfId="1093"/>
    <cellStyle name="Normal 5 2 3 2_13008" xfId="1094"/>
    <cellStyle name="Normal 5 2 3 3" xfId="1095"/>
    <cellStyle name="Normal 5 2 3 3 2" xfId="1096"/>
    <cellStyle name="Normal 5 2 3 3 3" xfId="1097"/>
    <cellStyle name="Normal 5 2 3 3_13008" xfId="1098"/>
    <cellStyle name="Normal 5 2 3 4" xfId="1099"/>
    <cellStyle name="Normal 5 2 3 4 2" xfId="1100"/>
    <cellStyle name="Normal 5 2 3 4 3" xfId="1101"/>
    <cellStyle name="Normal 5 2 3 4_13008" xfId="1102"/>
    <cellStyle name="Normal 5 2 3 5" xfId="1103"/>
    <cellStyle name="Normal 5 2 3 5 2" xfId="1104"/>
    <cellStyle name="Normal 5 2 3 5 3" xfId="1105"/>
    <cellStyle name="Normal 5 2 3 5_13008" xfId="1106"/>
    <cellStyle name="Normal 5 2 3 6" xfId="1107"/>
    <cellStyle name="Normal 5 2 3 7" xfId="1108"/>
    <cellStyle name="Normal 5 2 3_13008" xfId="1109"/>
    <cellStyle name="Normal 5 2 4" xfId="1110"/>
    <cellStyle name="Normal 5 2 4 2" xfId="1111"/>
    <cellStyle name="Normal 5 2 4 2 2" xfId="1112"/>
    <cellStyle name="Normal 5 2 4 2 2 2" xfId="1113"/>
    <cellStyle name="Normal 5 2 4 2 2 3" xfId="1114"/>
    <cellStyle name="Normal 5 2 4 2 2_13008" xfId="1115"/>
    <cellStyle name="Normal 5 2 4 2 3" xfId="1116"/>
    <cellStyle name="Normal 5 2 4 2 3 2" xfId="1117"/>
    <cellStyle name="Normal 5 2 4 2 3 3" xfId="1118"/>
    <cellStyle name="Normal 5 2 4 2 3_13008" xfId="1119"/>
    <cellStyle name="Normal 5 2 4 2 4" xfId="1120"/>
    <cellStyle name="Normal 5 2 4 2 5" xfId="1121"/>
    <cellStyle name="Normal 5 2 4 2_13008" xfId="1122"/>
    <cellStyle name="Normal 5 2 4 3" xfId="1123"/>
    <cellStyle name="Normal 5 2 4 3 2" xfId="1124"/>
    <cellStyle name="Normal 5 2 4 3 3" xfId="1125"/>
    <cellStyle name="Normal 5 2 4 3_13008" xfId="1126"/>
    <cellStyle name="Normal 5 2 4 4" xfId="1127"/>
    <cellStyle name="Normal 5 2 4 4 2" xfId="1128"/>
    <cellStyle name="Normal 5 2 4 4 3" xfId="1129"/>
    <cellStyle name="Normal 5 2 4 4_13008" xfId="1130"/>
    <cellStyle name="Normal 5 2 4 5" xfId="1131"/>
    <cellStyle name="Normal 5 2 4 5 2" xfId="1132"/>
    <cellStyle name="Normal 5 2 4 5 3" xfId="1133"/>
    <cellStyle name="Normal 5 2 4 5_13008" xfId="1134"/>
    <cellStyle name="Normal 5 2 4 6" xfId="1135"/>
    <cellStyle name="Normal 5 2 4 7" xfId="1136"/>
    <cellStyle name="Normal 5 2 4_13008" xfId="1137"/>
    <cellStyle name="Normal 5 2 5" xfId="1138"/>
    <cellStyle name="Normal 5 2 5 10" xfId="1139"/>
    <cellStyle name="Normal 5 2 5 19" xfId="1140"/>
    <cellStyle name="Normal 5 2 5 19 2" xfId="1141"/>
    <cellStyle name="Normal 5 2 5 19_13008" xfId="1142"/>
    <cellStyle name="Normal 5 2 5 2" xfId="1143"/>
    <cellStyle name="Normal 5 2 5 2 2" xfId="1144"/>
    <cellStyle name="Normal 5 2 5 2 2 2" xfId="1145"/>
    <cellStyle name="Normal 5 2 5 2 2 2 2" xfId="1146"/>
    <cellStyle name="Normal 5 2 5 2 2 2 3" xfId="1147"/>
    <cellStyle name="Normal 5 2 5 2 2 2_13008" xfId="1148"/>
    <cellStyle name="Normal 5 2 5 2 2 3" xfId="1149"/>
    <cellStyle name="Normal 5 2 5 2 2 3 2" xfId="1150"/>
    <cellStyle name="Normal 5 2 5 2 2 3 3" xfId="1151"/>
    <cellStyle name="Normal 5 2 5 2 2 3_13008" xfId="1152"/>
    <cellStyle name="Normal 5 2 5 2 2 4" xfId="1153"/>
    <cellStyle name="Normal 5 2 5 2 2 5" xfId="1154"/>
    <cellStyle name="Normal 5 2 5 2 2_13008" xfId="1155"/>
    <cellStyle name="Normal 5 2 5 2 3" xfId="1156"/>
    <cellStyle name="Normal 5 2 5 2 3 2" xfId="1157"/>
    <cellStyle name="Normal 5 2 5 2 3 3" xfId="1158"/>
    <cellStyle name="Normal 5 2 5 2 3_13008" xfId="1159"/>
    <cellStyle name="Normal 5 2 5 2 4" xfId="1160"/>
    <cellStyle name="Normal 5 2 5 2 4 2" xfId="1161"/>
    <cellStyle name="Normal 5 2 5 2 4 3" xfId="1162"/>
    <cellStyle name="Normal 5 2 5 2 4_13008" xfId="1163"/>
    <cellStyle name="Normal 5 2 5 2 5" xfId="1164"/>
    <cellStyle name="Normal 5 2 5 2 5 2" xfId="1165"/>
    <cellStyle name="Normal 5 2 5 2 5 3" xfId="1166"/>
    <cellStyle name="Normal 5 2 5 2 5_13008" xfId="1167"/>
    <cellStyle name="Normal 5 2 5 2 6" xfId="1168"/>
    <cellStyle name="Normal 5 2 5 2 7" xfId="1169"/>
    <cellStyle name="Normal 5 2 5 2_13008" xfId="1170"/>
    <cellStyle name="Normal 5 2 5 3" xfId="1171"/>
    <cellStyle name="Normal 5 2 5 3 10" xfId="1172"/>
    <cellStyle name="Normal 5 2 5 3 10 2" xfId="1173"/>
    <cellStyle name="Normal 5 2 5 3 10 3" xfId="1174"/>
    <cellStyle name="Normal 5 2 5 3 10_13008" xfId="1175"/>
    <cellStyle name="Normal 5 2 5 3 11" xfId="1176"/>
    <cellStyle name="Normal 5 2 5 3 11 2" xfId="1177"/>
    <cellStyle name="Normal 5 2 5 3 11 3" xfId="1178"/>
    <cellStyle name="Normal 5 2 5 3 11_13008" xfId="1179"/>
    <cellStyle name="Normal 5 2 5 3 12" xfId="1180"/>
    <cellStyle name="Normal 5 2 5 3 12 2" xfId="1181"/>
    <cellStyle name="Normal 5 2 5 3 12 3" xfId="1182"/>
    <cellStyle name="Normal 5 2 5 3 12_13008" xfId="1183"/>
    <cellStyle name="Normal 5 2 5 3 13" xfId="1184"/>
    <cellStyle name="Normal 5 2 5 3 13 2" xfId="1489"/>
    <cellStyle name="Normal 5 2 5 3 14" xfId="1185"/>
    <cellStyle name="Normal 5 2 5 3 15" xfId="1186"/>
    <cellStyle name="Normal 5 2 5 3 16" xfId="1187"/>
    <cellStyle name="Normal 5 2 5 3 17" xfId="1506"/>
    <cellStyle name="Normal 5 2 5 3 2" xfId="1188"/>
    <cellStyle name="Normal 5 2 5 3 2 2" xfId="1189"/>
    <cellStyle name="Normal 5 2 5 3 2 2 2" xfId="1190"/>
    <cellStyle name="Normal 5 2 5 3 2 2 2 2" xfId="1191"/>
    <cellStyle name="Normal 5 2 5 3 2 2 2 3" xfId="1192"/>
    <cellStyle name="Normal 5 2 5 3 2 2 2_13008" xfId="1193"/>
    <cellStyle name="Normal 5 2 5 3 2 2 3" xfId="1194"/>
    <cellStyle name="Normal 5 2 5 3 2 2 3 2" xfId="1195"/>
    <cellStyle name="Normal 5 2 5 3 2 2 3 3" xfId="1196"/>
    <cellStyle name="Normal 5 2 5 3 2 2 3_13008" xfId="1197"/>
    <cellStyle name="Normal 5 2 5 3 2 2 4" xfId="1198"/>
    <cellStyle name="Normal 5 2 5 3 2 2 5" xfId="1199"/>
    <cellStyle name="Normal 5 2 5 3 2 2_13008" xfId="1200"/>
    <cellStyle name="Normal 5 2 5 3 2 3" xfId="1201"/>
    <cellStyle name="Normal 5 2 5 3 2 3 2" xfId="1202"/>
    <cellStyle name="Normal 5 2 5 3 2 3 3" xfId="1203"/>
    <cellStyle name="Normal 5 2 5 3 2 3_13008" xfId="1204"/>
    <cellStyle name="Normal 5 2 5 3 2 4" xfId="1205"/>
    <cellStyle name="Normal 5 2 5 3 2 4 2" xfId="1206"/>
    <cellStyle name="Normal 5 2 5 3 2 4 3" xfId="1207"/>
    <cellStyle name="Normal 5 2 5 3 2 4_13008" xfId="1208"/>
    <cellStyle name="Normal 5 2 5 3 2 5" xfId="1209"/>
    <cellStyle name="Normal 5 2 5 3 2 5 2" xfId="1210"/>
    <cellStyle name="Normal 5 2 5 3 2 5 3" xfId="1211"/>
    <cellStyle name="Normal 5 2 5 3 2 5_13008" xfId="1212"/>
    <cellStyle name="Normal 5 2 5 3 2 6" xfId="1213"/>
    <cellStyle name="Normal 5 2 5 3 2 7" xfId="1214"/>
    <cellStyle name="Normal 5 2 5 3 2_13008" xfId="1215"/>
    <cellStyle name="Normal 5 2 5 3 3" xfId="1216"/>
    <cellStyle name="Normal 5 2 5 3 3 2" xfId="1217"/>
    <cellStyle name="Normal 5 2 5 3 3 2 2" xfId="1218"/>
    <cellStyle name="Normal 5 2 5 3 3 2 3" xfId="1219"/>
    <cellStyle name="Normal 5 2 5 3 3 2_13008" xfId="1220"/>
    <cellStyle name="Normal 5 2 5 3 3 3" xfId="1221"/>
    <cellStyle name="Normal 5 2 5 3 3 3 2" xfId="1222"/>
    <cellStyle name="Normal 5 2 5 3 3 3 3" xfId="1223"/>
    <cellStyle name="Normal 5 2 5 3 3 3_13008" xfId="1224"/>
    <cellStyle name="Normal 5 2 5 3 3 4" xfId="1225"/>
    <cellStyle name="Normal 5 2 5 3 3 5" xfId="1226"/>
    <cellStyle name="Normal 5 2 5 3 3_13008" xfId="1227"/>
    <cellStyle name="Normal 5 2 5 3 4" xfId="1228"/>
    <cellStyle name="Normal 5 2 5 3 4 2" xfId="1229"/>
    <cellStyle name="Normal 5 2 5 3 4 3" xfId="1230"/>
    <cellStyle name="Normal 5 2 5 3 4_13008" xfId="1231"/>
    <cellStyle name="Normal 5 2 5 3 5" xfId="1232"/>
    <cellStyle name="Normal 5 2 5 3 5 2" xfId="1233"/>
    <cellStyle name="Normal 5 2 5 3 5 3" xfId="1234"/>
    <cellStyle name="Normal 5 2 5 3 5_13008" xfId="1235"/>
    <cellStyle name="Normal 5 2 5 3 6" xfId="1236"/>
    <cellStyle name="Normal 5 2 5 3 6 2" xfId="1237"/>
    <cellStyle name="Normal 5 2 5 3 6 3" xfId="1238"/>
    <cellStyle name="Normal 5 2 5 3 6_13008" xfId="1239"/>
    <cellStyle name="Normal 5 2 5 3 7" xfId="1240"/>
    <cellStyle name="Normal 5 2 5 3 7 2" xfId="1241"/>
    <cellStyle name="Normal 5 2 5 3 7 3" xfId="1242"/>
    <cellStyle name="Normal 5 2 5 3 7_13008" xfId="1243"/>
    <cellStyle name="Normal 5 2 5 3 8" xfId="1244"/>
    <cellStyle name="Normal 5 2 5 3 8 2" xfId="1245"/>
    <cellStyle name="Normal 5 2 5 3 8 3" xfId="1246"/>
    <cellStyle name="Normal 5 2 5 3 8_13008" xfId="1247"/>
    <cellStyle name="Normal 5 2 5 3 9" xfId="1248"/>
    <cellStyle name="Normal 5 2 5 3 9 2" xfId="1249"/>
    <cellStyle name="Normal 5 2 5 3 9 3" xfId="1250"/>
    <cellStyle name="Normal 5 2 5 3 9_13008" xfId="1251"/>
    <cellStyle name="Normal 5 2 5 3_13008" xfId="1252"/>
    <cellStyle name="Normal 5 2 5 4" xfId="1253"/>
    <cellStyle name="Normal 5 2 5 4 2" xfId="1254"/>
    <cellStyle name="Normal 5 2 5 4 2 2" xfId="1255"/>
    <cellStyle name="Normal 5 2 5 4 2 3" xfId="1256"/>
    <cellStyle name="Normal 5 2 5 4 2_13008" xfId="1257"/>
    <cellStyle name="Normal 5 2 5 4 3" xfId="1258"/>
    <cellStyle name="Normal 5 2 5 4 3 2" xfId="1259"/>
    <cellStyle name="Normal 5 2 5 4 3 3" xfId="1260"/>
    <cellStyle name="Normal 5 2 5 4 3_13008" xfId="1261"/>
    <cellStyle name="Normal 5 2 5 4 4" xfId="1262"/>
    <cellStyle name="Normal 5 2 5 4 5" xfId="1263"/>
    <cellStyle name="Normal 5 2 5 4_13008" xfId="1264"/>
    <cellStyle name="Normal 5 2 5 5" xfId="1265"/>
    <cellStyle name="Normal 5 2 5 5 2" xfId="1266"/>
    <cellStyle name="Normal 5 2 5 5 3" xfId="1267"/>
    <cellStyle name="Normal 5 2 5 5_13008" xfId="1268"/>
    <cellStyle name="Normal 5 2 5 6" xfId="1269"/>
    <cellStyle name="Normal 5 2 5 6 2" xfId="1270"/>
    <cellStyle name="Normal 5 2 5 6 3" xfId="1271"/>
    <cellStyle name="Normal 5 2 5 6_13008" xfId="1272"/>
    <cellStyle name="Normal 5 2 5 7" xfId="1273"/>
    <cellStyle name="Normal 5 2 5 7 2" xfId="1274"/>
    <cellStyle name="Normal 5 2 5 7 3" xfId="1275"/>
    <cellStyle name="Normal 5 2 5 7_13008" xfId="1276"/>
    <cellStyle name="Normal 5 2 5 8" xfId="1277"/>
    <cellStyle name="Normal 5 2 5 8 2" xfId="1278"/>
    <cellStyle name="Normal 5 2 5 8 3" xfId="1279"/>
    <cellStyle name="Normal 5 2 5 8_13008" xfId="1280"/>
    <cellStyle name="Normal 5 2 5 9" xfId="1281"/>
    <cellStyle name="Normal 5 2 5_13008" xfId="1282"/>
    <cellStyle name="Normal 5 2 6" xfId="1283"/>
    <cellStyle name="Normal 5 2 7" xfId="1284"/>
    <cellStyle name="Normal 5 2 7 2" xfId="1285"/>
    <cellStyle name="Normal 5 2 7 3" xfId="1286"/>
    <cellStyle name="Normal 5 2 7_13008" xfId="1287"/>
    <cellStyle name="Normal 5 2 8" xfId="1288"/>
    <cellStyle name="Normal 5 2 8 2" xfId="1289"/>
    <cellStyle name="Normal 5 2 8 3" xfId="1290"/>
    <cellStyle name="Normal 5 2 8_13008" xfId="1291"/>
    <cellStyle name="Normal 5 2 9" xfId="1292"/>
    <cellStyle name="Normal 5 2 9 2" xfId="1293"/>
    <cellStyle name="Normal 5 2 9 3" xfId="1294"/>
    <cellStyle name="Normal 5 2 9_13008" xfId="1295"/>
    <cellStyle name="Normal 5 2_13008" xfId="1296"/>
    <cellStyle name="Normal 5 3" xfId="1297"/>
    <cellStyle name="Normal 5 3 2" xfId="1298"/>
    <cellStyle name="Normal 5 4" xfId="1299"/>
    <cellStyle name="Normal 5 4 2" xfId="1300"/>
    <cellStyle name="Normal 5 4 2 2" xfId="1301"/>
    <cellStyle name="Normal 5 4 2 3" xfId="1302"/>
    <cellStyle name="Normal 5 4 2_13008" xfId="1303"/>
    <cellStyle name="Normal 5 4 3" xfId="1304"/>
    <cellStyle name="Normal 5 4 3 2" xfId="1305"/>
    <cellStyle name="Normal 5 4 3 3" xfId="1306"/>
    <cellStyle name="Normal 5 4 3_13008" xfId="1307"/>
    <cellStyle name="Normal 5 4 4" xfId="1308"/>
    <cellStyle name="Normal 5 4 5" xfId="1309"/>
    <cellStyle name="Normal 5 4_13008" xfId="1310"/>
    <cellStyle name="Normal 5 5" xfId="1311"/>
    <cellStyle name="Normal 5 5 2" xfId="1312"/>
    <cellStyle name="Normal 5 5 3" xfId="1313"/>
    <cellStyle name="Normal 5 5_13008" xfId="1314"/>
    <cellStyle name="Normal 5 6" xfId="1315"/>
    <cellStyle name="Normal 5 6 2" xfId="1316"/>
    <cellStyle name="Normal 5 6 3" xfId="1317"/>
    <cellStyle name="Normal 5 6_13008" xfId="1318"/>
    <cellStyle name="Normal 5 7" xfId="1319"/>
    <cellStyle name="Normal 5 8" xfId="1320"/>
    <cellStyle name="Normal 5_13008" xfId="1321"/>
    <cellStyle name="Normal 50" xfId="1507"/>
    <cellStyle name="Normal 6" xfId="109"/>
    <cellStyle name="Normal 6 2" xfId="1322"/>
    <cellStyle name="Normal 6 2 2" xfId="1323"/>
    <cellStyle name="Normal 6 2 2 2" xfId="1324"/>
    <cellStyle name="Normal 6 2 2 3" xfId="1325"/>
    <cellStyle name="Normal 6 2 2_13008" xfId="1326"/>
    <cellStyle name="Normal 6 2 3" xfId="1327"/>
    <cellStyle name="Normal 6 2 3 2" xfId="1328"/>
    <cellStyle name="Normal 6 2 3 3" xfId="1329"/>
    <cellStyle name="Normal 6 2 3_13008" xfId="1330"/>
    <cellStyle name="Normal 6 2 4" xfId="1331"/>
    <cellStyle name="Normal 6 2 5" xfId="1332"/>
    <cellStyle name="Normal 6 2_13008" xfId="1333"/>
    <cellStyle name="Normal 6 3" xfId="1334"/>
    <cellStyle name="Normal 6 3 2" xfId="1335"/>
    <cellStyle name="Normal 6 3 3" xfId="1336"/>
    <cellStyle name="Normal 6 3_13008" xfId="1337"/>
    <cellStyle name="Normal 6 4" xfId="1338"/>
    <cellStyle name="Normal 6 4 2" xfId="1339"/>
    <cellStyle name="Normal 6 4 3" xfId="1340"/>
    <cellStyle name="Normal 6 4_13008" xfId="1341"/>
    <cellStyle name="Normal 6 5" xfId="1342"/>
    <cellStyle name="Normal 6 5 2" xfId="1343"/>
    <cellStyle name="Normal 6 5 3" xfId="1344"/>
    <cellStyle name="Normal 6 5_13008" xfId="1345"/>
    <cellStyle name="Normal 6 6" xfId="1346"/>
    <cellStyle name="Normal 6 7" xfId="1347"/>
    <cellStyle name="Normal 6_13008" xfId="1348"/>
    <cellStyle name="Normal 7" xfId="110"/>
    <cellStyle name="Normal 7 2" xfId="1349"/>
    <cellStyle name="Normal 7 2 2" xfId="1350"/>
    <cellStyle name="Normal 7 2 2 2" xfId="1351"/>
    <cellStyle name="Normal 7 2 2 3" xfId="1352"/>
    <cellStyle name="Normal 7 2 2_13008" xfId="1353"/>
    <cellStyle name="Normal 7 2 3" xfId="1354"/>
    <cellStyle name="Normal 7 2 3 2" xfId="1355"/>
    <cellStyle name="Normal 7 2 3 3" xfId="1356"/>
    <cellStyle name="Normal 7 2 3_13008" xfId="1357"/>
    <cellStyle name="Normal 7 2 4" xfId="1358"/>
    <cellStyle name="Normal 7 2 5" xfId="1359"/>
    <cellStyle name="Normal 7 2_13008" xfId="1360"/>
    <cellStyle name="Normal 7 3" xfId="1361"/>
    <cellStyle name="Normal 7 3 2" xfId="1362"/>
    <cellStyle name="Normal 7 3 3" xfId="1363"/>
    <cellStyle name="Normal 7 3_13008" xfId="1364"/>
    <cellStyle name="Normal 7 4" xfId="1365"/>
    <cellStyle name="Normal 7 4 2" xfId="1366"/>
    <cellStyle name="Normal 7 4 3" xfId="1367"/>
    <cellStyle name="Normal 7 4_13008" xfId="1368"/>
    <cellStyle name="Normal 7 5" xfId="1369"/>
    <cellStyle name="Normal 7 6" xfId="1370"/>
    <cellStyle name="Normal 7 7" xfId="1371"/>
    <cellStyle name="Normal 7_13008" xfId="1372"/>
    <cellStyle name="Normal 8" xfId="111"/>
    <cellStyle name="Normal 8 2" xfId="1373"/>
    <cellStyle name="Normal 8 2 2" xfId="1374"/>
    <cellStyle name="Normal 8 2 2 2" xfId="1375"/>
    <cellStyle name="Normal 8 2 2 3" xfId="1376"/>
    <cellStyle name="Normal 8 2 2_13008" xfId="1377"/>
    <cellStyle name="Normal 8 2 3" xfId="1378"/>
    <cellStyle name="Normal 8 2 3 2" xfId="1379"/>
    <cellStyle name="Normal 8 2 3 3" xfId="1380"/>
    <cellStyle name="Normal 8 2 3_13008" xfId="1381"/>
    <cellStyle name="Normal 8 2 4" xfId="1382"/>
    <cellStyle name="Normal 8 2 5" xfId="1383"/>
    <cellStyle name="Normal 8 2_13008" xfId="1384"/>
    <cellStyle name="Normal 8 3" xfId="1385"/>
    <cellStyle name="Normal 8 3 2" xfId="1386"/>
    <cellStyle name="Normal 8 3 3" xfId="1387"/>
    <cellStyle name="Normal 8 3_13008" xfId="1388"/>
    <cellStyle name="Normal 8 4" xfId="1389"/>
    <cellStyle name="Normal 8 4 2" xfId="1390"/>
    <cellStyle name="Normal 8 4 3" xfId="1391"/>
    <cellStyle name="Normal 8 4_13008" xfId="1392"/>
    <cellStyle name="Normal 8 5" xfId="1393"/>
    <cellStyle name="Normal 8 5 2" xfId="1394"/>
    <cellStyle name="Normal 8 5 3" xfId="1395"/>
    <cellStyle name="Normal 8 5_13008" xfId="1396"/>
    <cellStyle name="Normal 8 6" xfId="1397"/>
    <cellStyle name="Normal 8 7" xfId="1398"/>
    <cellStyle name="Normal 8_13008" xfId="1399"/>
    <cellStyle name="Normal 9" xfId="112"/>
    <cellStyle name="Normal 9 2" xfId="1401"/>
    <cellStyle name="Normal 9 2 2" xfId="1402"/>
    <cellStyle name="Normal 9 2 2 2" xfId="1403"/>
    <cellStyle name="Normal 9 2 2 3" xfId="1404"/>
    <cellStyle name="Normal 9 2 2_13008" xfId="1405"/>
    <cellStyle name="Normal 9 2 3" xfId="1406"/>
    <cellStyle name="Normal 9 2 3 2" xfId="1407"/>
    <cellStyle name="Normal 9 2 3 3" xfId="1408"/>
    <cellStyle name="Normal 9 2 3_13008" xfId="1409"/>
    <cellStyle name="Normal 9 2 4" xfId="1410"/>
    <cellStyle name="Normal 9 2 4 2" xfId="1411"/>
    <cellStyle name="Normal 9 2 4_13008" xfId="1412"/>
    <cellStyle name="Normal 9 2 5" xfId="1413"/>
    <cellStyle name="Normal 9 2 5 2" xfId="1414"/>
    <cellStyle name="Normal 9 2 5_13008" xfId="1415"/>
    <cellStyle name="Normal 9 2 6" xfId="1416"/>
    <cellStyle name="Normal 9 2_13008" xfId="1417"/>
    <cellStyle name="Normal 9 3" xfId="1418"/>
    <cellStyle name="Normal 9 3 2" xfId="1419"/>
    <cellStyle name="Normal 9 3 3" xfId="1420"/>
    <cellStyle name="Normal 9 3_13008" xfId="1421"/>
    <cellStyle name="Normal 9 4" xfId="1422"/>
    <cellStyle name="Normal 9 4 2" xfId="1423"/>
    <cellStyle name="Normal 9 4 3" xfId="1424"/>
    <cellStyle name="Normal 9 4_13008" xfId="1425"/>
    <cellStyle name="Normal 9 5" xfId="1426"/>
    <cellStyle name="Normal 9 5 2" xfId="1427"/>
    <cellStyle name="Normal 9 6" xfId="1428"/>
    <cellStyle name="Normal 9 7" xfId="1429"/>
    <cellStyle name="Normal 9_13008" xfId="1430"/>
    <cellStyle name="Normal 98" xfId="1431"/>
    <cellStyle name="Normal_Joe's 1-1-2004" xfId="4"/>
    <cellStyle name="Normal_Pacific 1-1-06" xfId="5"/>
    <cellStyle name="Note 2" xfId="113"/>
    <cellStyle name="Note 2 2" xfId="1432"/>
    <cellStyle name="Note 2 3" xfId="1433"/>
    <cellStyle name="Note 3" xfId="1434"/>
    <cellStyle name="Notes" xfId="114"/>
    <cellStyle name="NotIncluded1" xfId="1435"/>
    <cellStyle name="OptionalGood" xfId="1436"/>
    <cellStyle name="Output 2" xfId="1437"/>
    <cellStyle name="Percent" xfId="3" builtinId="5"/>
    <cellStyle name="Percent 2" xfId="115"/>
    <cellStyle name="Percent 2 2" xfId="116"/>
    <cellStyle name="Percent 2 2 2" xfId="1438"/>
    <cellStyle name="Percent 2 2 2 2" xfId="1439"/>
    <cellStyle name="Percent 2 2 2 3" xfId="1440"/>
    <cellStyle name="Percent 2 2 3" xfId="1441"/>
    <cellStyle name="Percent 2 2 3 2" xfId="1442"/>
    <cellStyle name="Percent 2 2 3 3" xfId="1443"/>
    <cellStyle name="Percent 2 2 4" xfId="1444"/>
    <cellStyle name="Percent 2 2 4 2" xfId="1445"/>
    <cellStyle name="Percent 2 2 4 3" xfId="1446"/>
    <cellStyle name="Percent 2 2 5" xfId="1447"/>
    <cellStyle name="Percent 2 2 5 2" xfId="1448"/>
    <cellStyle name="Percent 2 2 5 3" xfId="1449"/>
    <cellStyle name="Percent 2 2 6" xfId="1450"/>
    <cellStyle name="Percent 2 2 6 2" xfId="1451"/>
    <cellStyle name="Percent 2 2 6 3" xfId="1452"/>
    <cellStyle name="Percent 2 2 7" xfId="1453"/>
    <cellStyle name="Percent 2 2 7 2" xfId="1454"/>
    <cellStyle name="Percent 2 2 7 3" xfId="1455"/>
    <cellStyle name="Percent 2 2 8" xfId="1456"/>
    <cellStyle name="Percent 2 2 9" xfId="1457"/>
    <cellStyle name="Percent 3" xfId="117"/>
    <cellStyle name="Percent 3 2" xfId="1458"/>
    <cellStyle name="Percent 4" xfId="118"/>
    <cellStyle name="Percent 4 2" xfId="1459"/>
    <cellStyle name="Percent 4 3" xfId="1460"/>
    <cellStyle name="Percent 4 3 2" xfId="1461"/>
    <cellStyle name="Percent 4 3 3" xfId="1462"/>
    <cellStyle name="Percent 5" xfId="1463"/>
    <cellStyle name="Percent 5 2" xfId="1464"/>
    <cellStyle name="Percent 6" xfId="1465"/>
    <cellStyle name="Percent 7" xfId="1466"/>
    <cellStyle name="Percent 7 2" xfId="1492"/>
    <cellStyle name="Percent(1)" xfId="119"/>
    <cellStyle name="Percent(2)" xfId="120"/>
    <cellStyle name="PRM" xfId="121"/>
    <cellStyle name="PRM 2" xfId="122"/>
    <cellStyle name="PRM 3" xfId="123"/>
    <cellStyle name="PRM_Thurston" xfId="124"/>
    <cellStyle name="PSChar" xfId="125"/>
    <cellStyle name="PSHeading" xfId="126"/>
    <cellStyle name="Reset  - Style4" xfId="1467"/>
    <cellStyle name="Reset  - Style7" xfId="1468"/>
    <cellStyle name="Style 1" xfId="127"/>
    <cellStyle name="Style 1 2" xfId="128"/>
    <cellStyle name="Style 1 2 2" xfId="1469"/>
    <cellStyle name="Style 1 3" xfId="1470"/>
    <cellStyle name="Style 1_Recycle Center Commodities MRF" xfId="129"/>
    <cellStyle name="STYLE1" xfId="8"/>
    <cellStyle name="STYLE1 2" xfId="1471"/>
    <cellStyle name="STYLE1 3" xfId="1472"/>
    <cellStyle name="Table  - Style5" xfId="1473"/>
    <cellStyle name="Table  - Style6" xfId="1474"/>
    <cellStyle name="Title  - Style1" xfId="1475"/>
    <cellStyle name="Title  - Style6" xfId="1476"/>
    <cellStyle name="Title 2" xfId="1477"/>
    <cellStyle name="Total 2" xfId="130"/>
    <cellStyle name="Total 3" xfId="1479"/>
    <cellStyle name="TotCol - Style5" xfId="1480"/>
    <cellStyle name="TotCol - Style7" xfId="1481"/>
    <cellStyle name="TotRow - Style4" xfId="1482"/>
    <cellStyle name="TotRow - Style8" xfId="1483"/>
    <cellStyle name="Warning Text 2" xfId="148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wis%20County%20RSA-1,%20Joe's%20Commodity%20Accrual%20Calc%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stern%20Region/WUTC/WUTC-LeMay/Commodity%20Credit/2188%20Joe's,%20RSA-1/Commodity%20Price%20Adjust%201-1-19/Lewis%20County,%20Joe's%20Commodity%20Credit%20Calc%201-1-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stern%20Region/WUTC/WUTC-LeMay/Commodity%20Credit/2188%20Joe's,%20RSA-1/Commodity%20Filing%207-1-2018/Lewis%20County%20RSA-1,%20Joe's%20Commodity%20Accrual%20Calc%202017-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estern%20Region/WUTC/WUTC-LeMay/Commodity%20Credit/2183%20Pacific/Commodities%207-1-2018/Pacific%20Disposal,%20Commodity%20Credit%20Calculation,%207-1-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estern%20Region/WUTC/WUTC-LeMay/Commodity%20Credit/2188%20Joe's,%20RSA-1/Commodity%20Filing%207-1-2017/City%20Sanitary,%20Joe's%20Refuse,%20White%20Pass%20Garbage%20Commodity%20Credit%207-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
      <sheetName val="Designated RSA-1 Comm Details"/>
      <sheetName val="Joe's Comm Credit"/>
      <sheetName val="Joe's Single Fam. Comm Details"/>
      <sheetName val="Joe's Multi Fam. Comm Details"/>
      <sheetName val="Landfill Cost - Apr 19"/>
      <sheetName val="Landfill Cost - Mar 19"/>
      <sheetName val="Landfill Cost - Feb 19"/>
      <sheetName val="Landfill Cost - Jan 19"/>
      <sheetName val="Landfill Cost - Dec 18"/>
      <sheetName val="Landfill Cost - Nov 18"/>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Apr 2019 AH051"/>
      <sheetName val="Mar 2019 AH051"/>
      <sheetName val="Feb 2019 AH051"/>
      <sheetName val="Jan 2019 AH051"/>
      <sheetName val="Dec 2018 AH051"/>
      <sheetName val="Nov 2018 AH051"/>
      <sheetName val="Pioneer Pricing"/>
      <sheetName val="MF Cust Count"/>
    </sheetNames>
    <sheetDataSet>
      <sheetData sheetId="0">
        <row r="9">
          <cell r="B9">
            <v>148.71500000000003</v>
          </cell>
          <cell r="C9">
            <v>168.37000000000003</v>
          </cell>
          <cell r="D9">
            <v>186.19</v>
          </cell>
          <cell r="E9">
            <v>134.09999999999997</v>
          </cell>
          <cell r="F9">
            <v>151.87999999999997</v>
          </cell>
          <cell r="G9">
            <v>157.41999999999999</v>
          </cell>
        </row>
        <row r="13">
          <cell r="B13">
            <v>-75.002049999999997</v>
          </cell>
          <cell r="C13">
            <v>-79.117449999999991</v>
          </cell>
          <cell r="D13">
            <v>-87.291550000000001</v>
          </cell>
          <cell r="E13">
            <v>-98.354200000000006</v>
          </cell>
          <cell r="F13">
            <v>-100.63680000000002</v>
          </cell>
          <cell r="G13">
            <v>-106.56740000000001</v>
          </cell>
        </row>
        <row r="18">
          <cell r="B18">
            <v>9995</v>
          </cell>
          <cell r="C18">
            <v>9963</v>
          </cell>
          <cell r="D18">
            <v>9959</v>
          </cell>
          <cell r="E18">
            <v>9960</v>
          </cell>
          <cell r="F18">
            <v>9968</v>
          </cell>
          <cell r="G18">
            <v>10058</v>
          </cell>
        </row>
        <row r="21">
          <cell r="B21">
            <v>-0.98</v>
          </cell>
          <cell r="C21">
            <v>-0.98</v>
          </cell>
          <cell r="D21">
            <v>-1.06</v>
          </cell>
          <cell r="E21">
            <v>-1.06</v>
          </cell>
          <cell r="F21">
            <v>-1.06</v>
          </cell>
          <cell r="G21">
            <v>-1.06</v>
          </cell>
        </row>
      </sheetData>
      <sheetData sheetId="1"/>
      <sheetData sheetId="2">
        <row r="9">
          <cell r="B9">
            <v>74.368845019287505</v>
          </cell>
          <cell r="C9">
            <v>50.59163085274826</v>
          </cell>
          <cell r="D9">
            <v>58.924795335010288</v>
          </cell>
          <cell r="E9">
            <v>58.925752171925005</v>
          </cell>
          <cell r="F9">
            <v>47.103936775073912</v>
          </cell>
          <cell r="G9">
            <v>62.714810298102961</v>
          </cell>
        </row>
        <row r="10">
          <cell r="B10">
            <v>11.68</v>
          </cell>
          <cell r="C10">
            <v>7.77</v>
          </cell>
          <cell r="D10">
            <v>11.79</v>
          </cell>
          <cell r="E10">
            <v>8.1300000000000008</v>
          </cell>
          <cell r="F10">
            <v>10.08</v>
          </cell>
          <cell r="G10">
            <v>9.84</v>
          </cell>
        </row>
        <row r="15">
          <cell r="B15">
            <v>-75.002049999999983</v>
          </cell>
          <cell r="C15">
            <v>-79.117449999999977</v>
          </cell>
          <cell r="D15">
            <v>-87.291550000000001</v>
          </cell>
          <cell r="E15">
            <v>-98.354200000000034</v>
          </cell>
          <cell r="F15">
            <v>-100.63679999999999</v>
          </cell>
          <cell r="G15">
            <v>-106.56739999999998</v>
          </cell>
        </row>
        <row r="16">
          <cell r="B16">
            <v>-30</v>
          </cell>
          <cell r="C16">
            <v>-30</v>
          </cell>
          <cell r="D16">
            <v>-30</v>
          </cell>
          <cell r="E16">
            <v>-30</v>
          </cell>
          <cell r="F16">
            <v>-30</v>
          </cell>
          <cell r="G16">
            <v>-30</v>
          </cell>
        </row>
        <row r="23">
          <cell r="B23">
            <v>4060</v>
          </cell>
          <cell r="C23">
            <v>4080</v>
          </cell>
          <cell r="D23">
            <v>4083</v>
          </cell>
          <cell r="E23">
            <v>4084</v>
          </cell>
          <cell r="F23">
            <v>4107</v>
          </cell>
          <cell r="G23">
            <v>4138</v>
          </cell>
        </row>
        <row r="26">
          <cell r="B26">
            <v>-0.99</v>
          </cell>
          <cell r="C26">
            <v>-0.99</v>
          </cell>
          <cell r="D26">
            <v>-1.26</v>
          </cell>
          <cell r="E26">
            <v>-1.26</v>
          </cell>
          <cell r="F26">
            <v>-1.26</v>
          </cell>
          <cell r="G26">
            <v>-1.26</v>
          </cell>
        </row>
        <row r="39">
          <cell r="B39">
            <v>6.3561549807125033</v>
          </cell>
          <cell r="C39">
            <v>4.2283691472517546</v>
          </cell>
          <cell r="D39">
            <v>4.1852046649897128</v>
          </cell>
          <cell r="E39">
            <v>4.1842478280749873</v>
          </cell>
          <cell r="F39">
            <v>3.3260632249260884</v>
          </cell>
          <cell r="G39">
            <v>4.3951897018970261</v>
          </cell>
        </row>
        <row r="40">
          <cell r="B40">
            <v>0.7</v>
          </cell>
          <cell r="C40">
            <v>0.47</v>
          </cell>
          <cell r="D40">
            <v>0.69</v>
          </cell>
          <cell r="E40">
            <v>0.48</v>
          </cell>
          <cell r="F40">
            <v>0.59</v>
          </cell>
          <cell r="G40">
            <v>0.56999999999999995</v>
          </cell>
        </row>
        <row r="53">
          <cell r="B53">
            <v>347</v>
          </cell>
          <cell r="C53">
            <v>341</v>
          </cell>
          <cell r="D53">
            <v>290</v>
          </cell>
          <cell r="E53">
            <v>290</v>
          </cell>
          <cell r="F53">
            <v>290</v>
          </cell>
          <cell r="G53">
            <v>290</v>
          </cell>
        </row>
        <row r="56">
          <cell r="B56">
            <v>-0.99</v>
          </cell>
          <cell r="C56">
            <v>-0.99</v>
          </cell>
          <cell r="D56">
            <v>-1.24</v>
          </cell>
          <cell r="E56">
            <v>-1.24</v>
          </cell>
          <cell r="F56">
            <v>-1.24</v>
          </cell>
          <cell r="G56">
            <v>-1.24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ing &amp; Mailing"/>
      <sheetName val="Designated RSA-1 Comm Credit"/>
      <sheetName val="Joe's Comm Credit"/>
    </sheetNames>
    <sheetDataSet>
      <sheetData sheetId="0"/>
      <sheetData sheetId="1">
        <row r="25">
          <cell r="G25">
            <v>-1.9430046563665688</v>
          </cell>
        </row>
      </sheetData>
      <sheetData sheetId="2">
        <row r="31">
          <cell r="H31">
            <v>-2.3817294607580517</v>
          </cell>
        </row>
        <row r="63">
          <cell r="H63">
            <v>-2.3297388564075976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
      <sheetName val="Designated RSA-1 Comm Details"/>
      <sheetName val="Joe's Comm Credit"/>
      <sheetName val="Joe's Single Fam. Comm Details"/>
      <sheetName val="Joe's Multi Fam. Comm Details"/>
      <sheetName val="Pioneer Pricing"/>
      <sheetName val="Landfill Cost - Apr 18"/>
      <sheetName val="Landfill Cost - Mar 18"/>
      <sheetName val="Landfill Cost - Feb 18"/>
      <sheetName val="Landfill Cost - Jan 18"/>
      <sheetName val="Landfill Cost - Dec 17"/>
      <sheetName val="Landfill Cost - Nov 17"/>
      <sheetName val="Landfill Cost - Oct 17"/>
      <sheetName val="Landfill Cost - Sep 17"/>
      <sheetName val="Landfill Cost - Aug 17"/>
      <sheetName val="Landfill Cost - July 17"/>
      <sheetName val="Landfill Cost - June 17"/>
      <sheetName val="Landfill Cost - May 17"/>
      <sheetName val="Apr 2018 AH051"/>
      <sheetName val="Mar 2018 AH051"/>
      <sheetName val="Feb 2018 AH051"/>
      <sheetName val="Jan 2018 AH051"/>
      <sheetName val="Dec 2017 AH051"/>
      <sheetName val="Nov 2017 AH051"/>
      <sheetName val="Oct 2017 AH051"/>
      <sheetName val="Sept 2017 AH051"/>
      <sheetName val="Aug 2017 AH051"/>
      <sheetName val="July 2017 AH051"/>
      <sheetName val="June 2017 AH051"/>
      <sheetName val="May 2017 AH051"/>
      <sheetName val="Apr 2017 AH051 "/>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MF Cust Count"/>
    </sheetNames>
    <sheetDataSet>
      <sheetData sheetId="0">
        <row r="9">
          <cell r="B9">
            <v>149.89499999999998</v>
          </cell>
          <cell r="C9">
            <v>162.245</v>
          </cell>
          <cell r="D9">
            <v>141.29</v>
          </cell>
          <cell r="E9">
            <v>168.65499999999997</v>
          </cell>
          <cell r="F9">
            <v>168.39750000000001</v>
          </cell>
          <cell r="G9">
            <v>160.35999999999999</v>
          </cell>
          <cell r="H9">
            <v>188.32499999999999</v>
          </cell>
          <cell r="I9">
            <v>161.37000000000006</v>
          </cell>
          <cell r="J9">
            <v>192.49696800000001</v>
          </cell>
          <cell r="K9">
            <v>147.66904399999993</v>
          </cell>
          <cell r="L9">
            <v>178.84150799999992</v>
          </cell>
          <cell r="M9">
            <v>158.48244099999997</v>
          </cell>
        </row>
        <row r="18">
          <cell r="B18">
            <v>9631</v>
          </cell>
          <cell r="C18">
            <v>9656</v>
          </cell>
          <cell r="D18">
            <v>9656</v>
          </cell>
          <cell r="E18">
            <v>9734</v>
          </cell>
          <cell r="F18">
            <v>9747</v>
          </cell>
          <cell r="G18">
            <v>9732</v>
          </cell>
          <cell r="H18">
            <v>9707</v>
          </cell>
          <cell r="I18">
            <v>9718</v>
          </cell>
          <cell r="J18">
            <v>9707</v>
          </cell>
          <cell r="K18">
            <v>9743</v>
          </cell>
          <cell r="L18">
            <v>9798</v>
          </cell>
          <cell r="M18">
            <v>9873</v>
          </cell>
        </row>
      </sheetData>
      <sheetData sheetId="1" refreshError="1"/>
      <sheetData sheetId="2">
        <row r="9">
          <cell r="B9">
            <v>83.405583491461101</v>
          </cell>
          <cell r="C9">
            <v>69.039794242567226</v>
          </cell>
          <cell r="D9">
            <v>65.666514393581906</v>
          </cell>
          <cell r="E9">
            <v>69.978814710705095</v>
          </cell>
          <cell r="F9">
            <v>68.779129251700667</v>
          </cell>
          <cell r="G9">
            <v>79.94561960326719</v>
          </cell>
          <cell r="H9">
            <v>88.871662011173186</v>
          </cell>
          <cell r="I9">
            <v>74.715202278539891</v>
          </cell>
          <cell r="J9">
            <v>72.483155501742957</v>
          </cell>
          <cell r="K9">
            <v>59.258543407132947</v>
          </cell>
          <cell r="L9">
            <v>65.473923267605642</v>
          </cell>
          <cell r="M9">
            <v>69.768464418444594</v>
          </cell>
        </row>
        <row r="10">
          <cell r="B10">
            <v>11.67</v>
          </cell>
          <cell r="C10">
            <v>10.32</v>
          </cell>
          <cell r="D10">
            <v>11.77</v>
          </cell>
          <cell r="E10">
            <v>12.16</v>
          </cell>
          <cell r="F10">
            <v>10.77</v>
          </cell>
          <cell r="G10">
            <v>10.58</v>
          </cell>
          <cell r="H10">
            <v>9.16</v>
          </cell>
          <cell r="I10">
            <v>10.3</v>
          </cell>
          <cell r="J10">
            <v>11.81</v>
          </cell>
          <cell r="K10">
            <v>7.84</v>
          </cell>
          <cell r="L10">
            <v>9.5399999999999991</v>
          </cell>
          <cell r="M10">
            <v>9.07</v>
          </cell>
        </row>
        <row r="23">
          <cell r="B23">
            <v>3884</v>
          </cell>
          <cell r="C23">
            <v>3906</v>
          </cell>
          <cell r="D23">
            <v>3906</v>
          </cell>
          <cell r="E23">
            <v>3937</v>
          </cell>
          <cell r="F23">
            <v>3931</v>
          </cell>
          <cell r="G23">
            <v>3953</v>
          </cell>
          <cell r="H23">
            <v>3964</v>
          </cell>
          <cell r="I23">
            <v>3969</v>
          </cell>
          <cell r="J23">
            <v>3961</v>
          </cell>
          <cell r="K23">
            <v>3976</v>
          </cell>
          <cell r="L23">
            <v>3994</v>
          </cell>
          <cell r="M23">
            <v>4016</v>
          </cell>
        </row>
        <row r="39">
          <cell r="B39">
            <v>7.1294165085388954</v>
          </cell>
          <cell r="C39">
            <v>5.8682057574327464</v>
          </cell>
          <cell r="D39">
            <v>5.5814856064181129</v>
          </cell>
          <cell r="E39">
            <v>5.901185289294915</v>
          </cell>
          <cell r="F39">
            <v>5.8088707482993129</v>
          </cell>
          <cell r="G39">
            <v>6.7143803967327935</v>
          </cell>
          <cell r="H39">
            <v>7.4433379888268121</v>
          </cell>
          <cell r="I39">
            <v>6.2497977214601272</v>
          </cell>
          <cell r="J39">
            <v>6.258328498257022</v>
          </cell>
          <cell r="K39">
            <v>5.0971885928670648</v>
          </cell>
          <cell r="L39">
            <v>5.5244647323943594</v>
          </cell>
          <cell r="M39">
            <v>5.9588105815554053</v>
          </cell>
        </row>
        <row r="40">
          <cell r="B40">
            <v>0.71000000000003638</v>
          </cell>
          <cell r="C40">
            <v>0.62999999999996703</v>
          </cell>
          <cell r="D40">
            <v>0.71999999999997044</v>
          </cell>
          <cell r="E40">
            <v>0.75</v>
          </cell>
          <cell r="F40">
            <v>0.65000000000000568</v>
          </cell>
          <cell r="G40">
            <v>0.63999999999998636</v>
          </cell>
          <cell r="H40">
            <v>0.55000000000003979</v>
          </cell>
          <cell r="I40">
            <v>0.63</v>
          </cell>
          <cell r="J40">
            <v>0.71</v>
          </cell>
          <cell r="K40">
            <v>0.46</v>
          </cell>
          <cell r="L40">
            <v>0.56999999999999995</v>
          </cell>
          <cell r="M40">
            <v>0.54</v>
          </cell>
        </row>
        <row r="53">
          <cell r="B53">
            <v>332</v>
          </cell>
          <cell r="C53">
            <v>332</v>
          </cell>
          <cell r="D53">
            <v>332</v>
          </cell>
          <cell r="E53">
            <v>332</v>
          </cell>
          <cell r="F53">
            <v>332</v>
          </cell>
          <cell r="G53">
            <v>332</v>
          </cell>
          <cell r="H53">
            <v>332</v>
          </cell>
          <cell r="I53">
            <v>332</v>
          </cell>
          <cell r="J53">
            <v>342</v>
          </cell>
          <cell r="K53">
            <v>342</v>
          </cell>
          <cell r="L53">
            <v>337</v>
          </cell>
          <cell r="M53">
            <v>343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s>
    <sheetDataSet>
      <sheetData sheetId="0">
        <row r="17">
          <cell r="B17">
            <v>62.714999999999996</v>
          </cell>
          <cell r="C17">
            <v>85.117999999999995</v>
          </cell>
          <cell r="D17">
            <v>94.094999999999999</v>
          </cell>
          <cell r="E17">
            <v>80.64</v>
          </cell>
          <cell r="F17">
            <v>61.322000000000017</v>
          </cell>
          <cell r="G17">
            <v>22.388999999999996</v>
          </cell>
          <cell r="H17">
            <v>35.187000000000005</v>
          </cell>
          <cell r="I17">
            <v>32.935000000000024</v>
          </cell>
          <cell r="J17">
            <v>-18.190220000000004</v>
          </cell>
          <cell r="K17">
            <v>-33.529720000000005</v>
          </cell>
          <cell r="L17">
            <v>-38.297619999999981</v>
          </cell>
          <cell r="M17">
            <v>-50.726408000000006</v>
          </cell>
        </row>
        <row r="18">
          <cell r="B18">
            <v>30</v>
          </cell>
          <cell r="C18">
            <v>30</v>
          </cell>
          <cell r="D18">
            <v>30</v>
          </cell>
          <cell r="E18">
            <v>30</v>
          </cell>
          <cell r="F18">
            <v>30</v>
          </cell>
          <cell r="G18">
            <v>30</v>
          </cell>
          <cell r="H18">
            <v>30</v>
          </cell>
          <cell r="I18">
            <v>30</v>
          </cell>
          <cell r="J18">
            <v>-30</v>
          </cell>
          <cell r="K18">
            <v>-30</v>
          </cell>
          <cell r="L18">
            <v>-30</v>
          </cell>
          <cell r="M18">
            <v>-30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t"/>
      <sheetName val="Joe's Comm Credit"/>
    </sheetNames>
    <sheetDataSet>
      <sheetData sheetId="0">
        <row r="19">
          <cell r="D19">
            <v>0.71</v>
          </cell>
        </row>
        <row r="23">
          <cell r="N23">
            <v>1.18</v>
          </cell>
        </row>
      </sheetData>
      <sheetData sheetId="1">
        <row r="25">
          <cell r="D25">
            <v>0.82</v>
          </cell>
        </row>
        <row r="29">
          <cell r="N29">
            <v>1.31</v>
          </cell>
        </row>
        <row r="56">
          <cell r="D56">
            <v>0.82</v>
          </cell>
        </row>
        <row r="60">
          <cell r="N60">
            <v>1.31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C50"/>
  <sheetViews>
    <sheetView showGridLines="0" tabSelected="1" view="pageBreakPreview" zoomScale="60" zoomScaleNormal="100" workbookViewId="0">
      <pane xSplit="1" ySplit="6" topLeftCell="B7" activePane="bottomRight" state="frozen"/>
      <selection activeCell="S43" sqref="S42:S43"/>
      <selection pane="topRight" activeCell="S43" sqref="S42:S43"/>
      <selection pane="bottomLeft" activeCell="S43" sqref="S42:S43"/>
      <selection pane="bottomRight" activeCell="S43" sqref="S42:S43"/>
    </sheetView>
  </sheetViews>
  <sheetFormatPr defaultRowHeight="12.75" x14ac:dyDescent="0.2"/>
  <cols>
    <col min="1" max="1" width="24" style="1" customWidth="1"/>
    <col min="2" max="7" width="12.5703125" style="1" customWidth="1"/>
    <col min="8" max="8" width="13.140625" style="1" customWidth="1"/>
    <col min="9" max="9" width="11.28515625" style="1" customWidth="1"/>
    <col min="10" max="12" width="11.85546875" style="1" bestFit="1" customWidth="1"/>
    <col min="13" max="13" width="12.28515625" style="1" customWidth="1"/>
    <col min="14" max="14" width="12.85546875" style="1" bestFit="1" customWidth="1"/>
    <col min="15" max="15" width="2.140625" style="2" customWidth="1"/>
    <col min="16" max="16" width="9.140625" style="1"/>
    <col min="17" max="17" width="12" style="1" customWidth="1"/>
    <col min="18" max="16384" width="9.140625" style="1"/>
  </cols>
  <sheetData>
    <row r="1" spans="1:29" x14ac:dyDescent="0.2">
      <c r="A1" s="3" t="s">
        <v>15</v>
      </c>
    </row>
    <row r="2" spans="1:29" x14ac:dyDescent="0.2">
      <c r="A2" s="46" t="s">
        <v>0</v>
      </c>
    </row>
    <row r="3" spans="1:29" x14ac:dyDescent="0.2">
      <c r="A3" s="3" t="s">
        <v>16</v>
      </c>
    </row>
    <row r="4" spans="1:29" x14ac:dyDescent="0.2">
      <c r="A4" s="3" t="s">
        <v>25</v>
      </c>
      <c r="H4" s="47"/>
      <c r="I4" s="2"/>
      <c r="O4" s="1"/>
    </row>
    <row r="5" spans="1:29" x14ac:dyDescent="0.2">
      <c r="B5" s="3"/>
      <c r="C5" s="3"/>
      <c r="D5" s="3"/>
      <c r="E5" s="3"/>
      <c r="F5" s="3"/>
      <c r="G5" s="3"/>
      <c r="H5" s="48" t="s">
        <v>24</v>
      </c>
      <c r="I5" s="2"/>
      <c r="J5" s="49"/>
      <c r="K5" s="49"/>
      <c r="L5" s="49"/>
      <c r="M5" s="49"/>
      <c r="N5" s="49"/>
      <c r="O5" s="49"/>
      <c r="P5" s="49"/>
      <c r="Q5" s="49"/>
      <c r="R5" s="49"/>
      <c r="S5" s="49"/>
      <c r="T5" s="49"/>
      <c r="U5" s="49"/>
      <c r="V5" s="49"/>
      <c r="W5" s="49"/>
    </row>
    <row r="6" spans="1:29" ht="13.5" thickBot="1" x14ac:dyDescent="0.25">
      <c r="A6" s="47"/>
      <c r="B6" s="122">
        <v>43434</v>
      </c>
      <c r="C6" s="122">
        <v>43464</v>
      </c>
      <c r="D6" s="122">
        <v>43495</v>
      </c>
      <c r="E6" s="122">
        <v>43524</v>
      </c>
      <c r="F6" s="122">
        <v>43542</v>
      </c>
      <c r="G6" s="122">
        <v>43585</v>
      </c>
      <c r="H6" s="50" t="s">
        <v>1</v>
      </c>
      <c r="I6" s="2"/>
      <c r="J6" s="49"/>
      <c r="K6" s="49"/>
      <c r="L6" s="49"/>
      <c r="M6" s="49"/>
      <c r="N6" s="49"/>
      <c r="O6" s="49"/>
      <c r="P6" s="49"/>
      <c r="Q6" s="49"/>
      <c r="R6" s="49"/>
      <c r="S6" s="49"/>
      <c r="T6" s="49"/>
      <c r="U6" s="49"/>
      <c r="V6" s="49"/>
      <c r="W6" s="49"/>
    </row>
    <row r="7" spans="1:29" ht="12.75" customHeight="1" x14ac:dyDescent="0.2">
      <c r="A7" s="51"/>
      <c r="B7" s="52"/>
      <c r="C7" s="52"/>
      <c r="D7" s="52"/>
      <c r="E7" s="52"/>
      <c r="F7" s="52"/>
      <c r="G7" s="52"/>
      <c r="H7" s="6"/>
      <c r="I7" s="2"/>
      <c r="O7" s="1"/>
    </row>
    <row r="8" spans="1:29" ht="12.75" customHeight="1" x14ac:dyDescent="0.2">
      <c r="A8" s="3" t="s">
        <v>2</v>
      </c>
      <c r="H8" s="7"/>
      <c r="I8" s="2"/>
      <c r="O8" s="1"/>
    </row>
    <row r="9" spans="1:29" x14ac:dyDescent="0.2">
      <c r="A9" s="27" t="s">
        <v>3</v>
      </c>
      <c r="B9" s="100">
        <f>'[1]Designated RSA-1 Comm Credi'!B9</f>
        <v>148.71500000000003</v>
      </c>
      <c r="C9" s="100">
        <f>'[1]Designated RSA-1 Comm Credi'!C9</f>
        <v>168.37000000000003</v>
      </c>
      <c r="D9" s="100">
        <f>'[1]Designated RSA-1 Comm Credi'!D9</f>
        <v>186.19</v>
      </c>
      <c r="E9" s="100">
        <f>'[1]Designated RSA-1 Comm Credi'!E9</f>
        <v>134.09999999999997</v>
      </c>
      <c r="F9" s="100">
        <f>'[1]Designated RSA-1 Comm Credi'!F9</f>
        <v>151.87999999999997</v>
      </c>
      <c r="G9" s="100">
        <f>'[1]Designated RSA-1 Comm Credi'!G9</f>
        <v>157.41999999999999</v>
      </c>
      <c r="H9" s="29">
        <f>SUM(B9:G9)</f>
        <v>946.67499999999995</v>
      </c>
      <c r="I9" s="2"/>
      <c r="J9" s="53"/>
      <c r="K9" s="32"/>
      <c r="L9" s="53"/>
      <c r="M9" s="32"/>
      <c r="N9" s="32"/>
      <c r="O9" s="32"/>
      <c r="P9" s="32"/>
      <c r="Q9" s="32"/>
      <c r="R9" s="32"/>
      <c r="S9" s="32"/>
      <c r="T9" s="32"/>
      <c r="U9" s="32"/>
      <c r="V9" s="32"/>
      <c r="W9" s="32"/>
      <c r="X9" s="32"/>
      <c r="Y9" s="32"/>
      <c r="Z9" s="32"/>
      <c r="AA9" s="32"/>
      <c r="AB9" s="32"/>
      <c r="AC9" s="32"/>
    </row>
    <row r="10" spans="1:29" x14ac:dyDescent="0.2">
      <c r="B10" s="90"/>
      <c r="C10" s="90"/>
      <c r="D10" s="90"/>
      <c r="E10" s="90"/>
      <c r="F10" s="90"/>
      <c r="G10" s="90"/>
      <c r="H10" s="8"/>
      <c r="I10" s="2"/>
      <c r="J10" s="27"/>
      <c r="O10" s="1"/>
    </row>
    <row r="11" spans="1:29" x14ac:dyDescent="0.2">
      <c r="A11" s="3" t="s">
        <v>4</v>
      </c>
      <c r="B11" s="88"/>
      <c r="C11" s="88"/>
      <c r="D11" s="88"/>
      <c r="E11" s="88"/>
      <c r="F11" s="88"/>
      <c r="G11" s="88"/>
      <c r="H11" s="9"/>
      <c r="I11" s="2"/>
      <c r="O11" s="1"/>
    </row>
    <row r="12" spans="1:29" x14ac:dyDescent="0.2">
      <c r="A12" s="27" t="s">
        <v>3</v>
      </c>
      <c r="B12" s="101">
        <f>'[1]Designated RSA-1 Comm Credi'!B13</f>
        <v>-75.002049999999997</v>
      </c>
      <c r="C12" s="101">
        <f>'[1]Designated RSA-1 Comm Credi'!C13</f>
        <v>-79.117449999999991</v>
      </c>
      <c r="D12" s="101">
        <f>'[1]Designated RSA-1 Comm Credi'!D13</f>
        <v>-87.291550000000001</v>
      </c>
      <c r="E12" s="101">
        <f>'[1]Designated RSA-1 Comm Credi'!E13</f>
        <v>-98.354200000000006</v>
      </c>
      <c r="F12" s="101">
        <f>'[1]Designated RSA-1 Comm Credi'!F13</f>
        <v>-100.63680000000002</v>
      </c>
      <c r="G12" s="101">
        <f>'[1]Designated RSA-1 Comm Credi'!G13</f>
        <v>-106.56740000000001</v>
      </c>
      <c r="H12" s="18"/>
      <c r="I12" s="2"/>
      <c r="J12" s="19"/>
      <c r="K12" s="32"/>
      <c r="L12" s="32"/>
      <c r="M12" s="32"/>
      <c r="N12" s="32"/>
      <c r="O12" s="32"/>
      <c r="P12" s="32"/>
      <c r="Q12" s="32"/>
      <c r="R12" s="32"/>
      <c r="S12" s="32"/>
      <c r="T12" s="32"/>
      <c r="U12" s="32"/>
      <c r="V12" s="32"/>
      <c r="W12" s="32"/>
      <c r="X12" s="32"/>
    </row>
    <row r="13" spans="1:29" x14ac:dyDescent="0.2">
      <c r="B13" s="88"/>
      <c r="C13" s="88"/>
      <c r="D13" s="88"/>
      <c r="E13" s="88"/>
      <c r="F13" s="88"/>
      <c r="G13" s="88"/>
      <c r="H13" s="9"/>
      <c r="I13" s="2"/>
      <c r="O13" s="1"/>
    </row>
    <row r="14" spans="1:29" x14ac:dyDescent="0.2">
      <c r="A14" s="3" t="s">
        <v>5</v>
      </c>
      <c r="B14" s="91">
        <f>+B9*B12</f>
        <v>-11153.929865750002</v>
      </c>
      <c r="C14" s="91">
        <f t="shared" ref="C14:G14" si="0">+C9*C12</f>
        <v>-13321.005056500002</v>
      </c>
      <c r="D14" s="91">
        <f t="shared" si="0"/>
        <v>-16252.813694500001</v>
      </c>
      <c r="E14" s="91">
        <f t="shared" si="0"/>
        <v>-13189.298219999997</v>
      </c>
      <c r="F14" s="91">
        <f t="shared" si="0"/>
        <v>-15284.717183999999</v>
      </c>
      <c r="G14" s="91">
        <f t="shared" si="0"/>
        <v>-16775.840108</v>
      </c>
      <c r="H14" s="12">
        <f>SUM(B14:G14)</f>
        <v>-85977.604128749997</v>
      </c>
      <c r="I14" s="2"/>
      <c r="J14" s="54"/>
      <c r="K14" s="13"/>
      <c r="O14" s="1"/>
    </row>
    <row r="15" spans="1:29" x14ac:dyDescent="0.2">
      <c r="B15" s="88"/>
      <c r="C15" s="88"/>
      <c r="D15" s="88"/>
      <c r="E15" s="89"/>
      <c r="F15" s="88"/>
      <c r="G15" s="88"/>
      <c r="H15" s="9"/>
      <c r="I15" s="2"/>
      <c r="O15" s="1"/>
    </row>
    <row r="16" spans="1:29" s="5" customFormat="1" x14ac:dyDescent="0.2">
      <c r="A16" s="3" t="s">
        <v>6</v>
      </c>
      <c r="B16" s="102">
        <f>'[1]Designated RSA-1 Comm Credi'!B18</f>
        <v>9995</v>
      </c>
      <c r="C16" s="102">
        <f>'[1]Designated RSA-1 Comm Credi'!C18</f>
        <v>9963</v>
      </c>
      <c r="D16" s="102">
        <f>'[1]Designated RSA-1 Comm Credi'!D18</f>
        <v>9959</v>
      </c>
      <c r="E16" s="102">
        <f>'[1]Designated RSA-1 Comm Credi'!E18</f>
        <v>9960</v>
      </c>
      <c r="F16" s="102">
        <f>'[1]Designated RSA-1 Comm Credi'!F18</f>
        <v>9968</v>
      </c>
      <c r="G16" s="102">
        <f>'[1]Designated RSA-1 Comm Credi'!G18</f>
        <v>10058</v>
      </c>
      <c r="H16" s="22">
        <f>SUM(B16:G16)</f>
        <v>59903</v>
      </c>
      <c r="I16" s="2"/>
      <c r="J16" s="14"/>
      <c r="K16" s="13"/>
      <c r="L16" s="15"/>
    </row>
    <row r="17" spans="1:15" s="5" customFormat="1" x14ac:dyDescent="0.2">
      <c r="A17" s="16"/>
      <c r="H17" s="8"/>
      <c r="I17" s="2"/>
      <c r="J17" s="14"/>
      <c r="K17" s="13"/>
      <c r="L17" s="15"/>
    </row>
    <row r="18" spans="1:15" x14ac:dyDescent="0.2">
      <c r="A18" s="1" t="s">
        <v>7</v>
      </c>
      <c r="B18" s="17">
        <f t="shared" ref="B18:G18" si="1">+IFERROR(B14/B16,0)</f>
        <v>-1.1159509620560282</v>
      </c>
      <c r="C18" s="17">
        <f t="shared" si="1"/>
        <v>-1.3370475817022986</v>
      </c>
      <c r="D18" s="17">
        <f t="shared" si="1"/>
        <v>-1.6319724565217393</v>
      </c>
      <c r="E18" s="17">
        <f t="shared" si="1"/>
        <v>-1.3242267289156624</v>
      </c>
      <c r="F18" s="17">
        <f t="shared" si="1"/>
        <v>-1.533378529695024</v>
      </c>
      <c r="G18" s="17">
        <f t="shared" si="1"/>
        <v>-1.6679101320342016</v>
      </c>
      <c r="H18" s="18"/>
      <c r="I18" s="2"/>
      <c r="J18" s="19"/>
      <c r="O18" s="1"/>
    </row>
    <row r="19" spans="1:15" x14ac:dyDescent="0.2">
      <c r="A19" s="1" t="s">
        <v>8</v>
      </c>
      <c r="B19" s="103">
        <f>'[1]Designated RSA-1 Comm Credi'!B21</f>
        <v>-0.98</v>
      </c>
      <c r="C19" s="103">
        <f>'[1]Designated RSA-1 Comm Credi'!C21</f>
        <v>-0.98</v>
      </c>
      <c r="D19" s="103">
        <f>'[1]Designated RSA-1 Comm Credi'!D21</f>
        <v>-1.06</v>
      </c>
      <c r="E19" s="103">
        <f>'[1]Designated RSA-1 Comm Credi'!E21</f>
        <v>-1.06</v>
      </c>
      <c r="F19" s="103">
        <f>'[1]Designated RSA-1 Comm Credi'!F21</f>
        <v>-1.06</v>
      </c>
      <c r="G19" s="103">
        <f>'[1]Designated RSA-1 Comm Credi'!G21</f>
        <v>-1.06</v>
      </c>
      <c r="H19" s="18"/>
      <c r="I19" s="2"/>
      <c r="J19" s="20"/>
      <c r="O19" s="1"/>
    </row>
    <row r="20" spans="1:15" x14ac:dyDescent="0.2">
      <c r="A20" s="21" t="s">
        <v>17</v>
      </c>
      <c r="B20" s="21">
        <f>+(B18-B19)*B16</f>
        <v>-1358.8298657500018</v>
      </c>
      <c r="C20" s="21">
        <f>+(C18-C19)*C16</f>
        <v>-3557.2650565000017</v>
      </c>
      <c r="D20" s="21">
        <f t="shared" ref="D20" si="2">+(D18-D19)*D16</f>
        <v>-5696.2736945000006</v>
      </c>
      <c r="E20" s="21">
        <f t="shared" ref="E20:G20" si="3">+(E18-E19)*E16</f>
        <v>-2631.698219999997</v>
      </c>
      <c r="F20" s="21">
        <f t="shared" si="3"/>
        <v>-4718.6371839999983</v>
      </c>
      <c r="G20" s="21">
        <f t="shared" si="3"/>
        <v>-6114.3601079999989</v>
      </c>
      <c r="H20" s="55">
        <f>SUM(B20:G20)</f>
        <v>-24077.064128749997</v>
      </c>
      <c r="I20" s="2"/>
      <c r="J20" s="5"/>
      <c r="K20" s="13"/>
      <c r="O20" s="1"/>
    </row>
    <row r="21" spans="1:15" x14ac:dyDescent="0.2">
      <c r="A21" s="5"/>
      <c r="B21" s="5"/>
      <c r="C21" s="5"/>
      <c r="D21" s="5"/>
      <c r="E21" s="5"/>
      <c r="F21" s="5"/>
      <c r="G21" s="22"/>
      <c r="O21" s="1"/>
    </row>
    <row r="22" spans="1:15" x14ac:dyDescent="0.2">
      <c r="A22" s="56"/>
      <c r="B22" s="56"/>
      <c r="C22" s="56"/>
      <c r="D22" s="56"/>
      <c r="E22" s="56"/>
      <c r="F22" s="92" t="s">
        <v>19</v>
      </c>
      <c r="G22" s="63">
        <f>ROUND(H20/H16,2)</f>
        <v>-0.4</v>
      </c>
      <c r="H22" s="23"/>
      <c r="J22" s="57"/>
      <c r="O22" s="1"/>
    </row>
    <row r="23" spans="1:15" x14ac:dyDescent="0.2">
      <c r="A23" s="104"/>
      <c r="B23" s="23"/>
      <c r="C23" s="23"/>
      <c r="D23" s="23"/>
      <c r="E23" s="23"/>
      <c r="F23" s="92" t="s">
        <v>20</v>
      </c>
      <c r="G23" s="63">
        <f>SUM(B14:G14)/SUM(B16:G16)</f>
        <v>-1.435280438855316</v>
      </c>
      <c r="H23" s="23"/>
      <c r="J23" s="19"/>
      <c r="O23" s="1"/>
    </row>
    <row r="24" spans="1:15" x14ac:dyDescent="0.2">
      <c r="A24" s="105"/>
      <c r="B24" s="23"/>
      <c r="C24" s="23"/>
      <c r="D24" s="23"/>
      <c r="E24" s="23"/>
      <c r="F24" s="124" t="s">
        <v>37</v>
      </c>
      <c r="G24" s="143">
        <f>-(('RSA-1 CPA Eff 7.1.18'!N22*'RSA-1 CPA Eff. 7.1.19'!H16)-'RSA-1 CPA Eff 7.1.18'!N20)/H16</f>
        <v>-0.61906903038000594</v>
      </c>
      <c r="J24" s="57"/>
      <c r="O24" s="1"/>
    </row>
    <row r="25" spans="1:15" x14ac:dyDescent="0.2">
      <c r="A25" s="106"/>
      <c r="B25" s="23"/>
      <c r="C25" s="23"/>
      <c r="D25" s="23"/>
      <c r="E25" s="23"/>
      <c r="F25" s="93" t="s">
        <v>21</v>
      </c>
      <c r="G25" s="64">
        <f>SUM(G22:G24)</f>
        <v>-2.4543494692353223</v>
      </c>
      <c r="H25" s="23"/>
      <c r="O25" s="1"/>
    </row>
    <row r="26" spans="1:15" x14ac:dyDescent="0.2">
      <c r="A26" s="106"/>
      <c r="B26" s="23"/>
      <c r="C26" s="23"/>
      <c r="D26" s="23"/>
      <c r="E26" s="23"/>
      <c r="F26" s="92"/>
      <c r="G26" s="63"/>
      <c r="H26" s="23"/>
      <c r="I26" s="58"/>
      <c r="J26" s="59"/>
      <c r="O26" s="1"/>
    </row>
    <row r="27" spans="1:15" x14ac:dyDescent="0.2">
      <c r="A27" s="107"/>
      <c r="B27" s="23"/>
      <c r="C27" s="23"/>
      <c r="D27" s="23"/>
      <c r="E27" s="23"/>
      <c r="F27" s="92" t="s">
        <v>22</v>
      </c>
      <c r="G27" s="109">
        <f>'[2]Designated RSA-1 Comm Credit'!$G$25</f>
        <v>-1.9430046563665688</v>
      </c>
      <c r="O27" s="1"/>
    </row>
    <row r="28" spans="1:15" x14ac:dyDescent="0.2">
      <c r="A28" s="108"/>
      <c r="B28" s="60"/>
      <c r="C28" s="60"/>
      <c r="D28" s="60"/>
      <c r="E28" s="23"/>
      <c r="F28" s="92" t="s">
        <v>9</v>
      </c>
      <c r="G28" s="10">
        <f>G27-G25</f>
        <v>0.51134481286875344</v>
      </c>
      <c r="H28" s="87">
        <f>G28/G27</f>
        <v>-0.26317220146295045</v>
      </c>
      <c r="I28" s="61"/>
      <c r="O28" s="1"/>
    </row>
    <row r="29" spans="1:15" x14ac:dyDescent="0.2">
      <c r="A29" s="23"/>
      <c r="B29" s="23"/>
      <c r="C29" s="23"/>
      <c r="D29" s="23"/>
      <c r="E29" s="23"/>
      <c r="F29" s="92" t="s">
        <v>23</v>
      </c>
      <c r="G29" s="10">
        <f>G28*H16</f>
        <v>30631.088325276938</v>
      </c>
      <c r="H29" s="27"/>
      <c r="I29" s="38"/>
      <c r="O29" s="1"/>
    </row>
    <row r="30" spans="1:15" x14ac:dyDescent="0.2">
      <c r="G30" s="35"/>
      <c r="H30" s="2"/>
      <c r="I30" s="20"/>
      <c r="O30" s="1"/>
    </row>
    <row r="31" spans="1:15" x14ac:dyDescent="0.2">
      <c r="J31" s="36"/>
      <c r="K31" s="36"/>
      <c r="L31" s="36"/>
      <c r="M31" s="2"/>
      <c r="N31" s="5"/>
      <c r="O31" s="13"/>
    </row>
    <row r="32" spans="1:15" x14ac:dyDescent="0.2">
      <c r="J32" s="36"/>
      <c r="K32" s="65"/>
      <c r="L32" s="34"/>
      <c r="M32" s="2"/>
      <c r="O32" s="57"/>
    </row>
    <row r="33" spans="1:16" x14ac:dyDescent="0.2">
      <c r="K33" s="36"/>
      <c r="L33" s="65"/>
      <c r="M33" s="62"/>
      <c r="N33" s="2"/>
      <c r="O33" s="1"/>
      <c r="P33" s="19"/>
    </row>
    <row r="34" spans="1:16" ht="15" x14ac:dyDescent="0.25">
      <c r="K34" s="36"/>
      <c r="L34" s="66"/>
      <c r="M34" s="29"/>
      <c r="N34" s="2"/>
      <c r="O34" s="1"/>
      <c r="P34" s="57"/>
    </row>
    <row r="35" spans="1:16" ht="15" x14ac:dyDescent="0.25">
      <c r="A35" s="94"/>
      <c r="B35" s="95"/>
      <c r="C35" s="96"/>
      <c r="D35" s="96"/>
      <c r="E35" s="97"/>
      <c r="F35" s="94"/>
      <c r="G35" s="98"/>
      <c r="H35" s="94"/>
      <c r="I35" s="94"/>
      <c r="J35" s="94"/>
      <c r="K35" s="99"/>
      <c r="L35" s="99"/>
      <c r="M35" s="99"/>
      <c r="N35" s="67"/>
    </row>
    <row r="36" spans="1:16" ht="15" x14ac:dyDescent="0.25">
      <c r="A36" s="94"/>
      <c r="B36" s="95"/>
      <c r="C36" s="96"/>
      <c r="D36" s="96"/>
      <c r="E36" s="97"/>
      <c r="F36" s="94"/>
      <c r="G36" s="98"/>
      <c r="H36" s="94"/>
      <c r="I36" s="94"/>
      <c r="J36" s="94"/>
      <c r="K36" s="99"/>
      <c r="L36" s="99"/>
      <c r="M36" s="99"/>
      <c r="N36" s="36"/>
    </row>
    <row r="37" spans="1:16" ht="15" x14ac:dyDescent="0.25">
      <c r="A37" s="94"/>
      <c r="B37" s="95"/>
      <c r="C37" s="96"/>
      <c r="D37" s="96"/>
      <c r="E37" s="97"/>
      <c r="F37" s="94"/>
      <c r="G37" s="98"/>
      <c r="H37" s="94"/>
      <c r="I37" s="94"/>
      <c r="J37" s="94"/>
      <c r="K37" s="99"/>
      <c r="L37" s="99"/>
      <c r="M37" s="99"/>
      <c r="N37" s="88"/>
    </row>
    <row r="38" spans="1:16" ht="15" x14ac:dyDescent="0.25">
      <c r="A38" s="94"/>
      <c r="B38" s="95"/>
      <c r="C38" s="96"/>
      <c r="D38" s="96"/>
      <c r="E38" s="97"/>
      <c r="F38" s="94"/>
      <c r="G38" s="98"/>
      <c r="H38" s="94"/>
      <c r="I38" s="94"/>
      <c r="J38" s="94"/>
      <c r="K38" s="99"/>
      <c r="L38" s="99"/>
      <c r="M38" s="99"/>
      <c r="N38" s="88"/>
    </row>
    <row r="39" spans="1:16" ht="15" x14ac:dyDescent="0.25">
      <c r="A39" s="94"/>
      <c r="B39" s="95"/>
      <c r="C39" s="96"/>
      <c r="D39" s="96"/>
      <c r="E39" s="97"/>
      <c r="F39" s="94"/>
      <c r="G39" s="98"/>
      <c r="H39" s="94"/>
      <c r="I39" s="94"/>
      <c r="J39" s="94"/>
      <c r="K39" s="99"/>
      <c r="L39" s="99"/>
      <c r="M39" s="99"/>
      <c r="N39" s="88"/>
    </row>
    <row r="40" spans="1:16" ht="15" x14ac:dyDescent="0.25">
      <c r="A40" s="94"/>
      <c r="B40" s="95"/>
      <c r="C40" s="96"/>
      <c r="D40" s="96"/>
      <c r="E40" s="97"/>
      <c r="F40" s="94"/>
      <c r="G40" s="98"/>
      <c r="H40" s="94"/>
      <c r="I40" s="94"/>
      <c r="J40" s="94"/>
      <c r="K40" s="99"/>
      <c r="L40" s="99"/>
      <c r="M40" s="99"/>
      <c r="N40" s="88"/>
    </row>
    <row r="41" spans="1:16" ht="15" x14ac:dyDescent="0.25">
      <c r="A41" s="94"/>
      <c r="B41" s="95"/>
      <c r="C41" s="96"/>
      <c r="D41" s="96"/>
      <c r="E41" s="97"/>
      <c r="F41" s="94"/>
      <c r="G41" s="98"/>
      <c r="H41" s="94"/>
      <c r="I41" s="94"/>
      <c r="J41" s="94"/>
      <c r="K41" s="99"/>
      <c r="L41" s="99"/>
      <c r="M41" s="99"/>
      <c r="N41" s="88"/>
    </row>
    <row r="42" spans="1:16" ht="15" x14ac:dyDescent="0.25">
      <c r="A42" s="94"/>
      <c r="B42" s="95"/>
      <c r="C42" s="96"/>
      <c r="D42" s="96"/>
      <c r="E42" s="97"/>
      <c r="F42" s="94"/>
      <c r="G42" s="98"/>
      <c r="H42" s="94"/>
      <c r="I42" s="94"/>
      <c r="J42" s="94"/>
      <c r="K42" s="99"/>
      <c r="L42" s="99"/>
      <c r="M42" s="99"/>
      <c r="N42" s="88"/>
    </row>
    <row r="43" spans="1:16" ht="15" x14ac:dyDescent="0.25">
      <c r="A43" s="94"/>
      <c r="B43" s="95"/>
      <c r="C43" s="96"/>
      <c r="D43" s="96"/>
      <c r="E43" s="97"/>
      <c r="F43" s="94"/>
      <c r="G43" s="98"/>
      <c r="H43" s="94"/>
      <c r="I43" s="94"/>
      <c r="J43" s="94"/>
      <c r="K43" s="99"/>
      <c r="L43" s="99"/>
      <c r="M43" s="99"/>
      <c r="N43" s="88"/>
    </row>
    <row r="44" spans="1:16" ht="15" x14ac:dyDescent="0.25">
      <c r="A44" s="94"/>
      <c r="B44" s="95"/>
      <c r="C44" s="96"/>
      <c r="D44" s="96"/>
      <c r="E44" s="97"/>
      <c r="F44" s="94"/>
      <c r="G44" s="98"/>
      <c r="H44" s="94"/>
      <c r="I44" s="94"/>
      <c r="J44" s="94"/>
      <c r="K44" s="99"/>
      <c r="L44" s="99"/>
      <c r="M44" s="99"/>
      <c r="N44" s="88"/>
    </row>
    <row r="45" spans="1:16" ht="15" x14ac:dyDescent="0.25">
      <c r="A45" s="94"/>
      <c r="B45" s="95"/>
      <c r="C45" s="96"/>
      <c r="D45" s="96"/>
      <c r="E45" s="97"/>
      <c r="F45" s="94"/>
      <c r="G45" s="98"/>
      <c r="H45" s="94"/>
      <c r="I45" s="94"/>
      <c r="J45" s="94"/>
      <c r="K45" s="99"/>
      <c r="L45" s="99"/>
      <c r="M45" s="99"/>
      <c r="N45" s="88"/>
    </row>
    <row r="46" spans="1:16" ht="15" x14ac:dyDescent="0.25">
      <c r="A46" s="94"/>
      <c r="B46" s="95"/>
      <c r="C46" s="96"/>
      <c r="D46" s="96"/>
      <c r="E46" s="97"/>
      <c r="F46" s="94"/>
      <c r="G46" s="98"/>
      <c r="H46" s="94"/>
      <c r="I46" s="94"/>
      <c r="J46" s="94"/>
      <c r="K46" s="99"/>
      <c r="L46" s="99"/>
      <c r="M46" s="99"/>
      <c r="N46" s="88"/>
    </row>
    <row r="47" spans="1:16" ht="15" x14ac:dyDescent="0.25">
      <c r="A47" s="94"/>
      <c r="B47" s="95"/>
      <c r="C47" s="96"/>
      <c r="D47" s="96"/>
      <c r="E47" s="97"/>
      <c r="F47" s="94"/>
      <c r="G47" s="98"/>
      <c r="H47" s="94"/>
      <c r="I47" s="94"/>
      <c r="J47" s="94"/>
      <c r="K47" s="99"/>
      <c r="L47" s="99"/>
      <c r="M47" s="99"/>
      <c r="N47" s="88"/>
    </row>
    <row r="48" spans="1:16" ht="15" x14ac:dyDescent="0.25">
      <c r="A48" s="94"/>
      <c r="B48" s="95"/>
      <c r="C48" s="96"/>
      <c r="D48" s="96"/>
      <c r="E48" s="97"/>
      <c r="F48" s="94"/>
      <c r="G48" s="98"/>
      <c r="H48" s="94"/>
      <c r="I48" s="94"/>
      <c r="J48" s="94"/>
      <c r="K48" s="99"/>
      <c r="L48" s="99"/>
      <c r="M48" s="99"/>
      <c r="N48" s="88"/>
    </row>
    <row r="49" spans="1:14" ht="15" x14ac:dyDescent="0.25">
      <c r="A49" s="94"/>
      <c r="B49" s="95"/>
      <c r="C49" s="96"/>
      <c r="D49" s="96"/>
      <c r="E49" s="97"/>
      <c r="F49" s="94"/>
      <c r="G49" s="98"/>
      <c r="H49" s="94"/>
      <c r="I49" s="94"/>
      <c r="J49" s="94"/>
      <c r="K49" s="99"/>
      <c r="L49" s="99"/>
      <c r="M49" s="99"/>
      <c r="N49" s="88"/>
    </row>
    <row r="50" spans="1:14" x14ac:dyDescent="0.2">
      <c r="A50" s="88"/>
      <c r="B50" s="88"/>
      <c r="C50" s="88"/>
      <c r="D50" s="88"/>
      <c r="E50" s="88"/>
      <c r="F50" s="88"/>
      <c r="G50" s="88"/>
      <c r="H50" s="88"/>
      <c r="I50" s="88"/>
      <c r="J50" s="88"/>
      <c r="K50" s="88"/>
      <c r="L50" s="88"/>
      <c r="M50" s="88"/>
      <c r="N50" s="88"/>
    </row>
  </sheetData>
  <pageMargins left="0.7" right="0.7" top="0.75" bottom="0.75" header="0.3" footer="0.3"/>
  <pageSetup scale="82"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B104"/>
  <sheetViews>
    <sheetView showGridLines="0" tabSelected="1" topLeftCell="A34" zoomScale="85" zoomScaleNormal="85" workbookViewId="0">
      <selection activeCell="S43" sqref="S42:S43"/>
    </sheetView>
  </sheetViews>
  <sheetFormatPr defaultRowHeight="12.75" x14ac:dyDescent="0.2"/>
  <cols>
    <col min="1" max="1" width="35.85546875" style="1" customWidth="1"/>
    <col min="2" max="8" width="12.5703125" style="1" customWidth="1"/>
    <col min="9" max="9" width="11.85546875" style="1" bestFit="1" customWidth="1"/>
    <col min="10" max="10" width="11.28515625" style="1" bestFit="1" customWidth="1"/>
    <col min="11" max="16384" width="9.140625" style="1"/>
  </cols>
  <sheetData>
    <row r="1" spans="1:54" s="36" customFormat="1" x14ac:dyDescent="0.2">
      <c r="A1" s="69" t="s">
        <v>15</v>
      </c>
      <c r="B1" s="28"/>
      <c r="C1" s="28"/>
      <c r="D1" s="28"/>
      <c r="E1" s="28"/>
      <c r="F1" s="28"/>
      <c r="G1" s="28"/>
      <c r="H1" s="6"/>
    </row>
    <row r="2" spans="1:54" s="36" customFormat="1" x14ac:dyDescent="0.2">
      <c r="A2" s="69" t="s">
        <v>10</v>
      </c>
      <c r="B2" s="28"/>
      <c r="C2" s="28"/>
      <c r="D2" s="28"/>
      <c r="E2" s="28"/>
      <c r="F2" s="28"/>
      <c r="G2" s="28"/>
      <c r="H2" s="6"/>
    </row>
    <row r="3" spans="1:54" s="36" customFormat="1" x14ac:dyDescent="0.2">
      <c r="A3" s="3" t="s">
        <v>16</v>
      </c>
      <c r="B3" s="28"/>
      <c r="C3" s="28"/>
      <c r="D3" s="28"/>
      <c r="E3" s="28"/>
      <c r="F3" s="28"/>
      <c r="G3" s="28"/>
      <c r="H3" s="6"/>
    </row>
    <row r="4" spans="1:54" x14ac:dyDescent="0.2">
      <c r="A4" s="3" t="str">
        <f>'RSA-1 CPA Eff. 7.1.19'!A4</f>
        <v>Effective July 1, 2019</v>
      </c>
      <c r="B4" s="30"/>
      <c r="C4" s="30"/>
      <c r="D4" s="30"/>
      <c r="E4" s="30"/>
      <c r="F4" s="30"/>
      <c r="G4" s="30"/>
      <c r="H4" s="70"/>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row>
    <row r="5" spans="1:54" x14ac:dyDescent="0.2">
      <c r="A5" s="3"/>
      <c r="B5" s="30"/>
      <c r="C5" s="30"/>
      <c r="D5" s="30"/>
      <c r="E5" s="30"/>
      <c r="F5" s="30"/>
      <c r="G5" s="30"/>
      <c r="H5" s="48" t="s">
        <v>24</v>
      </c>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row>
    <row r="6" spans="1:54" ht="13.5" thickBot="1" x14ac:dyDescent="0.25">
      <c r="A6" s="73" t="s">
        <v>18</v>
      </c>
      <c r="B6" s="31">
        <f>'RSA-1 CPA Eff. 7.1.19'!B6</f>
        <v>43434</v>
      </c>
      <c r="C6" s="31">
        <f>'RSA-1 CPA Eff. 7.1.19'!C6</f>
        <v>43464</v>
      </c>
      <c r="D6" s="31">
        <f>'RSA-1 CPA Eff. 7.1.19'!D6</f>
        <v>43495</v>
      </c>
      <c r="E6" s="31">
        <f>'RSA-1 CPA Eff. 7.1.19'!E6</f>
        <v>43524</v>
      </c>
      <c r="F6" s="31">
        <f>'RSA-1 CPA Eff. 7.1.19'!F6</f>
        <v>43542</v>
      </c>
      <c r="G6" s="31">
        <f>'RSA-1 CPA Eff. 7.1.19'!G6</f>
        <v>43585</v>
      </c>
      <c r="H6" s="71" t="s">
        <v>1</v>
      </c>
      <c r="I6" s="72"/>
      <c r="J6" s="72"/>
      <c r="K6" s="72"/>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row>
    <row r="7" spans="1:54" x14ac:dyDescent="0.2">
      <c r="B7" s="4"/>
      <c r="C7" s="4"/>
      <c r="D7" s="4"/>
      <c r="E7" s="74"/>
      <c r="F7" s="4"/>
      <c r="G7" s="4"/>
      <c r="H7" s="50"/>
      <c r="I7" s="72"/>
      <c r="J7" s="72"/>
      <c r="K7" s="72"/>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row>
    <row r="8" spans="1:54" x14ac:dyDescent="0.2">
      <c r="A8" s="3" t="s">
        <v>2</v>
      </c>
      <c r="B8" s="35"/>
      <c r="C8" s="35"/>
      <c r="D8" s="35"/>
      <c r="E8" s="35"/>
      <c r="F8" s="35"/>
      <c r="G8" s="35"/>
      <c r="H8" s="7"/>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row>
    <row r="9" spans="1:54" x14ac:dyDescent="0.2">
      <c r="A9" s="27" t="s">
        <v>3</v>
      </c>
      <c r="B9" s="119">
        <f>'[1]Joe''s Comm Credit'!B9</f>
        <v>74.368845019287505</v>
      </c>
      <c r="C9" s="119">
        <f>'[1]Joe''s Comm Credit'!C9</f>
        <v>50.59163085274826</v>
      </c>
      <c r="D9" s="119">
        <f>'[1]Joe''s Comm Credit'!D9</f>
        <v>58.924795335010288</v>
      </c>
      <c r="E9" s="119">
        <f>'[1]Joe''s Comm Credit'!E9</f>
        <v>58.925752171925005</v>
      </c>
      <c r="F9" s="119">
        <f>'[1]Joe''s Comm Credit'!F9</f>
        <v>47.103936775073912</v>
      </c>
      <c r="G9" s="119">
        <f>'[1]Joe''s Comm Credit'!G9</f>
        <v>62.714810298102961</v>
      </c>
      <c r="H9" s="29">
        <f>SUM(B9:G9)</f>
        <v>352.62977045214797</v>
      </c>
      <c r="I9" s="24"/>
      <c r="J9" s="24"/>
      <c r="K9" s="75"/>
      <c r="L9" s="24"/>
      <c r="M9" s="24"/>
      <c r="N9" s="24"/>
      <c r="O9" s="24"/>
      <c r="P9" s="24"/>
      <c r="Q9" s="24"/>
      <c r="R9" s="24"/>
      <c r="S9" s="24"/>
      <c r="T9" s="24"/>
      <c r="U9" s="24"/>
      <c r="V9" s="24"/>
      <c r="W9" s="24"/>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row>
    <row r="10" spans="1:54" x14ac:dyDescent="0.2">
      <c r="A10" s="27" t="s">
        <v>11</v>
      </c>
      <c r="B10" s="119">
        <f>'[1]Joe''s Comm Credit'!B10</f>
        <v>11.68</v>
      </c>
      <c r="C10" s="119">
        <f>'[1]Joe''s Comm Credit'!C10</f>
        <v>7.77</v>
      </c>
      <c r="D10" s="119">
        <f>'[1]Joe''s Comm Credit'!D10</f>
        <v>11.79</v>
      </c>
      <c r="E10" s="119">
        <f>'[1]Joe''s Comm Credit'!E10</f>
        <v>8.1300000000000008</v>
      </c>
      <c r="F10" s="119">
        <f>'[1]Joe''s Comm Credit'!F10</f>
        <v>10.08</v>
      </c>
      <c r="G10" s="119">
        <f>'[1]Joe''s Comm Credit'!G10</f>
        <v>9.84</v>
      </c>
      <c r="H10" s="29">
        <f>SUM(B10:G10)</f>
        <v>59.289999999999992</v>
      </c>
      <c r="I10" s="24"/>
      <c r="J10" s="36"/>
      <c r="K10" s="75"/>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row>
    <row r="11" spans="1:54" s="3" customFormat="1" x14ac:dyDescent="0.2">
      <c r="A11" s="3" t="s">
        <v>12</v>
      </c>
      <c r="B11" s="33">
        <f>SUM(B9:B10)</f>
        <v>86.048845019287512</v>
      </c>
      <c r="C11" s="33">
        <f>SUM(C9:C10)</f>
        <v>58.361630852748263</v>
      </c>
      <c r="D11" s="33">
        <f t="shared" ref="D11" si="0">SUM(D9:D10)</f>
        <v>70.71479533501028</v>
      </c>
      <c r="E11" s="33">
        <f>SUM(E9:E10)</f>
        <v>67.055752171925008</v>
      </c>
      <c r="F11" s="33">
        <f>SUM(F9:F10)</f>
        <v>57.18393677507391</v>
      </c>
      <c r="G11" s="33">
        <f>SUM(G9:G10)</f>
        <v>72.554810298102964</v>
      </c>
      <c r="H11" s="34">
        <f>SUM(B11:G11)</f>
        <v>411.91977045214793</v>
      </c>
      <c r="I11" s="76"/>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row>
    <row r="12" spans="1:54" x14ac:dyDescent="0.2">
      <c r="A12" s="27"/>
      <c r="B12" s="2"/>
      <c r="C12" s="2"/>
      <c r="D12" s="2"/>
      <c r="E12" s="2"/>
      <c r="F12" s="2"/>
      <c r="G12" s="2"/>
      <c r="H12" s="29"/>
      <c r="I12" s="77"/>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row>
    <row r="13" spans="1:54" x14ac:dyDescent="0.2">
      <c r="A13" s="3" t="s">
        <v>4</v>
      </c>
      <c r="B13" s="35"/>
      <c r="C13" s="35"/>
      <c r="D13" s="35"/>
      <c r="E13" s="35"/>
      <c r="F13" s="35"/>
      <c r="G13" s="35"/>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row>
    <row r="14" spans="1:54" s="32" customFormat="1" x14ac:dyDescent="0.2">
      <c r="A14" s="53" t="s">
        <v>3</v>
      </c>
      <c r="B14" s="118">
        <f>'[1]Joe''s Comm Credit'!B15</f>
        <v>-75.002049999999983</v>
      </c>
      <c r="C14" s="118">
        <f>'[1]Joe''s Comm Credit'!C15</f>
        <v>-79.117449999999977</v>
      </c>
      <c r="D14" s="118">
        <f>'[1]Joe''s Comm Credit'!D15</f>
        <v>-87.291550000000001</v>
      </c>
      <c r="E14" s="118">
        <f>'[1]Joe''s Comm Credit'!E15</f>
        <v>-98.354200000000034</v>
      </c>
      <c r="F14" s="118">
        <f>'[1]Joe''s Comm Credit'!F15</f>
        <v>-100.63679999999999</v>
      </c>
      <c r="G14" s="118">
        <f>'[1]Joe''s Comm Credit'!G15</f>
        <v>-106.56739999999998</v>
      </c>
      <c r="H14" s="37"/>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row>
    <row r="15" spans="1:54" x14ac:dyDescent="0.2">
      <c r="A15" s="27" t="s">
        <v>11</v>
      </c>
      <c r="B15" s="118">
        <f>'[1]Joe''s Comm Credit'!B16</f>
        <v>-30</v>
      </c>
      <c r="C15" s="118">
        <f>'[1]Joe''s Comm Credit'!C16</f>
        <v>-30</v>
      </c>
      <c r="D15" s="118">
        <f>'[1]Joe''s Comm Credit'!D16</f>
        <v>-30</v>
      </c>
      <c r="E15" s="118">
        <f>'[1]Joe''s Comm Credit'!E16</f>
        <v>-30</v>
      </c>
      <c r="F15" s="118">
        <f>'[1]Joe''s Comm Credit'!F16</f>
        <v>-30</v>
      </c>
      <c r="G15" s="118">
        <f>'[1]Joe''s Comm Credit'!G16</f>
        <v>-30</v>
      </c>
      <c r="H15" s="18"/>
      <c r="I15" s="25"/>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row>
    <row r="16" spans="1:54" x14ac:dyDescent="0.2">
      <c r="H16" s="36"/>
    </row>
    <row r="17" spans="1:11" s="88" customFormat="1" x14ac:dyDescent="0.2">
      <c r="A17" s="3" t="s">
        <v>5</v>
      </c>
      <c r="H17" s="36"/>
    </row>
    <row r="18" spans="1:11" x14ac:dyDescent="0.2">
      <c r="A18" s="84" t="s">
        <v>3</v>
      </c>
      <c r="B18" s="39">
        <f t="shared" ref="B18:G18" si="1">B9*B14</f>
        <v>-5577.8158325788509</v>
      </c>
      <c r="C18" s="39">
        <f t="shared" si="1"/>
        <v>-4002.6808244107665</v>
      </c>
      <c r="D18" s="39">
        <f t="shared" si="1"/>
        <v>-5143.6367182258173</v>
      </c>
      <c r="E18" s="39">
        <f t="shared" si="1"/>
        <v>-5795.595214267948</v>
      </c>
      <c r="F18" s="39">
        <f t="shared" si="1"/>
        <v>-4740.3894644457578</v>
      </c>
      <c r="G18" s="39">
        <f t="shared" si="1"/>
        <v>-6683.3542749620565</v>
      </c>
      <c r="H18" s="12">
        <f>SUM(B18:G18)</f>
        <v>-31943.472328891199</v>
      </c>
      <c r="I18" s="15"/>
    </row>
    <row r="19" spans="1:11" x14ac:dyDescent="0.2">
      <c r="A19" s="27" t="s">
        <v>11</v>
      </c>
      <c r="B19" s="39">
        <f>+B15*B10</f>
        <v>-350.4</v>
      </c>
      <c r="C19" s="39">
        <f>+C15*C10</f>
        <v>-233.1</v>
      </c>
      <c r="D19" s="39">
        <f t="shared" ref="D19:G19" si="2">+D15*D10</f>
        <v>-353.7</v>
      </c>
      <c r="E19" s="39">
        <f t="shared" si="2"/>
        <v>-243.90000000000003</v>
      </c>
      <c r="F19" s="39">
        <f>+F15*F10</f>
        <v>-302.39999999999998</v>
      </c>
      <c r="G19" s="39">
        <f t="shared" si="2"/>
        <v>-295.2</v>
      </c>
      <c r="H19" s="12">
        <f>SUM(B19:G19)</f>
        <v>-1778.7</v>
      </c>
      <c r="I19" s="44"/>
    </row>
    <row r="20" spans="1:11" s="3" customFormat="1" x14ac:dyDescent="0.2">
      <c r="A20" s="3" t="s">
        <v>14</v>
      </c>
      <c r="B20" s="40">
        <f t="shared" ref="B20:C20" si="3">+B18+B19</f>
        <v>-5928.2158325788505</v>
      </c>
      <c r="C20" s="40">
        <f t="shared" si="3"/>
        <v>-4235.7808244107664</v>
      </c>
      <c r="D20" s="40">
        <f>+D18+D19</f>
        <v>-5497.3367182258171</v>
      </c>
      <c r="E20" s="40">
        <f>+E18+E19</f>
        <v>-6039.4952142679476</v>
      </c>
      <c r="F20" s="40">
        <f>+F18+F19</f>
        <v>-5042.7894644457574</v>
      </c>
      <c r="G20" s="40">
        <f>+G18+G19</f>
        <v>-6978.5542749620563</v>
      </c>
      <c r="H20" s="41">
        <f>SUM(H18:H19)</f>
        <v>-33722.172328891196</v>
      </c>
      <c r="I20" s="78"/>
      <c r="J20" s="79"/>
    </row>
    <row r="21" spans="1:11" x14ac:dyDescent="0.2">
      <c r="B21" s="13"/>
      <c r="C21" s="13"/>
      <c r="D21" s="13"/>
      <c r="E21" s="13"/>
      <c r="F21" s="13"/>
      <c r="G21" s="13"/>
      <c r="H21" s="42"/>
    </row>
    <row r="22" spans="1:11" s="5" customFormat="1" x14ac:dyDescent="0.2">
      <c r="A22" s="3" t="s">
        <v>6</v>
      </c>
      <c r="B22" s="123">
        <f>'[1]Joe''s Comm Credit'!B23</f>
        <v>4060</v>
      </c>
      <c r="C22" s="123">
        <f>'[1]Joe''s Comm Credit'!C23</f>
        <v>4080</v>
      </c>
      <c r="D22" s="123">
        <f>'[1]Joe''s Comm Credit'!D23</f>
        <v>4083</v>
      </c>
      <c r="E22" s="123">
        <f>'[1]Joe''s Comm Credit'!E23</f>
        <v>4084</v>
      </c>
      <c r="F22" s="123">
        <f>'[1]Joe''s Comm Credit'!F23</f>
        <v>4107</v>
      </c>
      <c r="G22" s="123">
        <f>'[1]Joe''s Comm Credit'!G23</f>
        <v>4138</v>
      </c>
      <c r="H22" s="8">
        <f>SUM(B22:G22)</f>
        <v>24552</v>
      </c>
      <c r="K22" s="15"/>
    </row>
    <row r="23" spans="1:11" s="5" customFormat="1" x14ac:dyDescent="0.2">
      <c r="H23" s="8"/>
      <c r="K23" s="15"/>
    </row>
    <row r="24" spans="1:11" x14ac:dyDescent="0.2">
      <c r="A24" s="1" t="s">
        <v>7</v>
      </c>
      <c r="B24" s="17">
        <f>+IFERROR(B20/B22,0)</f>
        <v>-1.4601516829011947</v>
      </c>
      <c r="C24" s="17">
        <f t="shared" ref="C24:G24" si="4">+IFERROR(C20/C22,0)</f>
        <v>-1.0381815746104819</v>
      </c>
      <c r="D24" s="17">
        <f t="shared" si="4"/>
        <v>-1.3463964531535189</v>
      </c>
      <c r="E24" s="17">
        <f t="shared" si="4"/>
        <v>-1.4788186127002809</v>
      </c>
      <c r="F24" s="17">
        <f t="shared" si="4"/>
        <v>-1.2278523166412849</v>
      </c>
      <c r="G24" s="17">
        <f t="shared" si="4"/>
        <v>-1.6864558421851272</v>
      </c>
      <c r="H24" s="18"/>
      <c r="I24" s="43"/>
    </row>
    <row r="25" spans="1:11" x14ac:dyDescent="0.2">
      <c r="A25" s="1" t="s">
        <v>8</v>
      </c>
      <c r="B25" s="103">
        <f>'[1]Joe''s Comm Credit'!B26</f>
        <v>-0.99</v>
      </c>
      <c r="C25" s="103">
        <f>'[1]Joe''s Comm Credit'!C26</f>
        <v>-0.99</v>
      </c>
      <c r="D25" s="103">
        <f>'[1]Joe''s Comm Credit'!D26</f>
        <v>-1.26</v>
      </c>
      <c r="E25" s="103">
        <f>'[1]Joe''s Comm Credit'!E26</f>
        <v>-1.26</v>
      </c>
      <c r="F25" s="103">
        <f>'[1]Joe''s Comm Credit'!F26</f>
        <v>-1.26</v>
      </c>
      <c r="G25" s="103">
        <f>'[1]Joe''s Comm Credit'!G26</f>
        <v>-1.26</v>
      </c>
      <c r="H25" s="18"/>
      <c r="I25" s="20"/>
    </row>
    <row r="26" spans="1:11" x14ac:dyDescent="0.2">
      <c r="A26" s="21" t="s">
        <v>17</v>
      </c>
      <c r="B26" s="21">
        <f t="shared" ref="B26:C26" si="5">+(B24-B25)*B22</f>
        <v>-1908.8158325788504</v>
      </c>
      <c r="C26" s="21">
        <f t="shared" si="5"/>
        <v>-196.58082441076613</v>
      </c>
      <c r="D26" s="21">
        <f>+(D24-D25)*D22</f>
        <v>-352.75671822581745</v>
      </c>
      <c r="E26" s="21">
        <f>+(E24-E25)*E22</f>
        <v>-893.65521426794726</v>
      </c>
      <c r="F26" s="21">
        <f>+(F24-F25)*F22</f>
        <v>132.0305355542429</v>
      </c>
      <c r="G26" s="21">
        <f>+(G24-G25)*G22</f>
        <v>-1764.6742749620564</v>
      </c>
      <c r="H26" s="55">
        <f>SUM(B26:G26)</f>
        <v>-4984.4523288911951</v>
      </c>
      <c r="I26" s="5"/>
      <c r="J26" s="35"/>
    </row>
    <row r="27" spans="1:11" x14ac:dyDescent="0.2">
      <c r="B27" s="5"/>
      <c r="C27" s="5"/>
      <c r="D27" s="5"/>
      <c r="E27" s="5"/>
      <c r="F27" s="5"/>
      <c r="G27" s="5"/>
      <c r="H27" s="22"/>
    </row>
    <row r="28" spans="1:11" x14ac:dyDescent="0.2">
      <c r="A28" s="7"/>
      <c r="B28" s="56"/>
      <c r="C28" s="56"/>
      <c r="D28" s="56"/>
      <c r="E28" s="56"/>
      <c r="F28" s="56"/>
      <c r="G28" s="92" t="s">
        <v>19</v>
      </c>
      <c r="H28" s="18">
        <f>ROUND(H26/H22,2)</f>
        <v>-0.2</v>
      </c>
      <c r="J28" s="35"/>
    </row>
    <row r="29" spans="1:11" x14ac:dyDescent="0.2">
      <c r="A29" s="111"/>
      <c r="B29" s="23"/>
      <c r="C29" s="23"/>
      <c r="D29" s="23"/>
      <c r="E29" s="23"/>
      <c r="F29" s="23"/>
      <c r="G29" s="92" t="s">
        <v>20</v>
      </c>
      <c r="H29" s="18">
        <f>SUM(B20:G20)/SUM(B22:G22)</f>
        <v>-1.3735000133956987</v>
      </c>
      <c r="J29" s="35"/>
    </row>
    <row r="30" spans="1:11" x14ac:dyDescent="0.2">
      <c r="A30" s="112"/>
      <c r="B30" s="23"/>
      <c r="C30" s="23"/>
      <c r="D30" s="23"/>
      <c r="E30" s="23"/>
      <c r="F30" s="23"/>
      <c r="G30" s="124" t="s">
        <v>37</v>
      </c>
      <c r="H30" s="142">
        <f>-(('Joe''s CPA Eff 7.1.18'!N28*'Joe''s CPA Eff 7.1.19'!H22)-'Joe''s CPA Eff 7.1.18'!N26)/'Joe''s CPA Eff 7.1.19'!H22</f>
        <v>-0.61894324996387184</v>
      </c>
      <c r="J30" s="35"/>
    </row>
    <row r="31" spans="1:11" x14ac:dyDescent="0.2">
      <c r="A31" s="112"/>
      <c r="B31" s="23"/>
      <c r="C31" s="23"/>
      <c r="D31" s="23"/>
      <c r="E31" s="23"/>
      <c r="F31" s="23"/>
      <c r="G31" s="93" t="s">
        <v>21</v>
      </c>
      <c r="H31" s="55">
        <f>SUM(H28:H30)</f>
        <v>-2.1924432633595705</v>
      </c>
    </row>
    <row r="32" spans="1:11" x14ac:dyDescent="0.2">
      <c r="A32" s="112"/>
      <c r="B32" s="23"/>
      <c r="C32" s="23"/>
      <c r="G32" s="92"/>
      <c r="H32" s="55"/>
      <c r="J32" s="80"/>
    </row>
    <row r="33" spans="1:10" x14ac:dyDescent="0.2">
      <c r="A33" s="113"/>
      <c r="B33" s="27"/>
      <c r="C33" s="27"/>
      <c r="D33" s="27"/>
      <c r="E33" s="27"/>
      <c r="F33" s="27"/>
      <c r="G33" s="92" t="s">
        <v>22</v>
      </c>
      <c r="H33" s="120">
        <f>'[2]Joe''s Comm Credit'!$H$31</f>
        <v>-2.3817294607580517</v>
      </c>
      <c r="I33" s="14"/>
    </row>
    <row r="34" spans="1:10" x14ac:dyDescent="0.2">
      <c r="A34" s="36"/>
      <c r="B34" s="27"/>
      <c r="C34" s="27"/>
      <c r="D34" s="27"/>
      <c r="E34" s="27"/>
      <c r="F34" s="27"/>
      <c r="G34" s="92" t="s">
        <v>9</v>
      </c>
      <c r="H34" s="18">
        <f>H33-H31</f>
        <v>-0.18928619739848118</v>
      </c>
      <c r="I34" s="87">
        <f>H34/H33</f>
        <v>7.9474264611999884E-2</v>
      </c>
      <c r="J34" s="80"/>
    </row>
    <row r="35" spans="1:10" x14ac:dyDescent="0.2">
      <c r="A35" s="81"/>
      <c r="B35" s="27"/>
      <c r="C35" s="27"/>
      <c r="D35" s="27"/>
      <c r="E35" s="27"/>
      <c r="F35" s="27"/>
      <c r="G35" s="92" t="s">
        <v>23</v>
      </c>
      <c r="H35" s="18">
        <f>H34*H22</f>
        <v>-4647.3547185275102</v>
      </c>
      <c r="I35" s="14"/>
    </row>
    <row r="36" spans="1:10" s="88" customFormat="1" x14ac:dyDescent="0.2">
      <c r="A36" s="81"/>
      <c r="B36" s="89"/>
      <c r="C36" s="89"/>
      <c r="D36" s="89"/>
      <c r="E36" s="89"/>
      <c r="F36" s="89"/>
      <c r="G36" s="89"/>
      <c r="H36" s="24"/>
    </row>
    <row r="37" spans="1:10" x14ac:dyDescent="0.2">
      <c r="A37" s="81"/>
      <c r="B37" s="3"/>
      <c r="C37" s="3"/>
      <c r="D37" s="3"/>
      <c r="E37" s="3"/>
      <c r="F37" s="3"/>
      <c r="G37" s="3"/>
      <c r="H37" s="48" t="s">
        <v>24</v>
      </c>
      <c r="I37" s="38"/>
    </row>
    <row r="38" spans="1:10" ht="13.5" thickBot="1" x14ac:dyDescent="0.25">
      <c r="A38" s="73" t="s">
        <v>13</v>
      </c>
      <c r="B38" s="31">
        <f t="shared" ref="B38:G38" si="6">B6</f>
        <v>43434</v>
      </c>
      <c r="C38" s="31">
        <f t="shared" si="6"/>
        <v>43464</v>
      </c>
      <c r="D38" s="31">
        <f t="shared" si="6"/>
        <v>43495</v>
      </c>
      <c r="E38" s="31">
        <f t="shared" si="6"/>
        <v>43524</v>
      </c>
      <c r="F38" s="31">
        <f t="shared" si="6"/>
        <v>43542</v>
      </c>
      <c r="G38" s="31">
        <f t="shared" si="6"/>
        <v>43585</v>
      </c>
      <c r="H38" s="71" t="s">
        <v>1</v>
      </c>
      <c r="I38" s="44"/>
      <c r="J38" s="83"/>
    </row>
    <row r="39" spans="1:10" s="88" customFormat="1" x14ac:dyDescent="0.2">
      <c r="A39" s="73"/>
      <c r="B39" s="4"/>
      <c r="C39" s="4"/>
      <c r="D39" s="4"/>
      <c r="E39" s="4"/>
      <c r="F39" s="4"/>
      <c r="G39" s="4"/>
      <c r="H39" s="50"/>
      <c r="I39" s="44"/>
      <c r="J39" s="83"/>
    </row>
    <row r="40" spans="1:10" x14ac:dyDescent="0.2">
      <c r="A40" s="3" t="s">
        <v>2</v>
      </c>
      <c r="H40" s="24"/>
    </row>
    <row r="41" spans="1:10" x14ac:dyDescent="0.2">
      <c r="A41" s="84" t="s">
        <v>3</v>
      </c>
      <c r="B41" s="100">
        <f>'[1]Joe''s Comm Credit'!B39</f>
        <v>6.3561549807125033</v>
      </c>
      <c r="C41" s="100">
        <f>'[1]Joe''s Comm Credit'!C39</f>
        <v>4.2283691472517546</v>
      </c>
      <c r="D41" s="100">
        <f>'[1]Joe''s Comm Credit'!D39</f>
        <v>4.1852046649897128</v>
      </c>
      <c r="E41" s="100">
        <f>'[1]Joe''s Comm Credit'!E39</f>
        <v>4.1842478280749873</v>
      </c>
      <c r="F41" s="100">
        <f>'[1]Joe''s Comm Credit'!F39</f>
        <v>3.3260632249260884</v>
      </c>
      <c r="G41" s="100">
        <f>'[1]Joe''s Comm Credit'!G39</f>
        <v>4.3951897018970261</v>
      </c>
      <c r="H41" s="29">
        <f>SUM(B41:G41)</f>
        <v>26.675229547852069</v>
      </c>
      <c r="J41" s="35"/>
    </row>
    <row r="42" spans="1:10" x14ac:dyDescent="0.2">
      <c r="A42" s="84" t="s">
        <v>11</v>
      </c>
      <c r="B42" s="100">
        <f>'[1]Joe''s Comm Credit'!B40</f>
        <v>0.7</v>
      </c>
      <c r="C42" s="100">
        <f>'[1]Joe''s Comm Credit'!C40</f>
        <v>0.47</v>
      </c>
      <c r="D42" s="100">
        <f>'[1]Joe''s Comm Credit'!D40</f>
        <v>0.69</v>
      </c>
      <c r="E42" s="100">
        <f>'[1]Joe''s Comm Credit'!E40</f>
        <v>0.48</v>
      </c>
      <c r="F42" s="100">
        <f>'[1]Joe''s Comm Credit'!F40</f>
        <v>0.59</v>
      </c>
      <c r="G42" s="100">
        <f>'[1]Joe''s Comm Credit'!G40</f>
        <v>0.56999999999999995</v>
      </c>
      <c r="H42" s="29">
        <f>SUM(B42:G42)</f>
        <v>3.4999999999999996</v>
      </c>
      <c r="I42" s="85"/>
      <c r="J42" s="35"/>
    </row>
    <row r="43" spans="1:10" x14ac:dyDescent="0.2">
      <c r="A43" s="82" t="s">
        <v>12</v>
      </c>
      <c r="B43" s="33">
        <f t="shared" ref="B43:G43" si="7">SUM(B41:B42)</f>
        <v>7.0561549807125035</v>
      </c>
      <c r="C43" s="33">
        <f t="shared" si="7"/>
        <v>4.6983691472517544</v>
      </c>
      <c r="D43" s="33">
        <f t="shared" si="7"/>
        <v>4.8752046649897132</v>
      </c>
      <c r="E43" s="33">
        <f t="shared" si="7"/>
        <v>4.6642478280749877</v>
      </c>
      <c r="F43" s="33">
        <f>SUM(F41:F42)</f>
        <v>3.9160632249260883</v>
      </c>
      <c r="G43" s="33">
        <f t="shared" si="7"/>
        <v>4.9651897018970264</v>
      </c>
      <c r="H43" s="34">
        <f>SUM(H41:H42)</f>
        <v>30.175229547852069</v>
      </c>
    </row>
    <row r="44" spans="1:10" x14ac:dyDescent="0.2">
      <c r="A44" s="84"/>
      <c r="B44" s="2"/>
      <c r="C44" s="2"/>
      <c r="D44" s="2"/>
      <c r="E44" s="2"/>
      <c r="F44" s="2"/>
      <c r="G44" s="2"/>
      <c r="H44" s="45"/>
    </row>
    <row r="45" spans="1:10" x14ac:dyDescent="0.2">
      <c r="A45" s="82" t="s">
        <v>4</v>
      </c>
      <c r="H45" s="36"/>
    </row>
    <row r="46" spans="1:10" x14ac:dyDescent="0.2">
      <c r="A46" s="84" t="s">
        <v>3</v>
      </c>
      <c r="B46" s="121">
        <f t="shared" ref="B46:G47" si="8">+B14</f>
        <v>-75.002049999999983</v>
      </c>
      <c r="C46" s="121">
        <f t="shared" si="8"/>
        <v>-79.117449999999977</v>
      </c>
      <c r="D46" s="121">
        <f t="shared" si="8"/>
        <v>-87.291550000000001</v>
      </c>
      <c r="E46" s="121">
        <f t="shared" si="8"/>
        <v>-98.354200000000034</v>
      </c>
      <c r="F46" s="121">
        <f t="shared" si="8"/>
        <v>-100.63679999999999</v>
      </c>
      <c r="G46" s="121">
        <f t="shared" si="8"/>
        <v>-106.56739999999998</v>
      </c>
      <c r="H46" s="36"/>
    </row>
    <row r="47" spans="1:10" x14ac:dyDescent="0.2">
      <c r="A47" s="84" t="s">
        <v>11</v>
      </c>
      <c r="B47" s="121">
        <f t="shared" si="8"/>
        <v>-30</v>
      </c>
      <c r="C47" s="121">
        <f t="shared" si="8"/>
        <v>-30</v>
      </c>
      <c r="D47" s="121">
        <f t="shared" si="8"/>
        <v>-30</v>
      </c>
      <c r="E47" s="121">
        <f t="shared" si="8"/>
        <v>-30</v>
      </c>
      <c r="F47" s="121">
        <f t="shared" si="8"/>
        <v>-30</v>
      </c>
      <c r="G47" s="121">
        <f t="shared" si="8"/>
        <v>-30</v>
      </c>
      <c r="H47" s="36"/>
    </row>
    <row r="48" spans="1:10" x14ac:dyDescent="0.2">
      <c r="A48" s="84"/>
      <c r="B48" s="2"/>
      <c r="C48" s="2"/>
      <c r="D48" s="2"/>
      <c r="E48" s="2"/>
      <c r="F48" s="2"/>
      <c r="G48" s="2"/>
      <c r="H48" s="36"/>
    </row>
    <row r="49" spans="1:11" x14ac:dyDescent="0.2">
      <c r="A49" s="3" t="s">
        <v>5</v>
      </c>
      <c r="B49" s="2"/>
      <c r="C49" s="2"/>
      <c r="D49" s="2"/>
      <c r="E49" s="2"/>
      <c r="F49" s="2"/>
      <c r="G49" s="2"/>
      <c r="H49" s="36"/>
    </row>
    <row r="50" spans="1:11" x14ac:dyDescent="0.2">
      <c r="A50" s="84" t="s">
        <v>3</v>
      </c>
      <c r="B50" s="11">
        <f t="shared" ref="B50:G50" si="9">+B41*B46</f>
        <v>-476.72465367114808</v>
      </c>
      <c r="C50" s="11">
        <f t="shared" si="9"/>
        <v>-334.53778458923324</v>
      </c>
      <c r="D50" s="11">
        <f t="shared" si="9"/>
        <v>-365.33300227418277</v>
      </c>
      <c r="E50" s="11">
        <f t="shared" si="9"/>
        <v>-411.53834773205307</v>
      </c>
      <c r="F50" s="11">
        <f>+F41*F46</f>
        <v>-334.72435955424174</v>
      </c>
      <c r="G50" s="11">
        <f t="shared" si="9"/>
        <v>-468.38393903794105</v>
      </c>
      <c r="H50" s="12">
        <f>SUM(B50:G50)</f>
        <v>-2391.2420868588001</v>
      </c>
    </row>
    <row r="51" spans="1:11" x14ac:dyDescent="0.2">
      <c r="A51" s="84" t="s">
        <v>11</v>
      </c>
      <c r="B51" s="11">
        <f t="shared" ref="B51:G51" si="10">+B47*B42</f>
        <v>-21</v>
      </c>
      <c r="C51" s="11">
        <f t="shared" si="10"/>
        <v>-14.1</v>
      </c>
      <c r="D51" s="11">
        <f t="shared" si="10"/>
        <v>-20.7</v>
      </c>
      <c r="E51" s="11">
        <f t="shared" si="10"/>
        <v>-14.399999999999999</v>
      </c>
      <c r="F51" s="11">
        <f>+F47*F42</f>
        <v>-17.7</v>
      </c>
      <c r="G51" s="11">
        <f t="shared" si="10"/>
        <v>-17.099999999999998</v>
      </c>
      <c r="H51" s="12">
        <f>SUM(B51:G51)</f>
        <v>-104.99999999999999</v>
      </c>
    </row>
    <row r="52" spans="1:11" x14ac:dyDescent="0.2">
      <c r="A52" s="3" t="s">
        <v>14</v>
      </c>
      <c r="B52" s="40">
        <f t="shared" ref="B52:C52" si="11">+B50+B51</f>
        <v>-497.72465367114808</v>
      </c>
      <c r="C52" s="40">
        <f t="shared" si="11"/>
        <v>-348.63778458923326</v>
      </c>
      <c r="D52" s="40">
        <f>+D50+D51</f>
        <v>-386.03300227418276</v>
      </c>
      <c r="E52" s="40">
        <f>+E50+E51</f>
        <v>-425.93834773205305</v>
      </c>
      <c r="F52" s="40">
        <f>+F50+F51</f>
        <v>-352.42435955424173</v>
      </c>
      <c r="G52" s="40">
        <f>+G50+G51</f>
        <v>-485.48393903794107</v>
      </c>
      <c r="H52" s="41">
        <f>SUM(H50:H51)</f>
        <v>-2496.2420868588001</v>
      </c>
    </row>
    <row r="53" spans="1:11" x14ac:dyDescent="0.2">
      <c r="B53" s="5"/>
      <c r="C53" s="5"/>
      <c r="D53" s="5"/>
      <c r="E53" s="5"/>
      <c r="F53" s="5"/>
      <c r="G53" s="5"/>
      <c r="H53" s="9"/>
    </row>
    <row r="54" spans="1:11" x14ac:dyDescent="0.2">
      <c r="A54" s="82" t="s">
        <v>6</v>
      </c>
      <c r="B54" s="102">
        <f>'[1]Joe''s Comm Credit'!B53</f>
        <v>347</v>
      </c>
      <c r="C54" s="102">
        <f>'[1]Joe''s Comm Credit'!C53</f>
        <v>341</v>
      </c>
      <c r="D54" s="102">
        <f>'[1]Joe''s Comm Credit'!D53</f>
        <v>290</v>
      </c>
      <c r="E54" s="102">
        <f>'[1]Joe''s Comm Credit'!E53</f>
        <v>290</v>
      </c>
      <c r="F54" s="102">
        <f>'[1]Joe''s Comm Credit'!F53</f>
        <v>290</v>
      </c>
      <c r="G54" s="102">
        <f>'[1]Joe''s Comm Credit'!G53</f>
        <v>290</v>
      </c>
      <c r="H54" s="8">
        <f>SUM(B54:G54)</f>
        <v>1848</v>
      </c>
      <c r="K54" s="27"/>
    </row>
    <row r="55" spans="1:11" x14ac:dyDescent="0.2">
      <c r="A55" s="84"/>
      <c r="H55" s="9"/>
    </row>
    <row r="56" spans="1:11" x14ac:dyDescent="0.2">
      <c r="A56" s="27" t="s">
        <v>7</v>
      </c>
      <c r="B56" s="17">
        <f t="shared" ref="B56:G56" si="12">IFERROR(B52/B54,0)</f>
        <v>-1.4343649961704557</v>
      </c>
      <c r="C56" s="17">
        <f t="shared" si="12"/>
        <v>-1.0223981952763439</v>
      </c>
      <c r="D56" s="17">
        <f t="shared" si="12"/>
        <v>-1.3311482837040784</v>
      </c>
      <c r="E56" s="17">
        <f t="shared" si="12"/>
        <v>-1.468752923213976</v>
      </c>
      <c r="F56" s="17">
        <f t="shared" si="12"/>
        <v>-1.2152564122560059</v>
      </c>
      <c r="G56" s="17">
        <f t="shared" si="12"/>
        <v>-1.6740825484066932</v>
      </c>
      <c r="H56" s="18"/>
    </row>
    <row r="57" spans="1:11" x14ac:dyDescent="0.2">
      <c r="A57" s="27" t="s">
        <v>8</v>
      </c>
      <c r="B57" s="103">
        <f>'[1]Joe''s Comm Credit'!B56</f>
        <v>-0.99</v>
      </c>
      <c r="C57" s="103">
        <f>'[1]Joe''s Comm Credit'!C56</f>
        <v>-0.99</v>
      </c>
      <c r="D57" s="103">
        <f>'[1]Joe''s Comm Credit'!D56</f>
        <v>-1.24</v>
      </c>
      <c r="E57" s="103">
        <f>'[1]Joe''s Comm Credit'!E56</f>
        <v>-1.24</v>
      </c>
      <c r="F57" s="103">
        <f>'[1]Joe''s Comm Credit'!F56</f>
        <v>-1.24</v>
      </c>
      <c r="G57" s="103">
        <f>'[1]Joe''s Comm Credit'!G56</f>
        <v>-1.24</v>
      </c>
      <c r="H57" s="18"/>
    </row>
    <row r="58" spans="1:11" x14ac:dyDescent="0.2">
      <c r="A58" s="21" t="s">
        <v>17</v>
      </c>
      <c r="B58" s="21">
        <f t="shared" ref="B58:C58" si="13">(B56-B57)*B54</f>
        <v>-154.1946536711481</v>
      </c>
      <c r="C58" s="21">
        <f t="shared" si="13"/>
        <v>-11.047784589233274</v>
      </c>
      <c r="D58" s="21">
        <f>(D56-D57)*D54</f>
        <v>-26.433002274182755</v>
      </c>
      <c r="E58" s="21">
        <f>(E56-E57)*E54</f>
        <v>-66.338347732053037</v>
      </c>
      <c r="F58" s="21">
        <f>(F56-F57)*F54</f>
        <v>7.1756404457582885</v>
      </c>
      <c r="G58" s="21">
        <f>(G56-G57)*G54</f>
        <v>-125.88393903794105</v>
      </c>
      <c r="H58" s="55">
        <f>SUM(B58:G58)</f>
        <v>-376.72208685879991</v>
      </c>
    </row>
    <row r="59" spans="1:11" x14ac:dyDescent="0.2">
      <c r="H59" s="7"/>
    </row>
    <row r="60" spans="1:11" ht="15" x14ac:dyDescent="0.25">
      <c r="A60" s="66"/>
      <c r="B60" s="110"/>
      <c r="C60" s="56"/>
      <c r="D60" s="56"/>
      <c r="E60" s="56"/>
      <c r="F60" s="56"/>
      <c r="G60" s="92" t="s">
        <v>19</v>
      </c>
      <c r="H60" s="18">
        <f>ROUND(H58/H54,2)</f>
        <v>-0.2</v>
      </c>
    </row>
    <row r="61" spans="1:11" x14ac:dyDescent="0.2">
      <c r="A61" s="111"/>
      <c r="B61" s="114"/>
      <c r="C61" s="23"/>
      <c r="D61" s="23"/>
      <c r="E61" s="23"/>
      <c r="F61" s="23"/>
      <c r="G61" s="92" t="s">
        <v>20</v>
      </c>
      <c r="H61" s="18">
        <f>SUM(B52:G52)/SUM(B54:G54)</f>
        <v>-1.3507803500318183</v>
      </c>
    </row>
    <row r="62" spans="1:11" x14ac:dyDescent="0.2">
      <c r="A62" s="112"/>
      <c r="B62" s="115"/>
      <c r="C62" s="68"/>
      <c r="D62" s="68"/>
      <c r="E62" s="68"/>
      <c r="F62" s="68"/>
      <c r="G62" s="124" t="s">
        <v>37</v>
      </c>
      <c r="H62" s="142">
        <f>-(('Joe''s CPA Eff 7.1.18'!N59*'Joe''s CPA Eff 7.1.19'!H54)-'Joe''s CPA Eff 7.1.18'!N57)/'Joe''s CPA Eff 7.1.19'!H54</f>
        <v>-0.79590485170091874</v>
      </c>
    </row>
    <row r="63" spans="1:11" x14ac:dyDescent="0.2">
      <c r="A63" s="112"/>
      <c r="B63" s="114"/>
      <c r="C63" s="23"/>
      <c r="D63" s="23"/>
      <c r="E63" s="23"/>
      <c r="F63" s="23"/>
      <c r="G63" s="93" t="s">
        <v>21</v>
      </c>
      <c r="H63" s="55">
        <f>SUM(H60:H62)</f>
        <v>-2.3466852017327371</v>
      </c>
    </row>
    <row r="64" spans="1:11" x14ac:dyDescent="0.2">
      <c r="A64" s="113"/>
      <c r="B64" s="116"/>
      <c r="C64" s="86"/>
      <c r="D64" s="86"/>
      <c r="E64" s="86"/>
      <c r="F64" s="86"/>
      <c r="G64" s="92"/>
      <c r="H64" s="55"/>
    </row>
    <row r="65" spans="1:54" x14ac:dyDescent="0.2">
      <c r="A65" s="36"/>
      <c r="B65" s="117"/>
      <c r="C65" s="26"/>
      <c r="D65" s="26"/>
      <c r="E65" s="26"/>
      <c r="F65" s="26"/>
      <c r="G65" s="92" t="s">
        <v>22</v>
      </c>
      <c r="H65" s="120">
        <f>'[2]Joe''s Comm Credit'!$H$63</f>
        <v>-2.3297388564075976</v>
      </c>
    </row>
    <row r="66" spans="1:54" x14ac:dyDescent="0.2">
      <c r="A66" s="36"/>
      <c r="B66" s="117"/>
      <c r="C66" s="26"/>
      <c r="D66" s="26"/>
      <c r="E66" s="26"/>
      <c r="F66" s="26"/>
      <c r="G66" s="92" t="s">
        <v>9</v>
      </c>
      <c r="H66" s="18">
        <f>H65-H63</f>
        <v>1.69463453251395E-2</v>
      </c>
      <c r="I66" s="87">
        <f>H66/H65</f>
        <v>-7.2739248343354525E-3</v>
      </c>
    </row>
    <row r="67" spans="1:54" x14ac:dyDescent="0.2">
      <c r="A67" s="36"/>
      <c r="B67" s="36"/>
      <c r="G67" s="92" t="s">
        <v>23</v>
      </c>
      <c r="H67" s="18">
        <f>H66*H54</f>
        <v>31.316846160857796</v>
      </c>
    </row>
    <row r="68" spans="1:54" x14ac:dyDescent="0.2">
      <c r="B68" s="13"/>
      <c r="C68" s="13"/>
      <c r="D68" s="13"/>
      <c r="E68" s="13"/>
      <c r="F68" s="13"/>
    </row>
    <row r="69" spans="1:54" x14ac:dyDescent="0.2">
      <c r="B69" s="13"/>
      <c r="C69" s="13"/>
      <c r="D69" s="13"/>
      <c r="E69" s="13"/>
      <c r="F69" s="13"/>
      <c r="G69" s="13"/>
      <c r="H69" s="36"/>
    </row>
    <row r="70" spans="1:54" x14ac:dyDescent="0.2">
      <c r="B70" s="13"/>
      <c r="C70" s="13"/>
      <c r="D70" s="13"/>
      <c r="E70" s="13"/>
      <c r="F70" s="13"/>
      <c r="G70" s="13"/>
      <c r="H70" s="36"/>
    </row>
    <row r="71" spans="1:54" x14ac:dyDescent="0.2">
      <c r="H71" s="36"/>
    </row>
    <row r="72" spans="1:54" x14ac:dyDescent="0.2">
      <c r="B72" s="13"/>
      <c r="C72" s="13"/>
      <c r="D72" s="13"/>
      <c r="E72" s="13"/>
      <c r="F72" s="13"/>
      <c r="G72" s="13"/>
      <c r="H72" s="36"/>
    </row>
    <row r="73" spans="1:54" s="2" customFormat="1" x14ac:dyDescent="0.2">
      <c r="A73" s="1"/>
      <c r="B73" s="13"/>
      <c r="C73" s="13"/>
      <c r="D73" s="13"/>
      <c r="E73" s="13"/>
      <c r="F73" s="13"/>
      <c r="G73" s="13"/>
      <c r="H73" s="36"/>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s="2" customFormat="1" x14ac:dyDescent="0.2">
      <c r="A74" s="1"/>
      <c r="B74" s="13"/>
      <c r="C74" s="13"/>
      <c r="D74" s="13"/>
      <c r="E74" s="13"/>
      <c r="F74" s="13"/>
      <c r="G74" s="13"/>
      <c r="H74" s="36"/>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s="2" customFormat="1" x14ac:dyDescent="0.2">
      <c r="A75" s="1"/>
      <c r="B75" s="1"/>
      <c r="C75" s="1"/>
      <c r="D75" s="1"/>
      <c r="E75" s="1"/>
      <c r="F75" s="1"/>
      <c r="G75" s="1"/>
      <c r="H75" s="36"/>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s="2" customFormat="1" x14ac:dyDescent="0.2">
      <c r="A76" s="1"/>
      <c r="B76" s="1"/>
      <c r="C76" s="1"/>
      <c r="D76" s="1"/>
      <c r="E76" s="1"/>
      <c r="F76" s="1"/>
      <c r="G76" s="1"/>
      <c r="H76" s="36"/>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s="2" customFormat="1" x14ac:dyDescent="0.2">
      <c r="A77" s="1"/>
      <c r="B77" s="1"/>
      <c r="C77" s="1"/>
      <c r="D77" s="1"/>
      <c r="E77" s="1"/>
      <c r="F77" s="1"/>
      <c r="G77" s="1"/>
      <c r="H77" s="36"/>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s="2" customFormat="1" x14ac:dyDescent="0.2">
      <c r="A78" s="1"/>
      <c r="B78" s="1"/>
      <c r="C78" s="1"/>
      <c r="D78" s="1"/>
      <c r="E78" s="1"/>
      <c r="F78" s="1"/>
      <c r="G78" s="1"/>
      <c r="H78" s="36"/>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s="2" customFormat="1" x14ac:dyDescent="0.2">
      <c r="A79" s="1"/>
      <c r="B79" s="1"/>
      <c r="C79" s="1"/>
      <c r="D79" s="1"/>
      <c r="E79" s="1"/>
      <c r="F79" s="1"/>
      <c r="G79" s="1"/>
      <c r="H79" s="36"/>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s="2" customFormat="1" x14ac:dyDescent="0.2">
      <c r="A80" s="1"/>
      <c r="B80" s="1"/>
      <c r="C80" s="1"/>
      <c r="D80" s="1"/>
      <c r="E80" s="1"/>
      <c r="F80" s="1"/>
      <c r="G80" s="1"/>
      <c r="H80" s="36"/>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s="2" customFormat="1" x14ac:dyDescent="0.2">
      <c r="A81" s="1"/>
      <c r="B81" s="1"/>
      <c r="C81" s="1"/>
      <c r="D81" s="1"/>
      <c r="E81" s="1"/>
      <c r="F81" s="1"/>
      <c r="G81" s="1"/>
      <c r="H81" s="36"/>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s="2" customFormat="1" x14ac:dyDescent="0.2">
      <c r="A82" s="1"/>
      <c r="B82" s="1"/>
      <c r="C82" s="1"/>
      <c r="D82" s="1"/>
      <c r="E82" s="1"/>
      <c r="F82" s="1"/>
      <c r="G82" s="1"/>
      <c r="H82" s="36"/>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s="2" customFormat="1" x14ac:dyDescent="0.2">
      <c r="A83" s="1"/>
      <c r="B83" s="1"/>
      <c r="C83" s="1"/>
      <c r="D83" s="1"/>
      <c r="E83" s="1"/>
      <c r="F83" s="1"/>
      <c r="G83" s="1"/>
      <c r="H83" s="36"/>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s="2" customFormat="1" x14ac:dyDescent="0.2">
      <c r="A84" s="1"/>
      <c r="B84" s="1"/>
      <c r="C84" s="1"/>
      <c r="D84" s="1"/>
      <c r="E84" s="1"/>
      <c r="F84" s="1"/>
      <c r="G84" s="1"/>
      <c r="H84" s="36"/>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s="2" customFormat="1" x14ac:dyDescent="0.2">
      <c r="A85" s="1"/>
      <c r="B85" s="1"/>
      <c r="C85" s="1"/>
      <c r="D85" s="1"/>
      <c r="E85" s="1"/>
      <c r="F85" s="1"/>
      <c r="G85" s="1"/>
      <c r="H85" s="36"/>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s="2" customFormat="1" x14ac:dyDescent="0.2">
      <c r="A86" s="1"/>
      <c r="B86" s="1"/>
      <c r="C86" s="1"/>
      <c r="D86" s="1"/>
      <c r="E86" s="1"/>
      <c r="F86" s="1"/>
      <c r="G86" s="1"/>
      <c r="H86" s="36"/>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s="2" customFormat="1" x14ac:dyDescent="0.2">
      <c r="A87" s="1"/>
      <c r="B87" s="1"/>
      <c r="C87" s="1"/>
      <c r="D87" s="1"/>
      <c r="E87" s="1"/>
      <c r="F87" s="1"/>
      <c r="G87" s="1"/>
      <c r="H87" s="36"/>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s="2" customFormat="1" x14ac:dyDescent="0.2">
      <c r="A88" s="1"/>
      <c r="B88" s="1"/>
      <c r="C88" s="1"/>
      <c r="D88" s="1"/>
      <c r="E88" s="1"/>
      <c r="F88" s="1"/>
      <c r="G88" s="1"/>
      <c r="H88" s="36"/>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s="2" customFormat="1" x14ac:dyDescent="0.2">
      <c r="A89" s="1"/>
      <c r="B89" s="1"/>
      <c r="C89" s="1"/>
      <c r="D89" s="1"/>
      <c r="E89" s="1"/>
      <c r="F89" s="1"/>
      <c r="G89" s="1"/>
      <c r="H89" s="36"/>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s="2" customFormat="1" x14ac:dyDescent="0.2">
      <c r="A90" s="1"/>
      <c r="B90" s="1"/>
      <c r="C90" s="1"/>
      <c r="D90" s="1"/>
      <c r="E90" s="1"/>
      <c r="F90" s="1"/>
      <c r="G90" s="1"/>
      <c r="H90" s="36"/>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s="2" customFormat="1" x14ac:dyDescent="0.2">
      <c r="A91" s="1"/>
      <c r="B91" s="1"/>
      <c r="C91" s="1"/>
      <c r="D91" s="1"/>
      <c r="E91" s="1"/>
      <c r="F91" s="1"/>
      <c r="G91" s="1"/>
      <c r="H91" s="36"/>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s="2" customFormat="1" x14ac:dyDescent="0.2">
      <c r="A92" s="1"/>
      <c r="B92" s="1"/>
      <c r="C92" s="1"/>
      <c r="D92" s="1"/>
      <c r="E92" s="1"/>
      <c r="F92" s="1"/>
      <c r="G92" s="1"/>
      <c r="H92" s="36"/>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s="2" customFormat="1" x14ac:dyDescent="0.2">
      <c r="A93" s="1"/>
      <c r="B93" s="1"/>
      <c r="C93" s="1"/>
      <c r="D93" s="1"/>
      <c r="E93" s="1"/>
      <c r="F93" s="1"/>
      <c r="G93" s="1"/>
      <c r="H93" s="36"/>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s="2" customFormat="1" x14ac:dyDescent="0.2">
      <c r="A94" s="1"/>
      <c r="B94" s="1"/>
      <c r="C94" s="1"/>
      <c r="D94" s="1"/>
      <c r="E94" s="1"/>
      <c r="F94" s="1"/>
      <c r="G94" s="1"/>
      <c r="H94" s="36"/>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s="2" customFormat="1" x14ac:dyDescent="0.2">
      <c r="A95" s="1"/>
      <c r="B95" s="1"/>
      <c r="C95" s="1"/>
      <c r="D95" s="1"/>
      <c r="E95" s="1"/>
      <c r="F95" s="1"/>
      <c r="G95" s="1"/>
      <c r="H95" s="36"/>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s="2" customFormat="1" x14ac:dyDescent="0.2">
      <c r="A96" s="1"/>
      <c r="B96" s="1"/>
      <c r="C96" s="1"/>
      <c r="D96" s="1"/>
      <c r="E96" s="1"/>
      <c r="F96" s="1"/>
      <c r="G96" s="1"/>
      <c r="H96" s="36"/>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s="2" customFormat="1" x14ac:dyDescent="0.2">
      <c r="A97" s="1"/>
      <c r="B97" s="1"/>
      <c r="C97" s="1"/>
      <c r="D97" s="1"/>
      <c r="E97" s="1"/>
      <c r="F97" s="1"/>
      <c r="G97" s="1"/>
      <c r="H97" s="36"/>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s="2" customFormat="1" x14ac:dyDescent="0.2">
      <c r="A98" s="1"/>
      <c r="B98" s="1"/>
      <c r="C98" s="1"/>
      <c r="D98" s="1"/>
      <c r="E98" s="1"/>
      <c r="F98" s="1"/>
      <c r="G98" s="1"/>
      <c r="H98" s="36"/>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1:54" s="2" customFormat="1" x14ac:dyDescent="0.2">
      <c r="A99" s="1"/>
      <c r="B99" s="1"/>
      <c r="C99" s="1"/>
      <c r="D99" s="1"/>
      <c r="E99" s="1"/>
      <c r="F99" s="1"/>
      <c r="G99" s="1"/>
      <c r="H99" s="36"/>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1:54" s="2" customFormat="1" x14ac:dyDescent="0.2">
      <c r="A100" s="1"/>
      <c r="B100" s="1"/>
      <c r="C100" s="1"/>
      <c r="D100" s="1"/>
      <c r="E100" s="1"/>
      <c r="F100" s="1"/>
      <c r="G100" s="1"/>
      <c r="H100" s="36"/>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row r="101" spans="1:54" s="2" customFormat="1" x14ac:dyDescent="0.2">
      <c r="A101" s="1"/>
      <c r="B101" s="1"/>
      <c r="C101" s="1"/>
      <c r="D101" s="1"/>
      <c r="E101" s="1"/>
      <c r="F101" s="1"/>
      <c r="G101" s="1"/>
      <c r="H101" s="36"/>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row>
    <row r="102" spans="1:54" s="2" customFormat="1" x14ac:dyDescent="0.2">
      <c r="A102" s="1"/>
      <c r="B102" s="1"/>
      <c r="C102" s="1"/>
      <c r="D102" s="1"/>
      <c r="E102" s="1"/>
      <c r="F102" s="1"/>
      <c r="G102" s="1"/>
      <c r="H102" s="36"/>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row>
    <row r="103" spans="1:54" s="2" customFormat="1" x14ac:dyDescent="0.2">
      <c r="A103" s="1"/>
      <c r="B103" s="1"/>
      <c r="C103" s="1"/>
      <c r="D103" s="1"/>
      <c r="E103" s="1"/>
      <c r="F103" s="1"/>
      <c r="G103" s="1"/>
      <c r="H103" s="36"/>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s="2" customForma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sheetData>
  <pageMargins left="0.7" right="0.7" top="0.75" bottom="0.75" header="0.3" footer="0.3"/>
  <pageSetup scale="90" fitToHeight="0" orientation="landscape" horizontalDpi="300" verticalDpi="300" r:id="rId1"/>
  <headerFooter alignWithMargins="0"/>
  <rowBreaks count="1" manualBreakCount="1">
    <brk id="36" max="16383" man="1"/>
  </rowBreaks>
  <colBreaks count="1" manualBreakCount="1">
    <brk id="7" max="6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I49"/>
  <sheetViews>
    <sheetView showGridLines="0" view="pageBreakPreview" zoomScaleNormal="100" zoomScaleSheetLayoutView="100" workbookViewId="0">
      <pane xSplit="1" ySplit="6" topLeftCell="B7" activePane="bottomRight" state="frozen"/>
      <selection activeCell="K36" sqref="K36"/>
      <selection pane="topRight" activeCell="K36" sqref="K36"/>
      <selection pane="bottomLeft" activeCell="K36" sqref="K36"/>
      <selection pane="bottomRight" activeCell="B41" sqref="B41"/>
    </sheetView>
  </sheetViews>
  <sheetFormatPr defaultRowHeight="12.75" x14ac:dyDescent="0.2"/>
  <cols>
    <col min="1" max="1" width="24" style="88" customWidth="1"/>
    <col min="2" max="7" width="11.28515625" style="88" customWidth="1"/>
    <col min="8" max="8" width="12.42578125" style="88" customWidth="1"/>
    <col min="9" max="9" width="11.28515625" style="88" customWidth="1"/>
    <col min="10" max="12" width="11.85546875" style="88" bestFit="1" customWidth="1"/>
    <col min="13" max="13" width="12.28515625" style="88" customWidth="1"/>
    <col min="14" max="14" width="12.85546875" style="88" bestFit="1" customWidth="1"/>
    <col min="15" max="15" width="2.140625" style="90" customWidth="1"/>
    <col min="16" max="16" width="9.140625" style="88"/>
    <col min="17" max="17" width="12" style="88" customWidth="1"/>
    <col min="18" max="16384" width="9.140625" style="88"/>
  </cols>
  <sheetData>
    <row r="1" spans="1:35" x14ac:dyDescent="0.2">
      <c r="A1" s="3" t="s">
        <v>15</v>
      </c>
    </row>
    <row r="2" spans="1:35" x14ac:dyDescent="0.2">
      <c r="A2" s="46" t="s">
        <v>0</v>
      </c>
      <c r="D2" s="141" t="s">
        <v>36</v>
      </c>
    </row>
    <row r="3" spans="1:35" x14ac:dyDescent="0.2">
      <c r="A3" s="3" t="s">
        <v>16</v>
      </c>
    </row>
    <row r="4" spans="1:35" x14ac:dyDescent="0.2">
      <c r="A4" s="3" t="s">
        <v>26</v>
      </c>
      <c r="N4" s="47"/>
    </row>
    <row r="5" spans="1:35" x14ac:dyDescent="0.2">
      <c r="B5" s="3"/>
      <c r="C5" s="3"/>
      <c r="D5" s="3"/>
      <c r="E5" s="3"/>
      <c r="F5" s="3"/>
      <c r="G5" s="3"/>
      <c r="H5" s="3"/>
      <c r="I5" s="3"/>
      <c r="J5" s="3"/>
      <c r="K5" s="3"/>
      <c r="L5" s="3"/>
      <c r="M5" s="3"/>
      <c r="N5" s="48" t="s">
        <v>27</v>
      </c>
      <c r="P5" s="49"/>
      <c r="Q5" s="49"/>
      <c r="R5" s="49"/>
      <c r="S5" s="49"/>
      <c r="T5" s="49"/>
      <c r="U5" s="49"/>
      <c r="V5" s="49"/>
      <c r="W5" s="49"/>
      <c r="X5" s="49"/>
      <c r="Y5" s="49"/>
      <c r="Z5" s="49"/>
      <c r="AA5" s="49"/>
      <c r="AB5" s="49"/>
      <c r="AC5" s="49"/>
    </row>
    <row r="6" spans="1:35" ht="13.5" thickBot="1" x14ac:dyDescent="0.25">
      <c r="A6" s="47"/>
      <c r="B6" s="31">
        <v>42886</v>
      </c>
      <c r="C6" s="31">
        <v>42916</v>
      </c>
      <c r="D6" s="31">
        <v>42947</v>
      </c>
      <c r="E6" s="31">
        <v>42978</v>
      </c>
      <c r="F6" s="31">
        <v>43008</v>
      </c>
      <c r="G6" s="31">
        <v>43039</v>
      </c>
      <c r="H6" s="31">
        <v>43069</v>
      </c>
      <c r="I6" s="31">
        <v>43100</v>
      </c>
      <c r="J6" s="31">
        <v>43131</v>
      </c>
      <c r="K6" s="31">
        <v>43159</v>
      </c>
      <c r="L6" s="31">
        <v>43190</v>
      </c>
      <c r="M6" s="31">
        <v>43220</v>
      </c>
      <c r="N6" s="50" t="s">
        <v>1</v>
      </c>
      <c r="P6" s="49"/>
      <c r="Q6" s="49"/>
      <c r="R6" s="49"/>
      <c r="S6" s="49"/>
      <c r="T6" s="49"/>
      <c r="U6" s="49"/>
      <c r="V6" s="49"/>
      <c r="W6" s="49"/>
      <c r="X6" s="49"/>
      <c r="Y6" s="49"/>
      <c r="Z6" s="49"/>
      <c r="AA6" s="49"/>
      <c r="AB6" s="49"/>
      <c r="AC6" s="49"/>
    </row>
    <row r="7" spans="1:35" ht="12.75" customHeight="1" x14ac:dyDescent="0.2">
      <c r="A7" s="51"/>
      <c r="B7" s="52"/>
      <c r="C7" s="52"/>
      <c r="D7" s="52"/>
      <c r="E7" s="52"/>
      <c r="F7" s="52"/>
      <c r="G7" s="52"/>
      <c r="H7" s="52"/>
      <c r="I7" s="52"/>
      <c r="J7" s="52"/>
      <c r="K7" s="52"/>
      <c r="L7" s="52"/>
      <c r="M7" s="52"/>
      <c r="N7" s="6"/>
    </row>
    <row r="8" spans="1:35" ht="12.75" customHeight="1" x14ac:dyDescent="0.2">
      <c r="A8" s="3" t="s">
        <v>2</v>
      </c>
      <c r="N8" s="7"/>
    </row>
    <row r="9" spans="1:35" x14ac:dyDescent="0.2">
      <c r="A9" s="89" t="s">
        <v>3</v>
      </c>
      <c r="B9" s="90">
        <f>'[3]Designated RSA-1 Comm Credi'!B9</f>
        <v>149.89499999999998</v>
      </c>
      <c r="C9" s="90">
        <f>'[3]Designated RSA-1 Comm Credi'!C9</f>
        <v>162.245</v>
      </c>
      <c r="D9" s="90">
        <f>'[3]Designated RSA-1 Comm Credi'!D9</f>
        <v>141.29</v>
      </c>
      <c r="E9" s="90">
        <f>'[3]Designated RSA-1 Comm Credi'!E9</f>
        <v>168.65499999999997</v>
      </c>
      <c r="F9" s="90">
        <f>'[3]Designated RSA-1 Comm Credi'!F9</f>
        <v>168.39750000000001</v>
      </c>
      <c r="G9" s="90">
        <f>'[3]Designated RSA-1 Comm Credi'!G9</f>
        <v>160.35999999999999</v>
      </c>
      <c r="H9" s="90">
        <f>'[3]Designated RSA-1 Comm Credi'!H9</f>
        <v>188.32499999999999</v>
      </c>
      <c r="I9" s="90">
        <f>'[3]Designated RSA-1 Comm Credi'!I9</f>
        <v>161.37000000000006</v>
      </c>
      <c r="J9" s="90">
        <f>'[3]Designated RSA-1 Comm Credi'!J9</f>
        <v>192.49696800000001</v>
      </c>
      <c r="K9" s="90">
        <f>'[3]Designated RSA-1 Comm Credi'!K9</f>
        <v>147.66904399999993</v>
      </c>
      <c r="L9" s="90">
        <f>'[3]Designated RSA-1 Comm Credi'!L9</f>
        <v>178.84150799999992</v>
      </c>
      <c r="M9" s="90">
        <f>'[3]Designated RSA-1 Comm Credi'!M9</f>
        <v>158.48244099999997</v>
      </c>
      <c r="N9" s="29">
        <f>SUM(B9:M9)</f>
        <v>1978.0274609999999</v>
      </c>
      <c r="P9" s="53"/>
      <c r="Q9" s="32"/>
      <c r="R9" s="53"/>
      <c r="S9" s="32"/>
      <c r="T9" s="32"/>
      <c r="U9" s="32"/>
      <c r="V9" s="32"/>
      <c r="W9" s="32"/>
      <c r="X9" s="32"/>
      <c r="Y9" s="32"/>
      <c r="Z9" s="32"/>
      <c r="AA9" s="32"/>
      <c r="AB9" s="32"/>
      <c r="AC9" s="32"/>
      <c r="AD9" s="32"/>
      <c r="AE9" s="32"/>
      <c r="AF9" s="32"/>
      <c r="AG9" s="32"/>
      <c r="AH9" s="32"/>
      <c r="AI9" s="32"/>
    </row>
    <row r="10" spans="1:35" x14ac:dyDescent="0.2">
      <c r="B10" s="90"/>
      <c r="C10" s="90"/>
      <c r="D10" s="90"/>
      <c r="E10" s="90"/>
      <c r="F10" s="90"/>
      <c r="G10" s="90"/>
      <c r="H10" s="90"/>
      <c r="I10" s="90"/>
      <c r="J10" s="90"/>
      <c r="K10" s="90"/>
      <c r="L10" s="90"/>
      <c r="M10" s="90"/>
      <c r="N10" s="8"/>
      <c r="P10" s="89"/>
    </row>
    <row r="11" spans="1:35" x14ac:dyDescent="0.2">
      <c r="A11" s="3" t="s">
        <v>4</v>
      </c>
      <c r="N11" s="9"/>
    </row>
    <row r="12" spans="1:35" x14ac:dyDescent="0.2">
      <c r="A12" s="89" t="s">
        <v>3</v>
      </c>
      <c r="B12" s="125">
        <f>'[4]Pacific Comm Credit'!B17</f>
        <v>62.714999999999996</v>
      </c>
      <c r="C12" s="125">
        <f>'[4]Pacific Comm Credit'!C17</f>
        <v>85.117999999999995</v>
      </c>
      <c r="D12" s="125">
        <f>'[4]Pacific Comm Credit'!D17</f>
        <v>94.094999999999999</v>
      </c>
      <c r="E12" s="125">
        <f>'[4]Pacific Comm Credit'!E17</f>
        <v>80.64</v>
      </c>
      <c r="F12" s="125">
        <f>'[4]Pacific Comm Credit'!F17</f>
        <v>61.322000000000017</v>
      </c>
      <c r="G12" s="125">
        <f>'[4]Pacific Comm Credit'!G17</f>
        <v>22.388999999999996</v>
      </c>
      <c r="H12" s="125">
        <f>'[4]Pacific Comm Credit'!H17</f>
        <v>35.187000000000005</v>
      </c>
      <c r="I12" s="125">
        <f>'[4]Pacific Comm Credit'!I17</f>
        <v>32.935000000000024</v>
      </c>
      <c r="J12" s="125">
        <f>'[4]Pacific Comm Credit'!J17</f>
        <v>-18.190220000000004</v>
      </c>
      <c r="K12" s="125">
        <f>'[4]Pacific Comm Credit'!K17</f>
        <v>-33.529720000000005</v>
      </c>
      <c r="L12" s="125">
        <f>'[4]Pacific Comm Credit'!L17</f>
        <v>-38.297619999999981</v>
      </c>
      <c r="M12" s="125">
        <f>'[4]Pacific Comm Credit'!M17</f>
        <v>-50.726408000000006</v>
      </c>
      <c r="N12" s="18"/>
      <c r="P12" s="19"/>
      <c r="Q12" s="32"/>
      <c r="R12" s="32"/>
      <c r="S12" s="32"/>
      <c r="T12" s="32"/>
      <c r="U12" s="32"/>
      <c r="V12" s="32"/>
      <c r="W12" s="32"/>
      <c r="X12" s="32"/>
      <c r="Y12" s="32"/>
      <c r="Z12" s="32"/>
      <c r="AA12" s="32"/>
      <c r="AB12" s="32"/>
      <c r="AC12" s="32"/>
      <c r="AD12" s="32"/>
    </row>
    <row r="13" spans="1:35" x14ac:dyDescent="0.2">
      <c r="N13" s="9"/>
    </row>
    <row r="14" spans="1:35" x14ac:dyDescent="0.2">
      <c r="A14" s="3" t="s">
        <v>5</v>
      </c>
      <c r="B14" s="91">
        <f t="shared" ref="B14:J14" si="0">+B9*B12</f>
        <v>9400.6649249999991</v>
      </c>
      <c r="C14" s="91">
        <f t="shared" si="0"/>
        <v>13809.96991</v>
      </c>
      <c r="D14" s="91">
        <f t="shared" si="0"/>
        <v>13294.68255</v>
      </c>
      <c r="E14" s="91">
        <f t="shared" si="0"/>
        <v>13600.339199999999</v>
      </c>
      <c r="F14" s="91">
        <f t="shared" si="0"/>
        <v>10326.471495000003</v>
      </c>
      <c r="G14" s="91">
        <f t="shared" si="0"/>
        <v>3590.3000399999992</v>
      </c>
      <c r="H14" s="91">
        <f t="shared" si="0"/>
        <v>6626.5917750000008</v>
      </c>
      <c r="I14" s="91">
        <f t="shared" si="0"/>
        <v>5314.7209500000063</v>
      </c>
      <c r="J14" s="91">
        <f t="shared" si="0"/>
        <v>-3501.5621972529607</v>
      </c>
      <c r="K14" s="91">
        <f>+K9*K12</f>
        <v>-4951.3016979876784</v>
      </c>
      <c r="L14" s="91">
        <f>+L9*L12</f>
        <v>-6849.2041136109538</v>
      </c>
      <c r="M14" s="91">
        <f>+M9*M12</f>
        <v>-8039.2449630019273</v>
      </c>
      <c r="N14" s="12">
        <f>SUM(B14:M14)</f>
        <v>52622.42787314648</v>
      </c>
      <c r="P14" s="54"/>
      <c r="Q14" s="13"/>
    </row>
    <row r="15" spans="1:35" x14ac:dyDescent="0.2">
      <c r="E15" s="89"/>
      <c r="N15" s="9"/>
    </row>
    <row r="16" spans="1:35" s="5" customFormat="1" x14ac:dyDescent="0.2">
      <c r="A16" s="3" t="s">
        <v>6</v>
      </c>
      <c r="B16" s="5">
        <f>'[3]Designated RSA-1 Comm Credi'!B18</f>
        <v>9631</v>
      </c>
      <c r="C16" s="5">
        <f>'[3]Designated RSA-1 Comm Credi'!C18</f>
        <v>9656</v>
      </c>
      <c r="D16" s="5">
        <f>'[3]Designated RSA-1 Comm Credi'!D18</f>
        <v>9656</v>
      </c>
      <c r="E16" s="5">
        <f>'[3]Designated RSA-1 Comm Credi'!E18</f>
        <v>9734</v>
      </c>
      <c r="F16" s="5">
        <f>'[3]Designated RSA-1 Comm Credi'!F18</f>
        <v>9747</v>
      </c>
      <c r="G16" s="5">
        <f>'[3]Designated RSA-1 Comm Credi'!G18</f>
        <v>9732</v>
      </c>
      <c r="H16" s="5">
        <f>'[3]Designated RSA-1 Comm Credi'!H18</f>
        <v>9707</v>
      </c>
      <c r="I16" s="5">
        <f>'[3]Designated RSA-1 Comm Credi'!I18</f>
        <v>9718</v>
      </c>
      <c r="J16" s="5">
        <f>'[3]Designated RSA-1 Comm Credi'!J18</f>
        <v>9707</v>
      </c>
      <c r="K16" s="5">
        <f>'[3]Designated RSA-1 Comm Credi'!K18</f>
        <v>9743</v>
      </c>
      <c r="L16" s="5">
        <f>'[3]Designated RSA-1 Comm Credi'!L18</f>
        <v>9798</v>
      </c>
      <c r="M16" s="5">
        <f>'[3]Designated RSA-1 Comm Credi'!M18</f>
        <v>9873</v>
      </c>
      <c r="N16" s="22">
        <f>SUM(B16:M16)</f>
        <v>116702</v>
      </c>
      <c r="O16" s="90"/>
      <c r="P16" s="14"/>
      <c r="Q16" s="13"/>
      <c r="R16" s="15"/>
    </row>
    <row r="17" spans="1:18" s="5" customFormat="1" x14ac:dyDescent="0.2">
      <c r="A17" s="16"/>
      <c r="N17" s="8"/>
      <c r="O17" s="90"/>
      <c r="P17" s="14"/>
      <c r="Q17" s="13"/>
      <c r="R17" s="15"/>
    </row>
    <row r="18" spans="1:18" x14ac:dyDescent="0.2">
      <c r="A18" s="88" t="s">
        <v>7</v>
      </c>
      <c r="B18" s="17">
        <f t="shared" ref="B18:M18" si="1">+IFERROR(B14/B16,0)</f>
        <v>0.97608399179732108</v>
      </c>
      <c r="C18" s="17">
        <f t="shared" si="1"/>
        <v>1.4301957239022369</v>
      </c>
      <c r="D18" s="17">
        <f t="shared" si="1"/>
        <v>1.37683125</v>
      </c>
      <c r="E18" s="17">
        <f t="shared" si="1"/>
        <v>1.3971994246969384</v>
      </c>
      <c r="F18" s="17">
        <f t="shared" si="1"/>
        <v>1.0594512665435523</v>
      </c>
      <c r="G18" s="17">
        <f t="shared" si="1"/>
        <v>0.36891697903822435</v>
      </c>
      <c r="H18" s="17">
        <f t="shared" si="1"/>
        <v>0.68266114917070164</v>
      </c>
      <c r="I18" s="17">
        <f t="shared" si="1"/>
        <v>0.54689452047746512</v>
      </c>
      <c r="J18" s="17">
        <f t="shared" si="1"/>
        <v>-0.36072547617729067</v>
      </c>
      <c r="K18" s="17">
        <f t="shared" si="1"/>
        <v>-0.50819067001823648</v>
      </c>
      <c r="L18" s="17">
        <f t="shared" si="1"/>
        <v>-0.69904104037670478</v>
      </c>
      <c r="M18" s="17">
        <f t="shared" si="1"/>
        <v>-0.81426567031316999</v>
      </c>
      <c r="N18" s="18"/>
      <c r="P18" s="19"/>
    </row>
    <row r="19" spans="1:18" x14ac:dyDescent="0.2">
      <c r="A19" s="88" t="s">
        <v>8</v>
      </c>
      <c r="B19" s="17">
        <f>'[5]Designated RSA-1 Comm Credit'!$D$19</f>
        <v>0.71</v>
      </c>
      <c r="C19" s="17">
        <f>'[5]Designated RSA-1 Comm Credit'!$D$19</f>
        <v>0.71</v>
      </c>
      <c r="D19" s="17">
        <f>'[5]Designated RSA-1 Comm Credit'!$N$23</f>
        <v>1.18</v>
      </c>
      <c r="E19" s="17">
        <f>'[5]Designated RSA-1 Comm Credit'!$N$23</f>
        <v>1.18</v>
      </c>
      <c r="F19" s="17">
        <f>'[5]Designated RSA-1 Comm Credit'!$N$23</f>
        <v>1.18</v>
      </c>
      <c r="G19" s="17">
        <f>'[5]Designated RSA-1 Comm Credit'!$N$23</f>
        <v>1.18</v>
      </c>
      <c r="H19" s="17">
        <f>'[5]Designated RSA-1 Comm Credit'!$N$23</f>
        <v>1.18</v>
      </c>
      <c r="I19" s="17">
        <f>'[5]Designated RSA-1 Comm Credit'!$N$23</f>
        <v>1.18</v>
      </c>
      <c r="J19" s="17">
        <f>'[5]Designated RSA-1 Comm Credit'!$N$23</f>
        <v>1.18</v>
      </c>
      <c r="K19" s="17">
        <f>'[5]Designated RSA-1 Comm Credit'!$N$23</f>
        <v>1.18</v>
      </c>
      <c r="L19" s="17">
        <f>'[5]Designated RSA-1 Comm Credit'!$N$23</f>
        <v>1.18</v>
      </c>
      <c r="M19" s="17">
        <f>'[5]Designated RSA-1 Comm Credit'!$N$23</f>
        <v>1.18</v>
      </c>
      <c r="N19" s="18"/>
      <c r="P19" s="20"/>
    </row>
    <row r="20" spans="1:18" x14ac:dyDescent="0.2">
      <c r="A20" s="21" t="s">
        <v>17</v>
      </c>
      <c r="B20" s="21">
        <f>+(B18-B19)*B16</f>
        <v>2562.6549249999998</v>
      </c>
      <c r="C20" s="21">
        <f>+(C18-C19)*C16</f>
        <v>6954.2099100000005</v>
      </c>
      <c r="D20" s="21">
        <f t="shared" ref="D20:M20" si="2">+(D18-D19)*D16</f>
        <v>1900.6025500000001</v>
      </c>
      <c r="E20" s="21">
        <f t="shared" si="2"/>
        <v>2114.2191999999986</v>
      </c>
      <c r="F20" s="21">
        <f t="shared" si="2"/>
        <v>-1174.9885049999955</v>
      </c>
      <c r="G20" s="21">
        <f t="shared" si="2"/>
        <v>-7893.459960000001</v>
      </c>
      <c r="H20" s="21">
        <f t="shared" si="2"/>
        <v>-4827.6682249999985</v>
      </c>
      <c r="I20" s="21">
        <f t="shared" si="2"/>
        <v>-6152.5190499999935</v>
      </c>
      <c r="J20" s="21">
        <f t="shared" si="2"/>
        <v>-14955.822197252959</v>
      </c>
      <c r="K20" s="21">
        <f t="shared" si="2"/>
        <v>-16448.041697987679</v>
      </c>
      <c r="L20" s="21">
        <f t="shared" si="2"/>
        <v>-18410.84411361095</v>
      </c>
      <c r="M20" s="21">
        <f t="shared" si="2"/>
        <v>-19689.384963001925</v>
      </c>
      <c r="N20" s="55">
        <f>SUM(B20:M20)</f>
        <v>-76021.042126853499</v>
      </c>
      <c r="P20" s="5"/>
      <c r="Q20" s="13"/>
    </row>
    <row r="21" spans="1:18" x14ac:dyDescent="0.2">
      <c r="B21" s="5"/>
      <c r="C21" s="5"/>
      <c r="D21" s="5"/>
      <c r="E21" s="5"/>
      <c r="F21" s="5"/>
      <c r="G21" s="5"/>
      <c r="H21" s="5"/>
      <c r="I21" s="5"/>
      <c r="J21" s="5"/>
      <c r="K21" s="5"/>
      <c r="L21" s="5"/>
      <c r="M21" s="5"/>
      <c r="N21" s="22"/>
    </row>
    <row r="22" spans="1:18" ht="15" x14ac:dyDescent="0.25">
      <c r="A22" s="126"/>
      <c r="B22" s="56"/>
      <c r="C22" s="56"/>
      <c r="D22" s="56"/>
      <c r="E22" s="56"/>
      <c r="F22" s="56"/>
      <c r="G22" s="56"/>
      <c r="H22" s="56"/>
      <c r="I22" s="56"/>
      <c r="J22" s="56"/>
      <c r="K22" s="56"/>
      <c r="L22" s="56"/>
      <c r="M22" s="92" t="s">
        <v>19</v>
      </c>
      <c r="N22" s="63">
        <f>ROUND(N20/N16,2)</f>
        <v>-0.65</v>
      </c>
      <c r="O22" s="23"/>
      <c r="Q22" s="57"/>
    </row>
    <row r="23" spans="1:18" x14ac:dyDescent="0.2">
      <c r="A23" s="127" t="s">
        <v>28</v>
      </c>
      <c r="B23" s="128">
        <v>43069</v>
      </c>
      <c r="C23" s="128">
        <v>43100</v>
      </c>
      <c r="D23" s="128">
        <v>43131</v>
      </c>
      <c r="E23" s="128">
        <v>43159</v>
      </c>
      <c r="F23" s="128">
        <v>43190</v>
      </c>
      <c r="G23" s="128">
        <v>43220</v>
      </c>
      <c r="H23" s="23"/>
      <c r="I23" s="23"/>
      <c r="J23" s="23"/>
      <c r="K23" s="23"/>
      <c r="L23" s="23"/>
      <c r="M23" s="92" t="s">
        <v>20</v>
      </c>
      <c r="N23" s="63">
        <f>SUM(B27:G27)/SUM(H16:M16)</f>
        <v>-0.98424014436261242</v>
      </c>
      <c r="O23" s="23"/>
      <c r="Q23" s="19"/>
    </row>
    <row r="24" spans="1:18" ht="25.5" x14ac:dyDescent="0.2">
      <c r="A24" s="129" t="s">
        <v>29</v>
      </c>
      <c r="B24" s="130">
        <f>H12-45</f>
        <v>-9.8129999999999953</v>
      </c>
      <c r="C24" s="130">
        <f t="shared" ref="C24:G24" si="3">I12-45</f>
        <v>-12.064999999999976</v>
      </c>
      <c r="D24" s="130">
        <f t="shared" si="3"/>
        <v>-63.190220000000004</v>
      </c>
      <c r="E24" s="130">
        <f t="shared" si="3"/>
        <v>-78.529719999999998</v>
      </c>
      <c r="F24" s="130">
        <f t="shared" si="3"/>
        <v>-83.297619999999981</v>
      </c>
      <c r="G24" s="130">
        <f t="shared" si="3"/>
        <v>-95.726408000000006</v>
      </c>
      <c r="H24" s="23"/>
      <c r="I24" s="23"/>
      <c r="J24" s="23"/>
      <c r="K24" s="23"/>
      <c r="L24" s="23"/>
      <c r="M24" s="93" t="s">
        <v>30</v>
      </c>
      <c r="N24" s="64">
        <f>SUM(N22:N23)</f>
        <v>-1.6342401443626124</v>
      </c>
      <c r="O24" s="23"/>
      <c r="Q24" s="57"/>
    </row>
    <row r="25" spans="1:18" ht="25.5" x14ac:dyDescent="0.2">
      <c r="A25" s="129" t="s">
        <v>31</v>
      </c>
      <c r="B25" s="131">
        <f>H9*B24</f>
        <v>-1848.033224999999</v>
      </c>
      <c r="C25" s="131">
        <f t="shared" ref="C25:G25" si="4">I9*C24</f>
        <v>-1946.929049999997</v>
      </c>
      <c r="D25" s="131">
        <f t="shared" si="4"/>
        <v>-12163.92575725296</v>
      </c>
      <c r="E25" s="131">
        <f t="shared" si="4"/>
        <v>-11596.408677987674</v>
      </c>
      <c r="F25" s="131">
        <f t="shared" si="4"/>
        <v>-14897.071973610949</v>
      </c>
      <c r="G25" s="131">
        <f t="shared" si="4"/>
        <v>-15170.954808001925</v>
      </c>
      <c r="H25" s="23"/>
      <c r="I25" s="23"/>
      <c r="J25" s="23"/>
      <c r="K25" s="23"/>
      <c r="L25" s="23"/>
      <c r="M25" s="92"/>
      <c r="N25" s="63"/>
      <c r="O25" s="23"/>
    </row>
    <row r="26" spans="1:18" x14ac:dyDescent="0.2">
      <c r="A26" s="129"/>
      <c r="B26" s="132"/>
      <c r="C26" s="132"/>
      <c r="D26" s="132"/>
      <c r="E26" s="132"/>
      <c r="F26" s="132"/>
      <c r="G26" s="132"/>
      <c r="H26" s="23"/>
      <c r="I26" s="23"/>
      <c r="J26" s="23"/>
      <c r="K26" s="23"/>
      <c r="L26" s="23"/>
      <c r="M26" s="92" t="s">
        <v>32</v>
      </c>
      <c r="N26" s="17">
        <v>1.59</v>
      </c>
      <c r="O26" s="88"/>
      <c r="P26" s="58"/>
      <c r="Q26" s="59"/>
    </row>
    <row r="27" spans="1:18" x14ac:dyDescent="0.2">
      <c r="A27" s="133" t="s">
        <v>33</v>
      </c>
      <c r="B27" s="134">
        <f>SUM(B25:B26)</f>
        <v>-1848.033224999999</v>
      </c>
      <c r="C27" s="134">
        <f t="shared" ref="C27:G27" si="5">SUM(C25:C26)</f>
        <v>-1946.929049999997</v>
      </c>
      <c r="D27" s="134">
        <f t="shared" si="5"/>
        <v>-12163.92575725296</v>
      </c>
      <c r="E27" s="134">
        <f t="shared" si="5"/>
        <v>-11596.408677987674</v>
      </c>
      <c r="F27" s="134">
        <f t="shared" si="5"/>
        <v>-14897.071973610949</v>
      </c>
      <c r="G27" s="134">
        <f t="shared" si="5"/>
        <v>-15170.954808001925</v>
      </c>
      <c r="H27" s="23"/>
      <c r="I27" s="23"/>
      <c r="J27" s="23"/>
      <c r="K27" s="23"/>
      <c r="L27" s="23"/>
      <c r="M27" s="92" t="s">
        <v>9</v>
      </c>
      <c r="N27" s="10">
        <f>N26-N24</f>
        <v>3.2242401443626125</v>
      </c>
      <c r="O27" s="89"/>
      <c r="P27" s="87">
        <f>N27/N26</f>
        <v>2.0278239901651651</v>
      </c>
    </row>
    <row r="28" spans="1:18" x14ac:dyDescent="0.2">
      <c r="B28" s="60"/>
      <c r="C28" s="60"/>
      <c r="D28" s="60"/>
      <c r="E28" s="60"/>
      <c r="F28" s="60"/>
      <c r="G28" s="60"/>
      <c r="H28" s="60"/>
      <c r="I28" s="60"/>
      <c r="J28" s="60"/>
      <c r="K28" s="60"/>
      <c r="L28" s="23"/>
      <c r="M28" s="92" t="s">
        <v>34</v>
      </c>
      <c r="N28" s="10">
        <f>N27*N16</f>
        <v>376275.27332740562</v>
      </c>
      <c r="O28" s="89"/>
      <c r="P28" s="61"/>
    </row>
    <row r="29" spans="1:18" x14ac:dyDescent="0.2">
      <c r="B29" s="23"/>
      <c r="C29" s="23"/>
      <c r="D29" s="23"/>
      <c r="E29" s="23"/>
      <c r="F29" s="23"/>
      <c r="G29" s="23"/>
      <c r="H29" s="23"/>
      <c r="I29" s="23"/>
      <c r="J29" s="23"/>
      <c r="K29" s="23"/>
      <c r="L29" s="23"/>
      <c r="M29" s="23"/>
      <c r="N29" s="135"/>
      <c r="P29" s="38"/>
    </row>
    <row r="30" spans="1:18" x14ac:dyDescent="0.2">
      <c r="N30" s="35"/>
      <c r="P30" s="20"/>
    </row>
    <row r="31" spans="1:18" x14ac:dyDescent="0.2">
      <c r="L31" s="36"/>
      <c r="M31" s="36"/>
      <c r="N31" s="36"/>
      <c r="P31" s="5"/>
      <c r="Q31" s="13"/>
    </row>
    <row r="32" spans="1:18" x14ac:dyDescent="0.2">
      <c r="L32" s="36"/>
      <c r="M32" s="65"/>
      <c r="N32" s="34"/>
      <c r="Q32" s="57"/>
    </row>
    <row r="33" spans="1:17" x14ac:dyDescent="0.2">
      <c r="L33" s="36"/>
      <c r="M33" s="65"/>
      <c r="N33" s="62"/>
      <c r="Q33" s="19"/>
    </row>
    <row r="34" spans="1:17" ht="15" x14ac:dyDescent="0.25">
      <c r="L34" s="36"/>
      <c r="M34" s="66"/>
      <c r="N34" s="29"/>
      <c r="Q34" s="57"/>
    </row>
    <row r="35" spans="1:17" ht="15" x14ac:dyDescent="0.25">
      <c r="A35" s="94"/>
      <c r="B35" s="95"/>
      <c r="C35" s="96"/>
      <c r="D35" s="96"/>
      <c r="E35" s="97"/>
      <c r="F35" s="94"/>
      <c r="G35" s="98"/>
      <c r="H35" s="94"/>
      <c r="I35" s="94"/>
      <c r="J35" s="94"/>
      <c r="K35" s="99"/>
      <c r="L35" s="99"/>
      <c r="M35" s="99"/>
      <c r="N35" s="67"/>
    </row>
    <row r="36" spans="1:17" ht="15" x14ac:dyDescent="0.25">
      <c r="A36" s="94"/>
      <c r="B36" s="95"/>
      <c r="C36" s="96"/>
      <c r="D36" s="96"/>
      <c r="E36" s="97"/>
      <c r="F36" s="94"/>
      <c r="G36" s="98"/>
      <c r="H36" s="94"/>
      <c r="I36" s="94"/>
      <c r="J36" s="94"/>
      <c r="K36" s="99"/>
      <c r="L36" s="99"/>
      <c r="M36" s="99"/>
      <c r="N36" s="36"/>
    </row>
    <row r="37" spans="1:17" ht="15" x14ac:dyDescent="0.25">
      <c r="A37" s="94"/>
      <c r="B37" s="95"/>
      <c r="C37" s="96"/>
      <c r="D37" s="96"/>
      <c r="E37" s="97"/>
      <c r="F37" s="94"/>
      <c r="G37" s="98"/>
      <c r="H37" s="94"/>
      <c r="I37" s="94"/>
      <c r="J37" s="94"/>
      <c r="K37" s="99"/>
      <c r="L37" s="99"/>
      <c r="M37" s="99"/>
    </row>
    <row r="38" spans="1:17" ht="15" x14ac:dyDescent="0.25">
      <c r="A38" s="94"/>
      <c r="B38" s="95"/>
      <c r="C38" s="96"/>
      <c r="D38" s="96"/>
      <c r="E38" s="97"/>
      <c r="F38" s="94"/>
      <c r="G38" s="98"/>
      <c r="H38" s="94"/>
      <c r="I38" s="94"/>
      <c r="J38" s="94"/>
      <c r="K38" s="99"/>
      <c r="L38" s="99"/>
      <c r="M38" s="99"/>
    </row>
    <row r="39" spans="1:17" ht="15" x14ac:dyDescent="0.25">
      <c r="A39" s="94"/>
      <c r="B39" s="95"/>
      <c r="C39" s="96"/>
      <c r="D39" s="96"/>
      <c r="E39" s="97"/>
      <c r="F39" s="94"/>
      <c r="G39" s="98"/>
      <c r="H39" s="94"/>
      <c r="I39" s="94"/>
      <c r="J39" s="94"/>
      <c r="K39" s="99"/>
      <c r="L39" s="99"/>
      <c r="M39" s="99"/>
    </row>
    <row r="40" spans="1:17" ht="15" x14ac:dyDescent="0.25">
      <c r="A40" s="94"/>
      <c r="B40" s="95"/>
      <c r="C40" s="96"/>
      <c r="D40" s="96"/>
      <c r="E40" s="97"/>
      <c r="F40" s="94"/>
      <c r="G40" s="98"/>
      <c r="H40" s="94"/>
      <c r="I40" s="94"/>
      <c r="J40" s="94"/>
      <c r="K40" s="99"/>
      <c r="L40" s="99"/>
      <c r="M40" s="99"/>
    </row>
    <row r="41" spans="1:17" ht="15" x14ac:dyDescent="0.25">
      <c r="A41" s="94"/>
      <c r="B41" s="95"/>
      <c r="C41" s="96"/>
      <c r="D41" s="96"/>
      <c r="E41" s="97"/>
      <c r="F41" s="94"/>
      <c r="G41" s="98"/>
      <c r="H41" s="94"/>
      <c r="I41" s="94"/>
      <c r="J41" s="94"/>
      <c r="K41" s="99"/>
      <c r="L41" s="99"/>
      <c r="M41" s="99"/>
    </row>
    <row r="42" spans="1:17" ht="15" x14ac:dyDescent="0.25">
      <c r="A42" s="94"/>
      <c r="B42" s="95"/>
      <c r="C42" s="96"/>
      <c r="D42" s="96"/>
      <c r="E42" s="97"/>
      <c r="F42" s="94"/>
      <c r="G42" s="98"/>
      <c r="H42" s="94"/>
      <c r="I42" s="94"/>
      <c r="J42" s="94"/>
      <c r="K42" s="99"/>
      <c r="L42" s="99"/>
      <c r="M42" s="99"/>
    </row>
    <row r="43" spans="1:17" ht="15" x14ac:dyDescent="0.25">
      <c r="A43" s="94"/>
      <c r="B43" s="95"/>
      <c r="C43" s="96"/>
      <c r="D43" s="96"/>
      <c r="E43" s="97"/>
      <c r="F43" s="94"/>
      <c r="G43" s="98"/>
      <c r="H43" s="94"/>
      <c r="I43" s="94"/>
      <c r="J43" s="94"/>
      <c r="K43" s="99"/>
      <c r="L43" s="99"/>
      <c r="M43" s="99"/>
    </row>
    <row r="44" spans="1:17" ht="15" x14ac:dyDescent="0.25">
      <c r="A44" s="94"/>
      <c r="B44" s="95"/>
      <c r="C44" s="96"/>
      <c r="D44" s="96"/>
      <c r="E44" s="97"/>
      <c r="F44" s="94"/>
      <c r="G44" s="98"/>
      <c r="H44" s="94"/>
      <c r="I44" s="94"/>
      <c r="J44" s="94"/>
      <c r="K44" s="99"/>
      <c r="L44" s="99"/>
      <c r="M44" s="99"/>
    </row>
    <row r="45" spans="1:17" ht="15" x14ac:dyDescent="0.25">
      <c r="A45" s="94"/>
      <c r="B45" s="95"/>
      <c r="C45" s="96"/>
      <c r="D45" s="96"/>
      <c r="E45" s="97"/>
      <c r="F45" s="94"/>
      <c r="G45" s="98"/>
      <c r="H45" s="94"/>
      <c r="I45" s="94"/>
      <c r="J45" s="94"/>
      <c r="K45" s="99"/>
      <c r="L45" s="99"/>
      <c r="M45" s="99"/>
    </row>
    <row r="46" spans="1:17" ht="15" x14ac:dyDescent="0.25">
      <c r="A46" s="94"/>
      <c r="B46" s="95"/>
      <c r="C46" s="96"/>
      <c r="D46" s="96"/>
      <c r="E46" s="97"/>
      <c r="F46" s="94"/>
      <c r="G46" s="98"/>
      <c r="H46" s="94"/>
      <c r="I46" s="94"/>
      <c r="J46" s="94"/>
      <c r="K46" s="99"/>
      <c r="L46" s="99"/>
      <c r="M46" s="99"/>
    </row>
    <row r="47" spans="1:17" ht="15" x14ac:dyDescent="0.25">
      <c r="A47" s="94"/>
      <c r="B47" s="95"/>
      <c r="C47" s="96"/>
      <c r="D47" s="96"/>
      <c r="E47" s="97"/>
      <c r="F47" s="94"/>
      <c r="G47" s="98"/>
      <c r="H47" s="94"/>
      <c r="I47" s="94"/>
      <c r="J47" s="94"/>
      <c r="K47" s="99"/>
      <c r="L47" s="99"/>
      <c r="M47" s="99"/>
    </row>
    <row r="48" spans="1:17" ht="15" x14ac:dyDescent="0.25">
      <c r="A48" s="94"/>
      <c r="B48" s="95"/>
      <c r="C48" s="96"/>
      <c r="D48" s="96"/>
      <c r="E48" s="97"/>
      <c r="F48" s="94"/>
      <c r="G48" s="98"/>
      <c r="H48" s="94"/>
      <c r="I48" s="94"/>
      <c r="J48" s="94"/>
      <c r="K48" s="99"/>
      <c r="L48" s="99"/>
      <c r="M48" s="99"/>
    </row>
    <row r="49" spans="1:13" ht="15" x14ac:dyDescent="0.25">
      <c r="A49" s="94"/>
      <c r="B49" s="95"/>
      <c r="C49" s="96"/>
      <c r="D49" s="96"/>
      <c r="E49" s="97"/>
      <c r="F49" s="94"/>
      <c r="G49" s="98"/>
      <c r="H49" s="94"/>
      <c r="I49" s="94"/>
      <c r="J49" s="94"/>
      <c r="K49" s="99"/>
      <c r="L49" s="99"/>
      <c r="M49" s="99"/>
    </row>
  </sheetData>
  <pageMargins left="0.7" right="0.7" top="0.75" bottom="0.75" header="0.3" footer="0.3"/>
  <pageSetup scale="57" fitToHeight="0"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H103"/>
  <sheetViews>
    <sheetView showGridLines="0" view="pageBreakPreview" topLeftCell="A10" zoomScale="85" zoomScaleNormal="100" zoomScaleSheetLayoutView="85" workbookViewId="0">
      <selection activeCell="N57" sqref="N57"/>
    </sheetView>
  </sheetViews>
  <sheetFormatPr defaultRowHeight="12.75" x14ac:dyDescent="0.2"/>
  <cols>
    <col min="1" max="1" width="35.85546875" style="88" customWidth="1"/>
    <col min="2" max="13" width="11.28515625" style="88" customWidth="1"/>
    <col min="14" max="14" width="13.28515625" style="88" customWidth="1"/>
    <col min="15" max="15" width="11.85546875" style="88" bestFit="1" customWidth="1"/>
    <col min="16" max="16" width="11.28515625" style="88" bestFit="1" customWidth="1"/>
    <col min="17" max="16384" width="9.140625" style="88"/>
  </cols>
  <sheetData>
    <row r="1" spans="1:60" s="36" customFormat="1" x14ac:dyDescent="0.2">
      <c r="A1" s="69" t="s">
        <v>15</v>
      </c>
      <c r="B1" s="28"/>
      <c r="C1" s="28"/>
      <c r="D1" s="28"/>
      <c r="E1" s="28"/>
      <c r="F1" s="28"/>
      <c r="G1" s="28"/>
      <c r="H1" s="28"/>
      <c r="I1" s="28"/>
      <c r="J1" s="28"/>
      <c r="K1" s="28"/>
      <c r="L1" s="28"/>
      <c r="M1" s="28"/>
      <c r="N1" s="6"/>
    </row>
    <row r="2" spans="1:60" s="36" customFormat="1" x14ac:dyDescent="0.2">
      <c r="A2" s="69" t="s">
        <v>10</v>
      </c>
      <c r="B2" s="28"/>
      <c r="C2" s="141" t="s">
        <v>36</v>
      </c>
      <c r="D2" s="28"/>
      <c r="E2" s="28"/>
      <c r="F2" s="28"/>
      <c r="G2" s="28"/>
      <c r="H2" s="28"/>
      <c r="I2" s="28"/>
      <c r="J2" s="28"/>
      <c r="K2" s="28"/>
      <c r="L2" s="28"/>
      <c r="M2" s="28"/>
      <c r="N2" s="6"/>
    </row>
    <row r="3" spans="1:60" s="36" customFormat="1" ht="15" x14ac:dyDescent="0.25">
      <c r="A3" s="3" t="s">
        <v>16</v>
      </c>
      <c r="B3" s="136"/>
      <c r="C3" s="28"/>
      <c r="D3" s="28"/>
      <c r="E3" s="28"/>
      <c r="F3" s="28"/>
      <c r="G3" s="28"/>
      <c r="H3" s="28"/>
      <c r="I3" s="28"/>
      <c r="J3" s="28"/>
      <c r="K3" s="28"/>
      <c r="L3" s="28"/>
      <c r="M3" s="28"/>
      <c r="N3" s="6"/>
    </row>
    <row r="4" spans="1:60" x14ac:dyDescent="0.2">
      <c r="A4" s="3" t="str">
        <f>'RSA-1 CPA Eff 7.1.18'!A4</f>
        <v>Effective July 1, 2018</v>
      </c>
      <c r="B4" s="30"/>
      <c r="C4" s="30"/>
      <c r="D4" s="30"/>
      <c r="E4" s="30"/>
      <c r="F4" s="30"/>
      <c r="G4" s="30"/>
      <c r="H4" s="30"/>
      <c r="I4" s="30"/>
      <c r="J4" s="30"/>
      <c r="K4" s="30"/>
      <c r="L4" s="30"/>
      <c r="M4" s="30"/>
      <c r="N4" s="70"/>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row>
    <row r="5" spans="1:60" x14ac:dyDescent="0.2">
      <c r="A5" s="3"/>
      <c r="B5" s="30"/>
      <c r="C5" s="30"/>
      <c r="D5" s="30"/>
      <c r="E5" s="30"/>
      <c r="F5" s="30"/>
      <c r="G5" s="30"/>
      <c r="H5" s="30"/>
      <c r="I5" s="30"/>
      <c r="J5" s="30"/>
      <c r="K5" s="30"/>
      <c r="L5" s="30"/>
      <c r="M5" s="30"/>
      <c r="N5" s="48" t="s">
        <v>27</v>
      </c>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row>
    <row r="6" spans="1:60" ht="13.5" thickBot="1" x14ac:dyDescent="0.25">
      <c r="A6" s="73" t="s">
        <v>18</v>
      </c>
      <c r="B6" s="31">
        <f>'RSA-1 CPA Eff 7.1.18'!B6</f>
        <v>42886</v>
      </c>
      <c r="C6" s="31">
        <f>'RSA-1 CPA Eff 7.1.18'!C6</f>
        <v>42916</v>
      </c>
      <c r="D6" s="31">
        <f>'RSA-1 CPA Eff 7.1.18'!D6</f>
        <v>42947</v>
      </c>
      <c r="E6" s="31">
        <f>'RSA-1 CPA Eff 7.1.18'!E6</f>
        <v>42978</v>
      </c>
      <c r="F6" s="31">
        <f>'RSA-1 CPA Eff 7.1.18'!F6</f>
        <v>43008</v>
      </c>
      <c r="G6" s="31">
        <f>'RSA-1 CPA Eff 7.1.18'!G6</f>
        <v>43039</v>
      </c>
      <c r="H6" s="31">
        <f>'RSA-1 CPA Eff 7.1.18'!H6</f>
        <v>43069</v>
      </c>
      <c r="I6" s="31">
        <f>'RSA-1 CPA Eff 7.1.18'!I6</f>
        <v>43100</v>
      </c>
      <c r="J6" s="31">
        <f>'RSA-1 CPA Eff 7.1.18'!J6</f>
        <v>43131</v>
      </c>
      <c r="K6" s="31">
        <f>'RSA-1 CPA Eff 7.1.18'!K6</f>
        <v>43159</v>
      </c>
      <c r="L6" s="31">
        <f>'RSA-1 CPA Eff 7.1.18'!L6</f>
        <v>43190</v>
      </c>
      <c r="M6" s="31">
        <f>'RSA-1 CPA Eff 7.1.18'!M6</f>
        <v>43220</v>
      </c>
      <c r="N6" s="71" t="s">
        <v>1</v>
      </c>
      <c r="O6" s="72"/>
      <c r="P6" s="72"/>
      <c r="Q6" s="72"/>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row>
    <row r="7" spans="1:60" x14ac:dyDescent="0.2">
      <c r="B7" s="4"/>
      <c r="C7" s="4"/>
      <c r="D7" s="4"/>
      <c r="E7" s="4"/>
      <c r="F7" s="4"/>
      <c r="G7" s="4"/>
      <c r="H7" s="4"/>
      <c r="I7" s="4"/>
      <c r="J7" s="4"/>
      <c r="K7" s="74"/>
      <c r="L7" s="4"/>
      <c r="M7" s="4"/>
      <c r="N7" s="50"/>
      <c r="O7" s="72"/>
      <c r="P7" s="72"/>
      <c r="Q7" s="72"/>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row>
    <row r="8" spans="1:60" x14ac:dyDescent="0.2">
      <c r="A8" s="3" t="s">
        <v>2</v>
      </c>
      <c r="B8" s="35"/>
      <c r="C8" s="35"/>
      <c r="D8" s="35"/>
      <c r="E8" s="35"/>
      <c r="F8" s="35"/>
      <c r="G8" s="35"/>
      <c r="H8" s="35"/>
      <c r="I8" s="35"/>
      <c r="J8" s="35"/>
      <c r="K8" s="35"/>
      <c r="L8" s="35"/>
      <c r="M8" s="35"/>
      <c r="N8" s="7"/>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row>
    <row r="9" spans="1:60" x14ac:dyDescent="0.2">
      <c r="A9" s="89" t="s">
        <v>3</v>
      </c>
      <c r="B9" s="137">
        <f>'[3]Joe''s Comm Credit'!B9</f>
        <v>83.405583491461101</v>
      </c>
      <c r="C9" s="137">
        <f>'[3]Joe''s Comm Credit'!C9</f>
        <v>69.039794242567226</v>
      </c>
      <c r="D9" s="137">
        <f>'[3]Joe''s Comm Credit'!D9</f>
        <v>65.666514393581906</v>
      </c>
      <c r="E9" s="137">
        <f>'[3]Joe''s Comm Credit'!E9</f>
        <v>69.978814710705095</v>
      </c>
      <c r="F9" s="137">
        <f>'[3]Joe''s Comm Credit'!F9</f>
        <v>68.779129251700667</v>
      </c>
      <c r="G9" s="137">
        <f>'[3]Joe''s Comm Credit'!G9</f>
        <v>79.94561960326719</v>
      </c>
      <c r="H9" s="137">
        <f>'[3]Joe''s Comm Credit'!H9</f>
        <v>88.871662011173186</v>
      </c>
      <c r="I9" s="137">
        <f>'[3]Joe''s Comm Credit'!I9</f>
        <v>74.715202278539891</v>
      </c>
      <c r="J9" s="137">
        <f>'[3]Joe''s Comm Credit'!J9</f>
        <v>72.483155501742957</v>
      </c>
      <c r="K9" s="137">
        <f>'[3]Joe''s Comm Credit'!K9</f>
        <v>59.258543407132947</v>
      </c>
      <c r="L9" s="137">
        <f>'[3]Joe''s Comm Credit'!L9</f>
        <v>65.473923267605642</v>
      </c>
      <c r="M9" s="137">
        <f>'[3]Joe''s Comm Credit'!M9</f>
        <v>69.768464418444594</v>
      </c>
      <c r="N9" s="29">
        <f>SUM(B9:M9)</f>
        <v>867.38640657792246</v>
      </c>
      <c r="O9" s="24"/>
      <c r="P9" s="24"/>
      <c r="Q9" s="75"/>
      <c r="R9" s="24"/>
      <c r="S9" s="24"/>
      <c r="T9" s="24"/>
      <c r="U9" s="24"/>
      <c r="V9" s="24"/>
      <c r="W9" s="24"/>
      <c r="X9" s="24"/>
      <c r="Y9" s="24"/>
      <c r="Z9" s="24"/>
      <c r="AA9" s="24"/>
      <c r="AB9" s="24"/>
      <c r="AC9" s="24"/>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row>
    <row r="10" spans="1:60" x14ac:dyDescent="0.2">
      <c r="A10" s="89" t="s">
        <v>11</v>
      </c>
      <c r="B10" s="137">
        <f>'[3]Joe''s Comm Credit'!B10</f>
        <v>11.67</v>
      </c>
      <c r="C10" s="137">
        <f>'[3]Joe''s Comm Credit'!C10</f>
        <v>10.32</v>
      </c>
      <c r="D10" s="137">
        <f>'[3]Joe''s Comm Credit'!D10</f>
        <v>11.77</v>
      </c>
      <c r="E10" s="137">
        <f>'[3]Joe''s Comm Credit'!E10</f>
        <v>12.16</v>
      </c>
      <c r="F10" s="137">
        <f>'[3]Joe''s Comm Credit'!F10</f>
        <v>10.77</v>
      </c>
      <c r="G10" s="137">
        <f>'[3]Joe''s Comm Credit'!G10</f>
        <v>10.58</v>
      </c>
      <c r="H10" s="137">
        <f>'[3]Joe''s Comm Credit'!H10</f>
        <v>9.16</v>
      </c>
      <c r="I10" s="137">
        <f>'[3]Joe''s Comm Credit'!I10</f>
        <v>10.3</v>
      </c>
      <c r="J10" s="137">
        <f>'[3]Joe''s Comm Credit'!J10</f>
        <v>11.81</v>
      </c>
      <c r="K10" s="137">
        <f>'[3]Joe''s Comm Credit'!K10</f>
        <v>7.84</v>
      </c>
      <c r="L10" s="137">
        <f>'[3]Joe''s Comm Credit'!L10</f>
        <v>9.5399999999999991</v>
      </c>
      <c r="M10" s="137">
        <f>'[3]Joe''s Comm Credit'!M10</f>
        <v>9.07</v>
      </c>
      <c r="N10" s="29">
        <f>SUM(B10:M10)</f>
        <v>124.98999999999998</v>
      </c>
      <c r="O10" s="24"/>
      <c r="P10" s="36"/>
      <c r="Q10" s="75"/>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row>
    <row r="11" spans="1:60" s="3" customFormat="1" x14ac:dyDescent="0.2">
      <c r="A11" s="3" t="s">
        <v>12</v>
      </c>
      <c r="B11" s="33">
        <f>SUM(B9:B10)</f>
        <v>95.075583491461103</v>
      </c>
      <c r="C11" s="33">
        <f t="shared" ref="C11:J11" si="0">SUM(C9:C10)</f>
        <v>79.359794242567233</v>
      </c>
      <c r="D11" s="33">
        <f t="shared" si="0"/>
        <v>77.436514393581902</v>
      </c>
      <c r="E11" s="33">
        <f>SUM(E9:E10)</f>
        <v>82.138814710705091</v>
      </c>
      <c r="F11" s="33">
        <f>SUM(F9:F10)</f>
        <v>79.549129251700663</v>
      </c>
      <c r="G11" s="33">
        <f t="shared" si="0"/>
        <v>90.525619603267188</v>
      </c>
      <c r="H11" s="33">
        <f>SUM(H9:H10)</f>
        <v>98.031662011173182</v>
      </c>
      <c r="I11" s="33">
        <f>SUM(I9:I10)</f>
        <v>85.015202278539888</v>
      </c>
      <c r="J11" s="33">
        <f t="shared" si="0"/>
        <v>84.293155501742959</v>
      </c>
      <c r="K11" s="33">
        <f>SUM(K9:K10)</f>
        <v>67.098543407132951</v>
      </c>
      <c r="L11" s="33">
        <f>SUM(L9:L10)</f>
        <v>75.013923267605634</v>
      </c>
      <c r="M11" s="33">
        <f>SUM(M9:M10)</f>
        <v>78.838464418444602</v>
      </c>
      <c r="N11" s="34">
        <f>SUM(B11:M11)</f>
        <v>992.37640657792235</v>
      </c>
      <c r="O11" s="76"/>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row>
    <row r="12" spans="1:60" x14ac:dyDescent="0.2">
      <c r="A12" s="89"/>
      <c r="B12" s="90"/>
      <c r="C12" s="90"/>
      <c r="D12" s="90"/>
      <c r="E12" s="90"/>
      <c r="F12" s="90"/>
      <c r="G12" s="90"/>
      <c r="H12" s="90"/>
      <c r="I12" s="90"/>
      <c r="J12" s="90"/>
      <c r="K12" s="90"/>
      <c r="L12" s="90"/>
      <c r="M12" s="90"/>
      <c r="N12" s="29"/>
      <c r="O12" s="77"/>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row>
    <row r="13" spans="1:60" x14ac:dyDescent="0.2">
      <c r="A13" s="3" t="s">
        <v>4</v>
      </c>
      <c r="B13" s="35"/>
      <c r="C13" s="35"/>
      <c r="D13" s="35"/>
      <c r="E13" s="35"/>
      <c r="F13" s="35"/>
      <c r="G13" s="35"/>
      <c r="H13" s="35"/>
      <c r="I13" s="35"/>
      <c r="J13" s="35"/>
      <c r="K13" s="35"/>
      <c r="L13" s="35"/>
      <c r="M13" s="35"/>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row>
    <row r="14" spans="1:60" s="32" customFormat="1" x14ac:dyDescent="0.2">
      <c r="A14" s="53" t="s">
        <v>3</v>
      </c>
      <c r="B14" s="10">
        <f>'RSA-1 CPA Eff 7.1.18'!B12</f>
        <v>62.714999999999996</v>
      </c>
      <c r="C14" s="10">
        <f>'RSA-1 CPA Eff 7.1.18'!C12</f>
        <v>85.117999999999995</v>
      </c>
      <c r="D14" s="10">
        <f>'RSA-1 CPA Eff 7.1.18'!D12</f>
        <v>94.094999999999999</v>
      </c>
      <c r="E14" s="10">
        <f>'RSA-1 CPA Eff 7.1.18'!E12</f>
        <v>80.64</v>
      </c>
      <c r="F14" s="10">
        <f>'RSA-1 CPA Eff 7.1.18'!F12</f>
        <v>61.322000000000017</v>
      </c>
      <c r="G14" s="10">
        <f>'RSA-1 CPA Eff 7.1.18'!G12</f>
        <v>22.388999999999996</v>
      </c>
      <c r="H14" s="10">
        <f>'RSA-1 CPA Eff 7.1.18'!H12</f>
        <v>35.187000000000005</v>
      </c>
      <c r="I14" s="10">
        <f>'RSA-1 CPA Eff 7.1.18'!I12</f>
        <v>32.935000000000024</v>
      </c>
      <c r="J14" s="10">
        <f>'RSA-1 CPA Eff 7.1.18'!J12</f>
        <v>-18.190220000000004</v>
      </c>
      <c r="K14" s="10">
        <f>'RSA-1 CPA Eff 7.1.18'!K12</f>
        <v>-33.529720000000005</v>
      </c>
      <c r="L14" s="10">
        <f>'RSA-1 CPA Eff 7.1.18'!L12</f>
        <v>-38.297619999999981</v>
      </c>
      <c r="M14" s="10">
        <f>'RSA-1 CPA Eff 7.1.18'!M12</f>
        <v>-50.726408000000006</v>
      </c>
      <c r="N14" s="37"/>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row>
    <row r="15" spans="1:60" x14ac:dyDescent="0.2">
      <c r="A15" s="89" t="s">
        <v>11</v>
      </c>
      <c r="B15" s="10">
        <f>'[4]Pacific Comm Credit'!B18</f>
        <v>30</v>
      </c>
      <c r="C15" s="10">
        <f>'[4]Pacific Comm Credit'!C18</f>
        <v>30</v>
      </c>
      <c r="D15" s="10">
        <f>'[4]Pacific Comm Credit'!D18</f>
        <v>30</v>
      </c>
      <c r="E15" s="10">
        <f>'[4]Pacific Comm Credit'!E18</f>
        <v>30</v>
      </c>
      <c r="F15" s="10">
        <f>'[4]Pacific Comm Credit'!F18</f>
        <v>30</v>
      </c>
      <c r="G15" s="10">
        <f>'[4]Pacific Comm Credit'!G18</f>
        <v>30</v>
      </c>
      <c r="H15" s="10">
        <f>'[4]Pacific Comm Credit'!H18</f>
        <v>30</v>
      </c>
      <c r="I15" s="10">
        <f>'[4]Pacific Comm Credit'!I18</f>
        <v>30</v>
      </c>
      <c r="J15" s="10">
        <f>'[4]Pacific Comm Credit'!J18</f>
        <v>-30</v>
      </c>
      <c r="K15" s="10">
        <f>'[4]Pacific Comm Credit'!K18</f>
        <v>-30</v>
      </c>
      <c r="L15" s="10">
        <f>'[4]Pacific Comm Credit'!L18</f>
        <v>-30</v>
      </c>
      <c r="M15" s="10">
        <f>'[4]Pacific Comm Credit'!M18</f>
        <v>-30</v>
      </c>
      <c r="N15" s="18"/>
      <c r="O15" s="25"/>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row>
    <row r="16" spans="1:60" x14ac:dyDescent="0.2">
      <c r="N16" s="36"/>
    </row>
    <row r="17" spans="1:17" x14ac:dyDescent="0.2">
      <c r="A17" s="3" t="s">
        <v>5</v>
      </c>
      <c r="N17" s="36"/>
    </row>
    <row r="18" spans="1:17" x14ac:dyDescent="0.2">
      <c r="A18" s="84" t="s">
        <v>3</v>
      </c>
      <c r="B18" s="39">
        <f>B9*B14</f>
        <v>5230.7811686669829</v>
      </c>
      <c r="C18" s="39">
        <f>C9*C14</f>
        <v>5876.529206338837</v>
      </c>
      <c r="D18" s="39">
        <f t="shared" ref="D18:M18" si="1">D9*D14</f>
        <v>6178.8906718640892</v>
      </c>
      <c r="E18" s="39">
        <f>E9*E14</f>
        <v>5643.091618271259</v>
      </c>
      <c r="F18" s="39">
        <f>F9*F14</f>
        <v>4217.6737639727899</v>
      </c>
      <c r="G18" s="39">
        <f t="shared" si="1"/>
        <v>1789.9024772975488</v>
      </c>
      <c r="H18" s="39">
        <f t="shared" si="1"/>
        <v>3127.1271711871514</v>
      </c>
      <c r="I18" s="39">
        <f t="shared" si="1"/>
        <v>2460.745187043713</v>
      </c>
      <c r="J18" s="39">
        <f t="shared" si="1"/>
        <v>-1318.484544870915</v>
      </c>
      <c r="K18" s="39">
        <f t="shared" si="1"/>
        <v>-1986.922368049014</v>
      </c>
      <c r="L18" s="39">
        <f t="shared" si="1"/>
        <v>-2507.4954332119178</v>
      </c>
      <c r="M18" s="39">
        <f t="shared" si="1"/>
        <v>-3539.1035916235037</v>
      </c>
      <c r="N18" s="12">
        <f>SUM(B18:M18)</f>
        <v>25172.735326887021</v>
      </c>
      <c r="O18" s="15"/>
    </row>
    <row r="19" spans="1:17" x14ac:dyDescent="0.2">
      <c r="A19" s="89" t="s">
        <v>11</v>
      </c>
      <c r="B19" s="39">
        <f>+B15*B10</f>
        <v>350.1</v>
      </c>
      <c r="C19" s="39">
        <f>+C15*C10</f>
        <v>309.60000000000002</v>
      </c>
      <c r="D19" s="39">
        <f t="shared" ref="D19:M19" si="2">+D15*D10</f>
        <v>353.09999999999997</v>
      </c>
      <c r="E19" s="39">
        <f>+E15*E10</f>
        <v>364.8</v>
      </c>
      <c r="F19" s="39">
        <f>+F15*F10</f>
        <v>323.09999999999997</v>
      </c>
      <c r="G19" s="39">
        <f t="shared" si="2"/>
        <v>317.39999999999998</v>
      </c>
      <c r="H19" s="39">
        <f>+H15*H10</f>
        <v>274.8</v>
      </c>
      <c r="I19" s="39">
        <f>+I15*I10</f>
        <v>309</v>
      </c>
      <c r="J19" s="39">
        <f t="shared" si="2"/>
        <v>-354.3</v>
      </c>
      <c r="K19" s="39">
        <f t="shared" si="2"/>
        <v>-235.2</v>
      </c>
      <c r="L19" s="39">
        <f>+L15*L10</f>
        <v>-286.2</v>
      </c>
      <c r="M19" s="39">
        <f t="shared" si="2"/>
        <v>-272.10000000000002</v>
      </c>
      <c r="N19" s="12">
        <f>SUM(B19:M19)</f>
        <v>1454.1</v>
      </c>
      <c r="O19" s="44"/>
    </row>
    <row r="20" spans="1:17" s="3" customFormat="1" x14ac:dyDescent="0.2">
      <c r="A20" s="3" t="s">
        <v>14</v>
      </c>
      <c r="B20" s="40">
        <f>+B18+B19</f>
        <v>5580.8811686669833</v>
      </c>
      <c r="C20" s="40">
        <f>+C18+C19</f>
        <v>6186.1292063388373</v>
      </c>
      <c r="D20" s="40">
        <f t="shared" ref="D20:I20" si="3">+D18+D19</f>
        <v>6531.9906718640896</v>
      </c>
      <c r="E20" s="40">
        <f t="shared" si="3"/>
        <v>6007.8916182712592</v>
      </c>
      <c r="F20" s="40">
        <f t="shared" si="3"/>
        <v>4540.7737639727902</v>
      </c>
      <c r="G20" s="40">
        <f t="shared" si="3"/>
        <v>2107.3024772975486</v>
      </c>
      <c r="H20" s="40">
        <f t="shared" si="3"/>
        <v>3401.9271711871515</v>
      </c>
      <c r="I20" s="40">
        <f t="shared" si="3"/>
        <v>2769.745187043713</v>
      </c>
      <c r="J20" s="40">
        <f>+J18+J19</f>
        <v>-1672.7845448709149</v>
      </c>
      <c r="K20" s="40">
        <f>+K18+K19</f>
        <v>-2222.1223680490139</v>
      </c>
      <c r="L20" s="40">
        <f>+L18+L19</f>
        <v>-2793.6954332119176</v>
      </c>
      <c r="M20" s="40">
        <f>+M18+M19</f>
        <v>-3811.2035916235036</v>
      </c>
      <c r="N20" s="41">
        <f>SUM(N18:N19)</f>
        <v>26626.83532688702</v>
      </c>
      <c r="O20" s="78"/>
      <c r="P20" s="79"/>
    </row>
    <row r="21" spans="1:17" x14ac:dyDescent="0.2">
      <c r="B21" s="13"/>
      <c r="C21" s="13"/>
      <c r="D21" s="13"/>
      <c r="E21" s="13"/>
      <c r="F21" s="13"/>
      <c r="G21" s="13"/>
      <c r="H21" s="13"/>
      <c r="I21" s="13"/>
      <c r="J21" s="13"/>
      <c r="K21" s="13"/>
      <c r="L21" s="13"/>
      <c r="M21" s="13"/>
      <c r="N21" s="42"/>
    </row>
    <row r="22" spans="1:17" s="5" customFormat="1" x14ac:dyDescent="0.2">
      <c r="A22" s="3" t="s">
        <v>6</v>
      </c>
      <c r="B22" s="5">
        <f>'[3]Joe''s Comm Credit'!B23</f>
        <v>3884</v>
      </c>
      <c r="C22" s="5">
        <f>'[3]Joe''s Comm Credit'!C23</f>
        <v>3906</v>
      </c>
      <c r="D22" s="5">
        <f>'[3]Joe''s Comm Credit'!D23</f>
        <v>3906</v>
      </c>
      <c r="E22" s="5">
        <f>'[3]Joe''s Comm Credit'!E23</f>
        <v>3937</v>
      </c>
      <c r="F22" s="5">
        <f>'[3]Joe''s Comm Credit'!F23</f>
        <v>3931</v>
      </c>
      <c r="G22" s="5">
        <f>'[3]Joe''s Comm Credit'!G23</f>
        <v>3953</v>
      </c>
      <c r="H22" s="5">
        <f>'[3]Joe''s Comm Credit'!H23</f>
        <v>3964</v>
      </c>
      <c r="I22" s="5">
        <f>'[3]Joe''s Comm Credit'!I23</f>
        <v>3969</v>
      </c>
      <c r="J22" s="5">
        <f>'[3]Joe''s Comm Credit'!J23</f>
        <v>3961</v>
      </c>
      <c r="K22" s="5">
        <f>'[3]Joe''s Comm Credit'!K23</f>
        <v>3976</v>
      </c>
      <c r="L22" s="5">
        <f>'[3]Joe''s Comm Credit'!L23</f>
        <v>3994</v>
      </c>
      <c r="M22" s="5">
        <f>'[3]Joe''s Comm Credit'!M23</f>
        <v>4016</v>
      </c>
      <c r="N22" s="8">
        <f>SUM(B22:M22)</f>
        <v>47397</v>
      </c>
      <c r="Q22" s="15"/>
    </row>
    <row r="23" spans="1:17" s="5" customFormat="1" x14ac:dyDescent="0.2">
      <c r="N23" s="8"/>
      <c r="Q23" s="15"/>
    </row>
    <row r="24" spans="1:17" x14ac:dyDescent="0.2">
      <c r="A24" s="88" t="s">
        <v>7</v>
      </c>
      <c r="B24" s="17">
        <f t="shared" ref="B24:M24" si="4">+IFERROR(B20/B22,0)</f>
        <v>1.4368901052180698</v>
      </c>
      <c r="C24" s="17">
        <f t="shared" si="4"/>
        <v>1.5837504368507007</v>
      </c>
      <c r="D24" s="17">
        <f t="shared" si="4"/>
        <v>1.6722966389821017</v>
      </c>
      <c r="E24" s="17">
        <f t="shared" si="4"/>
        <v>1.526007523055946</v>
      </c>
      <c r="F24" s="17">
        <f t="shared" si="4"/>
        <v>1.1551192480215697</v>
      </c>
      <c r="G24" s="17">
        <f t="shared" si="4"/>
        <v>0.53308942000949877</v>
      </c>
      <c r="H24" s="17">
        <f t="shared" si="4"/>
        <v>0.85820564358908968</v>
      </c>
      <c r="I24" s="17">
        <f t="shared" si="4"/>
        <v>0.69784459235165353</v>
      </c>
      <c r="J24" s="17">
        <f t="shared" si="4"/>
        <v>-0.42231369474145797</v>
      </c>
      <c r="K24" s="17">
        <f t="shared" si="4"/>
        <v>-0.55888389538456085</v>
      </c>
      <c r="L24" s="17">
        <f t="shared" si="4"/>
        <v>-0.69947306790483665</v>
      </c>
      <c r="M24" s="17">
        <f t="shared" si="4"/>
        <v>-0.94900487839230663</v>
      </c>
      <c r="N24" s="18"/>
      <c r="O24" s="43"/>
    </row>
    <row r="25" spans="1:17" x14ac:dyDescent="0.2">
      <c r="A25" s="88" t="s">
        <v>8</v>
      </c>
      <c r="B25" s="17">
        <f>'[5]Joe''s Comm Credit'!$D$25</f>
        <v>0.82</v>
      </c>
      <c r="C25" s="17">
        <f>'[5]Joe''s Comm Credit'!$D$25</f>
        <v>0.82</v>
      </c>
      <c r="D25" s="17">
        <f>'[5]Joe''s Comm Credit'!$N$29</f>
        <v>1.31</v>
      </c>
      <c r="E25" s="17">
        <f>'[5]Joe''s Comm Credit'!$N$29</f>
        <v>1.31</v>
      </c>
      <c r="F25" s="17">
        <f>'[5]Joe''s Comm Credit'!$N$29</f>
        <v>1.31</v>
      </c>
      <c r="G25" s="17">
        <f>'[5]Joe''s Comm Credit'!$N$29</f>
        <v>1.31</v>
      </c>
      <c r="H25" s="17">
        <f>'[5]Joe''s Comm Credit'!$N$29</f>
        <v>1.31</v>
      </c>
      <c r="I25" s="17">
        <f>'[5]Joe''s Comm Credit'!$N$29</f>
        <v>1.31</v>
      </c>
      <c r="J25" s="17">
        <f>'[5]Joe''s Comm Credit'!$N$29</f>
        <v>1.31</v>
      </c>
      <c r="K25" s="17">
        <f>'[5]Joe''s Comm Credit'!$N$29</f>
        <v>1.31</v>
      </c>
      <c r="L25" s="17">
        <f>'[5]Joe''s Comm Credit'!$N$29</f>
        <v>1.31</v>
      </c>
      <c r="M25" s="17">
        <f>'[5]Joe''s Comm Credit'!$N$29</f>
        <v>1.31</v>
      </c>
      <c r="N25" s="18"/>
      <c r="O25" s="20"/>
    </row>
    <row r="26" spans="1:17" x14ac:dyDescent="0.2">
      <c r="A26" s="21" t="s">
        <v>17</v>
      </c>
      <c r="B26" s="21">
        <f>+(B24-B25)*B22</f>
        <v>2396.0011686669832</v>
      </c>
      <c r="C26" s="21">
        <f t="shared" ref="C26:I26" si="5">+(C24-C25)*C22</f>
        <v>2983.2092063388372</v>
      </c>
      <c r="D26" s="21">
        <f t="shared" si="5"/>
        <v>1415.130671864089</v>
      </c>
      <c r="E26" s="21">
        <f t="shared" si="5"/>
        <v>850.42161827125915</v>
      </c>
      <c r="F26" s="21">
        <f t="shared" si="5"/>
        <v>-608.83623602720957</v>
      </c>
      <c r="G26" s="21">
        <f t="shared" si="5"/>
        <v>-3071.1275227024516</v>
      </c>
      <c r="H26" s="21">
        <f t="shared" si="5"/>
        <v>-1790.9128288128486</v>
      </c>
      <c r="I26" s="21">
        <f t="shared" si="5"/>
        <v>-2429.6448129562873</v>
      </c>
      <c r="J26" s="21">
        <f>+(J24-J25)*J22</f>
        <v>-6861.6945448709157</v>
      </c>
      <c r="K26" s="21">
        <f>+(K24-K25)*K22</f>
        <v>-7430.6823680490143</v>
      </c>
      <c r="L26" s="21">
        <f>+(L24-L25)*L22</f>
        <v>-8025.8354332119179</v>
      </c>
      <c r="M26" s="21">
        <f>+(M24-M25)*M22</f>
        <v>-9072.1635916235027</v>
      </c>
      <c r="N26" s="55">
        <f>SUM(B26:M26)</f>
        <v>-31646.134673112982</v>
      </c>
      <c r="O26" s="5"/>
      <c r="P26" s="35"/>
    </row>
    <row r="27" spans="1:17" x14ac:dyDescent="0.2">
      <c r="B27" s="5"/>
      <c r="C27" s="5"/>
      <c r="D27" s="5"/>
      <c r="E27" s="5"/>
      <c r="F27" s="5"/>
      <c r="G27" s="5"/>
      <c r="H27" s="5"/>
      <c r="I27" s="5"/>
      <c r="J27" s="5"/>
      <c r="K27" s="5"/>
      <c r="L27" s="5"/>
      <c r="M27" s="5"/>
      <c r="N27" s="22"/>
    </row>
    <row r="28" spans="1:17" x14ac:dyDescent="0.2">
      <c r="A28" s="89"/>
      <c r="B28" s="56"/>
      <c r="C28" s="56"/>
      <c r="D28" s="56"/>
      <c r="E28" s="56"/>
      <c r="F28" s="56"/>
      <c r="G28" s="56"/>
      <c r="H28" s="56"/>
      <c r="I28" s="56"/>
      <c r="J28" s="56"/>
      <c r="K28" s="56"/>
      <c r="L28" s="56"/>
      <c r="M28" s="92" t="s">
        <v>19</v>
      </c>
      <c r="N28" s="18">
        <f>ROUND(N26/N22,2)</f>
        <v>-0.67</v>
      </c>
      <c r="P28" s="35"/>
    </row>
    <row r="29" spans="1:17" x14ac:dyDescent="0.2">
      <c r="A29" s="127" t="s">
        <v>28</v>
      </c>
      <c r="B29" s="128">
        <v>43069</v>
      </c>
      <c r="C29" s="128">
        <v>43100</v>
      </c>
      <c r="D29" s="128">
        <v>43131</v>
      </c>
      <c r="E29" s="128">
        <v>43159</v>
      </c>
      <c r="F29" s="128">
        <v>43190</v>
      </c>
      <c r="G29" s="128">
        <v>43220</v>
      </c>
      <c r="H29" s="23"/>
      <c r="I29" s="23"/>
      <c r="J29" s="23"/>
      <c r="K29" s="23"/>
      <c r="L29" s="23"/>
      <c r="M29" s="92" t="s">
        <v>20</v>
      </c>
      <c r="N29" s="18">
        <f>SUM(B33:G33)/SUM(H22:M22)</f>
        <v>-0.99262254477944922</v>
      </c>
      <c r="P29" s="35"/>
    </row>
    <row r="30" spans="1:17" x14ac:dyDescent="0.2">
      <c r="A30" s="129" t="s">
        <v>29</v>
      </c>
      <c r="B30" s="130">
        <f>H14-45</f>
        <v>-9.8129999999999953</v>
      </c>
      <c r="C30" s="130">
        <f t="shared" ref="C30:G30" si="6">I14-45</f>
        <v>-12.064999999999976</v>
      </c>
      <c r="D30" s="130">
        <f t="shared" si="6"/>
        <v>-63.190220000000004</v>
      </c>
      <c r="E30" s="130">
        <f t="shared" si="6"/>
        <v>-78.529719999999998</v>
      </c>
      <c r="F30" s="130">
        <f t="shared" si="6"/>
        <v>-83.297619999999981</v>
      </c>
      <c r="G30" s="130">
        <f t="shared" si="6"/>
        <v>-95.726408000000006</v>
      </c>
      <c r="H30" s="23"/>
      <c r="I30" s="23"/>
      <c r="J30" s="23"/>
      <c r="K30" s="23"/>
      <c r="L30" s="23"/>
      <c r="M30" s="93" t="s">
        <v>30</v>
      </c>
      <c r="N30" s="55">
        <f>SUM(N28:N29)</f>
        <v>-1.6626225447794494</v>
      </c>
      <c r="P30" s="35"/>
    </row>
    <row r="31" spans="1:17" ht="25.5" x14ac:dyDescent="0.2">
      <c r="A31" s="129" t="s">
        <v>31</v>
      </c>
      <c r="B31" s="131">
        <f>B30*H9</f>
        <v>-872.09761931564208</v>
      </c>
      <c r="C31" s="131">
        <f t="shared" ref="C31:G31" si="7">C30*I9</f>
        <v>-901.43891549058208</v>
      </c>
      <c r="D31" s="131">
        <f t="shared" si="7"/>
        <v>-4580.226542449348</v>
      </c>
      <c r="E31" s="131">
        <f t="shared" si="7"/>
        <v>-4653.5568213699962</v>
      </c>
      <c r="F31" s="131">
        <f t="shared" si="7"/>
        <v>-5453.8219802541716</v>
      </c>
      <c r="G31" s="131">
        <f t="shared" si="7"/>
        <v>-6678.6844904535101</v>
      </c>
      <c r="H31" s="23"/>
      <c r="I31" s="23"/>
      <c r="J31" s="23"/>
      <c r="K31" s="23"/>
      <c r="L31" s="23"/>
      <c r="M31" s="92"/>
      <c r="N31" s="55"/>
    </row>
    <row r="32" spans="1:17" x14ac:dyDescent="0.2">
      <c r="A32" s="129" t="s">
        <v>35</v>
      </c>
      <c r="B32" s="132">
        <f>H10*H15</f>
        <v>274.8</v>
      </c>
      <c r="C32" s="132">
        <f t="shared" ref="C32:G32" si="8">I10*I15</f>
        <v>309</v>
      </c>
      <c r="D32" s="132">
        <f t="shared" si="8"/>
        <v>-354.3</v>
      </c>
      <c r="E32" s="132">
        <f t="shared" si="8"/>
        <v>-235.2</v>
      </c>
      <c r="F32" s="132">
        <f t="shared" si="8"/>
        <v>-286.2</v>
      </c>
      <c r="G32" s="132">
        <f t="shared" si="8"/>
        <v>-272.10000000000002</v>
      </c>
      <c r="H32" s="23"/>
      <c r="I32" s="23"/>
      <c r="M32" s="92" t="s">
        <v>32</v>
      </c>
      <c r="N32" s="37">
        <v>1.7</v>
      </c>
      <c r="O32" s="14"/>
      <c r="P32" s="80"/>
    </row>
    <row r="33" spans="1:16" x14ac:dyDescent="0.2">
      <c r="A33" s="133" t="s">
        <v>33</v>
      </c>
      <c r="B33" s="134">
        <f>SUM(B31:B32)</f>
        <v>-597.29761931564212</v>
      </c>
      <c r="C33" s="134">
        <f t="shared" ref="C33:G33" si="9">SUM(C31:C32)</f>
        <v>-592.43891549058208</v>
      </c>
      <c r="D33" s="134">
        <f t="shared" si="9"/>
        <v>-4934.5265424493482</v>
      </c>
      <c r="E33" s="134">
        <f t="shared" si="9"/>
        <v>-4888.756821369996</v>
      </c>
      <c r="F33" s="134">
        <f t="shared" si="9"/>
        <v>-5740.0219802541715</v>
      </c>
      <c r="G33" s="134">
        <f t="shared" si="9"/>
        <v>-6950.7844904535104</v>
      </c>
      <c r="H33" s="89"/>
      <c r="I33" s="89"/>
      <c r="J33" s="89"/>
      <c r="K33" s="89"/>
      <c r="L33" s="89"/>
      <c r="M33" s="92" t="s">
        <v>9</v>
      </c>
      <c r="N33" s="18">
        <f>N32-N30</f>
        <v>3.3626225447794491</v>
      </c>
      <c r="O33" s="87">
        <f>N33/N32</f>
        <v>1.9780132616349702</v>
      </c>
    </row>
    <row r="34" spans="1:16" x14ac:dyDescent="0.2">
      <c r="B34" s="89"/>
      <c r="C34" s="89"/>
      <c r="D34" s="89"/>
      <c r="E34" s="89"/>
      <c r="F34" s="89"/>
      <c r="G34" s="89"/>
      <c r="H34" s="89"/>
      <c r="I34" s="89"/>
      <c r="J34" s="89"/>
      <c r="K34" s="89"/>
      <c r="L34" s="89"/>
      <c r="M34" s="92" t="s">
        <v>34</v>
      </c>
      <c r="N34" s="18">
        <f>N33*N22</f>
        <v>159378.22075491154</v>
      </c>
      <c r="O34" s="14"/>
      <c r="P34" s="80"/>
    </row>
    <row r="35" spans="1:16" x14ac:dyDescent="0.2">
      <c r="A35" s="81"/>
      <c r="B35" s="89"/>
      <c r="C35" s="89"/>
      <c r="D35" s="89"/>
      <c r="E35" s="89"/>
      <c r="F35" s="89"/>
      <c r="G35" s="89"/>
      <c r="H35" s="89"/>
      <c r="I35" s="89"/>
      <c r="J35" s="89"/>
      <c r="K35" s="89"/>
      <c r="L35" s="89"/>
      <c r="M35" s="89"/>
      <c r="N35" s="24"/>
    </row>
    <row r="36" spans="1:16" x14ac:dyDescent="0.2">
      <c r="A36" s="81"/>
      <c r="B36" s="3"/>
      <c r="C36" s="3"/>
      <c r="D36" s="3"/>
      <c r="E36" s="3"/>
      <c r="F36" s="3"/>
      <c r="G36" s="3"/>
      <c r="H36" s="3"/>
      <c r="I36" s="3"/>
      <c r="J36" s="3"/>
      <c r="K36" s="3"/>
      <c r="L36" s="3"/>
      <c r="M36" s="3"/>
      <c r="N36" s="48" t="s">
        <v>27</v>
      </c>
      <c r="O36" s="38"/>
    </row>
    <row r="37" spans="1:16" ht="13.5" thickBot="1" x14ac:dyDescent="0.25">
      <c r="A37" s="73" t="s">
        <v>13</v>
      </c>
      <c r="B37" s="31">
        <f t="shared" ref="B37:M37" si="10">B6</f>
        <v>42886</v>
      </c>
      <c r="C37" s="31">
        <f t="shared" si="10"/>
        <v>42916</v>
      </c>
      <c r="D37" s="31">
        <f t="shared" si="10"/>
        <v>42947</v>
      </c>
      <c r="E37" s="31">
        <f t="shared" si="10"/>
        <v>42978</v>
      </c>
      <c r="F37" s="31">
        <f t="shared" si="10"/>
        <v>43008</v>
      </c>
      <c r="G37" s="31">
        <f t="shared" si="10"/>
        <v>43039</v>
      </c>
      <c r="H37" s="31">
        <f t="shared" si="10"/>
        <v>43069</v>
      </c>
      <c r="I37" s="31">
        <f t="shared" si="10"/>
        <v>43100</v>
      </c>
      <c r="J37" s="31">
        <f t="shared" si="10"/>
        <v>43131</v>
      </c>
      <c r="K37" s="31">
        <f t="shared" si="10"/>
        <v>43159</v>
      </c>
      <c r="L37" s="31">
        <f t="shared" si="10"/>
        <v>43190</v>
      </c>
      <c r="M37" s="31">
        <f t="shared" si="10"/>
        <v>43220</v>
      </c>
      <c r="N37" s="71" t="s">
        <v>1</v>
      </c>
      <c r="O37" s="44"/>
      <c r="P37" s="83"/>
    </row>
    <row r="38" spans="1:16" x14ac:dyDescent="0.2">
      <c r="A38" s="73"/>
      <c r="B38" s="4"/>
      <c r="C38" s="4"/>
      <c r="D38" s="4"/>
      <c r="E38" s="4"/>
      <c r="F38" s="4"/>
      <c r="G38" s="4"/>
      <c r="H38" s="4"/>
      <c r="I38" s="4"/>
      <c r="J38" s="4"/>
      <c r="K38" s="4"/>
      <c r="L38" s="4"/>
      <c r="M38" s="4"/>
      <c r="N38" s="50"/>
      <c r="O38" s="44"/>
      <c r="P38" s="83"/>
    </row>
    <row r="39" spans="1:16" x14ac:dyDescent="0.2">
      <c r="A39" s="3" t="s">
        <v>2</v>
      </c>
      <c r="N39" s="24"/>
    </row>
    <row r="40" spans="1:16" x14ac:dyDescent="0.2">
      <c r="A40" s="84" t="s">
        <v>3</v>
      </c>
      <c r="B40" s="90">
        <f>'[3]Joe''s Comm Credit'!B39</f>
        <v>7.1294165085388954</v>
      </c>
      <c r="C40" s="90">
        <f>'[3]Joe''s Comm Credit'!C39</f>
        <v>5.8682057574327464</v>
      </c>
      <c r="D40" s="90">
        <f>'[3]Joe''s Comm Credit'!D39</f>
        <v>5.5814856064181129</v>
      </c>
      <c r="E40" s="90">
        <f>'[3]Joe''s Comm Credit'!E39</f>
        <v>5.901185289294915</v>
      </c>
      <c r="F40" s="90">
        <f>'[3]Joe''s Comm Credit'!F39</f>
        <v>5.8088707482993129</v>
      </c>
      <c r="G40" s="90">
        <f>'[3]Joe''s Comm Credit'!G39</f>
        <v>6.7143803967327935</v>
      </c>
      <c r="H40" s="90">
        <f>'[3]Joe''s Comm Credit'!H39</f>
        <v>7.4433379888268121</v>
      </c>
      <c r="I40" s="90">
        <f>'[3]Joe''s Comm Credit'!I39</f>
        <v>6.2497977214601272</v>
      </c>
      <c r="J40" s="90">
        <f>'[3]Joe''s Comm Credit'!J39</f>
        <v>6.258328498257022</v>
      </c>
      <c r="K40" s="90">
        <f>'[3]Joe''s Comm Credit'!K39</f>
        <v>5.0971885928670648</v>
      </c>
      <c r="L40" s="90">
        <f>'[3]Joe''s Comm Credit'!L39</f>
        <v>5.5244647323943594</v>
      </c>
      <c r="M40" s="90">
        <f>'[3]Joe''s Comm Credit'!M39</f>
        <v>5.9588105815554053</v>
      </c>
      <c r="N40" s="29">
        <f>SUM(B40:M40)</f>
        <v>73.535472422077575</v>
      </c>
      <c r="P40" s="35"/>
    </row>
    <row r="41" spans="1:16" x14ac:dyDescent="0.2">
      <c r="A41" s="84" t="s">
        <v>11</v>
      </c>
      <c r="B41" s="90">
        <f>'[3]Joe''s Comm Credit'!B40</f>
        <v>0.71000000000003638</v>
      </c>
      <c r="C41" s="90">
        <f>'[3]Joe''s Comm Credit'!C40</f>
        <v>0.62999999999996703</v>
      </c>
      <c r="D41" s="90">
        <f>'[3]Joe''s Comm Credit'!D40</f>
        <v>0.71999999999997044</v>
      </c>
      <c r="E41" s="90">
        <f>'[3]Joe''s Comm Credit'!E40</f>
        <v>0.75</v>
      </c>
      <c r="F41" s="90">
        <f>'[3]Joe''s Comm Credit'!F40</f>
        <v>0.65000000000000568</v>
      </c>
      <c r="G41" s="90">
        <f>'[3]Joe''s Comm Credit'!G40</f>
        <v>0.63999999999998636</v>
      </c>
      <c r="H41" s="90">
        <f>'[3]Joe''s Comm Credit'!H40</f>
        <v>0.55000000000003979</v>
      </c>
      <c r="I41" s="90">
        <f>'[3]Joe''s Comm Credit'!I40</f>
        <v>0.63</v>
      </c>
      <c r="J41" s="90">
        <f>'[3]Joe''s Comm Credit'!J40</f>
        <v>0.71</v>
      </c>
      <c r="K41" s="90">
        <f>'[3]Joe''s Comm Credit'!K40</f>
        <v>0.46</v>
      </c>
      <c r="L41" s="90">
        <f>'[3]Joe''s Comm Credit'!L40</f>
        <v>0.56999999999999995</v>
      </c>
      <c r="M41" s="90">
        <f>'[3]Joe''s Comm Credit'!M40</f>
        <v>0.54</v>
      </c>
      <c r="N41" s="29">
        <f>SUM(B41:M41)</f>
        <v>7.5600000000000058</v>
      </c>
      <c r="O41" s="85"/>
      <c r="P41" s="35"/>
    </row>
    <row r="42" spans="1:16" x14ac:dyDescent="0.2">
      <c r="A42" s="82" t="s">
        <v>12</v>
      </c>
      <c r="B42" s="33">
        <f t="shared" ref="B42:M42" si="11">SUM(B40:B41)</f>
        <v>7.8394165085389318</v>
      </c>
      <c r="C42" s="33">
        <f t="shared" si="11"/>
        <v>6.4982057574327134</v>
      </c>
      <c r="D42" s="33">
        <f t="shared" si="11"/>
        <v>6.3014856064180833</v>
      </c>
      <c r="E42" s="33">
        <f t="shared" si="11"/>
        <v>6.651185289294915</v>
      </c>
      <c r="F42" s="33">
        <f t="shared" si="11"/>
        <v>6.4588707482993186</v>
      </c>
      <c r="G42" s="33">
        <f t="shared" si="11"/>
        <v>7.3543803967327799</v>
      </c>
      <c r="H42" s="33">
        <f t="shared" si="11"/>
        <v>7.9933379888268519</v>
      </c>
      <c r="I42" s="33">
        <f t="shared" si="11"/>
        <v>6.8797977214601271</v>
      </c>
      <c r="J42" s="33">
        <f t="shared" si="11"/>
        <v>6.9683284982570219</v>
      </c>
      <c r="K42" s="33">
        <f t="shared" si="11"/>
        <v>5.5571885928670648</v>
      </c>
      <c r="L42" s="33">
        <f>SUM(L40:L41)</f>
        <v>6.0944647323943597</v>
      </c>
      <c r="M42" s="33">
        <f t="shared" si="11"/>
        <v>6.4988105815554054</v>
      </c>
      <c r="N42" s="34">
        <f>SUM(N40:N41)</f>
        <v>81.095472422077577</v>
      </c>
    </row>
    <row r="43" spans="1:16" x14ac:dyDescent="0.2">
      <c r="A43" s="84"/>
      <c r="B43" s="90"/>
      <c r="C43" s="90"/>
      <c r="D43" s="90"/>
      <c r="E43" s="90"/>
      <c r="F43" s="90"/>
      <c r="G43" s="90"/>
      <c r="H43" s="90"/>
      <c r="I43" s="90"/>
      <c r="J43" s="90"/>
      <c r="K43" s="90"/>
      <c r="L43" s="90"/>
      <c r="M43" s="90"/>
      <c r="N43" s="45"/>
    </row>
    <row r="44" spans="1:16" x14ac:dyDescent="0.2">
      <c r="A44" s="82" t="s">
        <v>4</v>
      </c>
      <c r="N44" s="36"/>
    </row>
    <row r="45" spans="1:16" x14ac:dyDescent="0.2">
      <c r="A45" s="84" t="s">
        <v>3</v>
      </c>
      <c r="B45" s="17">
        <f t="shared" ref="B45:M46" si="12">+B14</f>
        <v>62.714999999999996</v>
      </c>
      <c r="C45" s="17">
        <f t="shared" si="12"/>
        <v>85.117999999999995</v>
      </c>
      <c r="D45" s="17">
        <f t="shared" si="12"/>
        <v>94.094999999999999</v>
      </c>
      <c r="E45" s="17">
        <f t="shared" si="12"/>
        <v>80.64</v>
      </c>
      <c r="F45" s="17">
        <f t="shared" si="12"/>
        <v>61.322000000000017</v>
      </c>
      <c r="G45" s="17">
        <f t="shared" si="12"/>
        <v>22.388999999999996</v>
      </c>
      <c r="H45" s="17">
        <f t="shared" si="12"/>
        <v>35.187000000000005</v>
      </c>
      <c r="I45" s="17">
        <f t="shared" si="12"/>
        <v>32.935000000000024</v>
      </c>
      <c r="J45" s="17">
        <f t="shared" si="12"/>
        <v>-18.190220000000004</v>
      </c>
      <c r="K45" s="17">
        <f t="shared" si="12"/>
        <v>-33.529720000000005</v>
      </c>
      <c r="L45" s="17">
        <f t="shared" si="12"/>
        <v>-38.297619999999981</v>
      </c>
      <c r="M45" s="17">
        <f t="shared" si="12"/>
        <v>-50.726408000000006</v>
      </c>
      <c r="N45" s="36"/>
    </row>
    <row r="46" spans="1:16" x14ac:dyDescent="0.2">
      <c r="A46" s="84" t="s">
        <v>11</v>
      </c>
      <c r="B46" s="17">
        <f t="shared" si="12"/>
        <v>30</v>
      </c>
      <c r="C46" s="17">
        <f t="shared" si="12"/>
        <v>30</v>
      </c>
      <c r="D46" s="17">
        <f t="shared" si="12"/>
        <v>30</v>
      </c>
      <c r="E46" s="17">
        <f t="shared" si="12"/>
        <v>30</v>
      </c>
      <c r="F46" s="17">
        <f t="shared" si="12"/>
        <v>30</v>
      </c>
      <c r="G46" s="17">
        <f t="shared" si="12"/>
        <v>30</v>
      </c>
      <c r="H46" s="17">
        <f t="shared" si="12"/>
        <v>30</v>
      </c>
      <c r="I46" s="17">
        <f t="shared" si="12"/>
        <v>30</v>
      </c>
      <c r="J46" s="17">
        <f t="shared" si="12"/>
        <v>-30</v>
      </c>
      <c r="K46" s="17">
        <f t="shared" si="12"/>
        <v>-30</v>
      </c>
      <c r="L46" s="17">
        <f t="shared" si="12"/>
        <v>-30</v>
      </c>
      <c r="M46" s="17">
        <f t="shared" si="12"/>
        <v>-30</v>
      </c>
      <c r="N46" s="36"/>
    </row>
    <row r="47" spans="1:16" x14ac:dyDescent="0.2">
      <c r="A47" s="84"/>
      <c r="B47" s="90"/>
      <c r="C47" s="90"/>
      <c r="D47" s="90"/>
      <c r="E47" s="90"/>
      <c r="F47" s="90"/>
      <c r="G47" s="90"/>
      <c r="H47" s="90"/>
      <c r="I47" s="90"/>
      <c r="J47" s="90"/>
      <c r="K47" s="90"/>
      <c r="L47" s="90"/>
      <c r="M47" s="90"/>
      <c r="N47" s="36"/>
    </row>
    <row r="48" spans="1:16" x14ac:dyDescent="0.2">
      <c r="A48" s="3" t="s">
        <v>5</v>
      </c>
      <c r="B48" s="90"/>
      <c r="C48" s="90"/>
      <c r="D48" s="90"/>
      <c r="E48" s="90"/>
      <c r="F48" s="90"/>
      <c r="G48" s="90"/>
      <c r="H48" s="90"/>
      <c r="I48" s="90"/>
      <c r="J48" s="90"/>
      <c r="K48" s="90"/>
      <c r="L48" s="90"/>
      <c r="M48" s="90"/>
      <c r="N48" s="36"/>
    </row>
    <row r="49" spans="1:17" x14ac:dyDescent="0.2">
      <c r="A49" s="84" t="s">
        <v>3</v>
      </c>
      <c r="B49" s="91">
        <f t="shared" ref="B49:M49" si="13">+B40*B45</f>
        <v>447.12135633301682</v>
      </c>
      <c r="C49" s="91">
        <f t="shared" si="13"/>
        <v>499.48993766116047</v>
      </c>
      <c r="D49" s="91">
        <f t="shared" si="13"/>
        <v>525.18988813591227</v>
      </c>
      <c r="E49" s="91">
        <f t="shared" si="13"/>
        <v>475.87158172874194</v>
      </c>
      <c r="F49" s="91">
        <f t="shared" si="13"/>
        <v>356.21157202721059</v>
      </c>
      <c r="G49" s="91">
        <f t="shared" si="13"/>
        <v>150.32826270245047</v>
      </c>
      <c r="H49" s="91">
        <f t="shared" si="13"/>
        <v>261.90873381284905</v>
      </c>
      <c r="I49" s="91">
        <f t="shared" si="13"/>
        <v>205.83708795628945</v>
      </c>
      <c r="J49" s="91">
        <f t="shared" si="13"/>
        <v>-113.84037221556487</v>
      </c>
      <c r="K49" s="91">
        <f t="shared" si="13"/>
        <v>-170.9073063060267</v>
      </c>
      <c r="L49" s="91">
        <f>+L40*L45</f>
        <v>-211.57385102464076</v>
      </c>
      <c r="M49" s="91">
        <f t="shared" si="13"/>
        <v>-302.26905675469681</v>
      </c>
      <c r="N49" s="12">
        <f>SUM(B49:M49)</f>
        <v>2123.3678340567017</v>
      </c>
    </row>
    <row r="50" spans="1:17" x14ac:dyDescent="0.2">
      <c r="A50" s="84" t="s">
        <v>11</v>
      </c>
      <c r="B50" s="91">
        <f t="shared" ref="B50:M50" si="14">+B46*B41</f>
        <v>21.300000000001091</v>
      </c>
      <c r="C50" s="91">
        <f t="shared" si="14"/>
        <v>18.899999999999011</v>
      </c>
      <c r="D50" s="91">
        <f t="shared" si="14"/>
        <v>21.599999999999113</v>
      </c>
      <c r="E50" s="91">
        <f t="shared" si="14"/>
        <v>22.5</v>
      </c>
      <c r="F50" s="91">
        <f t="shared" si="14"/>
        <v>19.500000000000171</v>
      </c>
      <c r="G50" s="91">
        <f t="shared" si="14"/>
        <v>19.199999999999591</v>
      </c>
      <c r="H50" s="91">
        <f t="shared" si="14"/>
        <v>16.500000000001194</v>
      </c>
      <c r="I50" s="91">
        <f t="shared" si="14"/>
        <v>18.899999999999999</v>
      </c>
      <c r="J50" s="91">
        <f t="shared" si="14"/>
        <v>-21.299999999999997</v>
      </c>
      <c r="K50" s="91">
        <f t="shared" si="14"/>
        <v>-13.8</v>
      </c>
      <c r="L50" s="91">
        <f>+L46*L41</f>
        <v>-17.099999999999998</v>
      </c>
      <c r="M50" s="91">
        <f t="shared" si="14"/>
        <v>-16.200000000000003</v>
      </c>
      <c r="N50" s="12">
        <f>SUM(B50:M50)</f>
        <v>90.000000000000199</v>
      </c>
    </row>
    <row r="51" spans="1:17" x14ac:dyDescent="0.2">
      <c r="A51" s="3" t="s">
        <v>14</v>
      </c>
      <c r="B51" s="40">
        <f t="shared" ref="B51:I51" si="15">+B49+B50</f>
        <v>468.42135633301791</v>
      </c>
      <c r="C51" s="40">
        <f t="shared" si="15"/>
        <v>518.38993766115948</v>
      </c>
      <c r="D51" s="40">
        <f t="shared" si="15"/>
        <v>546.78988813591138</v>
      </c>
      <c r="E51" s="40">
        <f t="shared" si="15"/>
        <v>498.37158172874194</v>
      </c>
      <c r="F51" s="40">
        <f t="shared" si="15"/>
        <v>375.71157202721076</v>
      </c>
      <c r="G51" s="40">
        <f t="shared" si="15"/>
        <v>169.52826270245006</v>
      </c>
      <c r="H51" s="40">
        <f t="shared" si="15"/>
        <v>278.40873381285024</v>
      </c>
      <c r="I51" s="40">
        <f t="shared" si="15"/>
        <v>224.73708795628946</v>
      </c>
      <c r="J51" s="40">
        <f>+J49+J50</f>
        <v>-135.14037221556487</v>
      </c>
      <c r="K51" s="40">
        <f>+K49+K50</f>
        <v>-184.70730630602671</v>
      </c>
      <c r="L51" s="40">
        <f>+L49+L50</f>
        <v>-228.67385102464075</v>
      </c>
      <c r="M51" s="40">
        <f>+M49+M50</f>
        <v>-318.46905675469679</v>
      </c>
      <c r="N51" s="41">
        <f>SUM(N49:N50)</f>
        <v>2213.3678340567017</v>
      </c>
    </row>
    <row r="52" spans="1:17" x14ac:dyDescent="0.2">
      <c r="B52" s="5"/>
      <c r="C52" s="5"/>
      <c r="D52" s="5"/>
      <c r="E52" s="5"/>
      <c r="F52" s="5"/>
      <c r="G52" s="5"/>
      <c r="H52" s="5"/>
      <c r="I52" s="5"/>
      <c r="J52" s="5"/>
      <c r="K52" s="5"/>
      <c r="L52" s="5"/>
      <c r="M52" s="5"/>
      <c r="N52" s="9"/>
    </row>
    <row r="53" spans="1:17" x14ac:dyDescent="0.2">
      <c r="A53" s="82" t="s">
        <v>6</v>
      </c>
      <c r="B53" s="5">
        <f>'[3]Joe''s Comm Credit'!B53</f>
        <v>332</v>
      </c>
      <c r="C53" s="5">
        <f>'[3]Joe''s Comm Credit'!C53</f>
        <v>332</v>
      </c>
      <c r="D53" s="5">
        <f>'[3]Joe''s Comm Credit'!D53</f>
        <v>332</v>
      </c>
      <c r="E53" s="5">
        <f>'[3]Joe''s Comm Credit'!E53</f>
        <v>332</v>
      </c>
      <c r="F53" s="5">
        <f>'[3]Joe''s Comm Credit'!F53</f>
        <v>332</v>
      </c>
      <c r="G53" s="5">
        <f>'[3]Joe''s Comm Credit'!G53</f>
        <v>332</v>
      </c>
      <c r="H53" s="5">
        <f>'[3]Joe''s Comm Credit'!H53</f>
        <v>332</v>
      </c>
      <c r="I53" s="5">
        <f>'[3]Joe''s Comm Credit'!I53</f>
        <v>332</v>
      </c>
      <c r="J53" s="5">
        <f>'[3]Joe''s Comm Credit'!J53</f>
        <v>342</v>
      </c>
      <c r="K53" s="5">
        <f>'[3]Joe''s Comm Credit'!K53</f>
        <v>342</v>
      </c>
      <c r="L53" s="5">
        <f>'[3]Joe''s Comm Credit'!L53</f>
        <v>337</v>
      </c>
      <c r="M53" s="5">
        <f>'[3]Joe''s Comm Credit'!M53</f>
        <v>343</v>
      </c>
      <c r="N53" s="8">
        <f>SUM(B53:M53)</f>
        <v>4020</v>
      </c>
      <c r="Q53" s="89"/>
    </row>
    <row r="54" spans="1:17" x14ac:dyDescent="0.2">
      <c r="A54" s="84"/>
      <c r="N54" s="9"/>
    </row>
    <row r="55" spans="1:17" x14ac:dyDescent="0.2">
      <c r="A55" s="89" t="s">
        <v>7</v>
      </c>
      <c r="B55" s="17">
        <f t="shared" ref="B55:M55" si="16">IFERROR(B51/B53,0)</f>
        <v>1.4109076997982468</v>
      </c>
      <c r="C55" s="17">
        <f t="shared" si="16"/>
        <v>1.5614154748830105</v>
      </c>
      <c r="D55" s="17">
        <f t="shared" si="16"/>
        <v>1.6469574943852752</v>
      </c>
      <c r="E55" s="17">
        <f t="shared" si="16"/>
        <v>1.501119222074524</v>
      </c>
      <c r="F55" s="17">
        <f t="shared" si="16"/>
        <v>1.1316613615277433</v>
      </c>
      <c r="G55" s="17">
        <f t="shared" si="16"/>
        <v>0.51062729729653633</v>
      </c>
      <c r="H55" s="17">
        <f t="shared" si="16"/>
        <v>0.83858052353268142</v>
      </c>
      <c r="I55" s="17">
        <f t="shared" si="16"/>
        <v>0.67691893962737792</v>
      </c>
      <c r="J55" s="17">
        <f t="shared" si="16"/>
        <v>-0.39514728718001424</v>
      </c>
      <c r="K55" s="17">
        <f t="shared" si="16"/>
        <v>-0.54007984300007805</v>
      </c>
      <c r="L55" s="17">
        <f t="shared" si="16"/>
        <v>-0.67855742143810316</v>
      </c>
      <c r="M55" s="17">
        <f t="shared" si="16"/>
        <v>-0.92848121502827052</v>
      </c>
      <c r="N55" s="18"/>
    </row>
    <row r="56" spans="1:17" x14ac:dyDescent="0.2">
      <c r="A56" s="89" t="s">
        <v>8</v>
      </c>
      <c r="B56" s="17">
        <f>'[5]Joe''s Comm Credit'!$D$56</f>
        <v>0.82</v>
      </c>
      <c r="C56" s="17">
        <f>'[5]Joe''s Comm Credit'!$D$56</f>
        <v>0.82</v>
      </c>
      <c r="D56" s="17">
        <f>'[5]Joe''s Comm Credit'!$N$60</f>
        <v>1.31</v>
      </c>
      <c r="E56" s="17">
        <f>'[5]Joe''s Comm Credit'!$N$60</f>
        <v>1.31</v>
      </c>
      <c r="F56" s="17">
        <f>'[5]Joe''s Comm Credit'!$N$60</f>
        <v>1.31</v>
      </c>
      <c r="G56" s="17">
        <f>'[5]Joe''s Comm Credit'!$N$60</f>
        <v>1.31</v>
      </c>
      <c r="H56" s="17">
        <f>'[5]Joe''s Comm Credit'!$N$60</f>
        <v>1.31</v>
      </c>
      <c r="I56" s="17">
        <f>'[5]Joe''s Comm Credit'!$N$60</f>
        <v>1.31</v>
      </c>
      <c r="J56" s="17">
        <f>'[5]Joe''s Comm Credit'!$N$60</f>
        <v>1.31</v>
      </c>
      <c r="K56" s="17">
        <f>'[5]Joe''s Comm Credit'!$N$60</f>
        <v>1.31</v>
      </c>
      <c r="L56" s="17">
        <f>'[5]Joe''s Comm Credit'!$N$60</f>
        <v>1.31</v>
      </c>
      <c r="M56" s="17">
        <f>'[5]Joe''s Comm Credit'!$N$60</f>
        <v>1.31</v>
      </c>
      <c r="N56" s="18"/>
    </row>
    <row r="57" spans="1:17" x14ac:dyDescent="0.2">
      <c r="A57" s="21" t="s">
        <v>17</v>
      </c>
      <c r="B57" s="21">
        <f>(B55-B56)*B53</f>
        <v>196.18135633301796</v>
      </c>
      <c r="C57" s="21">
        <f t="shared" ref="C57:I57" si="17">(C55-C56)*C53</f>
        <v>246.1499376611595</v>
      </c>
      <c r="D57" s="21">
        <f t="shared" si="17"/>
        <v>111.86988813591134</v>
      </c>
      <c r="E57" s="21">
        <f t="shared" si="17"/>
        <v>63.451581728741942</v>
      </c>
      <c r="F57" s="21">
        <f t="shared" si="17"/>
        <v>-59.208427972789231</v>
      </c>
      <c r="G57" s="21">
        <f t="shared" si="17"/>
        <v>-265.39173729754998</v>
      </c>
      <c r="H57" s="21">
        <f t="shared" si="17"/>
        <v>-156.51126618714977</v>
      </c>
      <c r="I57" s="21">
        <f t="shared" si="17"/>
        <v>-210.18291204371056</v>
      </c>
      <c r="J57" s="21">
        <f>(J55-J56)*J53</f>
        <v>-583.16037221556485</v>
      </c>
      <c r="K57" s="21">
        <f>(K55-K56)*K53</f>
        <v>-632.72730630602678</v>
      </c>
      <c r="L57" s="21">
        <f>(L55-L56)*L53</f>
        <v>-670.14385102464075</v>
      </c>
      <c r="M57" s="21">
        <f>(M55-M56)*M53</f>
        <v>-767.79905675469672</v>
      </c>
      <c r="N57" s="55">
        <f>SUM(B57:M57)</f>
        <v>-2727.472165943298</v>
      </c>
    </row>
    <row r="58" spans="1:17" x14ac:dyDescent="0.2">
      <c r="N58" s="7"/>
    </row>
    <row r="59" spans="1:17" ht="15" x14ac:dyDescent="0.25">
      <c r="A59" s="126"/>
      <c r="B59" s="56"/>
      <c r="C59" s="56"/>
      <c r="D59" s="56"/>
      <c r="E59" s="56"/>
      <c r="F59" s="56"/>
      <c r="G59" s="56"/>
      <c r="H59" s="56"/>
      <c r="I59" s="56"/>
      <c r="J59" s="56"/>
      <c r="K59" s="56"/>
      <c r="L59" s="56"/>
      <c r="M59" s="92" t="s">
        <v>19</v>
      </c>
      <c r="N59" s="18">
        <f>ROUND(N57/N53,2)</f>
        <v>-0.68</v>
      </c>
    </row>
    <row r="60" spans="1:17" x14ac:dyDescent="0.2">
      <c r="A60" s="127" t="s">
        <v>28</v>
      </c>
      <c r="B60" s="128">
        <v>43069</v>
      </c>
      <c r="C60" s="128">
        <v>43100</v>
      </c>
      <c r="D60" s="128">
        <v>43131</v>
      </c>
      <c r="E60" s="128">
        <v>43159</v>
      </c>
      <c r="F60" s="128">
        <v>43190</v>
      </c>
      <c r="G60" s="128">
        <v>43220</v>
      </c>
      <c r="H60" s="23"/>
      <c r="I60" s="23"/>
      <c r="J60" s="23"/>
      <c r="K60" s="23"/>
      <c r="L60" s="23"/>
      <c r="M60" s="92" t="s">
        <v>20</v>
      </c>
      <c r="N60" s="18">
        <f>SUM(B63:G63)/SUM(H53:M53)</f>
        <v>-0.99003034010011104</v>
      </c>
    </row>
    <row r="61" spans="1:17" ht="25.5" x14ac:dyDescent="0.2">
      <c r="A61" s="129" t="s">
        <v>31</v>
      </c>
      <c r="B61" s="138">
        <f>H40*B30</f>
        <v>-73.041475684357465</v>
      </c>
      <c r="C61" s="138">
        <f t="shared" ref="C61:F61" si="18">I40*C30</f>
        <v>-75.403809509416291</v>
      </c>
      <c r="D61" s="138">
        <f t="shared" si="18"/>
        <v>-395.46515463713087</v>
      </c>
      <c r="E61" s="138">
        <f t="shared" si="18"/>
        <v>-400.28079298504457</v>
      </c>
      <c r="F61" s="138">
        <f t="shared" si="18"/>
        <v>-460.17476398238693</v>
      </c>
      <c r="G61" s="138">
        <f>M40*G30</f>
        <v>-570.41553292469007</v>
      </c>
      <c r="H61" s="68"/>
      <c r="I61" s="68"/>
      <c r="J61" s="68"/>
      <c r="K61" s="68"/>
      <c r="L61" s="68"/>
      <c r="M61" s="93" t="s">
        <v>30</v>
      </c>
      <c r="N61" s="55">
        <f>SUM(N59:N60)</f>
        <v>-1.6700303401001111</v>
      </c>
    </row>
    <row r="62" spans="1:17" x14ac:dyDescent="0.2">
      <c r="A62" s="129" t="s">
        <v>35</v>
      </c>
      <c r="B62" s="139">
        <f>H41*H46</f>
        <v>16.500000000001194</v>
      </c>
      <c r="C62" s="139">
        <f t="shared" ref="C62:G62" si="19">I41*I46</f>
        <v>18.899999999999999</v>
      </c>
      <c r="D62" s="139">
        <f t="shared" si="19"/>
        <v>-21.299999999999997</v>
      </c>
      <c r="E62" s="139">
        <f t="shared" si="19"/>
        <v>-13.8</v>
      </c>
      <c r="F62" s="139">
        <f t="shared" si="19"/>
        <v>-17.099999999999998</v>
      </c>
      <c r="G62" s="139">
        <f t="shared" si="19"/>
        <v>-16.200000000000003</v>
      </c>
      <c r="H62" s="23"/>
      <c r="I62" s="23"/>
      <c r="J62" s="23"/>
      <c r="K62" s="23"/>
      <c r="L62" s="23"/>
      <c r="M62" s="92"/>
      <c r="N62" s="55"/>
    </row>
    <row r="63" spans="1:17" x14ac:dyDescent="0.2">
      <c r="A63" s="133" t="s">
        <v>33</v>
      </c>
      <c r="B63" s="140">
        <f>SUM(B61:B62)</f>
        <v>-56.541475684356271</v>
      </c>
      <c r="C63" s="140">
        <f t="shared" ref="C63:G63" si="20">SUM(C61:C62)</f>
        <v>-56.503809509416293</v>
      </c>
      <c r="D63" s="140">
        <f t="shared" si="20"/>
        <v>-416.76515463713088</v>
      </c>
      <c r="E63" s="140">
        <f t="shared" si="20"/>
        <v>-414.08079298504458</v>
      </c>
      <c r="F63" s="140">
        <f t="shared" si="20"/>
        <v>-477.27476398238696</v>
      </c>
      <c r="G63" s="140">
        <f t="shared" si="20"/>
        <v>-586.61553292469011</v>
      </c>
      <c r="H63" s="86"/>
      <c r="I63" s="86"/>
      <c r="J63" s="86"/>
      <c r="K63" s="86"/>
      <c r="L63" s="86"/>
      <c r="M63" s="92" t="s">
        <v>32</v>
      </c>
      <c r="N63" s="37">
        <v>1.72</v>
      </c>
    </row>
    <row r="64" spans="1:17" x14ac:dyDescent="0.2">
      <c r="B64" s="26"/>
      <c r="C64" s="26"/>
      <c r="D64" s="26"/>
      <c r="E64" s="26"/>
      <c r="F64" s="26"/>
      <c r="G64" s="26"/>
      <c r="H64" s="26"/>
      <c r="I64" s="26"/>
      <c r="J64" s="26"/>
      <c r="K64" s="26"/>
      <c r="L64" s="26"/>
      <c r="M64" s="92" t="s">
        <v>9</v>
      </c>
      <c r="N64" s="18">
        <f>N63-N61</f>
        <v>3.3900303401001111</v>
      </c>
      <c r="O64" s="87">
        <f>N64/N63</f>
        <v>1.9709478721512275</v>
      </c>
    </row>
    <row r="65" spans="1:60" x14ac:dyDescent="0.2">
      <c r="B65" s="26"/>
      <c r="C65" s="26"/>
      <c r="D65" s="26"/>
      <c r="E65" s="26"/>
      <c r="F65" s="26"/>
      <c r="G65" s="26"/>
      <c r="H65" s="26"/>
      <c r="I65" s="26"/>
      <c r="J65" s="26"/>
      <c r="K65" s="26"/>
      <c r="L65" s="26"/>
      <c r="M65" s="92" t="s">
        <v>34</v>
      </c>
      <c r="N65" s="18">
        <f>N64*N53</f>
        <v>13627.921967202446</v>
      </c>
    </row>
    <row r="66" spans="1:60" x14ac:dyDescent="0.2">
      <c r="N66" s="36"/>
    </row>
    <row r="67" spans="1:60" x14ac:dyDescent="0.2">
      <c r="B67" s="13"/>
      <c r="C67" s="13"/>
      <c r="D67" s="13"/>
      <c r="E67" s="13"/>
      <c r="F67" s="13"/>
      <c r="G67" s="13"/>
      <c r="H67" s="13"/>
      <c r="I67" s="13"/>
      <c r="J67" s="13"/>
      <c r="K67" s="13"/>
      <c r="L67" s="13"/>
      <c r="M67" s="13"/>
      <c r="N67" s="36"/>
    </row>
    <row r="68" spans="1:60" x14ac:dyDescent="0.2">
      <c r="B68" s="13"/>
      <c r="C68" s="13"/>
      <c r="D68" s="13"/>
      <c r="E68" s="13"/>
      <c r="F68" s="13"/>
      <c r="G68" s="13"/>
      <c r="H68" s="13"/>
      <c r="I68" s="13"/>
      <c r="J68" s="13"/>
      <c r="K68" s="13"/>
      <c r="L68" s="13"/>
      <c r="M68" s="13"/>
      <c r="N68" s="36"/>
    </row>
    <row r="69" spans="1:60" x14ac:dyDescent="0.2">
      <c r="B69" s="13"/>
      <c r="C69" s="13"/>
      <c r="D69" s="13"/>
      <c r="E69" s="13"/>
      <c r="F69" s="13"/>
      <c r="G69" s="13"/>
      <c r="H69" s="13"/>
      <c r="I69" s="13"/>
      <c r="J69" s="13"/>
      <c r="K69" s="13"/>
      <c r="L69" s="13"/>
      <c r="M69" s="13"/>
      <c r="N69" s="36"/>
    </row>
    <row r="70" spans="1:60" x14ac:dyDescent="0.2">
      <c r="N70" s="36"/>
    </row>
    <row r="71" spans="1:60" x14ac:dyDescent="0.2">
      <c r="B71" s="13"/>
      <c r="C71" s="13"/>
      <c r="D71" s="13"/>
      <c r="E71" s="13"/>
      <c r="F71" s="13"/>
      <c r="G71" s="13"/>
      <c r="H71" s="13"/>
      <c r="I71" s="13"/>
      <c r="J71" s="13"/>
      <c r="K71" s="13"/>
      <c r="L71" s="13"/>
      <c r="M71" s="13"/>
      <c r="N71" s="36"/>
    </row>
    <row r="72" spans="1:60" s="90" customFormat="1" x14ac:dyDescent="0.2">
      <c r="A72" s="88"/>
      <c r="B72" s="13"/>
      <c r="C72" s="13"/>
      <c r="D72" s="13"/>
      <c r="E72" s="13"/>
      <c r="F72" s="13"/>
      <c r="G72" s="13"/>
      <c r="H72" s="13"/>
      <c r="I72" s="13"/>
      <c r="J72" s="13"/>
      <c r="K72" s="13"/>
      <c r="L72" s="13"/>
      <c r="M72" s="13"/>
      <c r="N72" s="36"/>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row>
    <row r="73" spans="1:60" s="90" customFormat="1" x14ac:dyDescent="0.2">
      <c r="A73" s="88"/>
      <c r="B73" s="13"/>
      <c r="C73" s="13"/>
      <c r="D73" s="13"/>
      <c r="E73" s="13"/>
      <c r="F73" s="13"/>
      <c r="G73" s="13"/>
      <c r="H73" s="13"/>
      <c r="I73" s="13"/>
      <c r="J73" s="13"/>
      <c r="K73" s="13"/>
      <c r="L73" s="13"/>
      <c r="M73" s="13"/>
      <c r="N73" s="36"/>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row>
    <row r="74" spans="1:60" s="90" customFormat="1" x14ac:dyDescent="0.2">
      <c r="A74" s="88"/>
      <c r="B74" s="88"/>
      <c r="C74" s="88"/>
      <c r="D74" s="88"/>
      <c r="E74" s="88"/>
      <c r="F74" s="88"/>
      <c r="G74" s="88"/>
      <c r="H74" s="88"/>
      <c r="I74" s="88"/>
      <c r="J74" s="88"/>
      <c r="K74" s="88"/>
      <c r="L74" s="88"/>
      <c r="M74" s="88"/>
      <c r="N74" s="36"/>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row>
    <row r="75" spans="1:60" s="90" customFormat="1" x14ac:dyDescent="0.2">
      <c r="A75" s="88"/>
      <c r="B75" s="88"/>
      <c r="C75" s="88"/>
      <c r="D75" s="88"/>
      <c r="E75" s="88"/>
      <c r="F75" s="88"/>
      <c r="G75" s="88"/>
      <c r="H75" s="88"/>
      <c r="I75" s="88"/>
      <c r="J75" s="88"/>
      <c r="K75" s="88"/>
      <c r="L75" s="88"/>
      <c r="M75" s="88"/>
      <c r="N75" s="36"/>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row>
    <row r="76" spans="1:60" s="90" customFormat="1" x14ac:dyDescent="0.2">
      <c r="A76" s="88"/>
      <c r="B76" s="88"/>
      <c r="C76" s="88"/>
      <c r="D76" s="88"/>
      <c r="E76" s="88"/>
      <c r="F76" s="88"/>
      <c r="G76" s="88"/>
      <c r="H76" s="88"/>
      <c r="I76" s="88"/>
      <c r="J76" s="88"/>
      <c r="K76" s="88"/>
      <c r="L76" s="88"/>
      <c r="M76" s="88"/>
      <c r="N76" s="36"/>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row>
    <row r="77" spans="1:60" s="90" customFormat="1" x14ac:dyDescent="0.2">
      <c r="A77" s="88"/>
      <c r="B77" s="88"/>
      <c r="C77" s="88"/>
      <c r="D77" s="88"/>
      <c r="E77" s="88"/>
      <c r="F77" s="88"/>
      <c r="G77" s="88"/>
      <c r="H77" s="88"/>
      <c r="I77" s="88"/>
      <c r="J77" s="88"/>
      <c r="K77" s="88"/>
      <c r="L77" s="88"/>
      <c r="M77" s="88"/>
      <c r="N77" s="36"/>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row>
    <row r="78" spans="1:60" s="90" customFormat="1" x14ac:dyDescent="0.2">
      <c r="A78" s="88"/>
      <c r="B78" s="88"/>
      <c r="C78" s="88"/>
      <c r="D78" s="88"/>
      <c r="E78" s="88"/>
      <c r="F78" s="88"/>
      <c r="G78" s="88"/>
      <c r="H78" s="88"/>
      <c r="I78" s="88"/>
      <c r="J78" s="88"/>
      <c r="K78" s="88"/>
      <c r="L78" s="88"/>
      <c r="M78" s="88"/>
      <c r="N78" s="36"/>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row>
    <row r="79" spans="1:60" s="90" customFormat="1" x14ac:dyDescent="0.2">
      <c r="A79" s="88"/>
      <c r="B79" s="88"/>
      <c r="C79" s="88"/>
      <c r="D79" s="88"/>
      <c r="E79" s="88"/>
      <c r="F79" s="88"/>
      <c r="G79" s="88"/>
      <c r="H79" s="88"/>
      <c r="I79" s="88"/>
      <c r="J79" s="88"/>
      <c r="K79" s="88"/>
      <c r="L79" s="88"/>
      <c r="M79" s="88"/>
      <c r="N79" s="36"/>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row>
    <row r="80" spans="1:60" s="90" customFormat="1" x14ac:dyDescent="0.2">
      <c r="A80" s="88"/>
      <c r="B80" s="88"/>
      <c r="C80" s="88"/>
      <c r="D80" s="88"/>
      <c r="E80" s="88"/>
      <c r="F80" s="88"/>
      <c r="G80" s="88"/>
      <c r="H80" s="88"/>
      <c r="I80" s="88"/>
      <c r="J80" s="88"/>
      <c r="K80" s="88"/>
      <c r="L80" s="88"/>
      <c r="M80" s="88"/>
      <c r="N80" s="36"/>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row>
    <row r="81" spans="1:60" s="90" customFormat="1" x14ac:dyDescent="0.2">
      <c r="A81" s="88"/>
      <c r="B81" s="88"/>
      <c r="C81" s="88"/>
      <c r="D81" s="88"/>
      <c r="E81" s="88"/>
      <c r="F81" s="88"/>
      <c r="G81" s="88"/>
      <c r="H81" s="88"/>
      <c r="I81" s="88"/>
      <c r="J81" s="88"/>
      <c r="K81" s="88"/>
      <c r="L81" s="88"/>
      <c r="M81" s="88"/>
      <c r="N81" s="36"/>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row>
    <row r="82" spans="1:60" s="90" customFormat="1" x14ac:dyDescent="0.2">
      <c r="A82" s="88"/>
      <c r="B82" s="88"/>
      <c r="C82" s="88"/>
      <c r="D82" s="88"/>
      <c r="E82" s="88"/>
      <c r="F82" s="88"/>
      <c r="G82" s="88"/>
      <c r="H82" s="88"/>
      <c r="I82" s="88"/>
      <c r="J82" s="88"/>
      <c r="K82" s="88"/>
      <c r="L82" s="88"/>
      <c r="M82" s="88"/>
      <c r="N82" s="36"/>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row>
    <row r="83" spans="1:60" s="90" customFormat="1" x14ac:dyDescent="0.2">
      <c r="A83" s="88"/>
      <c r="B83" s="88"/>
      <c r="C83" s="88"/>
      <c r="D83" s="88"/>
      <c r="E83" s="88"/>
      <c r="F83" s="88"/>
      <c r="G83" s="88"/>
      <c r="H83" s="88"/>
      <c r="I83" s="88"/>
      <c r="J83" s="88"/>
      <c r="K83" s="88"/>
      <c r="L83" s="88"/>
      <c r="M83" s="88"/>
      <c r="N83" s="36"/>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row>
    <row r="84" spans="1:60" s="90" customFormat="1" x14ac:dyDescent="0.2">
      <c r="A84" s="88"/>
      <c r="B84" s="88"/>
      <c r="C84" s="88"/>
      <c r="D84" s="88"/>
      <c r="E84" s="88"/>
      <c r="F84" s="88"/>
      <c r="G84" s="88"/>
      <c r="H84" s="88"/>
      <c r="I84" s="88"/>
      <c r="J84" s="88"/>
      <c r="K84" s="88"/>
      <c r="L84" s="88"/>
      <c r="M84" s="88"/>
      <c r="N84" s="36"/>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row>
    <row r="85" spans="1:60" s="90" customFormat="1" x14ac:dyDescent="0.2">
      <c r="A85" s="88"/>
      <c r="B85" s="88"/>
      <c r="C85" s="88"/>
      <c r="D85" s="88"/>
      <c r="E85" s="88"/>
      <c r="F85" s="88"/>
      <c r="G85" s="88"/>
      <c r="H85" s="88"/>
      <c r="I85" s="88"/>
      <c r="J85" s="88"/>
      <c r="K85" s="88"/>
      <c r="L85" s="88"/>
      <c r="M85" s="88"/>
      <c r="N85" s="36"/>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row>
    <row r="86" spans="1:60" s="90" customFormat="1" x14ac:dyDescent="0.2">
      <c r="A86" s="88"/>
      <c r="B86" s="88"/>
      <c r="C86" s="88"/>
      <c r="D86" s="88"/>
      <c r="E86" s="88"/>
      <c r="F86" s="88"/>
      <c r="G86" s="88"/>
      <c r="H86" s="88"/>
      <c r="I86" s="88"/>
      <c r="J86" s="88"/>
      <c r="K86" s="88"/>
      <c r="L86" s="88"/>
      <c r="M86" s="88"/>
      <c r="N86" s="36"/>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row>
    <row r="87" spans="1:60" s="90" customFormat="1" x14ac:dyDescent="0.2">
      <c r="A87" s="88"/>
      <c r="B87" s="88"/>
      <c r="C87" s="88"/>
      <c r="D87" s="88"/>
      <c r="E87" s="88"/>
      <c r="F87" s="88"/>
      <c r="G87" s="88"/>
      <c r="H87" s="88"/>
      <c r="I87" s="88"/>
      <c r="J87" s="88"/>
      <c r="K87" s="88"/>
      <c r="L87" s="88"/>
      <c r="M87" s="88"/>
      <c r="N87" s="36"/>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row>
    <row r="88" spans="1:60" s="90" customFormat="1" x14ac:dyDescent="0.2">
      <c r="A88" s="88"/>
      <c r="B88" s="88"/>
      <c r="C88" s="88"/>
      <c r="D88" s="88"/>
      <c r="E88" s="88"/>
      <c r="F88" s="88"/>
      <c r="G88" s="88"/>
      <c r="H88" s="88"/>
      <c r="I88" s="88"/>
      <c r="J88" s="88"/>
      <c r="K88" s="88"/>
      <c r="L88" s="88"/>
      <c r="M88" s="88"/>
      <c r="N88" s="36"/>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row>
    <row r="89" spans="1:60" s="90" customFormat="1" x14ac:dyDescent="0.2">
      <c r="A89" s="88"/>
      <c r="B89" s="88"/>
      <c r="C89" s="88"/>
      <c r="D89" s="88"/>
      <c r="E89" s="88"/>
      <c r="F89" s="88"/>
      <c r="G89" s="88"/>
      <c r="H89" s="88"/>
      <c r="I89" s="88"/>
      <c r="J89" s="88"/>
      <c r="K89" s="88"/>
      <c r="L89" s="88"/>
      <c r="M89" s="88"/>
      <c r="N89" s="36"/>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row>
    <row r="90" spans="1:60" s="90" customFormat="1" x14ac:dyDescent="0.2">
      <c r="A90" s="88"/>
      <c r="B90" s="88"/>
      <c r="C90" s="88"/>
      <c r="D90" s="88"/>
      <c r="E90" s="88"/>
      <c r="F90" s="88"/>
      <c r="G90" s="88"/>
      <c r="H90" s="88"/>
      <c r="I90" s="88"/>
      <c r="J90" s="88"/>
      <c r="K90" s="88"/>
      <c r="L90" s="88"/>
      <c r="M90" s="88"/>
      <c r="N90" s="36"/>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row>
    <row r="91" spans="1:60" s="90" customFormat="1" x14ac:dyDescent="0.2">
      <c r="A91" s="88"/>
      <c r="B91" s="88"/>
      <c r="C91" s="88"/>
      <c r="D91" s="88"/>
      <c r="E91" s="88"/>
      <c r="F91" s="88"/>
      <c r="G91" s="88"/>
      <c r="H91" s="88"/>
      <c r="I91" s="88"/>
      <c r="J91" s="88"/>
      <c r="K91" s="88"/>
      <c r="L91" s="88"/>
      <c r="M91" s="88"/>
      <c r="N91" s="36"/>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row>
    <row r="92" spans="1:60" s="90" customFormat="1" x14ac:dyDescent="0.2">
      <c r="A92" s="88"/>
      <c r="B92" s="88"/>
      <c r="C92" s="88"/>
      <c r="D92" s="88"/>
      <c r="E92" s="88"/>
      <c r="F92" s="88"/>
      <c r="G92" s="88"/>
      <c r="H92" s="88"/>
      <c r="I92" s="88"/>
      <c r="J92" s="88"/>
      <c r="K92" s="88"/>
      <c r="L92" s="88"/>
      <c r="M92" s="88"/>
      <c r="N92" s="36"/>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row>
    <row r="93" spans="1:60" s="90" customFormat="1" x14ac:dyDescent="0.2">
      <c r="A93" s="88"/>
      <c r="B93" s="88"/>
      <c r="C93" s="88"/>
      <c r="D93" s="88"/>
      <c r="E93" s="88"/>
      <c r="F93" s="88"/>
      <c r="G93" s="88"/>
      <c r="H93" s="88"/>
      <c r="I93" s="88"/>
      <c r="J93" s="88"/>
      <c r="K93" s="88"/>
      <c r="L93" s="88"/>
      <c r="M93" s="88"/>
      <c r="N93" s="36"/>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row>
    <row r="94" spans="1:60" s="90" customFormat="1" x14ac:dyDescent="0.2">
      <c r="A94" s="88"/>
      <c r="B94" s="88"/>
      <c r="C94" s="88"/>
      <c r="D94" s="88"/>
      <c r="E94" s="88"/>
      <c r="F94" s="88"/>
      <c r="G94" s="88"/>
      <c r="H94" s="88"/>
      <c r="I94" s="88"/>
      <c r="J94" s="88"/>
      <c r="K94" s="88"/>
      <c r="L94" s="88"/>
      <c r="M94" s="88"/>
      <c r="N94" s="36"/>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row>
    <row r="95" spans="1:60" s="90" customFormat="1" x14ac:dyDescent="0.2">
      <c r="A95" s="88"/>
      <c r="B95" s="88"/>
      <c r="C95" s="88"/>
      <c r="D95" s="88"/>
      <c r="E95" s="88"/>
      <c r="F95" s="88"/>
      <c r="G95" s="88"/>
      <c r="H95" s="88"/>
      <c r="I95" s="88"/>
      <c r="J95" s="88"/>
      <c r="K95" s="88"/>
      <c r="L95" s="88"/>
      <c r="M95" s="88"/>
      <c r="N95" s="36"/>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row>
    <row r="96" spans="1:60" s="90" customFormat="1" x14ac:dyDescent="0.2">
      <c r="A96" s="88"/>
      <c r="B96" s="88"/>
      <c r="C96" s="88"/>
      <c r="D96" s="88"/>
      <c r="E96" s="88"/>
      <c r="F96" s="88"/>
      <c r="G96" s="88"/>
      <c r="H96" s="88"/>
      <c r="I96" s="88"/>
      <c r="J96" s="88"/>
      <c r="K96" s="88"/>
      <c r="L96" s="88"/>
      <c r="M96" s="88"/>
      <c r="N96" s="36"/>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row>
    <row r="97" spans="1:60" s="90" customFormat="1" x14ac:dyDescent="0.2">
      <c r="A97" s="88"/>
      <c r="B97" s="88"/>
      <c r="C97" s="88"/>
      <c r="D97" s="88"/>
      <c r="E97" s="88"/>
      <c r="F97" s="88"/>
      <c r="G97" s="88"/>
      <c r="H97" s="88"/>
      <c r="I97" s="88"/>
      <c r="J97" s="88"/>
      <c r="K97" s="88"/>
      <c r="L97" s="88"/>
      <c r="M97" s="88"/>
      <c r="N97" s="36"/>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row>
    <row r="98" spans="1:60" s="90" customFormat="1" x14ac:dyDescent="0.2">
      <c r="A98" s="88"/>
      <c r="B98" s="88"/>
      <c r="C98" s="88"/>
      <c r="D98" s="88"/>
      <c r="E98" s="88"/>
      <c r="F98" s="88"/>
      <c r="G98" s="88"/>
      <c r="H98" s="88"/>
      <c r="I98" s="88"/>
      <c r="J98" s="88"/>
      <c r="K98" s="88"/>
      <c r="L98" s="88"/>
      <c r="M98" s="88"/>
      <c r="N98" s="36"/>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row>
    <row r="99" spans="1:60" s="90" customFormat="1" x14ac:dyDescent="0.2">
      <c r="A99" s="88"/>
      <c r="B99" s="88"/>
      <c r="C99" s="88"/>
      <c r="D99" s="88"/>
      <c r="E99" s="88"/>
      <c r="F99" s="88"/>
      <c r="G99" s="88"/>
      <c r="H99" s="88"/>
      <c r="I99" s="88"/>
      <c r="J99" s="88"/>
      <c r="K99" s="88"/>
      <c r="L99" s="88"/>
      <c r="M99" s="88"/>
      <c r="N99" s="36"/>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row>
    <row r="100" spans="1:60" s="90" customFormat="1" x14ac:dyDescent="0.2">
      <c r="A100" s="88"/>
      <c r="B100" s="88"/>
      <c r="C100" s="88"/>
      <c r="D100" s="88"/>
      <c r="E100" s="88"/>
      <c r="F100" s="88"/>
      <c r="G100" s="88"/>
      <c r="H100" s="88"/>
      <c r="I100" s="88"/>
      <c r="J100" s="88"/>
      <c r="K100" s="88"/>
      <c r="L100" s="88"/>
      <c r="M100" s="88"/>
      <c r="N100" s="36"/>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row>
    <row r="101" spans="1:60" s="90" customFormat="1" x14ac:dyDescent="0.2">
      <c r="A101" s="88"/>
      <c r="B101" s="88"/>
      <c r="C101" s="88"/>
      <c r="D101" s="88"/>
      <c r="E101" s="88"/>
      <c r="F101" s="88"/>
      <c r="G101" s="88"/>
      <c r="H101" s="88"/>
      <c r="I101" s="88"/>
      <c r="J101" s="88"/>
      <c r="K101" s="88"/>
      <c r="L101" s="88"/>
      <c r="M101" s="88"/>
      <c r="N101" s="36"/>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row>
    <row r="102" spans="1:60" s="90" customFormat="1" x14ac:dyDescent="0.2">
      <c r="A102" s="88"/>
      <c r="B102" s="88"/>
      <c r="C102" s="88"/>
      <c r="D102" s="88"/>
      <c r="E102" s="88"/>
      <c r="F102" s="88"/>
      <c r="G102" s="88"/>
      <c r="H102" s="88"/>
      <c r="I102" s="88"/>
      <c r="J102" s="88"/>
      <c r="K102" s="88"/>
      <c r="L102" s="88"/>
      <c r="M102" s="88"/>
      <c r="N102" s="36"/>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row>
    <row r="103" spans="1:60" s="90" customFormat="1" x14ac:dyDescent="0.2">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row>
  </sheetData>
  <pageMargins left="0.7" right="0.7" top="0.75" bottom="0.75" header="0.3" footer="0.3"/>
  <pageSetup scale="62" fitToHeight="0" orientation="landscape" r:id="rId1"/>
  <headerFooter alignWithMargins="0"/>
  <rowBreaks count="1" manualBreakCount="1">
    <brk id="35" max="16383" man="1"/>
  </rowBreaks>
  <colBreaks count="1" manualBreakCount="1">
    <brk id="13" max="6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2019-05-15T07:00:00+00:00</OpenedDate>
    <SignificantOrder xmlns="dc463f71-b30c-4ab2-9473-d307f9d35888">false</SignificantOrder>
    <Date1 xmlns="dc463f71-b30c-4ab2-9473-d307f9d35888">2019-05-15T07:00:00+00:00</Date1>
    <IsDocumentOrder xmlns="dc463f71-b30c-4ab2-9473-d307f9d35888">false</IsDocumentOrder>
    <IsHighlyConfidential xmlns="dc463f71-b30c-4ab2-9473-d307f9d35888">false</IsHighlyConfidential>
    <CaseCompanyNames xmlns="dc463f71-b30c-4ab2-9473-d307f9d35888">HAROLD LEMAY ENTERPRISES, INC.</CaseCompanyNames>
    <Nickname xmlns="http://schemas.microsoft.com/sharepoint/v3" xsi:nil="true"/>
    <DocketNumber xmlns="dc463f71-b30c-4ab2-9473-d307f9d35888">190399</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100B1D3D8E1F14EB04E2A9AE7497257" ma:contentTypeVersion="56" ma:contentTypeDescription="" ma:contentTypeScope="" ma:versionID="bda056bc77dd110b8bc20a506c258b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8D9F7F-D9ED-4020-881C-A267A530C3AE}"/>
</file>

<file path=customXml/itemProps2.xml><?xml version="1.0" encoding="utf-8"?>
<ds:datastoreItem xmlns:ds="http://schemas.openxmlformats.org/officeDocument/2006/customXml" ds:itemID="{8A7645F7-BD7B-4074-AAF5-E4E6269EE2D2}"/>
</file>

<file path=customXml/itemProps3.xml><?xml version="1.0" encoding="utf-8"?>
<ds:datastoreItem xmlns:ds="http://schemas.openxmlformats.org/officeDocument/2006/customXml" ds:itemID="{29E3B1B0-E28E-497B-B625-659C6AC2CD57}"/>
</file>

<file path=customXml/itemProps4.xml><?xml version="1.0" encoding="utf-8"?>
<ds:datastoreItem xmlns:ds="http://schemas.openxmlformats.org/officeDocument/2006/customXml" ds:itemID="{E1F47CBC-2E60-4912-8709-8F38C3CC41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RSA-1 CPA Eff. 7.1.19</vt:lpstr>
      <vt:lpstr>Joe's CPA Eff 7.1.19</vt:lpstr>
      <vt:lpstr>RSA-1 CPA Eff 7.1.18</vt:lpstr>
      <vt:lpstr>Joe's CPA Eff 7.1.18</vt:lpstr>
      <vt:lpstr>'Joe''s CPA Eff 7.1.18'!Print_Area</vt:lpstr>
      <vt:lpstr>'Joe''s CPA Eff 7.1.19'!Print_Area</vt:lpstr>
      <vt:lpstr>'RSA-1 CPA Eff 7.1.18'!Print_Area</vt:lpstr>
      <vt:lpstr>'RSA-1 CPA Eff. 7.1.19'!Print_Area</vt:lpstr>
      <vt:lpstr>'Joe''s CPA Eff 7.1.18'!Print_Titles</vt:lpstr>
      <vt:lpstr>'Joe''s CPA Eff 7.1.19'!Print_Titles</vt:lpstr>
      <vt:lpstr>'RSA-1 CPA Eff 7.1.18'!Print_Titles</vt:lpstr>
      <vt:lpstr>'RSA-1 CPA Eff. 7.1.19'!Print_Titles</vt:lpstr>
    </vt:vector>
  </TitlesOfParts>
  <Company>Waste Connections,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WCNX</dc:creator>
  <cp:lastModifiedBy>Chelsea Paschke</cp:lastModifiedBy>
  <cp:lastPrinted>2019-05-15T15:35:22Z</cp:lastPrinted>
  <dcterms:created xsi:type="dcterms:W3CDTF">2014-05-15T16:04:05Z</dcterms:created>
  <dcterms:modified xsi:type="dcterms:W3CDTF">2019-05-15T15:35:48Z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0x0101006E56B4D1795A2E4DB2F0B01679ED314A008100B1D3D8E1F14EB04E2A9AE7497257</vt:lpwstr>
  </property>
  <property fmtid="{D5CDD505-2E9C-101B-9397-08002B2CF9AE}" pid="3" name="_docset_NoMedatataSyncRequired">
    <vt:lpwstr>False</vt:lpwstr>
  </property>
  <property fmtid="{D5CDD505-2E9C-101B-9397-08002B2CF9AE}" pid="4" name="IsEFSEC">
    <vt:bool>false</vt:bool>
  </property>
</Properties>
</file>