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worksheets/sheet23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24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21.bin" ContentType="application/vnd.openxmlformats-officedocument.spreadsheetml.customProperty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xl/customProperty9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13.bin" ContentType="application/vnd.openxmlformats-officedocument.spreadsheetml.customProperty"/>
  <Override PartName="/xl/externalLinks/externalLink7.xml" ContentType="application/vnd.openxmlformats-officedocument.spreadsheetml.externalLink+xml"/>
  <Override PartName="/xl/comments2.xml" ContentType="application/vnd.openxmlformats-officedocument.spreadsheetml.comments+xml"/>
  <Override PartName="/xl/customProperty18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externalLinks/externalLink1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19-17 Natural Gas Schedule 142  - Decoupling (UG-19xxxx) (Eff. 05-01-19)\Workpapers\"/>
    </mc:Choice>
  </mc:AlternateContent>
  <bookViews>
    <workbookView xWindow="9270" yWindow="105" windowWidth="12480" windowHeight="8280" tabRatio="921" activeTab="1"/>
  </bookViews>
  <sheets>
    <sheet name="Delivery Rate Change Calc" sheetId="1" r:id="rId1"/>
    <sheet name="Summary of Rates" sheetId="9" r:id="rId2"/>
    <sheet name="RateDev (31,31T,41,41T,86,86T)" sheetId="8" r:id="rId3"/>
    <sheet name="Rate Test" sheetId="2" r:id="rId4"/>
    <sheet name="2018 Earnings Test Alloc" sheetId="15" r:id="rId5"/>
    <sheet name="Rate Impacts--&gt;" sheetId="46" r:id="rId6"/>
    <sheet name="Rate Impacts Sch142" sheetId="52" r:id="rId7"/>
    <sheet name="Typical Res Bill Combined" sheetId="53" r:id="rId8"/>
    <sheet name="Sch 142 Revenue (Decoupling)" sheetId="54" r:id="rId9"/>
    <sheet name="Balances -&gt;" sheetId="51" r:id="rId10"/>
    <sheet name="Deferral Balance" sheetId="25" r:id="rId11"/>
    <sheet name="Account Balance" sheetId="23" r:id="rId12"/>
    <sheet name="Amort Estimate" sheetId="27" r:id="rId13"/>
    <sheet name="Work Papers--&gt;" sheetId="36" r:id="rId14"/>
    <sheet name="Sch23&amp;53 Deferral Calc" sheetId="40" r:id="rId15"/>
    <sheet name="Sch31&amp;31T Deferral Calc" sheetId="41" r:id="rId16"/>
    <sheet name="Sch 41&amp;86 Deferral Calc" sheetId="42" r:id="rId17"/>
    <sheet name="F2018 Forecast" sheetId="21" r:id="rId18"/>
    <sheet name="2018 Gas Margin Calc" sheetId="18" r:id="rId19"/>
    <sheet name="2018 Weather Adj" sheetId="29" r:id="rId20"/>
    <sheet name="2018 Average Cust Counts" sheetId="32" r:id="rId21"/>
    <sheet name="Gas Earnings Test" sheetId="48" r:id="rId22"/>
    <sheet name="Volumetric Delivery Revenue" sheetId="22" r:id="rId23"/>
    <sheet name="Conversion Factor" sheetId="26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</externalReferences>
  <definedNames>
    <definedName name="______Jun09">" BS!$AI$7:$AI$1643"</definedName>
    <definedName name="_____Apr04" localSheetId="23">[1]BS!$U$7:$U$3582</definedName>
    <definedName name="_____Apr04">[1]BS!$U$7:$U$3582</definedName>
    <definedName name="_____Aug04" localSheetId="23">[1]BS!$Y$7:$Y$3582</definedName>
    <definedName name="_____Aug04">[1]BS!$Y$7:$Y$3582</definedName>
    <definedName name="_____Aug09" localSheetId="23" xml:space="preserve"> [2]BS!$Y$7:$Y$1726</definedName>
    <definedName name="_____Aug09" xml:space="preserve"> [2]BS!$Y$7:$Y$1726</definedName>
    <definedName name="_____Dec03" localSheetId="23">[3]BS!$T$7:$T$3582</definedName>
    <definedName name="_____Dec03">[3]BS!$T$7:$T$3582</definedName>
    <definedName name="_____Dec04" localSheetId="23">[1]BS!$AC$7:$AC$3580</definedName>
    <definedName name="_____Dec04">[1]BS!$AC$7:$AC$3580</definedName>
    <definedName name="_____Feb04" localSheetId="23">[1]BS!$S$7:$S$3582</definedName>
    <definedName name="_____Feb04">[1]BS!$S$7:$S$3582</definedName>
    <definedName name="_____Jan04" localSheetId="23">[1]BS!$R$7:$R$3582</definedName>
    <definedName name="_____Jan04">[1]BS!$R$7:$R$3582</definedName>
    <definedName name="_____Jul04" localSheetId="23">[1]BS!$X$7:$X$3582</definedName>
    <definedName name="_____Jul04">[1]BS!$X$7:$X$3582</definedName>
    <definedName name="_____Jul09" localSheetId="23" xml:space="preserve"> [2]BS!$X$7:$X$1726</definedName>
    <definedName name="_____Jul09" xml:space="preserve"> [2]BS!$X$7:$X$1726</definedName>
    <definedName name="_____Jun04" localSheetId="23">[1]BS!$W$7:$W$3582</definedName>
    <definedName name="_____Jun04">[1]BS!$W$7:$W$3582</definedName>
    <definedName name="_____Jun09">" BS!$AI$7:$AI$1643"</definedName>
    <definedName name="_____Mar04" localSheetId="23">[1]BS!$T$7:$T$3582</definedName>
    <definedName name="_____Mar04">[1]BS!$T$7:$T$3582</definedName>
    <definedName name="_____May04" localSheetId="23">[1]BS!$V$7:$V$3582</definedName>
    <definedName name="_____May04">[1]BS!$V$7:$V$3582</definedName>
    <definedName name="_____Nov03" localSheetId="23">[3]BS!$S$7:$S$3582</definedName>
    <definedName name="_____Nov03">[3]BS!$S$7:$S$3582</definedName>
    <definedName name="_____Nov04" localSheetId="23">[1]BS!$AB$7:$AB$3582</definedName>
    <definedName name="_____Nov04">[1]BS!$AB$7:$AB$3582</definedName>
    <definedName name="_____Oct03" localSheetId="23">[3]BS!$R$7:$R$3582</definedName>
    <definedName name="_____Oct03">[3]BS!$R$7:$R$3582</definedName>
    <definedName name="_____Oct04" localSheetId="23">[1]BS!$AA$7:$AA$3582</definedName>
    <definedName name="_____Oct04">[1]BS!$AA$7:$AA$3582</definedName>
    <definedName name="_____Sep03" localSheetId="23">[3]BS!$Q$7:$Q$3582</definedName>
    <definedName name="_____Sep03">[3]BS!$Q$7:$Q$3582</definedName>
    <definedName name="_____Sep04" localSheetId="23">[1]BS!$Z$7:$Z$3582</definedName>
    <definedName name="_____Sep04">[1]BS!$Z$7:$Z$3582</definedName>
    <definedName name="____Apr04" localSheetId="23">[1]BS!$U$7:$U$3582</definedName>
    <definedName name="____Apr04">[1]BS!$U$7:$U$3582</definedName>
    <definedName name="____Aug04" localSheetId="23">[1]BS!$Y$7:$Y$3582</definedName>
    <definedName name="____Aug04">[1]BS!$Y$7:$Y$3582</definedName>
    <definedName name="____Aug09" localSheetId="23" xml:space="preserve"> [2]BS!$Y$7:$Y$1726</definedName>
    <definedName name="____Aug09" xml:space="preserve"> [2]BS!$Y$7:$Y$1726</definedName>
    <definedName name="____Dec03" localSheetId="23">[3]BS!$T$7:$T$3582</definedName>
    <definedName name="____Dec03">[3]BS!$T$7:$T$3582</definedName>
    <definedName name="____Dec04" localSheetId="23">[1]BS!$AC$7:$AC$3580</definedName>
    <definedName name="____Dec04">[1]BS!$AC$7:$AC$3580</definedName>
    <definedName name="____Feb04" localSheetId="23">[1]BS!$S$7:$S$3582</definedName>
    <definedName name="____Feb04">[1]BS!$S$7:$S$3582</definedName>
    <definedName name="____Jan04" localSheetId="23">[1]BS!$R$7:$R$3582</definedName>
    <definedName name="____Jan04">[1]BS!$R$7:$R$3582</definedName>
    <definedName name="____Jul04" localSheetId="23">[1]BS!$X$7:$X$3582</definedName>
    <definedName name="____Jul04">[1]BS!$X$7:$X$3582</definedName>
    <definedName name="____Jul09" localSheetId="23" xml:space="preserve"> [2]BS!$X$7:$X$1726</definedName>
    <definedName name="____Jul09" xml:space="preserve"> [2]BS!$X$7:$X$1726</definedName>
    <definedName name="____Jun04" localSheetId="23">[1]BS!$W$7:$W$3582</definedName>
    <definedName name="____Jun04">[1]BS!$W$7:$W$3582</definedName>
    <definedName name="____Jun09">" BS!$AI$7:$AI$1643"</definedName>
    <definedName name="____Mar04" localSheetId="23">[1]BS!$T$7:$T$3582</definedName>
    <definedName name="____Mar04">[1]BS!$T$7:$T$3582</definedName>
    <definedName name="____May04" localSheetId="23">[1]BS!$V$7:$V$3582</definedName>
    <definedName name="____May04">[1]BS!$V$7:$V$3582</definedName>
    <definedName name="____Nov03" localSheetId="23">[3]BS!$S$7:$S$3582</definedName>
    <definedName name="____Nov03">[3]BS!$S$7:$S$3582</definedName>
    <definedName name="____Nov04" localSheetId="23">[1]BS!$AB$7:$AB$3582</definedName>
    <definedName name="____Nov04">[1]BS!$AB$7:$AB$3582</definedName>
    <definedName name="____Oct03" localSheetId="23">[3]BS!$R$7:$R$3582</definedName>
    <definedName name="____Oct03">[3]BS!$R$7:$R$3582</definedName>
    <definedName name="____Oct04" localSheetId="23">[1]BS!$AA$7:$AA$3582</definedName>
    <definedName name="____Oct04">[1]BS!$AA$7:$AA$3582</definedName>
    <definedName name="____Sep03" localSheetId="23">[3]BS!$Q$7:$Q$3582</definedName>
    <definedName name="____Sep03">[3]BS!$Q$7:$Q$3582</definedName>
    <definedName name="____Sep04" localSheetId="23">[1]BS!$Z$7:$Z$3582</definedName>
    <definedName name="____Sep04">[1]BS!$Z$7:$Z$3582</definedName>
    <definedName name="___Apr04" localSheetId="23">[1]BS!$U$7:$U$3582</definedName>
    <definedName name="___Apr04">[1]BS!$U$7:$U$3582</definedName>
    <definedName name="___Aug04" localSheetId="23">[1]BS!$Y$7:$Y$3582</definedName>
    <definedName name="___Aug04">[1]BS!$Y$7:$Y$3582</definedName>
    <definedName name="___Aug09" localSheetId="23" xml:space="preserve"> [2]BS!$Y$7:$Y$1726</definedName>
    <definedName name="___Aug09" xml:space="preserve"> [2]BS!$Y$7:$Y$1726</definedName>
    <definedName name="___Dec03" localSheetId="23">[3]BS!$T$7:$T$3582</definedName>
    <definedName name="___Dec03">[3]BS!$T$7:$T$3582</definedName>
    <definedName name="___Dec04" localSheetId="23">[1]BS!$AC$7:$AC$3580</definedName>
    <definedName name="___Dec04">[1]BS!$AC$7:$AC$3580</definedName>
    <definedName name="___Feb04" localSheetId="23">[1]BS!$S$7:$S$3582</definedName>
    <definedName name="___Feb04">[1]BS!$S$7:$S$3582</definedName>
    <definedName name="___Jan04" localSheetId="23">[1]BS!$R$7:$R$3582</definedName>
    <definedName name="___Jan04">[1]BS!$R$7:$R$3582</definedName>
    <definedName name="___Jul04" localSheetId="23">[1]BS!$X$7:$X$3582</definedName>
    <definedName name="___Jul04">[1]BS!$X$7:$X$3582</definedName>
    <definedName name="___Jul09" localSheetId="23" xml:space="preserve"> [2]BS!$X$7:$X$1726</definedName>
    <definedName name="___Jul09" xml:space="preserve"> [2]BS!$X$7:$X$1726</definedName>
    <definedName name="___Jun04" localSheetId="23">[1]BS!$W$7:$W$3582</definedName>
    <definedName name="___Jun04">[1]BS!$W$7:$W$3582</definedName>
    <definedName name="___Jun09">" BS!$AI$7:$AI$1643"</definedName>
    <definedName name="___Mar04" localSheetId="23">[1]BS!$T$7:$T$3582</definedName>
    <definedName name="___Mar04">[1]BS!$T$7:$T$3582</definedName>
    <definedName name="___May04" localSheetId="23">[1]BS!$V$7:$V$3582</definedName>
    <definedName name="___May04">[1]BS!$V$7:$V$3582</definedName>
    <definedName name="___Nov03" localSheetId="23">[3]BS!$S$7:$S$3582</definedName>
    <definedName name="___Nov03">[3]BS!$S$7:$S$3582</definedName>
    <definedName name="___Nov04" localSheetId="23">[1]BS!$AB$7:$AB$3582</definedName>
    <definedName name="___Nov04">[1]BS!$AB$7:$AB$3582</definedName>
    <definedName name="___Oct03" localSheetId="23">[3]BS!$R$7:$R$3582</definedName>
    <definedName name="___Oct03">[3]BS!$R$7:$R$3582</definedName>
    <definedName name="___Oct04" localSheetId="23">[1]BS!$AA$7:$AA$3582</definedName>
    <definedName name="___Oct04">[1]BS!$AA$7:$AA$3582</definedName>
    <definedName name="___PC1" localSheetId="23">[4]CLASSIFIERS!$A$7:$IV$7</definedName>
    <definedName name="___PC1">[4]CLASSIFIERS!$A$7:$IV$7</definedName>
    <definedName name="___PC2" localSheetId="23">[4]CLASSIFIERS!$A$10:$IV$10</definedName>
    <definedName name="___PC2">[4]CLASSIFIERS!$A$10:$IV$10</definedName>
    <definedName name="___PC3" localSheetId="23">[4]CLASSIFIERS!$A$12:$IV$12</definedName>
    <definedName name="___PC3">[4]CLASSIFIERS!$A$12:$IV$12</definedName>
    <definedName name="___PC4" localSheetId="23">[4]CLASSIFIERS!$A$13:$IV$13</definedName>
    <definedName name="___PC4">[4]CLASSIFIERS!$A$13:$IV$13</definedName>
    <definedName name="___SEC24" localSheetId="23">[4]EXTERNAL!$A$112:$IV$114</definedName>
    <definedName name="___SEC24">[4]EXTERNAL!$A$112:$IV$114</definedName>
    <definedName name="___Sep03" localSheetId="23">[3]BS!$Q$7:$Q$3582</definedName>
    <definedName name="___Sep03">[3]BS!$Q$7:$Q$3582</definedName>
    <definedName name="___Sep04" localSheetId="23">[1]BS!$Z$7:$Z$3582</definedName>
    <definedName name="___Sep04">[1]BS!$Z$7:$Z$3582</definedName>
    <definedName name="__123Graph_A">[5]Quant!$D$71:$O$71</definedName>
    <definedName name="__123Graph_ABUDG6_DSCRPR">[5]Quant!$D$71:$O$71</definedName>
    <definedName name="__123Graph_ABUDG6_ESCRPR1">[5]Quant!$D$100:$O$100</definedName>
    <definedName name="__123Graph_B">[5]Quant!$D$72:$O$72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 localSheetId="23">[1]BS!$U$7:$U$3582</definedName>
    <definedName name="__Apr04">[1]BS!$U$7:$U$3582</definedName>
    <definedName name="__Aug04" localSheetId="23">[1]BS!$Y$7:$Y$3582</definedName>
    <definedName name="__Aug04">[1]BS!$Y$7:$Y$3582</definedName>
    <definedName name="__Aug09" localSheetId="23" xml:space="preserve"> [2]BS!$Y$7:$Y$1726</definedName>
    <definedName name="__Aug09" xml:space="preserve"> [2]BS!$Y$7:$Y$1726</definedName>
    <definedName name="__Dec03" localSheetId="23">[3]BS!$T$7:$T$3582</definedName>
    <definedName name="__Dec03">[3]BS!$T$7:$T$3582</definedName>
    <definedName name="__Dec04" localSheetId="23">[1]BS!$AC$7:$AC$3580</definedName>
    <definedName name="__Dec04">[1]BS!$AC$7:$AC$3580</definedName>
    <definedName name="__Feb04" localSheetId="23">[1]BS!$S$7:$S$3582</definedName>
    <definedName name="__Feb04" localSheetId="8">[1]BS!$S$7:$S$3582</definedName>
    <definedName name="__Feb04">[1]BS!$S$7:$S$3582</definedName>
    <definedName name="__Jan04" localSheetId="23">[1]BS!$R$7:$R$3582</definedName>
    <definedName name="__Jan04" localSheetId="8">[1]BS!$R$7:$R$3582</definedName>
    <definedName name="__Jan04">[1]BS!$R$7:$R$3582</definedName>
    <definedName name="__Jul04" localSheetId="23">[1]BS!$X$7:$X$3582</definedName>
    <definedName name="__Jul04">[1]BS!$X$7:$X$3582</definedName>
    <definedName name="__Jul09" localSheetId="23" xml:space="preserve"> [2]BS!$X$7:$X$1726</definedName>
    <definedName name="__Jul09" xml:space="preserve"> [2]BS!$X$7:$X$1726</definedName>
    <definedName name="__Jun04" localSheetId="23">[1]BS!$W$7:$W$3582</definedName>
    <definedName name="__Jun04">[1]BS!$W$7:$W$3582</definedName>
    <definedName name="__Jun09">" BS!$AI$7:$AI$1643"</definedName>
    <definedName name="__Mar04" localSheetId="23">[1]BS!$T$7:$T$3582</definedName>
    <definedName name="__Mar04" localSheetId="8">[1]BS!$T$7:$T$3582</definedName>
    <definedName name="__Mar04">[1]BS!$T$7:$T$3582</definedName>
    <definedName name="__May04" localSheetId="23">[1]BS!$V$7:$V$3582</definedName>
    <definedName name="__May04">[1]BS!$V$7:$V$3582</definedName>
    <definedName name="__Nov03" localSheetId="23">[3]BS!$S$7:$S$3582</definedName>
    <definedName name="__Nov03">[3]BS!$S$7:$S$3582</definedName>
    <definedName name="__Nov04" localSheetId="23">[1]BS!$AB$7:$AB$3582</definedName>
    <definedName name="__Nov04">[1]BS!$AB$7:$AB$3582</definedName>
    <definedName name="__Oct03" localSheetId="23">[3]BS!$R$7:$R$3582</definedName>
    <definedName name="__Oct03">[3]BS!$R$7:$R$3582</definedName>
    <definedName name="__Oct04" localSheetId="23">[1]BS!$AA$7:$AA$3582</definedName>
    <definedName name="__Oct04">[1]BS!$AA$7:$AA$3582</definedName>
    <definedName name="__PC1" localSheetId="23">[4]CLASSIFIERS!$A$7:$IV$7</definedName>
    <definedName name="__PC1">[4]CLASSIFIERS!$A$7:$IV$7</definedName>
    <definedName name="__PC2" localSheetId="23">[4]CLASSIFIERS!$A$10:$IV$10</definedName>
    <definedName name="__PC2">[4]CLASSIFIERS!$A$10:$IV$10</definedName>
    <definedName name="__PC3" localSheetId="23">[4]CLASSIFIERS!$A$12:$IV$12</definedName>
    <definedName name="__PC3">[4]CLASSIFIERS!$A$12:$IV$12</definedName>
    <definedName name="__PC4" localSheetId="23">[4]CLASSIFIERS!$A$13:$IV$13</definedName>
    <definedName name="__PC4">[4]CLASSIFIERS!$A$13:$IV$13</definedName>
    <definedName name="__SEC24" localSheetId="23">[4]EXTERNAL!$A$112:$IV$114</definedName>
    <definedName name="__SEC24">[4]EXTERNAL!$A$112:$IV$114</definedName>
    <definedName name="__Sep03" localSheetId="23">[3]BS!$Q$7:$Q$3582</definedName>
    <definedName name="__Sep03">[3]BS!$Q$7:$Q$3582</definedName>
    <definedName name="__Sep04" localSheetId="23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3">[1]BS!$U$7:$U$3582</definedName>
    <definedName name="_Apr04">[1]BS!$U$7:$U$3582</definedName>
    <definedName name="_Apr09" localSheetId="23" xml:space="preserve"> [2]BS!$U$7:$U$1726</definedName>
    <definedName name="_Apr09" xml:space="preserve"> [2]BS!$U$7:$U$1726</definedName>
    <definedName name="_Apr17" localSheetId="21">[6]BS!$U$8:$U$2552</definedName>
    <definedName name="_Apr17">[7]BS!$U$8:$U$2552</definedName>
    <definedName name="_Aug04" localSheetId="23">[1]BS!$Y$7:$Y$3582</definedName>
    <definedName name="_Aug04">[1]BS!$Y$7:$Y$3582</definedName>
    <definedName name="_Aug09" localSheetId="23" xml:space="preserve"> [2]BS!$Y$7:$Y$1726</definedName>
    <definedName name="_Aug09" xml:space="preserve"> [2]BS!$Y$7:$Y$1726</definedName>
    <definedName name="_Aug16" localSheetId="21">[6]BS!$M$8:$M$2551</definedName>
    <definedName name="_Aug16">[7]BS!$M$8:$M$2551</definedName>
    <definedName name="_Aug17" localSheetId="21">[6]BS!$Y$8:$Y$2552</definedName>
    <definedName name="_Aug17">[7]BS!$Y$8:$Y$2552</definedName>
    <definedName name="_Dec03" localSheetId="23">[3]BS!$T$7:$T$3582</definedName>
    <definedName name="_Dec03">[3]BS!$T$7:$T$3582</definedName>
    <definedName name="_Dec04" localSheetId="23">[1]BS!$AC$7:$AC$3580</definedName>
    <definedName name="_Dec04">[1]BS!$AC$7:$AC$3580</definedName>
    <definedName name="_Dec08" localSheetId="23" xml:space="preserve"> [2]BS!$Q$7:$Q$1726</definedName>
    <definedName name="_Dec08" xml:space="preserve"> [2]BS!$Q$7:$Q$1726</definedName>
    <definedName name="_Dec16" localSheetId="21">[6]BS!$Q$8:$Q$2553</definedName>
    <definedName name="_Dec16">[7]BS!$Q$8:$Q$2553</definedName>
    <definedName name="_Feb04" localSheetId="23">[1]BS!$S$7:$S$3582</definedName>
    <definedName name="_Feb04">[1]BS!$S$7:$S$3582</definedName>
    <definedName name="_FEB09" localSheetId="23" xml:space="preserve"> [2]BS!$S$7:$S$1726</definedName>
    <definedName name="_FEB09" xml:space="preserve"> [2]BS!$S$7:$S$1726</definedName>
    <definedName name="_Feb17" localSheetId="21">[6]BS!$S$8:$S$2552</definedName>
    <definedName name="_Feb17">[7]BS!$S$8:$S$2552</definedName>
    <definedName name="_FEDERAL_INCOME_TAX">'[8]MJS-7'!$N$21</definedName>
    <definedName name="_Jan04" localSheetId="23">[1]BS!$R$7:$R$3582</definedName>
    <definedName name="_Jan04">[1]BS!$R$7:$R$3582</definedName>
    <definedName name="_Jan17" localSheetId="21">[6]BS!$R$8:$R$2553</definedName>
    <definedName name="_Jan17">[7]BS!$R$8:$R$2553</definedName>
    <definedName name="_Jul04" localSheetId="23">[1]BS!$X$7:$X$3582</definedName>
    <definedName name="_Jul04">[1]BS!$X$7:$X$3582</definedName>
    <definedName name="_Jul09" localSheetId="23" xml:space="preserve"> [2]BS!$X$7:$X$1726</definedName>
    <definedName name="_Jul09" xml:space="preserve"> [2]BS!$X$7:$X$1726</definedName>
    <definedName name="_July16" localSheetId="21">[6]BS!$L$8:$L$2551</definedName>
    <definedName name="_July16">[7]BS!$L$8:$L$2551</definedName>
    <definedName name="_July17" localSheetId="21">[6]BS!$X$8:$X$2553</definedName>
    <definedName name="_July17">[7]BS!$X$8:$X$2553</definedName>
    <definedName name="_Jun04" localSheetId="23">[1]BS!$W$7:$W$3582</definedName>
    <definedName name="_Jun04">[1]BS!$W$7:$W$3582</definedName>
    <definedName name="_Jun09" localSheetId="11" xml:space="preserve"> [2]BS!$W$7:$W$1726</definedName>
    <definedName name="_Jun09" localSheetId="23">" BS!$AI$7:$AI$1643"</definedName>
    <definedName name="_Jun09" xml:space="preserve"> [2]BS!$W$7:$W$1726</definedName>
    <definedName name="_Jun16" localSheetId="21">[6]BS!$K$8:$K$2553</definedName>
    <definedName name="_Jun16">[7]BS!$K$8:$K$2553</definedName>
    <definedName name="_Jun17" localSheetId="21">[6]BS!$W$8:$W$2553</definedName>
    <definedName name="_Jun17">[7]BS!$W$8:$W$2553</definedName>
    <definedName name="_Mar04" localSheetId="23">[1]BS!$T$7:$T$3582</definedName>
    <definedName name="_Mar04">[1]BS!$T$7:$T$3582</definedName>
    <definedName name="_Mar17" localSheetId="21">[6]BS!$T$8:$T$2552</definedName>
    <definedName name="_Mar17">[7]BS!$T$8:$T$2552</definedName>
    <definedName name="_May04" localSheetId="23">[1]BS!$V$7:$V$3582</definedName>
    <definedName name="_May04">[1]BS!$V$7:$V$3582</definedName>
    <definedName name="_May09" localSheetId="23" xml:space="preserve"> [2]BS!$V$7:$V$1726</definedName>
    <definedName name="_May09" xml:space="preserve"> [2]BS!$V$7:$V$1726</definedName>
    <definedName name="_May16" localSheetId="21">[6]BS!$J$8:$J$2551</definedName>
    <definedName name="_May16">[7]BS!$J$8:$J$2551</definedName>
    <definedName name="_May17" localSheetId="21">[6]BS!$V$8:$V$2552</definedName>
    <definedName name="_May17">[7]BS!$V$8:$V$2552</definedName>
    <definedName name="_Nov03" localSheetId="23">[3]BS!$S$7:$S$3582</definedName>
    <definedName name="_Nov03">[3]BS!$S$7:$S$3582</definedName>
    <definedName name="_Nov04" localSheetId="23">[1]BS!$AB$7:$AB$3582</definedName>
    <definedName name="_Nov04">[1]BS!$AB$7:$AB$3582</definedName>
    <definedName name="_Nov16" localSheetId="21">[6]BS!$P$8:$P$2556</definedName>
    <definedName name="_Nov16">[7]BS!$P$8:$P$2556</definedName>
    <definedName name="_Oct03" localSheetId="23">[3]BS!$R$7:$R$3582</definedName>
    <definedName name="_Oct03">[3]BS!$R$7:$R$3582</definedName>
    <definedName name="_Oct04" localSheetId="23">[1]BS!$AA$7:$AA$3582</definedName>
    <definedName name="_Oct04">[1]BS!$AA$7:$AA$3582</definedName>
    <definedName name="_Oct09" localSheetId="23" xml:space="preserve"> [2]BS!$AA$7:$AA$1726</definedName>
    <definedName name="_Oct09" xml:space="preserve"> [2]BS!$AA$7:$AA$1726</definedName>
    <definedName name="_Oct16" localSheetId="21">[6]BS!$O$8:$O$2553</definedName>
    <definedName name="_Oct16">[7]BS!$O$8:$O$2553</definedName>
    <definedName name="_Oct17" localSheetId="21">[6]BS!$AA$8:$AA$2552</definedName>
    <definedName name="_Oct17">[7]BS!$AA$8:$AA$2552</definedName>
    <definedName name="_Order1" localSheetId="17">0</definedName>
    <definedName name="_Order1" localSheetId="2">0</definedName>
    <definedName name="_Order1" localSheetId="8">255</definedName>
    <definedName name="_Order1" localSheetId="1">0</definedName>
    <definedName name="_Order1" localSheetId="7">0</definedName>
    <definedName name="_Order1">255</definedName>
    <definedName name="_Order2" localSheetId="17">0</definedName>
    <definedName name="_Order2" localSheetId="2">0</definedName>
    <definedName name="_Order2" localSheetId="8">255</definedName>
    <definedName name="_Order2" localSheetId="1">0</definedName>
    <definedName name="_Order2" localSheetId="7">0</definedName>
    <definedName name="_Order2">255</definedName>
    <definedName name="_PC1" localSheetId="23">[4]CLASSIFIERS!$A$7:$IV$7</definedName>
    <definedName name="_PC1">[4]CLASSIFIERS!$A$7:$IV$7</definedName>
    <definedName name="_PC2" localSheetId="23">[4]CLASSIFIERS!$A$10:$IV$10</definedName>
    <definedName name="_PC2">[4]CLASSIFIERS!$A$10:$IV$10</definedName>
    <definedName name="_PC3" localSheetId="23">[4]CLASSIFIERS!$A$12:$IV$12</definedName>
    <definedName name="_PC3">[4]CLASSIFIERS!$A$12:$IV$12</definedName>
    <definedName name="_PC4" localSheetId="23">[4]CLASSIFIERS!$A$13:$IV$13</definedName>
    <definedName name="_PC4">[4]CLASSIFIERS!$A$13:$IV$13</definedName>
    <definedName name="_Regression_Int">1</definedName>
    <definedName name="_SEC24" localSheetId="23">[4]EXTERNAL!$A$112:$IV$114</definedName>
    <definedName name="_SEC24">[4]EXTERNAL!$A$112:$IV$114</definedName>
    <definedName name="_Sep03" localSheetId="11">[9]BS!$AB$7:$AB$3420</definedName>
    <definedName name="_Sep03" localSheetId="23">[3]BS!$Q$7:$Q$3582</definedName>
    <definedName name="_Sep03">[3]BS!$Q$7:$Q$3582</definedName>
    <definedName name="_Sep04" localSheetId="23">[1]BS!$Z$7:$Z$3582</definedName>
    <definedName name="_Sep04">[1]BS!$Z$7:$Z$3582</definedName>
    <definedName name="_Sept16" localSheetId="21">[6]BS!$N$8:$N$2556</definedName>
    <definedName name="_Sept16">[7]BS!$N$8:$N$2556</definedName>
    <definedName name="_Sept17" localSheetId="21">[6]BS!$Z$8:$Z$2552</definedName>
    <definedName name="_Sept17">[7]BS!$Z$8:$Z$2552</definedName>
    <definedName name="_Testyear" localSheetId="21">'[10]KJB-6,13 Cmn Adj'!$B$7</definedName>
    <definedName name="_Testyear">'[10]KJB-6,13 Cmn Adj'!$B$7</definedName>
    <definedName name="a">[11]model!$A$6</definedName>
    <definedName name="AccessDatabase">"I:\COMTREL\FINICLE\TradeSummary.mdb"</definedName>
    <definedName name="Acct2281SO" localSheetId="23">'[12]Func Study'!$H$2190</definedName>
    <definedName name="Acct2281SO">'[12]Func Study'!$H$2190</definedName>
    <definedName name="Acct2283SO" localSheetId="23">'[12]Func Study'!$H$2198</definedName>
    <definedName name="Acct2283SO">'[12]Func Study'!$H$2198</definedName>
    <definedName name="Acct228SO" localSheetId="23">'[12]Func Study'!$H$2194</definedName>
    <definedName name="Acct228SO">'[12]Func Study'!$H$2194</definedName>
    <definedName name="Acct350" localSheetId="23">'[12]Func Study'!$H$1628</definedName>
    <definedName name="Acct350">'[12]Func Study'!$H$1628</definedName>
    <definedName name="Acct352" localSheetId="23">'[12]Func Study'!$H$1635</definedName>
    <definedName name="Acct352">'[12]Func Study'!$H$1635</definedName>
    <definedName name="Acct353" localSheetId="23">'[12]Func Study'!$H$1641</definedName>
    <definedName name="Acct353">'[12]Func Study'!$H$1641</definedName>
    <definedName name="Acct354" localSheetId="23">'[12]Func Study'!$H$1647</definedName>
    <definedName name="Acct354">'[12]Func Study'!$H$1647</definedName>
    <definedName name="Acct355" localSheetId="23">'[12]Func Study'!$H$1654</definedName>
    <definedName name="Acct355">'[12]Func Study'!$H$1654</definedName>
    <definedName name="Acct356" localSheetId="23">'[12]Func Study'!$H$1660</definedName>
    <definedName name="Acct356">'[12]Func Study'!$H$1660</definedName>
    <definedName name="Acct357" localSheetId="23">'[12]Func Study'!$H$1666</definedName>
    <definedName name="Acct357">'[12]Func Study'!$H$1666</definedName>
    <definedName name="Acct358" localSheetId="23">'[12]Func Study'!$H$1672</definedName>
    <definedName name="Acct358">'[12]Func Study'!$H$1672</definedName>
    <definedName name="Acct359" localSheetId="23">'[12]Func Study'!$H$1678</definedName>
    <definedName name="Acct359">'[12]Func Study'!$H$1678</definedName>
    <definedName name="Acct360" localSheetId="23">'[12]Func Study'!$H$1698</definedName>
    <definedName name="Acct360">'[12]Func Study'!$H$1698</definedName>
    <definedName name="Acct361" localSheetId="23">'[12]Func Study'!$H$1704</definedName>
    <definedName name="Acct361">'[12]Func Study'!$H$1704</definedName>
    <definedName name="Acct362" localSheetId="23">'[12]Func Study'!$H$1710</definedName>
    <definedName name="Acct362">'[12]Func Study'!$H$1710</definedName>
    <definedName name="Acct364" localSheetId="23">'[12]Func Study'!$H$1717</definedName>
    <definedName name="Acct364">'[12]Func Study'!$H$1717</definedName>
    <definedName name="Acct365" localSheetId="23">'[12]Func Study'!$H$1724</definedName>
    <definedName name="Acct365">'[12]Func Study'!$H$1724</definedName>
    <definedName name="Acct366" localSheetId="23">'[12]Func Study'!$H$1731</definedName>
    <definedName name="Acct366">'[12]Func Study'!$H$1731</definedName>
    <definedName name="Acct367" localSheetId="23">'[12]Func Study'!$H$1738</definedName>
    <definedName name="Acct367">'[12]Func Study'!$H$1738</definedName>
    <definedName name="Acct368" localSheetId="23">'[12]Func Study'!$H$1744</definedName>
    <definedName name="Acct368">'[12]Func Study'!$H$1744</definedName>
    <definedName name="Acct369" localSheetId="23">'[12]Func Study'!$H$1751</definedName>
    <definedName name="Acct369">'[12]Func Study'!$H$1751</definedName>
    <definedName name="Acct370" localSheetId="23">'[12]Func Study'!$H$1762</definedName>
    <definedName name="Acct370">'[12]Func Study'!$H$1762</definedName>
    <definedName name="Acct371" localSheetId="23">'[12]Func Study'!$H$1769</definedName>
    <definedName name="Acct371">'[12]Func Study'!$H$1769</definedName>
    <definedName name="Acct372" localSheetId="23">'[12]Func Study'!$H$1776</definedName>
    <definedName name="Acct372">'[12]Func Study'!$H$1776</definedName>
    <definedName name="Acct372A" localSheetId="23">'[12]Func Study'!$H$1775</definedName>
    <definedName name="Acct372A">'[12]Func Study'!$H$1775</definedName>
    <definedName name="Acct372DP" localSheetId="23">'[12]Func Study'!$H$1773</definedName>
    <definedName name="Acct372DP">'[12]Func Study'!$H$1773</definedName>
    <definedName name="Acct372DS" localSheetId="23">'[12]Func Study'!$H$1774</definedName>
    <definedName name="Acct372DS">'[12]Func Study'!$H$1774</definedName>
    <definedName name="Acct373" localSheetId="23">'[12]Func Study'!$H$1782</definedName>
    <definedName name="Acct373">'[12]Func Study'!$H$1782</definedName>
    <definedName name="Acct448S" localSheetId="23">'[12]Func Study'!$H$274</definedName>
    <definedName name="Acct448S">'[12]Func Study'!$H$274</definedName>
    <definedName name="Acct450S" localSheetId="23">'[12]Func Study'!$H$302</definedName>
    <definedName name="Acct450S">'[12]Func Study'!$H$302</definedName>
    <definedName name="Acct451S" localSheetId="23">'[12]Func Study'!$H$307</definedName>
    <definedName name="Acct451S">'[12]Func Study'!$H$307</definedName>
    <definedName name="Acct454S" localSheetId="23">'[12]Func Study'!$H$318</definedName>
    <definedName name="Acct454S">'[12]Func Study'!$H$318</definedName>
    <definedName name="Acct456S" localSheetId="23">'[12]Func Study'!$H$325</definedName>
    <definedName name="Acct456S">'[12]Func Study'!$H$325</definedName>
    <definedName name="ACCT557CAGE" localSheetId="23">'[12]Func Study'!$H$683</definedName>
    <definedName name="ACCT557CAGE">'[12]Func Study'!$H$683</definedName>
    <definedName name="Acct557CT" localSheetId="23">'[12]Func Study'!$H$681</definedName>
    <definedName name="Acct557CT">'[12]Func Study'!$H$681</definedName>
    <definedName name="Acct580" localSheetId="23">'[12]Func Study'!$H$791</definedName>
    <definedName name="Acct580">'[12]Func Study'!$H$791</definedName>
    <definedName name="Acct581" localSheetId="23">'[12]Func Study'!$H$796</definedName>
    <definedName name="Acct581">'[12]Func Study'!$H$796</definedName>
    <definedName name="Acct582" localSheetId="23">'[12]Func Study'!$H$801</definedName>
    <definedName name="Acct582">'[12]Func Study'!$H$801</definedName>
    <definedName name="Acct583" localSheetId="23">'[12]Func Study'!$H$806</definedName>
    <definedName name="Acct583">'[12]Func Study'!$H$806</definedName>
    <definedName name="Acct584" localSheetId="23">'[12]Func Study'!$H$811</definedName>
    <definedName name="Acct584">'[12]Func Study'!$H$811</definedName>
    <definedName name="Acct585" localSheetId="23">'[12]Func Study'!$H$816</definedName>
    <definedName name="Acct585">'[12]Func Study'!$H$816</definedName>
    <definedName name="Acct586" localSheetId="23">'[12]Func Study'!$H$821</definedName>
    <definedName name="Acct586">'[12]Func Study'!$H$821</definedName>
    <definedName name="Acct587" localSheetId="23">'[12]Func Study'!$H$826</definedName>
    <definedName name="Acct587">'[12]Func Study'!$H$826</definedName>
    <definedName name="Acct588" localSheetId="23">'[12]Func Study'!$H$831</definedName>
    <definedName name="Acct588">'[12]Func Study'!$H$831</definedName>
    <definedName name="Acct589" localSheetId="23">'[12]Func Study'!$H$836</definedName>
    <definedName name="Acct589">'[12]Func Study'!$H$836</definedName>
    <definedName name="Acct590" localSheetId="23">'[12]Func Study'!$H$841</definedName>
    <definedName name="Acct590">'[12]Func Study'!$H$841</definedName>
    <definedName name="Acct591" localSheetId="23">'[12]Func Study'!$H$846</definedName>
    <definedName name="Acct591">'[12]Func Study'!$H$846</definedName>
    <definedName name="Acct592" localSheetId="23">'[12]Func Study'!$H$851</definedName>
    <definedName name="Acct592">'[12]Func Study'!$H$851</definedName>
    <definedName name="Acct593" localSheetId="23">'[12]Func Study'!$H$856</definedName>
    <definedName name="Acct593">'[12]Func Study'!$H$856</definedName>
    <definedName name="Acct594" localSheetId="23">'[12]Func Study'!$H$861</definedName>
    <definedName name="Acct594">'[12]Func Study'!$H$861</definedName>
    <definedName name="Acct595" localSheetId="23">'[12]Func Study'!$H$866</definedName>
    <definedName name="Acct595">'[12]Func Study'!$H$866</definedName>
    <definedName name="Acct596" localSheetId="23">'[12]Func Study'!$H$876</definedName>
    <definedName name="Acct596">'[12]Func Study'!$H$876</definedName>
    <definedName name="Acct597" localSheetId="23">'[12]Func Study'!$H$881</definedName>
    <definedName name="Acct597">'[12]Func Study'!$H$881</definedName>
    <definedName name="Acct598" localSheetId="23">'[12]Func Study'!$H$886</definedName>
    <definedName name="Acct598">'[12]Func Study'!$H$886</definedName>
    <definedName name="AcctAGA" localSheetId="23">'[12]Func Study'!$H$296</definedName>
    <definedName name="AcctAGA">'[12]Func Study'!$H$296</definedName>
    <definedName name="AcctTable">[13]Variables!$AK$42:$AK$396</definedName>
    <definedName name="AcctTS0" localSheetId="23">'[12]Func Study'!$H$1686</definedName>
    <definedName name="AcctTS0">'[12]Func Study'!$H$1686</definedName>
    <definedName name="Acq1Plant" localSheetId="23">'[14]Acquisition Inputs'!$C$8</definedName>
    <definedName name="Acq1Plant">'[14]Acquisition Inputs'!$C$8</definedName>
    <definedName name="Acq2Plant" localSheetId="23">'[14]Acquisition Inputs'!$C$70</definedName>
    <definedName name="Acq2Plant">'[14]Acquisition Inputs'!$C$70</definedName>
    <definedName name="ActualROR" localSheetId="23">'[15]G+T+D+R+M'!$H$61</definedName>
    <definedName name="ActualROR">'[15]G+T+D+R+M'!$H$61</definedName>
    <definedName name="ADJPTDCE.T" localSheetId="23">[4]INTERNAL!$A$31:$IV$33</definedName>
    <definedName name="ADJPTDCE.T">[4]INTERNAL!$A$31:$IV$33</definedName>
    <definedName name="Adjs2avg" localSheetId="23">[16]Inputs!$L$255:'[16]Inputs'!$T$505</definedName>
    <definedName name="Adjs2avg">[16]Inputs!$L$255:'[16]Inputs'!$T$505</definedName>
    <definedName name="After_Tax_Cash_Discount">'[17]Assumptions (Input)'!$D$37</definedName>
    <definedName name="afudc_flag">'[17]Assumptions (Input)'!$B$13</definedName>
    <definedName name="ANCIL" localSheetId="23">[4]EXTERNAL!$A$163:$IV$165</definedName>
    <definedName name="ANCIL">[4]EXTERNAL!$A$163:$IV$165</definedName>
    <definedName name="Apr04AMA" localSheetId="23">[1]BS!$AG$7:$AG$3582</definedName>
    <definedName name="Apr04AMA">[1]BS!$AG$7:$AG$3582</definedName>
    <definedName name="APR09AMA" localSheetId="23">[2]BS!$AN$7:$AN$1725</definedName>
    <definedName name="APR09AMA">[2]BS!$AN$7:$AN$1725</definedName>
    <definedName name="Apr10AMA" localSheetId="23">[2]BS!$AZ$7:$AZ$1726</definedName>
    <definedName name="Apr10AMA">[2]BS!$AZ$7:$AZ$1726</definedName>
    <definedName name="Apr17AMA" localSheetId="21">[6]BS!$AH$8:$AH$2554</definedName>
    <definedName name="Apr17AMA">[7]BS!$AH$8:$AH$2554</definedName>
    <definedName name="aquila_lookup" localSheetId="23">'[18]Cabot Gas Replacement'!$B$8:$F$16</definedName>
    <definedName name="aquila_lookup">'[18]Cabot Gas Replacement'!$B$8:$F$16</definedName>
    <definedName name="AS2DocOpenMode">"AS2DocumentEdit"</definedName>
    <definedName name="Assessment_Rate">'[17]Assumptions (Input)'!$B$7</definedName>
    <definedName name="Asset_Class_Switch">[19]Assumptions!$D$5</definedName>
    <definedName name="Aug04AMA" localSheetId="23">[1]BS!$AK$7:$AK$3582</definedName>
    <definedName name="Aug04AMA">[1]BS!$AK$7:$AK$3582</definedName>
    <definedName name="Aug09AMA" localSheetId="23">[2]BS!$AR$7:$AR$1726</definedName>
    <definedName name="Aug09AMA">[2]BS!$AR$7:$AR$1726</definedName>
    <definedName name="Aug17AMA" localSheetId="21">[6]BS!$AL$8:$AL$2553</definedName>
    <definedName name="Aug17AMA">[7]BS!$AL$8:$AL$2553</definedName>
    <definedName name="Aurora_Prices">"Monthly Price Summary'!$C$4:$H$63"</definedName>
    <definedName name="AvgFactors">[13]Factors!$B$3:$P$99</definedName>
    <definedName name="BD" localSheetId="21">'[20]Summaries &amp; 3.01-3.18 &amp; 4.01'!$CM$12</definedName>
    <definedName name="BD">'[21]Summaries &amp; 3.01-3.18 &amp; 4.01'!$CW$12</definedName>
    <definedName name="Beg_Unb_KWHs" localSheetId="23">[22]LeadSht!$L$10</definedName>
    <definedName name="Beg_Unb_KWHs">[22]LeadSht!$L$10</definedName>
    <definedName name="BOOK_LIFE" localSheetId="18">'[23]Lvl FCR'!$G$10</definedName>
    <definedName name="BOOK_LIFE" localSheetId="12">'[23]Lvl FCR'!$G$10</definedName>
    <definedName name="BOOK_LIFE" localSheetId="23">'[24]Lvl FCR'!$G$10</definedName>
    <definedName name="BOOK_LIFE" localSheetId="10">'[23]Lvl FCR'!$G$10</definedName>
    <definedName name="BOOK_LIFE" localSheetId="17">'[23]Lvl FCR'!$G$10</definedName>
    <definedName name="BOOK_LIFE">'[24]Lvl FCR'!$G$10</definedName>
    <definedName name="BPAX" localSheetId="23">[4]EXTERNAL!$A$121:$IV$123</definedName>
    <definedName name="BPAX">[4]EXTERNAL!$A$121:$IV$123</definedName>
    <definedName name="Button_1">"TradeSummary_Ken_Finicle_List"</definedName>
    <definedName name="CAE.T" localSheetId="23">[4]INTERNAL!$A$34:$IV$36</definedName>
    <definedName name="CAE.T">[4]INTERNAL!$A$34:$IV$36</definedName>
    <definedName name="CAES1.T" localSheetId="23">[4]INTERNAL!$A$37:$IV$39</definedName>
    <definedName name="CAES1.T">[4]INTERNAL!$A$37:$IV$39</definedName>
    <definedName name="cap">[25]Readings!$B$2</definedName>
    <definedName name="Capital_Inflation">'[17]Assumptions (Input)'!$B$11</definedName>
    <definedName name="CASE" localSheetId="18">[26]INPUTS!$C$8</definedName>
    <definedName name="CASE" localSheetId="11">[27]INPUTS!$C$8</definedName>
    <definedName name="CASE" localSheetId="12">[26]INPUTS!$C$8</definedName>
    <definedName name="CASE" localSheetId="10">[26]INPUTS!$C$8</definedName>
    <definedName name="CASE" localSheetId="17">[26]INPUTS!$C$8</definedName>
    <definedName name="CASE" localSheetId="8">[26]INPUTS!$C$8</definedName>
    <definedName name="CASE">[28]INPUTS!$C$11</definedName>
    <definedName name="Case_Name">'[29]KJB-6,13 Cmn Adj'!$B$8</definedName>
    <definedName name="CaseDescription" localSheetId="23">'[14]Dispatch Cases'!$C$11</definedName>
    <definedName name="CaseDescription">'[14]Dispatch Cases'!$C$11</definedName>
    <definedName name="CBWorkbookPriority">-2060790043</definedName>
    <definedName name="CCGT_HeatRate" localSheetId="23">[14]Assumptions!$H$23</definedName>
    <definedName name="CCGT_HeatRate">[14]Assumptions!$H$23</definedName>
    <definedName name="CCGTPrice" localSheetId="23">[14]Assumptions!$H$22</definedName>
    <definedName name="CCGTPrice">[14]Assumptions!$H$22</definedName>
    <definedName name="CL_RT2">'[30]Transp Data'!$A$6:$C$81</definedName>
    <definedName name="Classification">'[12]Func Study'!$AB$251</definedName>
    <definedName name="Close_Date">'[17]Capital Projects(Input)'!$D$7:$D$53</definedName>
    <definedName name="CombWC_LineItem" localSheetId="21">[6]BS!$AT$8:$AT$3929</definedName>
    <definedName name="CombWC_LineItem">[7]BS!$AT$8:$AT$3929</definedName>
    <definedName name="Construction_OH" localSheetId="18">'[31]Virtual 49 Back-Up'!$E$54</definedName>
    <definedName name="Construction_OH" localSheetId="12">'[31]Virtual 49 Back-Up'!$E$54</definedName>
    <definedName name="Construction_OH" localSheetId="23">'[32]Virtual 49 Back-Up'!$E$54</definedName>
    <definedName name="Construction_OH" localSheetId="10">'[31]Virtual 49 Back-Up'!$E$54</definedName>
    <definedName name="Construction_OH" localSheetId="17">'[31]Virtual 49 Back-Up'!$E$54</definedName>
    <definedName name="Construction_OH">'[32]Virtual 49 Back-Up'!$E$54</definedName>
    <definedName name="ConversionFactor" localSheetId="23">[14]Assumptions!$I$65</definedName>
    <definedName name="ConversionFactor">[14]Assumptions!$I$65</definedName>
    <definedName name="COSFacVal" localSheetId="23">[12]Inputs!$R$5</definedName>
    <definedName name="COSFacVal">[12]Inputs!$R$5</definedName>
    <definedName name="CurrQtr">'[33]Inc Stmt'!$AJ$222</definedName>
    <definedName name="CUS" localSheetId="23">[4]CLASSIFIERS!$A$6:$IV$6</definedName>
    <definedName name="CUS">[4]CLASSIFIERS!$A$6:$IV$6</definedName>
    <definedName name="CUST_1" localSheetId="23">[4]EXTERNAL!$A$22:$IV$24</definedName>
    <definedName name="CUST_1">[4]EXTERNAL!$A$22:$IV$24</definedName>
    <definedName name="CUST_4" localSheetId="23">[4]EXTERNAL!$A$25:$IV$27</definedName>
    <definedName name="CUST_4">[4]EXTERNAL!$A$25:$IV$27</definedName>
    <definedName name="CUST_5" localSheetId="23">[4]EXTERNAL!$A$28:$IV$30</definedName>
    <definedName name="CUST_5">[4]EXTERNAL!$A$28:$IV$30</definedName>
    <definedName name="CUST_6" localSheetId="23">[4]EXTERNAL!$A$31:$IV$33</definedName>
    <definedName name="CUST_6">[4]EXTERNAL!$A$31:$IV$33</definedName>
    <definedName name="D108.05.T" localSheetId="23">[4]INTERNAL!$A$22:$IV$24</definedName>
    <definedName name="D108.05.T">[4]INTERNAL!$A$22:$IV$24</definedName>
    <definedName name="D108.10.T" localSheetId="23">[4]INTERNAL!$A$25:$IV$27</definedName>
    <definedName name="D108.10.T">[4]INTERNAL!$A$25:$IV$27</definedName>
    <definedName name="D361.T" localSheetId="23">[4]INTERNAL!$A$4:$IV$6</definedName>
    <definedName name="D361.T">[4]INTERNAL!$A$4:$IV$6</definedName>
    <definedName name="D362.T" localSheetId="23">[4]INTERNAL!$A$7:$IV$9</definedName>
    <definedName name="D362.T">[4]INTERNAL!$A$7:$IV$9</definedName>
    <definedName name="D364.T" localSheetId="23">[4]INTERNAL!$A$10:$IV$12</definedName>
    <definedName name="D364.T">[4]INTERNAL!$A$10:$IV$12</definedName>
    <definedName name="D366.T" localSheetId="23">[4]INTERNAL!$A$13:$IV$15</definedName>
    <definedName name="D366.T">[4]INTERNAL!$A$13:$IV$15</definedName>
    <definedName name="D368.T" localSheetId="23">[4]INTERNAL!$A$16:$IV$18</definedName>
    <definedName name="D368.T">[4]INTERNAL!$A$16:$IV$18</definedName>
    <definedName name="D370.T" localSheetId="23">[4]INTERNAL!$A$19:$IV$21</definedName>
    <definedName name="D370.T">[4]INTERNAL!$A$19:$IV$21</definedName>
    <definedName name="D372.T" localSheetId="23">[4]INTERNAL!$A$28:$IV$30</definedName>
    <definedName name="D372.T">[4]INTERNAL!$A$28:$IV$30</definedName>
    <definedName name="Data">'[34]Mix Variance'!$B$1:$N$31</definedName>
    <definedName name="Data.Avg">'[33]Avg Amts'!$A$5:$BP$34</definedName>
    <definedName name="Data.Qtrs.Avg">'[33]Avg Amts'!$A$5:$IV$5</definedName>
    <definedName name="data1" localSheetId="23">'[35]Mix Variance'!$O$5:$T$25</definedName>
    <definedName name="data1">'[36]Mix Variance'!$O$5:$T$25</definedName>
    <definedName name="DebtPerc" localSheetId="23">[14]Assumptions!$I$58</definedName>
    <definedName name="DebtPerc">[14]Assumptions!$I$58</definedName>
    <definedName name="Dec03AMA" localSheetId="23">[3]BS!$AJ$7:$AJ$3582</definedName>
    <definedName name="Dec03AMA">[3]BS!$AJ$7:$AJ$3582</definedName>
    <definedName name="Dec04AMA" localSheetId="23">[1]BS!$AO$7:$AO$3582</definedName>
    <definedName name="Dec04AMA">[1]BS!$AO$7:$AO$3582</definedName>
    <definedName name="Dec08AMA" localSheetId="23">[2]BS!$AJ$7:$AJ$1726</definedName>
    <definedName name="Dec08AMA">[2]BS!$AJ$7:$AJ$1726</definedName>
    <definedName name="Dec09AMA" localSheetId="23">[2]BS!$AV$7:$AV$1726</definedName>
    <definedName name="Dec09AMA">[2]BS!$AV$7:$AV$1726</definedName>
    <definedName name="Dec16AMA" localSheetId="21">[6]BS!$AD$8:$AD$2553</definedName>
    <definedName name="Dec16AMA">[7]BS!$AD$8:$AD$2553</definedName>
    <definedName name="Dec17AMA" localSheetId="21">[6]BS!$AP$8:$AP$2554</definedName>
    <definedName name="Dec17AMA">[7]BS!$AP$8:$AP$2554</definedName>
    <definedName name="DEM" localSheetId="23">[4]CLASSIFIERS!$A$4:$IV$4</definedName>
    <definedName name="DEM">[4]CLASSIFIERS!$A$4:$IV$4</definedName>
    <definedName name="DEM_1" localSheetId="23">[4]EXTERNAL!$A$7:$IV$9</definedName>
    <definedName name="DEM_1">[4]EXTERNAL!$A$7:$IV$9</definedName>
    <definedName name="DEM_12CP" localSheetId="23">[4]EXTERNAL!$A$118:$IV$120</definedName>
    <definedName name="DEM_12CP">[4]EXTERNAL!$A$118:$IV$120</definedName>
    <definedName name="DEM_12NCP_P" localSheetId="23">[4]EXTERNAL!$A$187:$IV$189</definedName>
    <definedName name="DEM_12NCP_P">[4]EXTERNAL!$A$187:$IV$189</definedName>
    <definedName name="DEM_12NCP_S" localSheetId="23">[4]EXTERNAL!$A$190:$IV$192</definedName>
    <definedName name="DEM_12NCP_S">[4]EXTERNAL!$A$190:$IV$192</definedName>
    <definedName name="DEM_12NCP1" localSheetId="23">[4]EXTERNAL!$A$139:$IV$141</definedName>
    <definedName name="DEM_12NCP1">[4]EXTERNAL!$A$139:$IV$141</definedName>
    <definedName name="DEM_12NCP2" localSheetId="23">[4]EXTERNAL!$A$130:$IV$132</definedName>
    <definedName name="DEM_12NCP2">[4]EXTERNAL!$A$130:$IV$132</definedName>
    <definedName name="DEM_1A" localSheetId="23">[4]EXTERNAL!$A$115:$IV$117</definedName>
    <definedName name="DEM_1A">[4]EXTERNAL!$A$115:$IV$117</definedName>
    <definedName name="DEM_2A" localSheetId="23">[4]EXTERNAL!$A$148:$IV$150</definedName>
    <definedName name="DEM_2A">[4]EXTERNAL!$A$148:$IV$150</definedName>
    <definedName name="DEM_3A" localSheetId="23">[4]EXTERNAL!$A$199:$IV$201</definedName>
    <definedName name="DEM_3A">[4]EXTERNAL!$A$199:$IV$201</definedName>
    <definedName name="DEM_3B" localSheetId="23">[4]EXTERNAL!$A$196:$IV$198</definedName>
    <definedName name="DEM_3B">[4]EXTERNAL!$A$196:$IV$198</definedName>
    <definedName name="Demand">[15]Inputs!$D$8</definedName>
    <definedName name="Demand2" localSheetId="23">[37]Inputs!$D$11</definedName>
    <definedName name="Demand2">[37]Inputs!$D$11</definedName>
    <definedName name="DES1.T" localSheetId="23">[4]INTERNAL!$A$40:$IV$42</definedName>
    <definedName name="DES1.T">[4]INTERNAL!$A$40:$IV$42</definedName>
    <definedName name="DES2.T" localSheetId="23">[4]INTERNAL!$A$43:$IV$45</definedName>
    <definedName name="DES2.T">[4]INTERNAL!$A$43:$IV$45</definedName>
    <definedName name="DF_HeatRate" localSheetId="23">[14]Assumptions!$L$23</definedName>
    <definedName name="DF_HeatRate">[14]Assumptions!$L$23</definedName>
    <definedName name="DIR_40" localSheetId="23">[4]EXTERNAL!$A$193:$IV$195</definedName>
    <definedName name="DIR_40">[4]EXTERNAL!$A$193:$IV$195</definedName>
    <definedName name="DIR_449" localSheetId="23">[4]EXTERNAL!$A$127:$IV$129</definedName>
    <definedName name="DIR_449">[4]EXTERNAL!$A$127:$IV$129</definedName>
    <definedName name="DIR_449_ENERGY" localSheetId="23">[4]EXTERNAL!$A$160:$IV$162</definedName>
    <definedName name="DIR_449_ENERGY">[4]EXTERNAL!$A$160:$IV$162</definedName>
    <definedName name="DIR_449_HV" localSheetId="23">[4]EXTERNAL!$A$157:$IV$159</definedName>
    <definedName name="DIR_449_HV">[4]EXTERNAL!$A$157:$IV$159</definedName>
    <definedName name="DIR_449_OATT" localSheetId="23">[4]EXTERNAL!$A$166:$IV$168</definedName>
    <definedName name="DIR_449_OATT">[4]EXTERNAL!$A$166:$IV$168</definedName>
    <definedName name="DIR_RESALE" localSheetId="23">[4]EXTERNAL!$A$124:$IV$126</definedName>
    <definedName name="DIR_RESALE">[4]EXTERNAL!$A$124:$IV$126</definedName>
    <definedName name="DIR_RESALE_LARGE" localSheetId="23">[4]EXTERNAL!$A$154:$IV$156</definedName>
    <definedName name="DIR_RESALE_LARGE">[4]EXTERNAL!$A$154:$IV$156</definedName>
    <definedName name="DIR_RESALE_SMALL" localSheetId="23">[4]EXTERNAL!$A$151:$IV$153</definedName>
    <definedName name="DIR_RESALE_SMALL">[4]EXTERNAL!$A$151:$IV$153</definedName>
    <definedName name="DIR108.09" localSheetId="23">[4]EXTERNAL!$A$106:$IV$108</definedName>
    <definedName name="DIR108.09">[4]EXTERNAL!$A$106:$IV$108</definedName>
    <definedName name="DIR235.00" localSheetId="23">[4]EXTERNAL!$A$85:$IV$87</definedName>
    <definedName name="DIR235.00">[4]EXTERNAL!$A$85:$IV$87</definedName>
    <definedName name="DIR360.01" localSheetId="23">[4]EXTERNAL!$A$37:$IV$39</definedName>
    <definedName name="DIR360.01">[4]EXTERNAL!$A$37:$IV$39</definedName>
    <definedName name="DIR361.01" localSheetId="23">[4]EXTERNAL!$A$40:$IV$42</definedName>
    <definedName name="DIR361.01">[4]EXTERNAL!$A$40:$IV$42</definedName>
    <definedName name="DIR362.01" localSheetId="23">[4]EXTERNAL!$A$43:$IV$45</definedName>
    <definedName name="DIR362.01">[4]EXTERNAL!$A$43:$IV$45</definedName>
    <definedName name="DIR364.01" localSheetId="23">[4]EXTERNAL!$A$46:$IV$48</definedName>
    <definedName name="DIR364.01">[4]EXTERNAL!$A$46:$IV$48</definedName>
    <definedName name="DIR366.01" localSheetId="23">[4]EXTERNAL!$A$49:$IV$51</definedName>
    <definedName name="DIR366.01">[4]EXTERNAL!$A$49:$IV$51</definedName>
    <definedName name="DIR368.03" localSheetId="23">[4]EXTERNAL!$A$55:$IV$57</definedName>
    <definedName name="DIR368.03">[4]EXTERNAL!$A$55:$IV$57</definedName>
    <definedName name="DIR368.03C" localSheetId="23">[4]EXTERNAL!$A$52:$IV$54</definedName>
    <definedName name="DIR368.03C">[4]EXTERNAL!$A$52:$IV$54</definedName>
    <definedName name="DIR372.00" localSheetId="23">[4]EXTERNAL!$A$58:$IV$60</definedName>
    <definedName name="DIR372.00">[4]EXTERNAL!$A$58:$IV$60</definedName>
    <definedName name="DIR373.00" localSheetId="23">[4]EXTERNAL!$A$61:$IV$63</definedName>
    <definedName name="DIR373.00">[4]EXTERNAL!$A$61:$IV$63</definedName>
    <definedName name="DIR450.01" localSheetId="23">[4]EXTERNAL!$A$10:$IV$12</definedName>
    <definedName name="DIR450.01">[4]EXTERNAL!$A$10:$IV$12</definedName>
    <definedName name="DIR450.02" localSheetId="23">[4]EXTERNAL!$A$184:$IV$186</definedName>
    <definedName name="DIR450.02">[4]EXTERNAL!$A$184:$IV$186</definedName>
    <definedName name="DIR451.02" localSheetId="23">[4]EXTERNAL!$A$70:$IV$72</definedName>
    <definedName name="DIR451.02">[4]EXTERNAL!$A$70:$IV$72</definedName>
    <definedName name="DIR451.03" localSheetId="23">[4]EXTERNAL!$A$136:$IV$138</definedName>
    <definedName name="DIR451.03">[4]EXTERNAL!$A$136:$IV$138</definedName>
    <definedName name="DIR451.05" localSheetId="23">[4]EXTERNAL!$A$76:$IV$78</definedName>
    <definedName name="DIR451.05">[4]EXTERNAL!$A$76:$IV$78</definedName>
    <definedName name="DIR451.06" localSheetId="23">[4]EXTERNAL!$A$109:$IV$111</definedName>
    <definedName name="DIR451.06">[4]EXTERNAL!$A$109:$IV$111</definedName>
    <definedName name="DIR451.07" localSheetId="23">[4]EXTERNAL!$A$133:$IV$135</definedName>
    <definedName name="DIR451.07">[4]EXTERNAL!$A$133:$IV$135</definedName>
    <definedName name="DIR454.04" localSheetId="23">[4]EXTERNAL!$A$73:$IV$75</definedName>
    <definedName name="DIR454.04">[4]EXTERNAL!$A$73:$IV$75</definedName>
    <definedName name="DIR556.01" localSheetId="23">[4]EXTERNAL!$A$175:$IV$177</definedName>
    <definedName name="DIR556.01">[4]EXTERNAL!$A$175:$IV$177</definedName>
    <definedName name="DIR565.02" localSheetId="23">[4]EXTERNAL!$A$178:$IV$180</definedName>
    <definedName name="DIR565.02">[4]EXTERNAL!$A$178:$IV$180</definedName>
    <definedName name="DIR908.01" localSheetId="23">[4]EXTERNAL!$A$172:$IV$174</definedName>
    <definedName name="DIR908.01">[4]EXTERNAL!$A$172:$IV$174</definedName>
    <definedName name="DIR920.01" localSheetId="23">[4]EXTERNAL!$A$181:$IV$183</definedName>
    <definedName name="DIR920.01">[4]EXTERNAL!$A$181:$IV$183</definedName>
    <definedName name="Dis" localSheetId="23">'[12]Func Study'!$AB$250</definedName>
    <definedName name="Dis">'[12]Func Study'!$AB$250</definedName>
    <definedName name="Discount_for_Revenue_Reqmt" localSheetId="11">'[38]Assumptions of Purchase'!$B$45</definedName>
    <definedName name="Discount_for_Revenue_Reqmt" localSheetId="23">'[38]Assumptions of Purchase'!$B$45</definedName>
    <definedName name="Discount_for_Revenue_Reqmt">'[39]Assumptions of Purchase'!$B$45</definedName>
    <definedName name="DisFac" localSheetId="23">'[12]Func Dist Factor Table'!$A$11:$G$25</definedName>
    <definedName name="DisFac">'[12]Func Dist Factor Table'!$A$11:$G$25</definedName>
    <definedName name="DOCKET" localSheetId="21">'[40]Summaries &amp; 3.01-3.18 &amp; 4.01'!$A$7</definedName>
    <definedName name="DOCKET">'[21]Summaries &amp; 3.01-3.18 &amp; 4.01'!$A$7</definedName>
    <definedName name="DocketNumber" localSheetId="11">'[41]JHS-19'!$AR$2</definedName>
    <definedName name="DocketNumber">'[42]JHS-4'!$AP$2</definedName>
    <definedName name="DP.T" localSheetId="23">[4]INTERNAL!$A$46:$IV$48</definedName>
    <definedName name="DP.T">[4]INTERNAL!$A$46:$IV$48</definedName>
    <definedName name="EBFIT.T" localSheetId="23">[4]INTERNAL!$A$88:$IV$90</definedName>
    <definedName name="EBFIT.T">[4]INTERNAL!$A$88:$IV$90</definedName>
    <definedName name="ee" hidden="1">{#N/A,#N/A,FALSE,"Month ";#N/A,#N/A,FALSE,"YTD";#N/A,#N/A,FALSE,"12 mo ended"}</definedName>
    <definedName name="EffTax" localSheetId="18">[4]INPUTS!$F$31</definedName>
    <definedName name="EffTax" localSheetId="11">[4]INPUTS!$F$31</definedName>
    <definedName name="EffTax" localSheetId="12">[4]INPUTS!$F$31</definedName>
    <definedName name="EffTax" localSheetId="10">[4]INPUTS!$F$31</definedName>
    <definedName name="EffTax" localSheetId="17">[4]INPUTS!$F$31</definedName>
    <definedName name="EffTax" localSheetId="8">[4]INPUTS!$F$31</definedName>
    <definedName name="EffTax">[28]INPUTS!$F$36</definedName>
    <definedName name="Electric_Prices" localSheetId="23">'[43]Monthly Price Summary'!$B$4:$E$27</definedName>
    <definedName name="Electric_Prices">'[43]Monthly Price Summary'!$B$4:$E$27</definedName>
    <definedName name="ElecWC_LineItems">[9]BS!$AO$7:$AO$3420</definedName>
    <definedName name="ElRBLine" localSheetId="11">[9]BS!$AP$7:$AP$3141</definedName>
    <definedName name="ElRBLine" localSheetId="23">[1]BS!$AQ$7:$AQ$3303</definedName>
    <definedName name="ElRBLine" localSheetId="21">[6]BS!$AR$8:$AR$3929</definedName>
    <definedName name="ElRBLine">[1]BS!$AQ$7:$AQ$3303</definedName>
    <definedName name="EndDate" localSheetId="23">[14]Assumptions!$C$11</definedName>
    <definedName name="EndDate">[14]Assumptions!$C$11</definedName>
    <definedName name="energy">[25]Readings!$B$3</definedName>
    <definedName name="ENERGY_1" localSheetId="23">[4]EXTERNAL!$A$4:$IV$6</definedName>
    <definedName name="ENERGY_1">[4]EXTERNAL!$A$4:$IV$6</definedName>
    <definedName name="ENERGY_2" localSheetId="23">[4]EXTERNAL!$A$145:$IV$147</definedName>
    <definedName name="ENERGY_2">[4]EXTERNAL!$A$145:$IV$147</definedName>
    <definedName name="Engy" localSheetId="23">[15]Inputs!$D$9</definedName>
    <definedName name="Engy">[15]Inputs!$D$9</definedName>
    <definedName name="Engy2" localSheetId="23">[37]Inputs!$D$12</definedName>
    <definedName name="Engy2">[37]Inputs!$D$12</definedName>
    <definedName name="EPIS.T" localSheetId="23">[4]INTERNAL!$A$49:$IV$51</definedName>
    <definedName name="EPIS.T">[4]INTERNAL!$A$49:$IV$51</definedName>
    <definedName name="Escalator">1.025</definedName>
    <definedName name="Exhibit_No.______MJS_4">'[8]MJS-4'!$O$3</definedName>
    <definedName name="Exhibit_No.______MJS_5">'[8]MJS-5'!$E$3</definedName>
    <definedName name="Exhibit_No.______MJS_6">'[8]MJS-6'!$F$3</definedName>
    <definedName name="Factorck" localSheetId="23">'[12]COS Factor Table'!$O$15:$O$113</definedName>
    <definedName name="Factorck">'[12]COS Factor Table'!$O$15:$O$113</definedName>
    <definedName name="FactorType">[13]Variables!$AK$2:$AL$12</definedName>
    <definedName name="FactSum" localSheetId="23">'[12]COS Factor Table'!$A$14:$O$113</definedName>
    <definedName name="FactSum">'[12]COS Factor Table'!$A$14:$O$113</definedName>
    <definedName name="FCR" localSheetId="18">'[31]Virtual 49 Back-Up'!$B$20</definedName>
    <definedName name="FCR" localSheetId="12">'[31]Virtual 49 Back-Up'!$B$20</definedName>
    <definedName name="FCR" localSheetId="23">'[32]Virtual 49 Back-Up'!$B$20</definedName>
    <definedName name="FCR" localSheetId="10">'[31]Virtual 49 Back-Up'!$B$20</definedName>
    <definedName name="FCR" localSheetId="17">'[31]Virtual 49 Back-Up'!$B$20</definedName>
    <definedName name="FCR">'[32]Virtual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 localSheetId="23">[1]BS!$AE$7:$AE$3582</definedName>
    <definedName name="Feb04AMA">[1]BS!$AE$7:$AE$3582</definedName>
    <definedName name="Feb09AMA" localSheetId="23">[2]BS!$AL$7:$AL$1725</definedName>
    <definedName name="Feb09AMA">[2]BS!$AL$7:$AL$1725</definedName>
    <definedName name="Feb10AMA" localSheetId="23">[2]BS!$AX$7:$AX$1726</definedName>
    <definedName name="Feb10AMA">[2]BS!$AX$7:$AX$1726</definedName>
    <definedName name="Feb17AMA" localSheetId="21">[6]BS!$AF$8:$AF$2552</definedName>
    <definedName name="Feb17AMA">[7]BS!$AF$8:$AF$2552</definedName>
    <definedName name="Fed_Cap_Tax" localSheetId="23">[44]Inputs!$E$112</definedName>
    <definedName name="Fed_Cap_Tax">[44]Inputs!$E$112</definedName>
    <definedName name="FedTaxRate" localSheetId="23">[14]Assumptions!$C$33</definedName>
    <definedName name="FedTaxRate">[14]Assumptions!$C$33</definedName>
    <definedName name="FERC_Lookup" localSheetId="23">'[45]Map Table'!$E$2:$F$58</definedName>
    <definedName name="FERC_Lookup">'[45]Map Table'!$E$2:$F$58</definedName>
    <definedName name="FF" localSheetId="21">'[20]Summaries &amp; 3.01-3.18 &amp; 4.01'!$CM$13</definedName>
    <definedName name="FF">'[21]Summaries &amp; 3.01-3.18 &amp; 4.01'!$CW$13</definedName>
    <definedName name="FIT" localSheetId="21">'[40]Summaries &amp; 3.01-3.18 &amp; 4.01'!$CV$19</definedName>
    <definedName name="FIT">'[46]ROR &amp; CONV FACTOR'!$J$20</definedName>
    <definedName name="FIT_Tax_Rate">'[17]Assumptions (Input)'!$B$5</definedName>
    <definedName name="FranchiseTax" localSheetId="23">[16]Variables!$D$26</definedName>
    <definedName name="FranchiseTax">[16]Variables!$D$26</definedName>
    <definedName name="FTAX" localSheetId="18">[4]INPUTS!$F$30</definedName>
    <definedName name="FTAX" localSheetId="11">[4]INPUTS!$F$30</definedName>
    <definedName name="FTAX" localSheetId="12">[4]INPUTS!$F$30</definedName>
    <definedName name="FTAX" localSheetId="10">[4]INPUTS!$F$30</definedName>
    <definedName name="FTAX" localSheetId="17">[4]INPUTS!$F$30</definedName>
    <definedName name="FTAX" localSheetId="8">[4]INPUTS!$F$30</definedName>
    <definedName name="FTAX">[28]INPUTS!$F$35</definedName>
    <definedName name="Func" localSheetId="23">'[12]Func Factor Table'!$A$10:$H$77</definedName>
    <definedName name="Func">'[12]Func Factor Table'!$A$10:$H$77</definedName>
    <definedName name="Function" localSheetId="23">'[12]Func Study'!$AB$250</definedName>
    <definedName name="Function">'[12]Func Study'!$AB$250</definedName>
    <definedName name="GasRBLine" localSheetId="23">[1]BS!$AS$7:$AS$3631</definedName>
    <definedName name="GasRBLine" localSheetId="21">[6]BS!$AS$8:$AS$3929</definedName>
    <definedName name="GasRBLine">[1]BS!$AS$7:$AS$3631</definedName>
    <definedName name="GasWC_LineItem" localSheetId="23">[1]BS!$AR$7:$AR$3631</definedName>
    <definedName name="GasWC_LineItem">[1]BS!$AR$7:$AR$3631</definedName>
    <definedName name="GP.T" localSheetId="23">[4]INTERNAL!$A$52:$IV$54</definedName>
    <definedName name="GP.T">[4]INTERNAL!$A$52:$IV$54</definedName>
    <definedName name="HTML_CodePage">1252</definedName>
    <definedName name="HTML_Control" localSheetId="4">{"'Sheet1'!$A$1:$J$121"}</definedName>
    <definedName name="HTML_Control" localSheetId="18">{"'Sheet1'!$A$1:$J$121"}</definedName>
    <definedName name="HTML_Control" localSheetId="11">{"'Sheet1'!$A$1:$J$121"}</definedName>
    <definedName name="HTML_Control" localSheetId="12">{"'Sheet1'!$A$1:$J$121"}</definedName>
    <definedName name="HTML_Control" localSheetId="23">{"'Sheet1'!$A$1:$J$121"}</definedName>
    <definedName name="HTML_Control" localSheetId="10">{"'Sheet1'!$A$1:$J$121"}</definedName>
    <definedName name="HTML_Control" localSheetId="17">{"'Sheet1'!$A$1:$J$121"}</definedName>
    <definedName name="HTML_Control" localSheetId="6">{"'Sheet1'!$A$1:$J$121"}</definedName>
    <definedName name="HTML_Control" localSheetId="2">{"'Sheet1'!$A$1:$J$121"}</definedName>
    <definedName name="HTML_Control" localSheetId="8">{"'Sheet1'!$A$1:$J$121"}</definedName>
    <definedName name="HTML_Control" localSheetId="16">{"'Sheet1'!$A$1:$J$121"}</definedName>
    <definedName name="HTML_Control" localSheetId="14">{"'Sheet1'!$A$1:$J$121"}</definedName>
    <definedName name="HTML_Control" localSheetId="15">{"'Sheet1'!$A$1:$J$121"}</definedName>
    <definedName name="HTML_Control" localSheetId="1">{"'Sheet1'!$A$1:$J$121"}</definedName>
    <definedName name="HTML_Control" localSheetId="7">{"'Sheet1'!$A$1:$J$121"}</definedName>
    <definedName name="HTML_Control" localSheetId="2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 localSheetId="23">[4]INTERNAL!$A$85:$IV$87</definedName>
    <definedName name="IBFIT.T">[4]INTERNAL!$A$85:$IV$87</definedName>
    <definedName name="inctaxrate">0.4</definedName>
    <definedName name="Insurance_Rate">'[17]Assumptions (Input)'!$B$9</definedName>
    <definedName name="INTRESEXCH">[47]Sheet1!$AG$1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3">[1]BS!$AD$7:$AD$3582</definedName>
    <definedName name="Jan04AMA">[1]BS!$AD$7:$AD$3582</definedName>
    <definedName name="Jan09AMA" localSheetId="23">[2]BS!$AK$7:$AK$1743</definedName>
    <definedName name="Jan09AMA">[2]BS!$AK$7:$AK$1743</definedName>
    <definedName name="Jan10AMA" localSheetId="23">[2]BS!$AW$7:$AW$1726</definedName>
    <definedName name="Jan10AMA">[2]BS!$AW$7:$AW$1726</definedName>
    <definedName name="Jan17AMA" localSheetId="21">[6]BS!$AE$8:$AE$2551</definedName>
    <definedName name="Jan17AMA">[7]BS!$AE$8:$AE$2551</definedName>
    <definedName name="jjj" localSheetId="23">[48]Inputs!$N$18</definedName>
    <definedName name="jjj">[48]Inputs!$N$18</definedName>
    <definedName name="JP_Bal" localSheetId="18">[49]ACCOUNTS!$AG$31</definedName>
    <definedName name="JP_Bal" localSheetId="11">[49]ACCOUNTS!$AG$31</definedName>
    <definedName name="JP_Bal" localSheetId="12">[49]ACCOUNTS!$AG$31</definedName>
    <definedName name="JP_Bal" localSheetId="23">[49]ACCOUNTS!$AG$31</definedName>
    <definedName name="JP_Bal" localSheetId="10">[49]ACCOUNTS!$AG$31</definedName>
    <definedName name="JP_Bal" localSheetId="17">[49]ACCOUNTS!$AG$31</definedName>
    <definedName name="JP_Bal">[49]ACCOUNTS!$AG$31</definedName>
    <definedName name="Jul04AMA" localSheetId="23">[1]BS!$AJ$7:$AJ$3582</definedName>
    <definedName name="Jul04AMA">[1]BS!$AJ$7:$AJ$3582</definedName>
    <definedName name="Jul09AMA" localSheetId="23">[2]BS!$AQ$7:$AQ$1726</definedName>
    <definedName name="Jul09AMA">[2]BS!$AQ$7:$AQ$1726</definedName>
    <definedName name="July17AMA" localSheetId="21">[6]BS!$AK$8:$AK$2552</definedName>
    <definedName name="July17AMA">[7]BS!$AK$8:$AK$2552</definedName>
    <definedName name="Jun04AMA" localSheetId="23">[1]BS!$AI$7:$AI$3582</definedName>
    <definedName name="Jun04AMA">[1]BS!$AI$7:$AI$3582</definedName>
    <definedName name="Jun09AMA" localSheetId="23">[2]BS!$AP$7:$AP$1726</definedName>
    <definedName name="Jun09AMA">[2]BS!$AP$7:$AP$1726</definedName>
    <definedName name="Jun10AMA" localSheetId="23">[2]BS!$BB$7:$BB$1726</definedName>
    <definedName name="Jun10AMA">[2]BS!$BB$7:$BB$1726</definedName>
    <definedName name="Jun17AMA" localSheetId="21">[6]BS!$AJ$8:$AJ$2553</definedName>
    <definedName name="Jun17AMA">[7]BS!$AJ$8:$AJ$2553</definedName>
    <definedName name="Jurisdiction">[13]Variables!$AK$15</definedName>
    <definedName name="JurisNumber">[13]Variables!$AL$15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'[29]KJB-12 Sum'!$AS$2</definedName>
    <definedName name="k_FITrate" localSheetId="21">'[50]CF Electric'!$L$20</definedName>
    <definedName name="k_FITrate">'[29]KJB-3,11 Def'!$L$20</definedName>
    <definedName name="keep_Docket_Number" localSheetId="23">'[51]KJB-3 Sum'!$AQ$2</definedName>
    <definedName name="keep_Docket_Number">'[51]KJB-3 Sum'!$AQ$2</definedName>
    <definedName name="keep_FIT" localSheetId="23">'[51]KJB-7 Def'!$L$20</definedName>
    <definedName name="keep_FIT">'[51]KJB-7 Def'!$L$20</definedName>
    <definedName name="keep_KJB_3_Rate_Increase" localSheetId="23">'[51]KJB-7 Def'!$C$3</definedName>
    <definedName name="keep_KJB_3_Rate_Increase">'[51]KJB-7 Def'!$C$3</definedName>
    <definedName name="keep_KJB_4_Electric_Summary" localSheetId="23">'[51]KJB-3 Sum'!$AQ$3</definedName>
    <definedName name="keep_KJB_4_Electric_Summary">'[51]KJB-3 Sum'!$AQ$3</definedName>
    <definedName name="keep_KJB_8_Common_Adjs" localSheetId="23">'[51]KJB-5 Cmn Adj'!$L$3</definedName>
    <definedName name="keep_KJB_8_Common_Adjs">'[51]KJB-5 Cmn Adj'!$L$3</definedName>
    <definedName name="keep_KJB_9_Electric_Only" localSheetId="23">'[51]KJB-5 El Adj'!$E$3</definedName>
    <definedName name="keep_KJB_9_Electric_Only">'[51]KJB-5 El Adj'!$E$3</definedName>
    <definedName name="keep_PSE">'[52]Gas Summary'!$I$5</definedName>
    <definedName name="keep_TESTYEAR" localSheetId="23">'[51]KJB-5 Cmn Adj'!$B$7</definedName>
    <definedName name="keep_TESTYEAR" localSheetId="21">'[52]Gas Detail Pages'!$A$8</definedName>
    <definedName name="keep_TESTYEAR">'[51]KJB-5 Cmn Adj'!$B$7</definedName>
    <definedName name="kp_DOCKET">'[52]Gas Detail Pages'!$A$9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18">IF('2018 Gas Margin Calc'!Values_Entered,Header_Row+'2018 Gas Margin Calc'!Number_of_Payments,Header_Row)</definedName>
    <definedName name="Last_Row" localSheetId="11">IF('Account Balance'!Values_Entered,Header_Row+'Account Balance'!Number_of_Payments,Header_Row)</definedName>
    <definedName name="Last_Row" localSheetId="12">IF('Amort Estimate'!Values_Entered,Header_Row+'Amort Estimate'!Number_of_Payments,Header_Row)</definedName>
    <definedName name="Last_Row" localSheetId="23">IF('Conversion Factor'!Values_Entered,Header_Row+'Conversion Factor'!Number_of_Payments,Header_Row)</definedName>
    <definedName name="Last_Row" localSheetId="10">IF('Deferral Balance'!Values_Entered,Header_Row+'Deferral Balance'!Number_of_Payments,Header_Row)</definedName>
    <definedName name="Last_Row" localSheetId="17">IF('F2018 Forecast'!Values_Entered,Header_Row+'F2018 Forecast'!Number_of_Payments,Header_Row)</definedName>
    <definedName name="Last_Row" localSheetId="6">IF('Rate Impacts Sch142'!Values_Entered,Header_Row+'Rate Impacts Sch142'!Number_of_Payments,Header_Row)</definedName>
    <definedName name="Last_Row" localSheetId="8">IF('Sch 142 Revenue (Decoupling)'!Values_Entered,Header_Row+'Sch 142 Revenue (Decoupling)'!Number_of_Payments,Header_Row)</definedName>
    <definedName name="Last_Row" localSheetId="16">IF('Sch 41&amp;86 Deferral Calc'!Values_Entered,Header_Row+'Sch 41&amp;86 Deferral Calc'!Number_of_Payments,Header_Row)</definedName>
    <definedName name="Last_Row" localSheetId="14">IF('Sch23&amp;53 Deferral Calc'!Values_Entered,Header_Row+'Sch23&amp;53 Deferral Calc'!Number_of_Payments,Header_Row)</definedName>
    <definedName name="Last_Row" localSheetId="15">IF('Sch31&amp;31T Deferral Calc'!Values_Entered,Header_Row+'Sch31&amp;31T Deferral Calc'!Number_of_Payments,Header_Row)</definedName>
    <definedName name="Last_Row" localSheetId="7">IF('Typical Res Bill Combined'!Values_Entered,Header_Row+'Typical Res Bill Combined'!Number_of_Payments,Header_Row)</definedName>
    <definedName name="Last_Row" localSheetId="22">IF('Volumetric Delivery Revenue'!Values_Entered,Header_Row+'Volumetric Delivery Revenue'!Number_of_Payments,Header_Row)</definedName>
    <definedName name="Last_Row">IF([0]!Values_Entered,Header_Row+[0]!Number_of_Payments,Header_Row)</definedName>
    <definedName name="LATEPAY">[47]Sheet1!$E$3:$E$25</definedName>
    <definedName name="Levy_Rate">'[17]Assumptions (Input)'!$B$6</definedName>
    <definedName name="limcount">1</definedName>
    <definedName name="LINE.T" localSheetId="23">[4]INTERNAL!$A$55:$IV$57</definedName>
    <definedName name="LINE.T">[4]INTERNAL!$A$55:$IV$57</definedName>
    <definedName name="LinkCos" localSheetId="23">'[12]JAM Download'!$K$4</definedName>
    <definedName name="LinkCos">'[12]JAM Download'!$K$4</definedName>
    <definedName name="Load_Factor">[53]ACCOUNTS!$AG$167</definedName>
    <definedName name="LoadArray">'[54]Load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 localSheetId="23">[55]M9100F4!$A$1:$V$99</definedName>
    <definedName name="M9100F4_v4">[55]M9100F4!$A$1:$V$99</definedName>
    <definedName name="MACRS">'[17]MACRS RATES'!$A$3:$AT$10</definedName>
    <definedName name="Mar04AMA" localSheetId="23">[1]BS!$AF$7:$AF$3582</definedName>
    <definedName name="Mar04AMA">[1]BS!$AF$7:$AF$3582</definedName>
    <definedName name="MAR09AMA" localSheetId="23">[2]BS!$AM$7:$AM$1725</definedName>
    <definedName name="MAR09AMA">[2]BS!$AM$7:$AM$1725</definedName>
    <definedName name="Mar10AMA" localSheetId="23">[2]BS!$AY$7:$AY$1726</definedName>
    <definedName name="Mar10AMA">[2]BS!$AY$7:$AY$1726</definedName>
    <definedName name="Mar17AMA" localSheetId="21">[6]BS!$AG$8:$AG$2552</definedName>
    <definedName name="Mar17AMA">[7]BS!$AG$8:$AG$2552</definedName>
    <definedName name="May04AMA" localSheetId="23">[1]BS!$AH$7:$AH$3582</definedName>
    <definedName name="May04AMA">[1]BS!$AH$7:$AH$3582</definedName>
    <definedName name="MAY09AMA" localSheetId="23">[2]BS!$AO$7:$AO$1726</definedName>
    <definedName name="MAY09AMA">[2]BS!$AO$7:$AO$1726</definedName>
    <definedName name="May10AMA" localSheetId="23">[2]BS!$BA$7:$BA$1726</definedName>
    <definedName name="May10AMA">[2]BS!$BA$7:$BA$1726</definedName>
    <definedName name="May17AMA" localSheetId="21">[6]BS!$AI$8:$AI$2552</definedName>
    <definedName name="May17AMA">[7]BS!$AI$8:$AI$2552</definedName>
    <definedName name="menu1_Button5_Click" localSheetId="18">[56]!menu1_Button5_Click</definedName>
    <definedName name="menu1_Button5_Click" localSheetId="23">[56]!menu1_Button5_Click</definedName>
    <definedName name="menu1_Button5_Click" localSheetId="16">[56]!menu1_Button5_Click</definedName>
    <definedName name="menu1_Button5_Click" localSheetId="14">[56]!menu1_Button5_Click</definedName>
    <definedName name="menu1_Button5_Click" localSheetId="15">[56]!menu1_Button5_Click</definedName>
    <definedName name="menu1_Button5_Click">[56]!menu1_Button5_Click</definedName>
    <definedName name="menu1_Button6_Click" localSheetId="18">[56]!menu1_Button6_Click</definedName>
    <definedName name="menu1_Button6_Click" localSheetId="23">[56]!menu1_Button6_Click</definedName>
    <definedName name="menu1_Button6_Click" localSheetId="16">[56]!menu1_Button6_Click</definedName>
    <definedName name="menu1_Button6_Click" localSheetId="14">[56]!menu1_Button6_Click</definedName>
    <definedName name="menu1_Button6_Click" localSheetId="15">[56]!menu1_Button6_Click</definedName>
    <definedName name="menu1_Button6_Click">[56]!menu1_Button6_Click</definedName>
    <definedName name="MERGER_COST" localSheetId="18">[47]Sheet1!$AF$3:$AJ$28</definedName>
    <definedName name="MERGER_COST" localSheetId="11">[47]Sheet1!$AF$3:$AJ$28</definedName>
    <definedName name="MERGER_COST" localSheetId="12">[47]Sheet1!$AF$3:$AJ$28</definedName>
    <definedName name="MERGER_COST" localSheetId="10">[47]Sheet1!$AF$3:$AJ$28</definedName>
    <definedName name="MERGER_COST" localSheetId="17">[47]Sheet1!$AF$3:$AJ$28</definedName>
    <definedName name="MERGER_COST" localSheetId="8">[47]Sheet1!$AF$3:$AJ$28</definedName>
    <definedName name="MERGER_COST">[57]Sheet1!$AF$3:$AJ$28</definedName>
    <definedName name="METER" localSheetId="23">[4]EXTERNAL!$A$34:$IV$36</definedName>
    <definedName name="METER">[4]EXTERNAL!$A$34:$IV$36</definedName>
    <definedName name="Method" localSheetId="23">[15]Inputs!$C$6</definedName>
    <definedName name="Method">[15]Inputs!$C$6</definedName>
    <definedName name="monthlist" localSheetId="23">[58]Table!$R$2:$S$13</definedName>
    <definedName name="monthlist">[58]Table!$R$2:$S$13</definedName>
    <definedName name="monthtotals" localSheetId="23">'[58]WA SBC'!$D$40:$O$40</definedName>
    <definedName name="monthtotals">'[58]WA SBC'!$D$40:$O$40</definedName>
    <definedName name="MTD_Format" localSheetId="18">[59]Mthly!$B$11:$D$11,[59]Mthly!$B$35:$D$35</definedName>
    <definedName name="MTD_Format" localSheetId="11">[60]Mthly!$B$11:$D$11,[60]Mthly!$B$31:$D$31</definedName>
    <definedName name="MTD_Format" localSheetId="12">[59]Mthly!$B$11:$D$11,[59]Mthly!$B$35:$D$35</definedName>
    <definedName name="MTD_Format" localSheetId="23">[61]Mthly!$B$11:$D$11,[61]Mthly!$B$32:$D$32</definedName>
    <definedName name="MTD_Format" localSheetId="10">[59]Mthly!$B$11:$D$11,[59]Mthly!$B$35:$D$35</definedName>
    <definedName name="MTD_Format" localSheetId="17">[59]Mthly!$B$11:$D$11,[59]Mthly!$B$35:$D$35</definedName>
    <definedName name="MTD_Format" localSheetId="21">[60]Mthly!$B$11:$D$11,[60]Mthly!$B$31:$D$31</definedName>
    <definedName name="MTD_Format" localSheetId="8">[59]Mthly!$B$11:$D$11,[59]Mthly!$B$35:$D$35</definedName>
    <definedName name="MTD_Format">[61]Mthly!$B$11:$D$11,[61]Mthly!$B$32:$D$32</definedName>
    <definedName name="MTR_YR3" localSheetId="23">[62]Variables!$E$14</definedName>
    <definedName name="MTR_YR3">[62]Variables!$E$14</definedName>
    <definedName name="NCP_360" localSheetId="23">[4]EXTERNAL!$A$13:$IV$15</definedName>
    <definedName name="NCP_360">[4]EXTERNAL!$A$13:$IV$15</definedName>
    <definedName name="NCP_361" localSheetId="23">[4]EXTERNAL!$A$16:$IV$18</definedName>
    <definedName name="NCP_361">[4]EXTERNAL!$A$16:$IV$18</definedName>
    <definedName name="NCP_362" localSheetId="23">[4]EXTERNAL!$A$19:$IV$21</definedName>
    <definedName name="NCP_362">[4]EXTERNAL!$A$19:$IV$21</definedName>
    <definedName name="Net_to_Gross_Factor" localSheetId="23">[12]Inputs!$G$8</definedName>
    <definedName name="Net_to_Gross_Factor">[12]Inputs!$G$8</definedName>
    <definedName name="NetToGross" localSheetId="23">[16]Variables!$D$23</definedName>
    <definedName name="NetToGross">[16]Variables!$D$23</definedName>
    <definedName name="Nov03AMA" localSheetId="23">[3]BS!$AI$7:$AI$3582</definedName>
    <definedName name="Nov03AMA">[3]BS!$AI$7:$AI$3582</definedName>
    <definedName name="Nov04AMA" localSheetId="23">[1]BS!$AN$7:$AN$3582</definedName>
    <definedName name="Nov04AMA">[1]BS!$AN$7:$AN$3582</definedName>
    <definedName name="Nov09AMA" localSheetId="23">[2]BS!$AU$7:$AU$1726</definedName>
    <definedName name="Nov09AMA">[2]BS!$AU$7:$AU$1726</definedName>
    <definedName name="NPC" localSheetId="23">[63]Inputs!$N$18</definedName>
    <definedName name="NPC">[63]Inputs!$N$18</definedName>
    <definedName name="NRG" localSheetId="23">[4]CLASSIFIERS!$A$5:$IV$5</definedName>
    <definedName name="NRG">[4]CLASSIFIERS!$A$5:$IV$5</definedName>
    <definedName name="Number_of_Payments" localSheetId="18">MATCH(0.01,End_Bal,-1)+1</definedName>
    <definedName name="Number_of_Payments" localSheetId="11">MATCH(0.01,End_Bal,-1)+1</definedName>
    <definedName name="Number_of_Payments" localSheetId="12">MATCH(0.01,End_Bal,-1)+1</definedName>
    <definedName name="Number_of_Payments" localSheetId="23">MATCH(0.01,End_Bal,-1)+1</definedName>
    <definedName name="Number_of_Payments" localSheetId="10">MATCH(0.01,End_Bal,-1)+1</definedName>
    <definedName name="Number_of_Payments" localSheetId="17">MATCH(0.01,End_Bal,-1)+1</definedName>
    <definedName name="Number_of_Payments" localSheetId="6">MATCH(0.01,End_Bal,-1)+1</definedName>
    <definedName name="Number_of_Payments" localSheetId="8">MATCH(0.01,End_Bal,-1)+1</definedName>
    <definedName name="Number_of_Payments" localSheetId="16">MATCH(0.01,End_Bal,-1)+1</definedName>
    <definedName name="Number_of_Payments" localSheetId="14">MATCH(0.01,End_Bal,-1)+1</definedName>
    <definedName name="Number_of_Payments" localSheetId="15">MATCH(0.01,End_Bal,-1)+1</definedName>
    <definedName name="Number_of_Payments" localSheetId="7">MATCH(0.01,End_Bal,-1)+1</definedName>
    <definedName name="Number_of_Payments" localSheetId="2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'[17]MiscItems(Input)'!$B$5:$AO$8,'[17]MiscItems(Input)'!$B$13:$AO$13,'[17]MiscItems(Input)'!$B$15:$B$17,'[17]MiscItems(Input)'!$B$17:$AO$17,'[17]MiscItems(Input)'!$B$15:$AO$15</definedName>
    <definedName name="O_M_Rate" localSheetId="18">'[31]Virtual 49 Back-Up'!$B$21</definedName>
    <definedName name="O_M_Rate" localSheetId="12">'[31]Virtual 49 Back-Up'!$B$21</definedName>
    <definedName name="O_M_Rate" localSheetId="23">'[32]Virtual 49 Back-Up'!$B$21</definedName>
    <definedName name="O_M_Rate" localSheetId="10">'[31]Virtual 49 Back-Up'!$B$21</definedName>
    <definedName name="O_M_Rate" localSheetId="17">'[31]Virtual 49 Back-Up'!$B$21</definedName>
    <definedName name="O_M_Rate">'[32]Virtual 49 Back-Up'!$B$21</definedName>
    <definedName name="OBCLEASE">[47]Sheet1!$AF$4:$AI$23</definedName>
    <definedName name="Oct03AMA" localSheetId="23">[3]BS!$AH$7:$AH$3582</definedName>
    <definedName name="Oct03AMA">[3]BS!$AH$7:$AH$3582</definedName>
    <definedName name="Oct04AMA" localSheetId="23">[1]BS!$AM$7:$AM$3582</definedName>
    <definedName name="Oct04AMA">[1]BS!$AM$7:$AM$3582</definedName>
    <definedName name="Oct09AMA" localSheetId="23">[2]BS!$AT$7:$AT$1726</definedName>
    <definedName name="Oct09AMA">[2]BS!$AT$7:$AT$1726</definedName>
    <definedName name="Oct17AMA" localSheetId="21">[6]BS!$AN$8:$AN$2552</definedName>
    <definedName name="Oct17AMA">[7]BS!$AN$8:$AN$2552</definedName>
    <definedName name="OH" localSheetId="23">[4]CLASSIFIERS!$A$8:$IV$8</definedName>
    <definedName name="OH">[4]CLASSIFIERS!$A$8:$IV$8</definedName>
    <definedName name="OH_NCP" localSheetId="23">[4]EXTERNAL!$A$79:$IV$81</definedName>
    <definedName name="OH_NCP">[4]EXTERNAL!$A$79:$IV$81</definedName>
    <definedName name="OH_SVC" localSheetId="23">[4]EXTERNAL!$A$142:$IV$144</definedName>
    <definedName name="OH_SVC">[4]EXTERNAL!$A$142:$IV$144</definedName>
    <definedName name="OH_TFMR" localSheetId="23">[4]EXTERNAL!$A$97:$IV$99</definedName>
    <definedName name="OH_TFMR">[4]EXTERNAL!$A$97:$IV$99</definedName>
    <definedName name="OH_TFMRC" localSheetId="23">[4]EXTERNAL!$A$94:$IV$96</definedName>
    <definedName name="OH_TFMRC">[4]EXTERNAL!$A$94:$IV$96</definedName>
    <definedName name="option">'[64]Dist Misc'!$F$120</definedName>
    <definedName name="OthRCF" localSheetId="18">[26]INPUTS!$F$41</definedName>
    <definedName name="OthRCF" localSheetId="12">[26]INPUTS!$F$41</definedName>
    <definedName name="OthRCF" localSheetId="23">[27]INPUTS!$F$41</definedName>
    <definedName name="OthRCF" localSheetId="10">[26]INPUTS!$F$41</definedName>
    <definedName name="OthRCF" localSheetId="17">[26]INPUTS!$F$41</definedName>
    <definedName name="OthRCF">[27]INPUTS!$F$41</definedName>
    <definedName name="OthUnc" localSheetId="23">[4]INPUTS!$F$36</definedName>
    <definedName name="OthUnc">[4]INPUTS!$F$36</definedName>
    <definedName name="outlookdata" localSheetId="23">'[65]pivoted data'!$D$3:$Q$90</definedName>
    <definedName name="outlookdata">'[66]pivoted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 localSheetId="23">'[67]2008 Extreme Peaks - 080403'!$E$5:$AD$8</definedName>
    <definedName name="peak_new_table">'[67]2008 Extreme Peaks - 080403'!$E$5:$AD$8</definedName>
    <definedName name="peak_table" localSheetId="23">'[67]Peaks-F01'!$C$5:$E$243</definedName>
    <definedName name="peak_table">'[67]Peaks-F01'!$C$5:$E$243</definedName>
    <definedName name="PeakMethod" localSheetId="23">[15]Inputs!$T$5</definedName>
    <definedName name="PeakMethod">[15]Inputs!$T$5</definedName>
    <definedName name="Percent_debt" localSheetId="23">[44]Inputs!$E$129</definedName>
    <definedName name="Percent_debt">[44]Inputs!$E$129</definedName>
    <definedName name="Plant_Input">'[17]Plant(Input)'!$B$7:$AP$9,'[17]Plant(Input)'!$B$11,'[17]Plant(Input)'!$B$15:$AP$15,'[17]Plant(Input)'!$B$18,'[17]Plant(Input)'!$B$20:$AP$20</definedName>
    <definedName name="POWER.T" localSheetId="23">[4]INTERNAL!$A$58:$IV$60</definedName>
    <definedName name="POWER.T">[4]INTERNAL!$A$58:$IV$60</definedName>
    <definedName name="PP.T" localSheetId="23">[4]INTERNAL!$A$61:$IV$63</definedName>
    <definedName name="PP.T">[4]INTERNAL!$A$61:$IV$63</definedName>
    <definedName name="PreTaxDebtCost" localSheetId="23">[14]Assumptions!$I$56</definedName>
    <definedName name="PreTaxDebtCost">[14]Assumptions!$I$56</definedName>
    <definedName name="PreTaxWACC" localSheetId="23">[14]Assumptions!$I$62</definedName>
    <definedName name="PreTaxWACC">[14]Assumptions!$I$62</definedName>
    <definedName name="Prices_Aurora" localSheetId="23">'[43]Monthly Price Summary'!$C$4:$H$63</definedName>
    <definedName name="Prices_Aurora">'[43]Monthly Price Summary'!$C$4:$H$63</definedName>
    <definedName name="_xlnm.Print_Area" localSheetId="11">'Account Balance'!$BW$3:$CA$115</definedName>
    <definedName name="_xlnm.Print_Area" localSheetId="17">'F2018 Forecast'!$A$1:$P$48</definedName>
    <definedName name="_xlnm.Print_Area" localSheetId="21">'Gas Earnings Test'!$A$1:$I$20</definedName>
    <definedName name="_xlnm.Print_Area" localSheetId="6">'Rate Impacts Sch142'!$B$1:$U$44</definedName>
    <definedName name="_xlnm.Print_Area" localSheetId="2">'RateDev (31,31T,41,41T,86,86T)'!$A$1:$L$51</definedName>
    <definedName name="_xlnm.Print_Area" localSheetId="16">'Sch 41&amp;86 Deferral Calc'!$A$1:$N$34</definedName>
    <definedName name="_xlnm.Print_Area" localSheetId="14">'Sch23&amp;53 Deferral Calc'!$A$1:$N$47</definedName>
    <definedName name="_xlnm.Print_Area" localSheetId="15">'Sch31&amp;31T Deferral Calc'!$A$1:$N$34</definedName>
    <definedName name="_xlnm.Print_Area" localSheetId="1">'Summary of Rates'!$A$1:$E$55</definedName>
    <definedName name="_xlnm.Print_Area" localSheetId="7">'Typical Res Bill Combined'!$B$1:$H$42</definedName>
    <definedName name="_xlnm.Print_Titles" localSheetId="19">'2018 Weather Adj'!$A:$C,'2018 Weather Adj'!$1:$6</definedName>
    <definedName name="_xlnm.Print_Titles" localSheetId="11">'Account Balance'!$A:$C,'Account Balance'!$1:$6</definedName>
    <definedName name="_xlnm.Print_Titles" localSheetId="8">'Sch 142 Revenue (Decoupling)'!$1:$9</definedName>
    <definedName name="Prior_Month" localSheetId="18">[68]Sch_120!$I$21</definedName>
    <definedName name="Prior_Month" localSheetId="12">[68]Sch_120!$I$21</definedName>
    <definedName name="Prior_Month" localSheetId="23">[22]Sch_120!$I$21</definedName>
    <definedName name="Prior_Month" localSheetId="10">[68]Sch_120!$I$21</definedName>
    <definedName name="Prior_Month" localSheetId="17">[68]Sch_120!$I$21</definedName>
    <definedName name="Prior_Month">[22]Sch_120!$I$21</definedName>
    <definedName name="PROFORMA" localSheetId="23">[4]EXTERNAL!$A$67:$IV$69</definedName>
    <definedName name="PROFORMA">[4]EXTERNAL!$A$67:$IV$69</definedName>
    <definedName name="PROFORMA_RETAIL" localSheetId="23">[4]EXTERNAL!$A$91:$IV$93</definedName>
    <definedName name="PROFORMA_RETAIL">[4]EXTERNAL!$A$91:$IV$93</definedName>
    <definedName name="PROFORMA_RETAIL_TAX" localSheetId="23">[4]EXTERNAL!$A$169:$IV$171</definedName>
    <definedName name="PROFORMA_RETAIL_TAX">[4]EXTERNAL!$A$169:$IV$171</definedName>
    <definedName name="Projects" localSheetId="23">[69]Sheet1!$A$1147:$B$1887</definedName>
    <definedName name="Projects">[69]Sheet1!$A$1147:$B$1887</definedName>
    <definedName name="Prov_Cap_Tax" localSheetId="23">[44]Inputs!$E$111</definedName>
    <definedName name="Prov_Cap_Tax">[44]Inputs!$E$111</definedName>
    <definedName name="PSE" localSheetId="23">'[70]4.04'!$A$6</definedName>
    <definedName name="PSE" localSheetId="21">'[71]KJB-04 P.2 ERF June 2012'!$A$2</definedName>
    <definedName name="PSE">'[70]4.04'!$A$6</definedName>
    <definedName name="PSE_Pre_Tax_Equity_Rate" localSheetId="11">'[38]Assumptions of Purchase'!$B$42</definedName>
    <definedName name="PSE_Pre_Tax_Equity_Rate" localSheetId="23">'[38]Assumptions of Purchase'!$B$42</definedName>
    <definedName name="PSE_Pre_Tax_Equity_Rate">'[39]Assumptions of Purchase'!$B$42</definedName>
    <definedName name="PSPL" localSheetId="21">'[40]Summaries &amp; 3.01-3.18 &amp; 4.01'!$A$4</definedName>
    <definedName name="PSPL">'[21]Summaries &amp; 3.01-3.18 &amp; 4.01'!$A$4</definedName>
    <definedName name="PTDGP.T" localSheetId="23">[4]INTERNAL!$A$64:$IV$66</definedName>
    <definedName name="PTDGP.T">[4]INTERNAL!$A$64:$IV$66</definedName>
    <definedName name="PTDP.T" localSheetId="23">[4]INTERNAL!$A$67:$IV$69</definedName>
    <definedName name="PTDP.T">[4]INTERNAL!$A$67:$IV$69</definedName>
    <definedName name="QTD_Format" localSheetId="23">[59]QTD!$B$11:$D$11,[59]QTD!$B$35:$D$35</definedName>
    <definedName name="QTD_Format">[59]QTD!$B$11:$D$11,[59]QTD!$B$35:$D$35</definedName>
    <definedName name="RATE2">'[30]Transp Data'!$A$8:$I$112</definedName>
    <definedName name="Rates" localSheetId="23">[72]Codes!$A$1:$C$500</definedName>
    <definedName name="Rates">[72]Codes!$A$1:$C$500</definedName>
    <definedName name="RB.T" localSheetId="23">[4]INTERNAL!$A$70:$IV$72</definedName>
    <definedName name="RB.T">[4]INTERNAL!$A$70:$IV$72</definedName>
    <definedName name="RCF" localSheetId="18">[49]INPUTS!$F$48</definedName>
    <definedName name="RCF" localSheetId="11">[49]INPUTS!$F$48</definedName>
    <definedName name="RCF" localSheetId="12">[49]INPUTS!$F$48</definedName>
    <definedName name="RCF" localSheetId="23">[49]INPUTS!$F$48</definedName>
    <definedName name="RCF" localSheetId="10">[49]INPUTS!$F$48</definedName>
    <definedName name="RCF" localSheetId="17">[49]INPUTS!$F$48</definedName>
    <definedName name="RCF">[49]INPUTS!$F$48</definedName>
    <definedName name="Requlated_scenario">'[17]Assumptions (Input)'!$B$12</definedName>
    <definedName name="ResExchCrRate" localSheetId="23">[22]Sch_194!$M$31</definedName>
    <definedName name="ResExchCrRate" localSheetId="8">[68]Sch_194!$M$31</definedName>
    <definedName name="ResExchCrRate">[73]Sch_194!$M$31</definedName>
    <definedName name="RESID" localSheetId="23">[4]EXTERNAL!$A$88:$IV$90</definedName>
    <definedName name="RESID">[4]EXTERNAL!$A$88:$IV$90</definedName>
    <definedName name="resource_lookup">'[74]#REF'!$B$3:$C$112</definedName>
    <definedName name="ResourceSupplier" localSheetId="23">[16]Variables!$D$28</definedName>
    <definedName name="ResourceSupplier">[16]Variables!$D$28</definedName>
    <definedName name="ResRCF" localSheetId="18">[26]INPUTS!$F$39</definedName>
    <definedName name="ResRCF" localSheetId="11">[27]INPUTS!$F$39</definedName>
    <definedName name="ResRCF" localSheetId="12">[26]INPUTS!$F$39</definedName>
    <definedName name="ResRCF" localSheetId="10">[26]INPUTS!$F$39</definedName>
    <definedName name="ResRCF" localSheetId="17">[26]INPUTS!$F$39</definedName>
    <definedName name="ResRCF" localSheetId="8">[26]INPUTS!$F$39</definedName>
    <definedName name="ResRCF">[28]INPUTS!$F$44</definedName>
    <definedName name="ResUnc" localSheetId="18">[4]INPUTS!$F$34</definedName>
    <definedName name="ResUnc" localSheetId="11">[4]INPUTS!$F$34</definedName>
    <definedName name="ResUnc" localSheetId="12">[4]INPUTS!$F$34</definedName>
    <definedName name="ResUnc" localSheetId="10">[4]INPUTS!$F$34</definedName>
    <definedName name="ResUnc" localSheetId="17">[4]INPUTS!$F$34</definedName>
    <definedName name="ResUnc" localSheetId="8">[4]INPUTS!$F$34</definedName>
    <definedName name="ResUnc">[28]INPUTS!$F$39</definedName>
    <definedName name="RevClass" localSheetId="23">[72]Codes!$F$2:$G$10</definedName>
    <definedName name="RevClass">[72]Codes!$F$2:$G$10</definedName>
    <definedName name="revenue_flag">'[17]Assumptions (Input)'!$C$12</definedName>
    <definedName name="Revenue_Taxes">'[17]Assumptions (Input)'!$B$8</definedName>
    <definedName name="REVFAC1.T" localSheetId="23">[4]INTERNAL!$A$73:$IV$75</definedName>
    <definedName name="REVFAC1.T">[4]INTERNAL!$A$73:$IV$75</definedName>
    <definedName name="ROD" localSheetId="18">[75]INPUTS!$F$25</definedName>
    <definedName name="ROD" localSheetId="11">[4]INPUTS!$F$25</definedName>
    <definedName name="ROD" localSheetId="12">[75]INPUTS!$F$25</definedName>
    <definedName name="ROD" localSheetId="10">[75]INPUTS!$F$25</definedName>
    <definedName name="ROD" localSheetId="17">[75]INPUTS!$F$25</definedName>
    <definedName name="ROD" localSheetId="8">[75]INPUTS!$F$25</definedName>
    <definedName name="ROD">[28]INPUTS!$F$30</definedName>
    <definedName name="ROE" localSheetId="18">[49]INPUTS!$F$31</definedName>
    <definedName name="ROE" localSheetId="12">[49]INPUTS!$F$31</definedName>
    <definedName name="ROE" localSheetId="23">[49]INPUTS!$F$31</definedName>
    <definedName name="ROE" localSheetId="10">[49]INPUTS!$F$31</definedName>
    <definedName name="ROE" localSheetId="17">[49]INPUTS!$F$31</definedName>
    <definedName name="ROE">[49]INPUTS!$F$31</definedName>
    <definedName name="ROR" localSheetId="18">[49]INPUTS!$F$29</definedName>
    <definedName name="ROR" localSheetId="11">[27]INPUTS!$F$24</definedName>
    <definedName name="ROR" localSheetId="12">[49]INPUTS!$F$29</definedName>
    <definedName name="ROR" localSheetId="23">[76]INPUTS!$F$29</definedName>
    <definedName name="ROR" localSheetId="10">[49]INPUTS!$F$29</definedName>
    <definedName name="ROR" localSheetId="17">[49]INPUTS!$F$29</definedName>
    <definedName name="ROR" localSheetId="22">[76]INPUTS!$F$29</definedName>
    <definedName name="ROR">[28]INPUTS!$F$29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8">[26]INPUTS!$F$40</definedName>
    <definedName name="SBRCF" localSheetId="12">[26]INPUTS!$F$40</definedName>
    <definedName name="SBRCF" localSheetId="23">[27]INPUTS!$F$40</definedName>
    <definedName name="SBRCF" localSheetId="10">[26]INPUTS!$F$40</definedName>
    <definedName name="SBRCF" localSheetId="17">[26]INPUTS!$F$40</definedName>
    <definedName name="SBRCF">[27]INPUTS!$F$40</definedName>
    <definedName name="SbUnc" localSheetId="23">[4]INPUTS!$F$35</definedName>
    <definedName name="SbUnc">[4]INPUTS!$F$35</definedName>
    <definedName name="Sch194Rlfwd" localSheetId="23">'[77]Sch94 Rlfwd'!$B$11</definedName>
    <definedName name="Sch194Rlfwd">'[77]Sch94 Rlfwd'!$B$11</definedName>
    <definedName name="Schedule" localSheetId="23">[63]Inputs!$N$14</definedName>
    <definedName name="Schedule">[63]Inputs!$N$14</definedName>
    <definedName name="Sep03AMA" localSheetId="11">[9]BS!$AN$7:$AN$3420</definedName>
    <definedName name="Sep03AMA" localSheetId="23">[3]BS!$AG$7:$AG$3582</definedName>
    <definedName name="Sep03AMA">[3]BS!$AG$7:$AG$3582</definedName>
    <definedName name="Sep04AMA" localSheetId="23">[1]BS!$AL$7:$AL$3582</definedName>
    <definedName name="Sep04AMA">[1]BS!$AL$7:$AL$3582</definedName>
    <definedName name="Sep09AMA" localSheetId="23">[2]BS!$AS$7:$AS$1726</definedName>
    <definedName name="Sep09AMA">[2]BS!$AS$7:$AS$1726</definedName>
    <definedName name="Sept17AMA" localSheetId="21">[6]BS!$AM$8:$AM$2552</definedName>
    <definedName name="Sept17AMA">[7]BS!$AM$8:$AM$2552</definedName>
    <definedName name="solver_eval">0</definedName>
    <definedName name="solver_ntri">1000</definedName>
    <definedName name="solver_rsmp">1</definedName>
    <definedName name="solver_seed">0</definedName>
    <definedName name="StartDate" localSheetId="23">[14]Assumptions!$C$9</definedName>
    <definedName name="StartDate">[14]Assumptions!$C$9</definedName>
    <definedName name="STATE_UTILITY_TAX">'[8]MJS-7'!$N$16</definedName>
    <definedName name="STAX" localSheetId="18">[4]INPUTS!$F$29</definedName>
    <definedName name="STAX" localSheetId="11">[4]INPUTS!$F$29</definedName>
    <definedName name="STAX" localSheetId="12">[4]INPUTS!$F$29</definedName>
    <definedName name="STAX" localSheetId="10">[4]INPUTS!$F$29</definedName>
    <definedName name="STAX" localSheetId="17">[4]INPUTS!$F$29</definedName>
    <definedName name="STAX" localSheetId="8">[4]INPUTS!$F$29</definedName>
    <definedName name="STAX">[28]INPUTS!$F$34</definedName>
    <definedName name="SW.T" localSheetId="23">[4]INTERNAL!$A$76:$IV$78</definedName>
    <definedName name="SW.T">[4]INTERNAL!$A$76:$IV$78</definedName>
    <definedName name="SWPTD.T" localSheetId="23">[4]INTERNAL!$A$79:$IV$81</definedName>
    <definedName name="SWPTD.T">[4]INTERNAL!$A$79:$IV$81</definedName>
    <definedName name="TableName">"Dummy"</definedName>
    <definedName name="TargetROR" localSheetId="23">[15]Inputs!$G$29</definedName>
    <definedName name="TargetROR">[15]Inputs!$G$29</definedName>
    <definedName name="TDP.T" localSheetId="23">[4]INTERNAL!$A$82:$IV$84</definedName>
    <definedName name="TDP.T">[4]INTERNAL!$A$82:$IV$84</definedName>
    <definedName name="TEMPADJ">[47]Sheet1!$A$4:$E$40</definedName>
    <definedName name="TestPeriod" localSheetId="23">[12]Inputs!$C$5</definedName>
    <definedName name="TestPeriod">[12]Inputs!$C$5</definedName>
    <definedName name="TESTYEAR" localSheetId="21">'[40]Summaries &amp; 3.01-3.18 &amp; 4.01'!$A$6</definedName>
    <definedName name="TESTYEAR">'[42]JHS-6'!$A$7</definedName>
    <definedName name="TFR" localSheetId="23">[4]CLASSIFIERS!$A$11:$IV$11</definedName>
    <definedName name="TFR">[4]CLASSIFIERS!$A$11:$IV$11</definedName>
    <definedName name="ThermalBookLife" localSheetId="23">[14]Assumptions!$C$25</definedName>
    <definedName name="ThermalBookLife">[14]Assumptions!$C$25</definedName>
    <definedName name="Title" localSheetId="23">[14]Assumptions!$A$1</definedName>
    <definedName name="Title">[14]Assumptions!$A$1</definedName>
    <definedName name="Total_Payment" localSheetId="23">Scheduled_Payment+Extra_Payment</definedName>
    <definedName name="Total_Payment" localSheetId="6">Scheduled_Payment+Extra_Payment</definedName>
    <definedName name="Total_Payment" localSheetId="8">Scheduled_Payment+Extra_Payment</definedName>
    <definedName name="Total_Payment" localSheetId="16">Scheduled_Payment+Extra_Payment</definedName>
    <definedName name="Total_Payment" localSheetId="14">Scheduled_Payment+Extra_Payment</definedName>
    <definedName name="Total_Payment" localSheetId="15">Scheduled_Payment+Extra_Payment</definedName>
    <definedName name="Total_Payment" localSheetId="7">Scheduled_Payment+Extra_Payment</definedName>
    <definedName name="Total_Payment">Scheduled_Payment+Extra_Payment</definedName>
    <definedName name="TotalRateBase" localSheetId="23">'[12]G+T+D+R+M'!$H$58</definedName>
    <definedName name="TotalRateBase">'[12]G+T+D+R+M'!$H$58</definedName>
    <definedName name="TP.T" localSheetId="23">[4]INTERNAL!$A$91:$IV$93</definedName>
    <definedName name="TP.T">[4]INTERNAL!$A$91:$IV$93</definedName>
    <definedName name="transdb" localSheetId="23">'[78]Transp Unbilled'!$A$8:$E$174</definedName>
    <definedName name="transdb">'[78]Transp Unbilled'!$A$8:$E$174</definedName>
    <definedName name="TRANSM_2" localSheetId="23">[79]Transm2!$A$1:$M$461:'[79]10 Yr FC'!$M$47</definedName>
    <definedName name="TRANSM_2">[79]Transm2!$A$1:$M$461:'[79]10 Yr FC'!$M$47</definedName>
    <definedName name="UAcct103" localSheetId="23">'[12]Func Study'!$AB$1613</definedName>
    <definedName name="UAcct103">'[12]Func Study'!$AB$1613</definedName>
    <definedName name="UAcct105Dnpg" localSheetId="23">'[12]Func Study'!$AB$2010</definedName>
    <definedName name="UAcct105Dnpg">'[12]Func Study'!$AB$2010</definedName>
    <definedName name="UAcct105S" localSheetId="23">'[12]Func Study'!$AB$2005</definedName>
    <definedName name="UAcct105S">'[12]Func Study'!$AB$2005</definedName>
    <definedName name="UAcct105Seu" localSheetId="23">'[12]Func Study'!$AB$2009</definedName>
    <definedName name="UAcct105Seu">'[12]Func Study'!$AB$2009</definedName>
    <definedName name="UAcct105Snppo" localSheetId="23">'[12]Func Study'!$AB$2008</definedName>
    <definedName name="UAcct105Snppo">'[12]Func Study'!$AB$2008</definedName>
    <definedName name="UAcct105Snpps" localSheetId="23">'[12]Func Study'!$AB$2006</definedName>
    <definedName name="UAcct105Snpps">'[12]Func Study'!$AB$2006</definedName>
    <definedName name="UAcct105Snpt" localSheetId="23">'[12]Func Study'!$AB$2007</definedName>
    <definedName name="UAcct105Snpt">'[12]Func Study'!$AB$2007</definedName>
    <definedName name="UAcct1081390" localSheetId="23">'[12]Func Study'!$AB$2451</definedName>
    <definedName name="UAcct1081390">'[12]Func Study'!$AB$2451</definedName>
    <definedName name="UAcct1081390Rcl" localSheetId="23">'[12]Func Study'!$AB$2450</definedName>
    <definedName name="UAcct1081390Rcl">'[12]Func Study'!$AB$2450</definedName>
    <definedName name="UAcct1081399" localSheetId="23">'[12]Func Study'!$AB$2459</definedName>
    <definedName name="UAcct1081399">'[12]Func Study'!$AB$2459</definedName>
    <definedName name="UAcct1081399Rcl" localSheetId="23">'[12]Func Study'!$AB$2458</definedName>
    <definedName name="UAcct1081399Rcl">'[12]Func Study'!$AB$2458</definedName>
    <definedName name="UAcct108360" localSheetId="23">'[12]Func Study'!$AB$2355</definedName>
    <definedName name="UAcct108360">'[12]Func Study'!$AB$2355</definedName>
    <definedName name="UAcct108361" localSheetId="23">'[12]Func Study'!$AB$2359</definedName>
    <definedName name="UAcct108361">'[12]Func Study'!$AB$2359</definedName>
    <definedName name="UAcct108362" localSheetId="23">'[12]Func Study'!$AB$2363</definedName>
    <definedName name="UAcct108362">'[12]Func Study'!$AB$2363</definedName>
    <definedName name="UAcct108364" localSheetId="23">'[12]Func Study'!$AB$2367</definedName>
    <definedName name="UAcct108364">'[12]Func Study'!$AB$2367</definedName>
    <definedName name="UAcct108365" localSheetId="23">'[12]Func Study'!$AB$2371</definedName>
    <definedName name="UAcct108365">'[12]Func Study'!$AB$2371</definedName>
    <definedName name="UAcct108366" localSheetId="23">'[12]Func Study'!$AB$2375</definedName>
    <definedName name="UAcct108366">'[12]Func Study'!$AB$2375</definedName>
    <definedName name="UAcct108367" localSheetId="23">'[12]Func Study'!$AB$2379</definedName>
    <definedName name="UAcct108367">'[12]Func Study'!$AB$2379</definedName>
    <definedName name="UAcct108368" localSheetId="23">'[12]Func Study'!$AB$2383</definedName>
    <definedName name="UAcct108368">'[12]Func Study'!$AB$2383</definedName>
    <definedName name="UAcct108369" localSheetId="23">'[12]Func Study'!$AB$2387</definedName>
    <definedName name="UAcct108369">'[12]Func Study'!$AB$2387</definedName>
    <definedName name="UAcct108370" localSheetId="23">'[12]Func Study'!$AB$2391</definedName>
    <definedName name="UAcct108370">'[12]Func Study'!$AB$2391</definedName>
    <definedName name="UAcct108371" localSheetId="23">'[12]Func Study'!$AB$2395</definedName>
    <definedName name="UAcct108371">'[12]Func Study'!$AB$2395</definedName>
    <definedName name="UAcct108372" localSheetId="23">'[12]Func Study'!$AB$2399</definedName>
    <definedName name="UAcct108372">'[12]Func Study'!$AB$2399</definedName>
    <definedName name="UAcct108373" localSheetId="23">'[12]Func Study'!$AB$2403</definedName>
    <definedName name="UAcct108373">'[12]Func Study'!$AB$2403</definedName>
    <definedName name="UAcct108D" localSheetId="23">'[12]Func Study'!$AB$2415</definedName>
    <definedName name="UAcct108D">'[12]Func Study'!$AB$2415</definedName>
    <definedName name="UAcct108D00" localSheetId="23">'[12]Func Study'!$AB$2407</definedName>
    <definedName name="UAcct108D00">'[12]Func Study'!$AB$2407</definedName>
    <definedName name="UAcct108Ds" localSheetId="23">'[12]Func Study'!$AB$2411</definedName>
    <definedName name="UAcct108Ds">'[12]Func Study'!$AB$2411</definedName>
    <definedName name="UAcct108Ep" localSheetId="23">'[12]Func Study'!$AB$2327</definedName>
    <definedName name="UAcct108Ep">'[12]Func Study'!$AB$2327</definedName>
    <definedName name="UAcct108Gpcn" localSheetId="23">'[12]Func Study'!$AB$2429</definedName>
    <definedName name="UAcct108Gpcn">'[12]Func Study'!$AB$2429</definedName>
    <definedName name="UAcct108Gps" localSheetId="23">'[12]Func Study'!$AB$2425</definedName>
    <definedName name="UAcct108Gps">'[12]Func Study'!$AB$2425</definedName>
    <definedName name="UAcct108Gpse" localSheetId="23">'[12]Func Study'!$AB$2431</definedName>
    <definedName name="UAcct108Gpse">'[12]Func Study'!$AB$2431</definedName>
    <definedName name="UAcct108Gpsg" localSheetId="23">'[12]Func Study'!$AB$2428</definedName>
    <definedName name="UAcct108Gpsg">'[12]Func Study'!$AB$2428</definedName>
    <definedName name="UAcct108Gpsgp" localSheetId="23">'[12]Func Study'!$AB$2426</definedName>
    <definedName name="UAcct108Gpsgp">'[12]Func Study'!$AB$2426</definedName>
    <definedName name="UAcct108Gpsgu" localSheetId="23">'[12]Func Study'!$AB$2427</definedName>
    <definedName name="UAcct108Gpsgu">'[12]Func Study'!$AB$2427</definedName>
    <definedName name="UAcct108Gpso" localSheetId="23">'[12]Func Study'!$AB$2430</definedName>
    <definedName name="UAcct108Gpso">'[12]Func Study'!$AB$2430</definedName>
    <definedName name="UACCT108GPSSGCH" localSheetId="23">'[12]Func Study'!$AB$2434</definedName>
    <definedName name="UACCT108GPSSGCH">'[12]Func Study'!$AB$2434</definedName>
    <definedName name="UACCT108GPSSGCT" localSheetId="23">'[12]Func Study'!$AB$2433</definedName>
    <definedName name="UACCT108GPSSGCT">'[12]Func Study'!$AB$2433</definedName>
    <definedName name="UAcct108Hp" localSheetId="23">'[12]Func Study'!$AB$2313</definedName>
    <definedName name="UAcct108Hp">'[12]Func Study'!$AB$2313</definedName>
    <definedName name="UAcct108Mp" localSheetId="23">'[12]Func Study'!$AB$2444</definedName>
    <definedName name="UAcct108Mp">'[12]Func Study'!$AB$2444</definedName>
    <definedName name="UAcct108Np" localSheetId="23">'[12]Func Study'!$AB$2305</definedName>
    <definedName name="UAcct108Np">'[12]Func Study'!$AB$2305</definedName>
    <definedName name="UAcct108Op" localSheetId="23">'[12]Func Study'!$AB$2322</definedName>
    <definedName name="UAcct108Op">'[12]Func Study'!$AB$2322</definedName>
    <definedName name="UACCT108OPSSCCT" localSheetId="23">'[12]Func Study'!$AB$2321</definedName>
    <definedName name="UACCT108OPSSCCT">'[12]Func Study'!$AB$2321</definedName>
    <definedName name="UAcct108Sp" localSheetId="23">'[12]Func Study'!$AB$2299</definedName>
    <definedName name="UAcct108Sp">'[12]Func Study'!$AB$2299</definedName>
    <definedName name="UACCT108SPSSGCH" localSheetId="23">'[12]Func Study'!$AB$2298</definedName>
    <definedName name="UACCT108SPSSGCH">'[12]Func Study'!$AB$2298</definedName>
    <definedName name="UAcct108Tp" localSheetId="23">'[12]Func Study'!$AB$2346</definedName>
    <definedName name="UAcct108Tp">'[12]Func Study'!$AB$2346</definedName>
    <definedName name="UAcct111Clg" localSheetId="23">'[12]Func Study'!$AB$2487</definedName>
    <definedName name="UAcct111Clg">'[12]Func Study'!$AB$2487</definedName>
    <definedName name="UAcct111Clgsou" localSheetId="23">'[12]Func Study'!$AB$2485</definedName>
    <definedName name="UAcct111Clgsou">'[12]Func Study'!$AB$2485</definedName>
    <definedName name="UAcct111Clh" localSheetId="23">'[12]Func Study'!$AB$2493</definedName>
    <definedName name="UAcct111Clh">'[12]Func Study'!$AB$2493</definedName>
    <definedName name="UAcct111Cls" localSheetId="23">'[12]Func Study'!$AB$2478</definedName>
    <definedName name="UAcct111Cls">'[12]Func Study'!$AB$2478</definedName>
    <definedName name="UAcct111Ipcn" localSheetId="23">'[12]Func Study'!$AB$2502</definedName>
    <definedName name="UAcct111Ipcn">'[12]Func Study'!$AB$2502</definedName>
    <definedName name="UAcct111Ips" localSheetId="23">'[12]Func Study'!$AB$2497</definedName>
    <definedName name="UAcct111Ips">'[12]Func Study'!$AB$2497</definedName>
    <definedName name="UAcct111Ipse" localSheetId="23">'[12]Func Study'!$AB$2500</definedName>
    <definedName name="UAcct111Ipse">'[12]Func Study'!$AB$2500</definedName>
    <definedName name="UAcct111Ipsg" localSheetId="23">'[12]Func Study'!$AB$2501</definedName>
    <definedName name="UAcct111Ipsg">'[12]Func Study'!$AB$2501</definedName>
    <definedName name="UAcct111Ipsgp" localSheetId="23">'[12]Func Study'!$AB$2498</definedName>
    <definedName name="UAcct111Ipsgp">'[12]Func Study'!$AB$2498</definedName>
    <definedName name="UAcct111Ipsgu" localSheetId="23">'[12]Func Study'!$AB$2499</definedName>
    <definedName name="UAcct111Ipsgu">'[12]Func Study'!$AB$2499</definedName>
    <definedName name="UAcct111Ipso" localSheetId="23">'[12]Func Study'!$AB$2506</definedName>
    <definedName name="UAcct111Ipso">'[12]Func Study'!$AB$2506</definedName>
    <definedName name="UACCT111IPSSGCH" localSheetId="23">'[12]Func Study'!$AB$2505</definedName>
    <definedName name="UACCT111IPSSGCH">'[12]Func Study'!$AB$2505</definedName>
    <definedName name="UACCT111IPSSGCT" localSheetId="23">'[12]Func Study'!$AB$2504</definedName>
    <definedName name="UACCT111IPSSGCT">'[12]Func Study'!$AB$2504</definedName>
    <definedName name="UAcct114" localSheetId="23">'[12]Func Study'!$AB$2017</definedName>
    <definedName name="UAcct114">'[12]Func Study'!$AB$2017</definedName>
    <definedName name="UAcct120" localSheetId="23">'[12]Func Study'!$AB$2021</definedName>
    <definedName name="UAcct120">'[12]Func Study'!$AB$2021</definedName>
    <definedName name="UAcct124" localSheetId="23">'[12]Func Study'!$AB$2026</definedName>
    <definedName name="UAcct124">'[12]Func Study'!$AB$2026</definedName>
    <definedName name="UAcct141" localSheetId="23">'[12]Func Study'!$AB$2173</definedName>
    <definedName name="UAcct141">'[12]Func Study'!$AB$2173</definedName>
    <definedName name="UAcct151" localSheetId="23">'[12]Func Study'!$AB$2049</definedName>
    <definedName name="UAcct151">'[12]Func Study'!$AB$2049</definedName>
    <definedName name="Uacct151SSECT" localSheetId="23">'[12]Func Study'!$AB$2047</definedName>
    <definedName name="Uacct151SSECT">'[12]Func Study'!$AB$2047</definedName>
    <definedName name="UAcct154" localSheetId="23">'[12]Func Study'!$AB$2083</definedName>
    <definedName name="UAcct154">'[12]Func Study'!$AB$2083</definedName>
    <definedName name="Uacct154SSGCT" localSheetId="23">'[12]Func Study'!$AB$2080</definedName>
    <definedName name="Uacct154SSGCT">'[12]Func Study'!$AB$2080</definedName>
    <definedName name="UAcct163" localSheetId="23">'[12]Func Study'!$AB$2093</definedName>
    <definedName name="UAcct163">'[12]Func Study'!$AB$2093</definedName>
    <definedName name="UAcct165" localSheetId="23">'[12]Func Study'!$AB$2108</definedName>
    <definedName name="UAcct165">'[12]Func Study'!$AB$2108</definedName>
    <definedName name="UAcct165Gps" localSheetId="23">'[12]Func Study'!$AB$2104</definedName>
    <definedName name="UAcct165Gps">'[12]Func Study'!$AB$2104</definedName>
    <definedName name="UAcct182" localSheetId="23">'[12]Func Study'!$AB$2033</definedName>
    <definedName name="UAcct182">'[12]Func Study'!$AB$2033</definedName>
    <definedName name="UAcct18222" localSheetId="23">'[12]Func Study'!$AB$2163</definedName>
    <definedName name="UAcct18222">'[12]Func Study'!$AB$2163</definedName>
    <definedName name="UAcct182M" localSheetId="23">'[12]Func Study'!$AB$2118</definedName>
    <definedName name="UAcct182M">'[12]Func Study'!$AB$2118</definedName>
    <definedName name="UAcct182MSSGCH" localSheetId="23">'[12]Func Study'!$AB$2113</definedName>
    <definedName name="UAcct182MSSGCH">'[12]Func Study'!$AB$2113</definedName>
    <definedName name="UAcct186" localSheetId="23">'[12]Func Study'!$AB$2041</definedName>
    <definedName name="UAcct186">'[12]Func Study'!$AB$2041</definedName>
    <definedName name="UAcct1869" localSheetId="23">'[12]Func Study'!$AB$2168</definedName>
    <definedName name="UAcct1869">'[12]Func Study'!$AB$2168</definedName>
    <definedName name="UAcct186M" localSheetId="23">'[12]Func Study'!$AB$2129</definedName>
    <definedName name="UAcct186M">'[12]Func Study'!$AB$2129</definedName>
    <definedName name="UAcct190" localSheetId="23">'[12]Func Study'!$AB$2243</definedName>
    <definedName name="UAcct190">'[12]Func Study'!$AB$2243</definedName>
    <definedName name="UAcct190Baddebt" localSheetId="23">'[12]Func Study'!$AB$2237</definedName>
    <definedName name="UAcct190Baddebt">'[12]Func Study'!$AB$2237</definedName>
    <definedName name="UAcct190Dop" localSheetId="23">'[12]Func Study'!$AB$2235</definedName>
    <definedName name="UAcct190Dop">'[12]Func Study'!$AB$2235</definedName>
    <definedName name="UAcct2281" localSheetId="23">'[12]Func Study'!$AB$2191</definedName>
    <definedName name="UAcct2281">'[12]Func Study'!$AB$2191</definedName>
    <definedName name="UAcct2282" localSheetId="23">'[12]Func Study'!$AB$2195</definedName>
    <definedName name="UAcct2282">'[12]Func Study'!$AB$2195</definedName>
    <definedName name="UAcct2283" localSheetId="23">'[12]Func Study'!$AB$2200</definedName>
    <definedName name="UAcct2283">'[12]Func Study'!$AB$2200</definedName>
    <definedName name="UACCT22841SG" localSheetId="23">'[12]Func Study'!$AB$2205</definedName>
    <definedName name="UACCT22841SG">'[12]Func Study'!$AB$2205</definedName>
    <definedName name="UAcct22842" localSheetId="23">'[12]Func Study'!$AB$2211</definedName>
    <definedName name="UAcct22842">'[12]Func Study'!$AB$2211</definedName>
    <definedName name="UAcct235" localSheetId="23">'[12]Func Study'!$AB$2187</definedName>
    <definedName name="UAcct235">'[12]Func Study'!$AB$2187</definedName>
    <definedName name="UACCT235CN" localSheetId="23">'[12]Func Study'!$AB$2186</definedName>
    <definedName name="UACCT235CN">'[12]Func Study'!$AB$2186</definedName>
    <definedName name="UAcct252" localSheetId="23">'[12]Func Study'!$AB$2219</definedName>
    <definedName name="UAcct252">'[12]Func Study'!$AB$2219</definedName>
    <definedName name="UAcct25316" localSheetId="23">'[12]Func Study'!$AB$2057</definedName>
    <definedName name="UAcct25316">'[12]Func Study'!$AB$2057</definedName>
    <definedName name="UAcct25317" localSheetId="23">'[12]Func Study'!$AB$2061</definedName>
    <definedName name="UAcct25317">'[12]Func Study'!$AB$2061</definedName>
    <definedName name="UAcct25318" localSheetId="23">'[12]Func Study'!$AB$2098</definedName>
    <definedName name="UAcct25318">'[12]Func Study'!$AB$2098</definedName>
    <definedName name="UAcct25319" localSheetId="23">'[12]Func Study'!$AB$2065</definedName>
    <definedName name="UAcct25319">'[12]Func Study'!$AB$2065</definedName>
    <definedName name="uacct25398" localSheetId="23">'[12]Func Study'!$AB$2222</definedName>
    <definedName name="uacct25398">'[12]Func Study'!$AB$2222</definedName>
    <definedName name="UAcct25399" localSheetId="23">'[12]Func Study'!$AB$2230</definedName>
    <definedName name="UAcct25399">'[12]Func Study'!$AB$2230</definedName>
    <definedName name="UACCT254SO" localSheetId="23">'[12]Func Study'!$AB$2202</definedName>
    <definedName name="UACCT254SO">'[12]Func Study'!$AB$2202</definedName>
    <definedName name="UAcct255" localSheetId="23">'[12]Func Study'!$AB$2284</definedName>
    <definedName name="UAcct255">'[12]Func Study'!$AB$2284</definedName>
    <definedName name="UAcct281" localSheetId="23">'[12]Func Study'!$AB$2249</definedName>
    <definedName name="UAcct281">'[12]Func Study'!$AB$2249</definedName>
    <definedName name="UAcct282" localSheetId="23">'[12]Func Study'!$AB$2259</definedName>
    <definedName name="UAcct282">'[12]Func Study'!$AB$2259</definedName>
    <definedName name="UAcct282Cn" localSheetId="23">'[12]Func Study'!$AB$2256</definedName>
    <definedName name="UAcct282Cn">'[12]Func Study'!$AB$2256</definedName>
    <definedName name="UAcct282So" localSheetId="23">'[12]Func Study'!$AB$2255</definedName>
    <definedName name="UAcct282So">'[12]Func Study'!$AB$2255</definedName>
    <definedName name="UAcct283" localSheetId="23">'[12]Func Study'!$AB$2271</definedName>
    <definedName name="UAcct283">'[12]Func Study'!$AB$2271</definedName>
    <definedName name="UAcct283So" localSheetId="23">'[12]Func Study'!$AB$2265</definedName>
    <definedName name="UAcct283So">'[12]Func Study'!$AB$2265</definedName>
    <definedName name="UAcct301S" localSheetId="23">'[12]Func Study'!$AB$1964</definedName>
    <definedName name="UAcct301S">'[12]Func Study'!$AB$1964</definedName>
    <definedName name="UAcct301Sg" localSheetId="23">'[12]Func Study'!$AB$1966</definedName>
    <definedName name="UAcct301Sg">'[12]Func Study'!$AB$1966</definedName>
    <definedName name="UAcct301So" localSheetId="23">'[12]Func Study'!$AB$1965</definedName>
    <definedName name="UAcct301So">'[12]Func Study'!$AB$1965</definedName>
    <definedName name="UAcct302S" localSheetId="23">'[12]Func Study'!$AB$1969</definedName>
    <definedName name="UAcct302S">'[12]Func Study'!$AB$1969</definedName>
    <definedName name="UAcct302Sg" localSheetId="23">'[12]Func Study'!$AB$1970</definedName>
    <definedName name="UAcct302Sg">'[12]Func Study'!$AB$1970</definedName>
    <definedName name="UAcct302Sgp" localSheetId="23">'[12]Func Study'!$AB$1971</definedName>
    <definedName name="UAcct302Sgp">'[12]Func Study'!$AB$1971</definedName>
    <definedName name="UAcct302Sgu" localSheetId="23">'[12]Func Study'!$AB$1972</definedName>
    <definedName name="UAcct302Sgu">'[12]Func Study'!$AB$1972</definedName>
    <definedName name="UAcct303Cn" localSheetId="23">'[12]Func Study'!$AB$1980</definedName>
    <definedName name="UAcct303Cn">'[12]Func Study'!$AB$1980</definedName>
    <definedName name="UAcct303S" localSheetId="23">'[12]Func Study'!$AB$1976</definedName>
    <definedName name="UAcct303S">'[12]Func Study'!$AB$1976</definedName>
    <definedName name="UAcct303Se" localSheetId="23">'[12]Func Study'!$AB$1979</definedName>
    <definedName name="UAcct303Se">'[12]Func Study'!$AB$1979</definedName>
    <definedName name="UAcct303Sg" localSheetId="23">'[12]Func Study'!$AB$1977</definedName>
    <definedName name="UAcct303Sg">'[12]Func Study'!$AB$1977</definedName>
    <definedName name="UAcct303Sgu" localSheetId="23">'[12]Func Study'!$AB$1981</definedName>
    <definedName name="UAcct303Sgu">'[12]Func Study'!$AB$1981</definedName>
    <definedName name="UAcct303So" localSheetId="23">'[12]Func Study'!$AB$1978</definedName>
    <definedName name="UAcct303So">'[12]Func Study'!$AB$1978</definedName>
    <definedName name="UACCT303SSGCH" localSheetId="23">'[12]Func Study'!$AB$1983</definedName>
    <definedName name="UACCT303SSGCH">'[12]Func Study'!$AB$1983</definedName>
    <definedName name="UAcct310" localSheetId="23">'[12]Func Study'!$AB$1414</definedName>
    <definedName name="UAcct310">'[12]Func Study'!$AB$1414</definedName>
    <definedName name="UAcct310JBG" localSheetId="23">'[12]Func Study'!$AB$1413</definedName>
    <definedName name="UAcct310JBG">'[12]Func Study'!$AB$1413</definedName>
    <definedName name="UAcct311" localSheetId="23">'[12]Func Study'!$AB$1421</definedName>
    <definedName name="UAcct311">'[12]Func Study'!$AB$1421</definedName>
    <definedName name="UAcct311JBG" localSheetId="23">'[12]Func Study'!$AB$1420</definedName>
    <definedName name="UAcct311JBG">'[12]Func Study'!$AB$1420</definedName>
    <definedName name="UAcct312" localSheetId="23">'[12]Func Study'!$AB$1428</definedName>
    <definedName name="UAcct312">'[12]Func Study'!$AB$1428</definedName>
    <definedName name="UAcct312JBG" localSheetId="23">'[12]Func Study'!$AB$1427</definedName>
    <definedName name="UAcct312JBG">'[12]Func Study'!$AB$1427</definedName>
    <definedName name="UAcct314" localSheetId="23">'[12]Func Study'!$AB$1435</definedName>
    <definedName name="UAcct314">'[12]Func Study'!$AB$1435</definedName>
    <definedName name="UAcct314JBG" localSheetId="23">'[12]Func Study'!$AB$1434</definedName>
    <definedName name="UAcct314JBG">'[12]Func Study'!$AB$1434</definedName>
    <definedName name="UAcct315" localSheetId="23">'[12]Func Study'!$AB$1442</definedName>
    <definedName name="UAcct315">'[12]Func Study'!$AB$1442</definedName>
    <definedName name="UAcct315JBG" localSheetId="23">'[12]Func Study'!$AB$1441</definedName>
    <definedName name="UAcct315JBG">'[12]Func Study'!$AB$1441</definedName>
    <definedName name="UAcct316" localSheetId="23">'[12]Func Study'!$AB$1450</definedName>
    <definedName name="UAcct316">'[12]Func Study'!$AB$1450</definedName>
    <definedName name="UAcct316JBG" localSheetId="23">'[12]Func Study'!$AB$1449</definedName>
    <definedName name="UAcct316JBG">'[12]Func Study'!$AB$1449</definedName>
    <definedName name="UAcct320" localSheetId="23">'[12]Func Study'!$AB$1466</definedName>
    <definedName name="UAcct320">'[12]Func Study'!$AB$1466</definedName>
    <definedName name="UAcct321" localSheetId="23">'[12]Func Study'!$AB$1471</definedName>
    <definedName name="UAcct321">'[12]Func Study'!$AB$1471</definedName>
    <definedName name="UAcct322" localSheetId="23">'[12]Func Study'!$AB$1476</definedName>
    <definedName name="UAcct322">'[12]Func Study'!$AB$1476</definedName>
    <definedName name="UAcct323" localSheetId="23">'[12]Func Study'!$AB$1481</definedName>
    <definedName name="UAcct323">'[12]Func Study'!$AB$1481</definedName>
    <definedName name="UAcct324" localSheetId="23">'[12]Func Study'!$AB$1486</definedName>
    <definedName name="UAcct324">'[12]Func Study'!$AB$1486</definedName>
    <definedName name="UAcct325" localSheetId="23">'[12]Func Study'!$AB$1491</definedName>
    <definedName name="UAcct325">'[12]Func Study'!$AB$1491</definedName>
    <definedName name="UAcct33" localSheetId="23">'[12]Func Study'!$AB$295</definedName>
    <definedName name="UAcct33">'[12]Func Study'!$AB$295</definedName>
    <definedName name="UAcct330" localSheetId="23">'[12]Func Study'!$AB$1508</definedName>
    <definedName name="UAcct330">'[12]Func Study'!$AB$1508</definedName>
    <definedName name="UAcct331" localSheetId="23">'[12]Func Study'!$AB$1513</definedName>
    <definedName name="UAcct331">'[12]Func Study'!$AB$1513</definedName>
    <definedName name="UAcct332" localSheetId="23">'[12]Func Study'!$AB$1518</definedName>
    <definedName name="UAcct332">'[12]Func Study'!$AB$1518</definedName>
    <definedName name="UAcct333" localSheetId="23">'[12]Func Study'!$AB$1523</definedName>
    <definedName name="UAcct333">'[12]Func Study'!$AB$1523</definedName>
    <definedName name="UAcct334" localSheetId="23">'[12]Func Study'!$AB$1528</definedName>
    <definedName name="UAcct334">'[12]Func Study'!$AB$1528</definedName>
    <definedName name="UAcct335" localSheetId="23">'[12]Func Study'!$AB$1533</definedName>
    <definedName name="UAcct335">'[12]Func Study'!$AB$1533</definedName>
    <definedName name="UAcct336" localSheetId="23">'[12]Func Study'!$AB$1539</definedName>
    <definedName name="UAcct336">'[12]Func Study'!$AB$1539</definedName>
    <definedName name="UAcct340Dgu" localSheetId="23">'[12]Func Study'!$AB$1564</definedName>
    <definedName name="UAcct340Dgu">'[12]Func Study'!$AB$1564</definedName>
    <definedName name="UAcct340Sgu" localSheetId="23">'[12]Func Study'!$AB$1565</definedName>
    <definedName name="UAcct340Sgu">'[12]Func Study'!$AB$1565</definedName>
    <definedName name="UAcct341Dgu" localSheetId="23">'[12]Func Study'!$AB$1569</definedName>
    <definedName name="UAcct341Dgu">'[12]Func Study'!$AB$1569</definedName>
    <definedName name="UAcct341Sgu" localSheetId="23">'[12]Func Study'!$AB$1570</definedName>
    <definedName name="UAcct341Sgu">'[12]Func Study'!$AB$1570</definedName>
    <definedName name="UAcct342Dgu" localSheetId="23">'[12]Func Study'!$AB$1574</definedName>
    <definedName name="UAcct342Dgu">'[12]Func Study'!$AB$1574</definedName>
    <definedName name="UAcct342Sgu" localSheetId="23">'[12]Func Study'!$AB$1575</definedName>
    <definedName name="UAcct342Sgu">'[12]Func Study'!$AB$1575</definedName>
    <definedName name="UAcct343" localSheetId="23">'[12]Func Study'!$AB$1584</definedName>
    <definedName name="UAcct343">'[12]Func Study'!$AB$1584</definedName>
    <definedName name="UAcct344S" localSheetId="23">'[12]Func Study'!$AB$1587</definedName>
    <definedName name="UAcct344S">'[12]Func Study'!$AB$1587</definedName>
    <definedName name="UAcct344Sgp" localSheetId="23">'[12]Func Study'!$AB$1588</definedName>
    <definedName name="UAcct344Sgp">'[12]Func Study'!$AB$1588</definedName>
    <definedName name="UAcct345Dgu" localSheetId="23">'[12]Func Study'!$AB$1594</definedName>
    <definedName name="UAcct345Dgu">'[12]Func Study'!$AB$1594</definedName>
    <definedName name="UAcct345Sgu" localSheetId="23">'[12]Func Study'!$AB$1595</definedName>
    <definedName name="UAcct345Sgu">'[12]Func Study'!$AB$1595</definedName>
    <definedName name="UAcct346" localSheetId="23">'[12]Func Study'!$AB$1601</definedName>
    <definedName name="UAcct346">'[12]Func Study'!$AB$1601</definedName>
    <definedName name="UAcct350" localSheetId="23">'[12]Func Study'!$AB$1628</definedName>
    <definedName name="UAcct350">'[12]Func Study'!$AB$1628</definedName>
    <definedName name="UAcct352" localSheetId="23">'[12]Func Study'!$AB$1635</definedName>
    <definedName name="UAcct352">'[12]Func Study'!$AB$1635</definedName>
    <definedName name="UAcct353" localSheetId="23">'[12]Func Study'!$AB$1641</definedName>
    <definedName name="UAcct353">'[12]Func Study'!$AB$1641</definedName>
    <definedName name="UAcct354" localSheetId="23">'[12]Func Study'!$AB$1647</definedName>
    <definedName name="UAcct354">'[12]Func Study'!$AB$1647</definedName>
    <definedName name="UAcct355" localSheetId="23">'[12]Func Study'!$AB$1654</definedName>
    <definedName name="UAcct355">'[12]Func Study'!$AB$1654</definedName>
    <definedName name="UAcct356" localSheetId="23">'[12]Func Study'!$AB$1660</definedName>
    <definedName name="UAcct356">'[12]Func Study'!$AB$1660</definedName>
    <definedName name="UAcct357" localSheetId="23">'[12]Func Study'!$AB$1666</definedName>
    <definedName name="UAcct357">'[12]Func Study'!$AB$1666</definedName>
    <definedName name="UAcct358" localSheetId="23">'[12]Func Study'!$AB$1672</definedName>
    <definedName name="UAcct358">'[12]Func Study'!$AB$1672</definedName>
    <definedName name="UAcct359" localSheetId="23">'[12]Func Study'!$AB$1678</definedName>
    <definedName name="UAcct359">'[12]Func Study'!$AB$1678</definedName>
    <definedName name="UAcct360" localSheetId="23">'[12]Func Study'!$AB$1698</definedName>
    <definedName name="UAcct360">'[12]Func Study'!$AB$1698</definedName>
    <definedName name="UAcct361" localSheetId="23">'[12]Func Study'!$AB$1704</definedName>
    <definedName name="UAcct361">'[12]Func Study'!$AB$1704</definedName>
    <definedName name="UAcct362" localSheetId="23">'[12]Func Study'!$AB$1710</definedName>
    <definedName name="UAcct362">'[12]Func Study'!$AB$1710</definedName>
    <definedName name="UAcct368" localSheetId="23">'[12]Func Study'!$AB$1744</definedName>
    <definedName name="UAcct368">'[12]Func Study'!$AB$1744</definedName>
    <definedName name="UAcct369" localSheetId="23">'[12]Func Study'!$AB$1751</definedName>
    <definedName name="UAcct369">'[12]Func Study'!$AB$1751</definedName>
    <definedName name="UAcct370" localSheetId="23">'[12]Func Study'!$AB$1762</definedName>
    <definedName name="UAcct370">'[12]Func Study'!$AB$1762</definedName>
    <definedName name="UAcct372A" localSheetId="23">'[12]Func Study'!$AB$1775</definedName>
    <definedName name="UAcct372A">'[12]Func Study'!$AB$1775</definedName>
    <definedName name="UAcct372Dp" localSheetId="23">'[12]Func Study'!$AB$1773</definedName>
    <definedName name="UAcct372Dp">'[12]Func Study'!$AB$1773</definedName>
    <definedName name="UAcct372Ds" localSheetId="23">'[12]Func Study'!$AB$1774</definedName>
    <definedName name="UAcct372Ds">'[12]Func Study'!$AB$1774</definedName>
    <definedName name="UAcct373" localSheetId="23">'[12]Func Study'!$AB$1782</definedName>
    <definedName name="UAcct373">'[12]Func Study'!$AB$1782</definedName>
    <definedName name="UAcct389Cn" localSheetId="23">'[12]Func Study'!$AB$1800</definedName>
    <definedName name="UAcct389Cn">'[12]Func Study'!$AB$1800</definedName>
    <definedName name="UAcct389S" localSheetId="23">'[12]Func Study'!$AB$1799</definedName>
    <definedName name="UAcct389S">'[12]Func Study'!$AB$1799</definedName>
    <definedName name="UAcct389Sg" localSheetId="23">'[12]Func Study'!$AB$1802</definedName>
    <definedName name="UAcct389Sg">'[12]Func Study'!$AB$1802</definedName>
    <definedName name="UAcct389Sgu" localSheetId="23">'[12]Func Study'!$AB$1801</definedName>
    <definedName name="UAcct389Sgu">'[12]Func Study'!$AB$1801</definedName>
    <definedName name="UAcct389So" localSheetId="23">'[12]Func Study'!$AB$1803</definedName>
    <definedName name="UAcct389So">'[12]Func Study'!$AB$1803</definedName>
    <definedName name="UAcct390Cn" localSheetId="23">'[12]Func Study'!$AB$1810</definedName>
    <definedName name="UAcct390Cn">'[12]Func Study'!$AB$1810</definedName>
    <definedName name="UAcct390JBG" localSheetId="23">'[12]Func Study'!$AB$1812</definedName>
    <definedName name="UAcct390JBG">'[12]Func Study'!$AB$1812</definedName>
    <definedName name="UAcct390L" localSheetId="23">'[12]Func Study'!$AB$1927</definedName>
    <definedName name="UAcct390L">'[12]Func Study'!$AB$1927</definedName>
    <definedName name="UACCT390LRCL" localSheetId="23">'[12]Func Study'!$AB$1929</definedName>
    <definedName name="UACCT390LRCL">'[12]Func Study'!$AB$1929</definedName>
    <definedName name="UAcct390S" localSheetId="23">'[12]Func Study'!$AB$1807</definedName>
    <definedName name="UAcct390S">'[12]Func Study'!$AB$1807</definedName>
    <definedName name="UAcct390Sgp" localSheetId="23">'[12]Func Study'!$AB$1808</definedName>
    <definedName name="UAcct390Sgp">'[12]Func Study'!$AB$1808</definedName>
    <definedName name="UAcct390Sgu" localSheetId="23">'[12]Func Study'!$AB$1809</definedName>
    <definedName name="UAcct390Sgu">'[12]Func Study'!$AB$1809</definedName>
    <definedName name="UAcct390Sop" localSheetId="23">'[12]Func Study'!$AB$1811</definedName>
    <definedName name="UAcct390Sop">'[12]Func Study'!$AB$1811</definedName>
    <definedName name="UAcct390Sou" localSheetId="23">'[12]Func Study'!$AB$1813</definedName>
    <definedName name="UAcct390Sou">'[12]Func Study'!$AB$1813</definedName>
    <definedName name="UAcct391Cn" localSheetId="23">'[12]Func Study'!$AB$1820</definedName>
    <definedName name="UAcct391Cn">'[12]Func Study'!$AB$1820</definedName>
    <definedName name="UACCT391JBE" localSheetId="23">'[12]Func Study'!$AB$1825</definedName>
    <definedName name="UACCT391JBE">'[12]Func Study'!$AB$1825</definedName>
    <definedName name="UAcct391S" localSheetId="23">'[12]Func Study'!$AB$1817</definedName>
    <definedName name="UAcct391S">'[12]Func Study'!$AB$1817</definedName>
    <definedName name="UAcct391Sg" localSheetId="23">'[12]Func Study'!$AB$1821</definedName>
    <definedName name="UAcct391Sg">'[12]Func Study'!$AB$1821</definedName>
    <definedName name="UAcct391Sgp" localSheetId="23">'[12]Func Study'!$AB$1818</definedName>
    <definedName name="UAcct391Sgp">'[12]Func Study'!$AB$1818</definedName>
    <definedName name="UAcct391Sgu" localSheetId="23">'[12]Func Study'!$AB$1819</definedName>
    <definedName name="UAcct391Sgu">'[12]Func Study'!$AB$1819</definedName>
    <definedName name="UAcct391So" localSheetId="23">'[12]Func Study'!$AB$1823</definedName>
    <definedName name="UAcct391So">'[12]Func Study'!$AB$1823</definedName>
    <definedName name="UACCT391SSGCH" localSheetId="23">'[12]Func Study'!$AB$1824</definedName>
    <definedName name="UACCT391SSGCH">'[12]Func Study'!$AB$1824</definedName>
    <definedName name="UAcct392Cn" localSheetId="23">'[12]Func Study'!$AB$1832</definedName>
    <definedName name="UAcct392Cn">'[12]Func Study'!$AB$1832</definedName>
    <definedName name="UAcct392L" localSheetId="23">'[12]Func Study'!$AB$1935</definedName>
    <definedName name="UAcct392L">'[12]Func Study'!$AB$1935</definedName>
    <definedName name="UAcct392Lrcl" localSheetId="23">'[12]Func Study'!$AB$1937</definedName>
    <definedName name="UAcct392Lrcl">'[12]Func Study'!$AB$1937</definedName>
    <definedName name="UAcct392S" localSheetId="23">'[12]Func Study'!$AB$1829</definedName>
    <definedName name="UAcct392S">'[12]Func Study'!$AB$1829</definedName>
    <definedName name="UAcct392Se" localSheetId="23">'[12]Func Study'!$AB$1834</definedName>
    <definedName name="UAcct392Se">'[12]Func Study'!$AB$1834</definedName>
    <definedName name="UAcct392Sg" localSheetId="23">'[12]Func Study'!$AB$1831</definedName>
    <definedName name="UAcct392Sg">'[12]Func Study'!$AB$1831</definedName>
    <definedName name="UAcct392Sgp" localSheetId="23">'[12]Func Study'!$AB$1835</definedName>
    <definedName name="UAcct392Sgp">'[12]Func Study'!$AB$1835</definedName>
    <definedName name="UAcct392Sgu" localSheetId="23">'[12]Func Study'!$AB$1833</definedName>
    <definedName name="UAcct392Sgu">'[12]Func Study'!$AB$1833</definedName>
    <definedName name="UAcct392So" localSheetId="23">'[12]Func Study'!$AB$1830</definedName>
    <definedName name="UAcct392So">'[12]Func Study'!$AB$1830</definedName>
    <definedName name="UACCT392SSGCH" localSheetId="23">'[12]Func Study'!$AB$1836</definedName>
    <definedName name="UACCT392SSGCH">'[12]Func Study'!$AB$1836</definedName>
    <definedName name="UAcct393S" localSheetId="23">'[12]Func Study'!$AB$1841</definedName>
    <definedName name="UAcct393S">'[12]Func Study'!$AB$1841</definedName>
    <definedName name="UAcct393Sg" localSheetId="23">'[12]Func Study'!$AB$1845</definedName>
    <definedName name="UAcct393Sg">'[12]Func Study'!$AB$1845</definedName>
    <definedName name="UAcct393Sgp" localSheetId="23">'[12]Func Study'!$AB$1842</definedName>
    <definedName name="UAcct393Sgp">'[12]Func Study'!$AB$1842</definedName>
    <definedName name="UAcct393Sgu" localSheetId="23">'[12]Func Study'!$AB$1843</definedName>
    <definedName name="UAcct393Sgu">'[12]Func Study'!$AB$1843</definedName>
    <definedName name="UAcct393So" localSheetId="23">'[12]Func Study'!$AB$1844</definedName>
    <definedName name="UAcct393So">'[12]Func Study'!$AB$1844</definedName>
    <definedName name="UACCT393SSGCT" localSheetId="23">'[12]Func Study'!$AB$1846</definedName>
    <definedName name="UACCT393SSGCT">'[12]Func Study'!$AB$1846</definedName>
    <definedName name="UAcct394S" localSheetId="23">'[12]Func Study'!$AB$1850</definedName>
    <definedName name="UAcct394S">'[12]Func Study'!$AB$1850</definedName>
    <definedName name="UAcct394Se" localSheetId="23">'[12]Func Study'!$AB$1854</definedName>
    <definedName name="UAcct394Se">'[12]Func Study'!$AB$1854</definedName>
    <definedName name="UAcct394Sg" localSheetId="23">'[12]Func Study'!$AB$1855</definedName>
    <definedName name="UAcct394Sg">'[12]Func Study'!$AB$1855</definedName>
    <definedName name="UAcct394Sgp" localSheetId="23">'[12]Func Study'!$AB$1851</definedName>
    <definedName name="UAcct394Sgp">'[12]Func Study'!$AB$1851</definedName>
    <definedName name="UAcct394Sgu" localSheetId="23">'[12]Func Study'!$AB$1852</definedName>
    <definedName name="UAcct394Sgu">'[12]Func Study'!$AB$1852</definedName>
    <definedName name="UAcct394So" localSheetId="23">'[12]Func Study'!$AB$1853</definedName>
    <definedName name="UAcct394So">'[12]Func Study'!$AB$1853</definedName>
    <definedName name="UACCT394SSGCH" localSheetId="23">'[12]Func Study'!$AB$1856</definedName>
    <definedName name="UACCT394SSGCH">'[12]Func Study'!$AB$1856</definedName>
    <definedName name="UAcct395S" localSheetId="23">'[12]Func Study'!$AB$1861</definedName>
    <definedName name="UAcct395S">'[12]Func Study'!$AB$1861</definedName>
    <definedName name="UAcct395Se" localSheetId="23">'[12]Func Study'!$AB$1865</definedName>
    <definedName name="UAcct395Se">'[12]Func Study'!$AB$1865</definedName>
    <definedName name="UAcct395Sg" localSheetId="23">'[12]Func Study'!$AB$1866</definedName>
    <definedName name="UAcct395Sg">'[12]Func Study'!$AB$1866</definedName>
    <definedName name="UAcct395Sgp" localSheetId="23">'[12]Func Study'!$AB$1862</definedName>
    <definedName name="UAcct395Sgp">'[12]Func Study'!$AB$1862</definedName>
    <definedName name="UAcct395Sgu" localSheetId="23">'[12]Func Study'!$AB$1863</definedName>
    <definedName name="UAcct395Sgu">'[12]Func Study'!$AB$1863</definedName>
    <definedName name="UAcct395So" localSheetId="23">'[12]Func Study'!$AB$1864</definedName>
    <definedName name="UAcct395So">'[12]Func Study'!$AB$1864</definedName>
    <definedName name="UACCT395SSGCH" localSheetId="23">'[12]Func Study'!$AB$1867</definedName>
    <definedName name="UACCT395SSGCH">'[12]Func Study'!$AB$1867</definedName>
    <definedName name="UAcct396S" localSheetId="23">'[12]Func Study'!$AB$1872</definedName>
    <definedName name="UAcct396S">'[12]Func Study'!$AB$1872</definedName>
    <definedName name="UAcct396Se" localSheetId="23">'[12]Func Study'!$AB$1877</definedName>
    <definedName name="UAcct396Se">'[12]Func Study'!$AB$1877</definedName>
    <definedName name="UAcct396Sg" localSheetId="23">'[12]Func Study'!$AB$1874</definedName>
    <definedName name="UAcct396Sg">'[12]Func Study'!$AB$1874</definedName>
    <definedName name="UAcct396Sgp" localSheetId="23">'[12]Func Study'!$AB$1873</definedName>
    <definedName name="UAcct396Sgp">'[12]Func Study'!$AB$1873</definedName>
    <definedName name="UAcct396Sgu" localSheetId="23">'[12]Func Study'!$AB$1876</definedName>
    <definedName name="UAcct396Sgu">'[12]Func Study'!$AB$1876</definedName>
    <definedName name="UAcct396So" localSheetId="23">'[12]Func Study'!$AB$1875</definedName>
    <definedName name="UAcct396So">'[12]Func Study'!$AB$1875</definedName>
    <definedName name="UACCT396SSGCH" localSheetId="23">'[12]Func Study'!$AB$1879</definedName>
    <definedName name="UACCT396SSGCH">'[12]Func Study'!$AB$1879</definedName>
    <definedName name="UACCT396SSGCT" localSheetId="23">'[12]Func Study'!$AB$1878</definedName>
    <definedName name="UACCT396SSGCT">'[12]Func Study'!$AB$1878</definedName>
    <definedName name="UAcct397Cn" localSheetId="23">'[12]Func Study'!$AB$1890</definedName>
    <definedName name="UAcct397Cn">'[12]Func Study'!$AB$1890</definedName>
    <definedName name="UAcct397JBG" localSheetId="23">'[12]Func Study'!$AB$1893</definedName>
    <definedName name="UAcct397JBG">'[12]Func Study'!$AB$1893</definedName>
    <definedName name="UAcct397S" localSheetId="23">'[12]Func Study'!$AB$1886</definedName>
    <definedName name="UAcct397S">'[12]Func Study'!$AB$1886</definedName>
    <definedName name="UAcct397Se" localSheetId="23">'[12]Func Study'!$AB$1892</definedName>
    <definedName name="UAcct397Se">'[12]Func Study'!$AB$1892</definedName>
    <definedName name="UAcct397Sg" localSheetId="23">'[12]Func Study'!$AB$1891</definedName>
    <definedName name="UAcct397Sg">'[12]Func Study'!$AB$1891</definedName>
    <definedName name="UAcct397Sgp" localSheetId="23">'[12]Func Study'!$AB$1887</definedName>
    <definedName name="UAcct397Sgp">'[12]Func Study'!$AB$1887</definedName>
    <definedName name="UAcct397Sgu" localSheetId="23">'[12]Func Study'!$AB$1888</definedName>
    <definedName name="UAcct397Sgu">'[12]Func Study'!$AB$1888</definedName>
    <definedName name="UAcct397So" localSheetId="23">'[12]Func Study'!$AB$1889</definedName>
    <definedName name="UAcct397So">'[12]Func Study'!$AB$1889</definedName>
    <definedName name="UAcct398Cn" localSheetId="23">'[12]Func Study'!$AB$1902</definedName>
    <definedName name="UAcct398Cn">'[12]Func Study'!$AB$1902</definedName>
    <definedName name="UAcct398S" localSheetId="23">'[12]Func Study'!$AB$1899</definedName>
    <definedName name="UAcct398S">'[12]Func Study'!$AB$1899</definedName>
    <definedName name="UAcct398Se" localSheetId="23">'[12]Func Study'!$AB$1904</definedName>
    <definedName name="UAcct398Se">'[12]Func Study'!$AB$1904</definedName>
    <definedName name="UAcct398Sg" localSheetId="23">'[12]Func Study'!$AB$1905</definedName>
    <definedName name="UAcct398Sg">'[12]Func Study'!$AB$1905</definedName>
    <definedName name="UAcct398Sgp" localSheetId="23">'[12]Func Study'!$AB$1900</definedName>
    <definedName name="UAcct398Sgp">'[12]Func Study'!$AB$1900</definedName>
    <definedName name="UAcct398Sgu" localSheetId="23">'[12]Func Study'!$AB$1901</definedName>
    <definedName name="UAcct398Sgu">'[12]Func Study'!$AB$1901</definedName>
    <definedName name="UAcct398So" localSheetId="23">'[12]Func Study'!$AB$1903</definedName>
    <definedName name="UAcct398So">'[12]Func Study'!$AB$1903</definedName>
    <definedName name="UACCT398SSGCT" localSheetId="23">'[12]Func Study'!$AB$1906</definedName>
    <definedName name="UACCT398SSGCT">'[12]Func Study'!$AB$1906</definedName>
    <definedName name="UAcct399" localSheetId="23">'[12]Func Study'!$AB$1913</definedName>
    <definedName name="UAcct399">'[12]Func Study'!$AB$1913</definedName>
    <definedName name="UAcct399G" localSheetId="23">'[12]Func Study'!$AB$1955</definedName>
    <definedName name="UAcct399G">'[12]Func Study'!$AB$1955</definedName>
    <definedName name="UAcct399L" localSheetId="23">'[12]Func Study'!$AB$1917</definedName>
    <definedName name="UAcct399L">'[12]Func Study'!$AB$1917</definedName>
    <definedName name="UAcct399Lrcl" localSheetId="23">'[12]Func Study'!$AB$1919</definedName>
    <definedName name="UAcct399Lrcl">'[12]Func Study'!$AB$1919</definedName>
    <definedName name="UAcct403360" localSheetId="23">'[12]Func Study'!$AB$1090</definedName>
    <definedName name="UAcct403360">'[12]Func Study'!$AB$1090</definedName>
    <definedName name="UAcct403361" localSheetId="23">'[12]Func Study'!$AB$1091</definedName>
    <definedName name="UAcct403361">'[12]Func Study'!$AB$1091</definedName>
    <definedName name="UAcct403362" localSheetId="23">'[12]Func Study'!$AB$1092</definedName>
    <definedName name="UAcct403362">'[12]Func Study'!$AB$1092</definedName>
    <definedName name="UAcct403364" localSheetId="23">'[12]Func Study'!$AB$1094</definedName>
    <definedName name="UAcct403364">'[12]Func Study'!$AB$1094</definedName>
    <definedName name="UAcct403365" localSheetId="23">'[12]Func Study'!$AB$1095</definedName>
    <definedName name="UAcct403365">'[12]Func Study'!$AB$1095</definedName>
    <definedName name="UAcct403366" localSheetId="23">'[12]Func Study'!$AB$1096</definedName>
    <definedName name="UAcct403366">'[12]Func Study'!$AB$1096</definedName>
    <definedName name="UAcct403367" localSheetId="23">'[12]Func Study'!$AB$1097</definedName>
    <definedName name="UAcct403367">'[12]Func Study'!$AB$1097</definedName>
    <definedName name="UAcct403368" localSheetId="23">'[12]Func Study'!$AB$1098</definedName>
    <definedName name="UAcct403368">'[12]Func Study'!$AB$1098</definedName>
    <definedName name="UAcct403369" localSheetId="23">'[12]Func Study'!$AB$1099</definedName>
    <definedName name="UAcct403369">'[12]Func Study'!$AB$1099</definedName>
    <definedName name="UAcct403370" localSheetId="23">'[12]Func Study'!$AB$1100</definedName>
    <definedName name="UAcct403370">'[12]Func Study'!$AB$1100</definedName>
    <definedName name="UAcct403371" localSheetId="23">'[12]Func Study'!$AB$1101</definedName>
    <definedName name="UAcct403371">'[12]Func Study'!$AB$1101</definedName>
    <definedName name="UAcct403372" localSheetId="23">'[12]Func Study'!$AB$1102</definedName>
    <definedName name="UAcct403372">'[12]Func Study'!$AB$1102</definedName>
    <definedName name="UAcct403373" localSheetId="23">'[12]Func Study'!$AB$1103</definedName>
    <definedName name="UAcct403373">'[12]Func Study'!$AB$1103</definedName>
    <definedName name="UAcct403Ep" localSheetId="23">'[12]Func Study'!$AB$1130</definedName>
    <definedName name="UAcct403Ep">'[12]Func Study'!$AB$1130</definedName>
    <definedName name="UAcct403Gpcn" localSheetId="23">'[12]Func Study'!$AB$1111</definedName>
    <definedName name="UAcct403Gpcn">'[12]Func Study'!$AB$1111</definedName>
    <definedName name="UAcct403GPDGP" localSheetId="23">'[12]Func Study'!$AB$1108</definedName>
    <definedName name="UAcct403GPDGP">'[12]Func Study'!$AB$1108</definedName>
    <definedName name="UAcct403GPDGU" localSheetId="23">'[12]Func Study'!$AB$1109</definedName>
    <definedName name="UAcct403GPDGU">'[12]Func Study'!$AB$1109</definedName>
    <definedName name="UAcct403GPJBG" localSheetId="23">'[12]Func Study'!$AB$1115</definedName>
    <definedName name="UAcct403GPJBG">'[12]Func Study'!$AB$1115</definedName>
    <definedName name="UAcct403Gps" localSheetId="23">'[12]Func Study'!$AB$1107</definedName>
    <definedName name="UAcct403Gps">'[12]Func Study'!$AB$1107</definedName>
    <definedName name="UAcct403Gpsg" localSheetId="23">'[12]Func Study'!$AB$1112</definedName>
    <definedName name="UAcct403Gpsg">'[12]Func Study'!$AB$1112</definedName>
    <definedName name="UAcct403Gpso" localSheetId="23">'[12]Func Study'!$AB$1113</definedName>
    <definedName name="UAcct403Gpso">'[12]Func Study'!$AB$1113</definedName>
    <definedName name="UAcct403Gv0" localSheetId="23">'[12]Func Study'!$AB$1121</definedName>
    <definedName name="UAcct403Gv0">'[12]Func Study'!$AB$1121</definedName>
    <definedName name="UAcct403Hp" localSheetId="23">'[12]Func Study'!$AB$1072</definedName>
    <definedName name="UAcct403Hp">'[12]Func Study'!$AB$1072</definedName>
    <definedName name="UACCT403JBE" localSheetId="23">'[12]Func Study'!$AB$1116</definedName>
    <definedName name="UACCT403JBE">'[12]Func Study'!$AB$1116</definedName>
    <definedName name="UAcct403Mp" localSheetId="23">'[12]Func Study'!$AB$1125</definedName>
    <definedName name="UAcct403Mp">'[12]Func Study'!$AB$1125</definedName>
    <definedName name="UAcct403Np" localSheetId="23">'[12]Func Study'!$AB$1065</definedName>
    <definedName name="UAcct403Np">'[12]Func Study'!$AB$1065</definedName>
    <definedName name="UAcct403Op" localSheetId="23">'[12]Func Study'!$AB$1080</definedName>
    <definedName name="UAcct403Op">'[12]Func Study'!$AB$1080</definedName>
    <definedName name="UAcct403OPCAGE" localSheetId="23">'[12]Func Study'!$AB$1078</definedName>
    <definedName name="UAcct403OPCAGE">'[12]Func Study'!$AB$1078</definedName>
    <definedName name="UAcct403Sp" localSheetId="23">'[12]Func Study'!$AB$1061</definedName>
    <definedName name="UAcct403Sp">'[12]Func Study'!$AB$1061</definedName>
    <definedName name="UAcct403SPJBG" localSheetId="23">'[12]Func Study'!$AB$1058</definedName>
    <definedName name="UAcct403SPJBG">'[12]Func Study'!$AB$1058</definedName>
    <definedName name="UAcct403Tp" localSheetId="23">'[12]Func Study'!$AB$1087</definedName>
    <definedName name="UAcct403Tp">'[12]Func Study'!$AB$1087</definedName>
    <definedName name="UAcct404330" localSheetId="23">'[12]Func Study'!$AB$1177</definedName>
    <definedName name="UAcct404330">'[12]Func Study'!$AB$1177</definedName>
    <definedName name="UACCT404GP" localSheetId="23">'[12]Func Study'!$AB$1146</definedName>
    <definedName name="UACCT404GP">'[12]Func Study'!$AB$1146</definedName>
    <definedName name="UACCT404GPCN" localSheetId="23">'[12]Func Study'!$AB$1143</definedName>
    <definedName name="UACCT404GPCN">'[12]Func Study'!$AB$1143</definedName>
    <definedName name="UACCT404GPSO" localSheetId="23">'[12]Func Study'!$AB$1141</definedName>
    <definedName name="UACCT404GPSO">'[12]Func Study'!$AB$1141</definedName>
    <definedName name="UAcct404Ipcn" localSheetId="23">'[12]Func Study'!$AB$1158</definedName>
    <definedName name="UAcct404Ipcn">'[12]Func Study'!$AB$1158</definedName>
    <definedName name="UAcct404IPJBG" localSheetId="23">'[12]Func Study'!$AB$1163</definedName>
    <definedName name="UAcct404IPJBG">'[12]Func Study'!$AB$1163</definedName>
    <definedName name="UAcct404Ips" localSheetId="23">'[12]Func Study'!$AB$1154</definedName>
    <definedName name="UAcct404Ips">'[12]Func Study'!$AB$1154</definedName>
    <definedName name="UAcct404Ipse" localSheetId="23">'[12]Func Study'!$AB$1155</definedName>
    <definedName name="UAcct404Ipse">'[12]Func Study'!$AB$1155</definedName>
    <definedName name="UAcct404Ipsg" localSheetId="23">'[12]Func Study'!$AB$1156</definedName>
    <definedName name="UAcct404Ipsg">'[12]Func Study'!$AB$1156</definedName>
    <definedName name="UAcct404Ipsg1" localSheetId="23">'[12]Func Study'!$AB$1159</definedName>
    <definedName name="UAcct404Ipsg1">'[12]Func Study'!$AB$1159</definedName>
    <definedName name="UAcct404Ipsg2" localSheetId="23">'[12]Func Study'!$AB$1160</definedName>
    <definedName name="UAcct404Ipsg2">'[12]Func Study'!$AB$1160</definedName>
    <definedName name="UAcct404Ipso" localSheetId="23">'[12]Func Study'!$AB$1157</definedName>
    <definedName name="UAcct404Ipso">'[12]Func Study'!$AB$1157</definedName>
    <definedName name="UAcct404M" localSheetId="23">'[12]Func Study'!$AB$1168</definedName>
    <definedName name="UAcct404M">'[12]Func Study'!$AB$1168</definedName>
    <definedName name="UACCT404OP" localSheetId="23">'[12]Func Study'!$AB$1172</definedName>
    <definedName name="UACCT404OP">'[12]Func Study'!$AB$1172</definedName>
    <definedName name="UACCT404SP" localSheetId="23">'[12]Func Study'!$AB$1151</definedName>
    <definedName name="UACCT404SP">'[12]Func Study'!$AB$1151</definedName>
    <definedName name="UAcct405" localSheetId="23">'[12]Func Study'!$AB$1185</definedName>
    <definedName name="UAcct405">'[12]Func Study'!$AB$1185</definedName>
    <definedName name="UAcct406" localSheetId="23">'[12]Func Study'!$AB$1193</definedName>
    <definedName name="UAcct406">'[12]Func Study'!$AB$1193</definedName>
    <definedName name="UAcct407" localSheetId="23">'[12]Func Study'!$AB$1202</definedName>
    <definedName name="UAcct407">'[12]Func Study'!$AB$1202</definedName>
    <definedName name="UAcct408" localSheetId="23">'[12]Func Study'!$AB$1221</definedName>
    <definedName name="UAcct408">'[12]Func Study'!$AB$1221</definedName>
    <definedName name="UAcct408S" localSheetId="23">'[12]Func Study'!$AB$1213</definedName>
    <definedName name="UAcct408S">'[12]Func Study'!$AB$1213</definedName>
    <definedName name="UAcct41010" localSheetId="23">'[12]Func Study'!$AB$1294</definedName>
    <definedName name="UAcct41010">'[12]Func Study'!$AB$1294</definedName>
    <definedName name="UAcct41011" localSheetId="23">'[12]Func Study'!$AB$1309</definedName>
    <definedName name="UAcct41011">'[12]Func Study'!$AB$1309</definedName>
    <definedName name="UAcct41110" localSheetId="23">'[12]Func Study'!$AB$1325</definedName>
    <definedName name="UAcct41110">'[12]Func Study'!$AB$1325</definedName>
    <definedName name="UAcct41140" localSheetId="23">'[12]Func Study'!$AB$1232</definedName>
    <definedName name="UAcct41140">'[12]Func Study'!$AB$1232</definedName>
    <definedName name="UAcct41141" localSheetId="23">'[12]Func Study'!$AB$1237</definedName>
    <definedName name="UAcct41141">'[12]Func Study'!$AB$1237</definedName>
    <definedName name="UAcct41160" localSheetId="23">'[12]Func Study'!$AB$369</definedName>
    <definedName name="UAcct41160">'[12]Func Study'!$AB$369</definedName>
    <definedName name="UAcct41170" localSheetId="23">'[12]Func Study'!$AB$374</definedName>
    <definedName name="UAcct41170">'[12]Func Study'!$AB$374</definedName>
    <definedName name="UAcct4118" localSheetId="23">'[12]Func Study'!$AB$378</definedName>
    <definedName name="UAcct4118">'[12]Func Study'!$AB$378</definedName>
    <definedName name="UAcct41181" localSheetId="23">'[12]Func Study'!$AB$381</definedName>
    <definedName name="UAcct41181">'[12]Func Study'!$AB$381</definedName>
    <definedName name="UAcct4194" localSheetId="23">'[12]Func Study'!$AB$385</definedName>
    <definedName name="UAcct4194">'[12]Func Study'!$AB$385</definedName>
    <definedName name="UAcct421" localSheetId="23">'[12]Func Study'!$AB$394</definedName>
    <definedName name="UAcct421">'[12]Func Study'!$AB$394</definedName>
    <definedName name="UAcct4311" localSheetId="23">'[12]Func Study'!$AB$401</definedName>
    <definedName name="UAcct4311">'[12]Func Study'!$AB$401</definedName>
    <definedName name="UAcct442Se" localSheetId="23">'[12]Func Study'!$AB$259</definedName>
    <definedName name="UAcct442Se">'[12]Func Study'!$AB$259</definedName>
    <definedName name="UAcct442Sg" localSheetId="23">'[12]Func Study'!$AB$260</definedName>
    <definedName name="UAcct442Sg">'[12]Func Study'!$AB$260</definedName>
    <definedName name="UAcct447" localSheetId="23">'[12]Func Study'!$AB$281</definedName>
    <definedName name="UAcct447">'[12]Func Study'!$AB$281</definedName>
    <definedName name="UACCT447NPC" localSheetId="23">'[12]Func Study'!$AB$289</definedName>
    <definedName name="UACCT447NPC">'[12]Func Study'!$AB$289</definedName>
    <definedName name="UACCT447NPCCAEW" localSheetId="23">'[12]Func Study'!$AB$286</definedName>
    <definedName name="UACCT447NPCCAEW">'[12]Func Study'!$AB$286</definedName>
    <definedName name="UACCT447NPCCAGW" localSheetId="23">'[12]Func Study'!$AB$287</definedName>
    <definedName name="UACCT447NPCCAGW">'[12]Func Study'!$AB$287</definedName>
    <definedName name="UACCT447NPCDGP" localSheetId="23">'[12]Func Study'!$AB$288</definedName>
    <definedName name="UACCT447NPCDGP">'[12]Func Study'!$AB$288</definedName>
    <definedName name="UAcct447S" localSheetId="23">'[12]Func Study'!$AB$280</definedName>
    <definedName name="UAcct447S">'[12]Func Study'!$AB$280</definedName>
    <definedName name="UAcct448S" localSheetId="23">'[12]Func Study'!$AB$274</definedName>
    <definedName name="UAcct448S">'[12]Func Study'!$AB$274</definedName>
    <definedName name="UAcct448So" localSheetId="23">'[12]Func Study'!$AB$275</definedName>
    <definedName name="UAcct448So">'[12]Func Study'!$AB$275</definedName>
    <definedName name="UAcct449" localSheetId="23">'[12]Func Study'!$AB$294</definedName>
    <definedName name="UAcct449">'[12]Func Study'!$AB$294</definedName>
    <definedName name="UAcct450" localSheetId="23">'[12]Func Study'!$AB$304</definedName>
    <definedName name="UAcct450">'[12]Func Study'!$AB$304</definedName>
    <definedName name="UAcct450S" localSheetId="23">'[12]Func Study'!$AB$302</definedName>
    <definedName name="UAcct450S">'[12]Func Study'!$AB$302</definedName>
    <definedName name="UAcct450So" localSheetId="23">'[12]Func Study'!$AB$303</definedName>
    <definedName name="UAcct450So">'[12]Func Study'!$AB$303</definedName>
    <definedName name="UAcct451S" localSheetId="23">'[12]Func Study'!$AB$307</definedName>
    <definedName name="UAcct451S">'[12]Func Study'!$AB$307</definedName>
    <definedName name="UAcct451Sg" localSheetId="23">'[12]Func Study'!$AB$308</definedName>
    <definedName name="UAcct451Sg">'[12]Func Study'!$AB$308</definedName>
    <definedName name="UAcct451So" localSheetId="23">'[12]Func Study'!$AB$309</definedName>
    <definedName name="UAcct451So">'[12]Func Study'!$AB$309</definedName>
    <definedName name="UAcct453" localSheetId="23">'[12]Func Study'!$AB$315</definedName>
    <definedName name="UAcct453">'[12]Func Study'!$AB$315</definedName>
    <definedName name="UAcct454" localSheetId="23">'[12]Func Study'!$AB$322</definedName>
    <definedName name="UAcct454">'[12]Func Study'!$AB$322</definedName>
    <definedName name="UAcct454JBG" localSheetId="23">'[12]Func Study'!$AB$319</definedName>
    <definedName name="UAcct454JBG">'[12]Func Study'!$AB$319</definedName>
    <definedName name="UAcct454S" localSheetId="23">'[12]Func Study'!$AB$318</definedName>
    <definedName name="UAcct454S">'[12]Func Study'!$AB$318</definedName>
    <definedName name="UAcct454Sg" localSheetId="23">'[12]Func Study'!$AB$320</definedName>
    <definedName name="UAcct454Sg">'[12]Func Study'!$AB$320</definedName>
    <definedName name="UAcct454So" localSheetId="23">'[12]Func Study'!$AB$321</definedName>
    <definedName name="UAcct454So">'[12]Func Study'!$AB$321</definedName>
    <definedName name="UAcct456" localSheetId="23">'[12]Func Study'!$AB$332</definedName>
    <definedName name="UAcct456">'[12]Func Study'!$AB$332</definedName>
    <definedName name="UAcct456CAEW" localSheetId="23">'[12]Func Study'!$AB$331</definedName>
    <definedName name="UAcct456CAEW">'[12]Func Study'!$AB$331</definedName>
    <definedName name="UAcct456S" localSheetId="23">'[12]Func Study'!$AB$325</definedName>
    <definedName name="UAcct456S">'[12]Func Study'!$AB$325</definedName>
    <definedName name="UAcct456So" localSheetId="23">'[12]Func Study'!$AB$329</definedName>
    <definedName name="UAcct456So">'[12]Func Study'!$AB$329</definedName>
    <definedName name="UAcct500" localSheetId="23">'[12]Func Study'!$AB$416</definedName>
    <definedName name="UAcct500">'[12]Func Study'!$AB$416</definedName>
    <definedName name="UAcct500JBG" localSheetId="23">'[12]Func Study'!$AB$414</definedName>
    <definedName name="UAcct500JBG">'[12]Func Study'!$AB$414</definedName>
    <definedName name="UAcct501" localSheetId="23">'[12]Func Study'!$AB$423</definedName>
    <definedName name="UAcct501">'[12]Func Study'!$AB$423</definedName>
    <definedName name="UAcct501CAEW" localSheetId="23">'[12]Func Study'!$AB$420</definedName>
    <definedName name="UAcct501CAEW">'[12]Func Study'!$AB$420</definedName>
    <definedName name="UAcct501JBE" localSheetId="23">'[12]Func Study'!$AB$421</definedName>
    <definedName name="UAcct501JBE">'[12]Func Study'!$AB$421</definedName>
    <definedName name="UACCT501NPCCAEW" localSheetId="23">'[12]Func Study'!$AB$426</definedName>
    <definedName name="UACCT501NPCCAEW">'[12]Func Study'!$AB$426</definedName>
    <definedName name="UAcct502" localSheetId="23">'[12]Func Study'!$AB$433</definedName>
    <definedName name="UAcct502">'[12]Func Study'!$AB$433</definedName>
    <definedName name="UAcct502CAGE" localSheetId="23">'[12]Func Study'!$AB$431</definedName>
    <definedName name="UAcct502CAGE">'[12]Func Study'!$AB$431</definedName>
    <definedName name="UAcct503" localSheetId="23">'[12]Func Study'!$AB$437</definedName>
    <definedName name="UAcct503">'[12]Func Study'!$AB$437</definedName>
    <definedName name="UACCT503NPC" localSheetId="23">'[12]Func Study'!$AB$443</definedName>
    <definedName name="UACCT503NPC">'[12]Func Study'!$AB$443</definedName>
    <definedName name="UAcct505" localSheetId="23">'[12]Func Study'!$AB$449</definedName>
    <definedName name="UAcct505">'[12]Func Study'!$AB$449</definedName>
    <definedName name="UAcct505CAGE" localSheetId="23">'[12]Func Study'!$AB$447</definedName>
    <definedName name="UAcct505CAGE">'[12]Func Study'!$AB$447</definedName>
    <definedName name="UAcct506" localSheetId="23">'[12]Func Study'!$AB$455</definedName>
    <definedName name="UAcct506">'[12]Func Study'!$AB$455</definedName>
    <definedName name="UAcct506CAGE" localSheetId="23">'[12]Func Study'!$AB$452</definedName>
    <definedName name="UAcct506CAGE">'[12]Func Study'!$AB$452</definedName>
    <definedName name="UAcct507" localSheetId="23">'[12]Func Study'!$AB$464</definedName>
    <definedName name="UAcct507">'[12]Func Study'!$AB$464</definedName>
    <definedName name="UAcct507CAGE" localSheetId="23">'[12]Func Study'!$AB$462</definedName>
    <definedName name="UAcct507CAGE">'[12]Func Study'!$AB$462</definedName>
    <definedName name="UAcct510" localSheetId="23">'[12]Func Study'!$AB$469</definedName>
    <definedName name="UAcct510">'[12]Func Study'!$AB$469</definedName>
    <definedName name="UAcct510CAGE" localSheetId="23">'[12]Func Study'!$AB$467</definedName>
    <definedName name="UAcct510CAGE">'[12]Func Study'!$AB$467</definedName>
    <definedName name="UAcct511" localSheetId="23">'[12]Func Study'!$AB$474</definedName>
    <definedName name="UAcct511">'[12]Func Study'!$AB$474</definedName>
    <definedName name="UAcct511CAGE" localSheetId="23">'[12]Func Study'!$AB$472</definedName>
    <definedName name="UAcct511CAGE">'[12]Func Study'!$AB$472</definedName>
    <definedName name="UAcct512" localSheetId="23">'[12]Func Study'!$AB$479</definedName>
    <definedName name="UAcct512">'[12]Func Study'!$AB$479</definedName>
    <definedName name="UAcct512CAGE" localSheetId="23">'[12]Func Study'!$AB$477</definedName>
    <definedName name="UAcct512CAGE">'[12]Func Study'!$AB$477</definedName>
    <definedName name="UAcct513" localSheetId="23">'[12]Func Study'!$AB$484</definedName>
    <definedName name="UAcct513">'[12]Func Study'!$AB$484</definedName>
    <definedName name="UAcct513CAGE" localSheetId="23">'[12]Func Study'!$AB$482</definedName>
    <definedName name="UAcct513CAGE">'[12]Func Study'!$AB$482</definedName>
    <definedName name="UAcct514" localSheetId="23">'[12]Func Study'!$AB$489</definedName>
    <definedName name="UAcct514">'[12]Func Study'!$AB$489</definedName>
    <definedName name="UAcct514CAGE" localSheetId="23">'[12]Func Study'!$AB$487</definedName>
    <definedName name="UAcct514CAGE">'[12]Func Study'!$AB$487</definedName>
    <definedName name="UAcct517" localSheetId="23">'[12]Func Study'!$AB$498</definedName>
    <definedName name="UAcct517">'[12]Func Study'!$AB$498</definedName>
    <definedName name="UAcct518" localSheetId="23">'[12]Func Study'!$AB$502</definedName>
    <definedName name="UAcct518">'[12]Func Study'!$AB$502</definedName>
    <definedName name="UAcct519" localSheetId="23">'[12]Func Study'!$AB$507</definedName>
    <definedName name="UAcct519">'[12]Func Study'!$AB$507</definedName>
    <definedName name="UAcct520" localSheetId="23">'[12]Func Study'!$AB$511</definedName>
    <definedName name="UAcct520">'[12]Func Study'!$AB$511</definedName>
    <definedName name="UAcct523" localSheetId="23">'[12]Func Study'!$AB$515</definedName>
    <definedName name="UAcct523">'[12]Func Study'!$AB$515</definedName>
    <definedName name="UAcct524" localSheetId="23">'[12]Func Study'!$AB$519</definedName>
    <definedName name="UAcct524">'[12]Func Study'!$AB$519</definedName>
    <definedName name="UAcct528" localSheetId="23">'[12]Func Study'!$AB$523</definedName>
    <definedName name="UAcct528">'[12]Func Study'!$AB$523</definedName>
    <definedName name="UAcct529" localSheetId="23">'[12]Func Study'!$AB$527</definedName>
    <definedName name="UAcct529">'[12]Func Study'!$AB$527</definedName>
    <definedName name="UAcct530" localSheetId="23">'[12]Func Study'!$AB$531</definedName>
    <definedName name="UAcct530">'[12]Func Study'!$AB$531</definedName>
    <definedName name="UAcct531" localSheetId="23">'[12]Func Study'!$AB$535</definedName>
    <definedName name="UAcct531">'[12]Func Study'!$AB$535</definedName>
    <definedName name="UAcct532" localSheetId="23">'[12]Func Study'!$AB$539</definedName>
    <definedName name="UAcct532">'[12]Func Study'!$AB$539</definedName>
    <definedName name="UAcct535" localSheetId="23">'[12]Func Study'!$AB$551</definedName>
    <definedName name="UAcct535">'[12]Func Study'!$AB$551</definedName>
    <definedName name="UAcct536" localSheetId="23">'[12]Func Study'!$AB$555</definedName>
    <definedName name="UAcct536">'[12]Func Study'!$AB$555</definedName>
    <definedName name="UAcct537" localSheetId="23">'[12]Func Study'!$AB$559</definedName>
    <definedName name="UAcct537">'[12]Func Study'!$AB$559</definedName>
    <definedName name="UAcct538" localSheetId="23">'[12]Func Study'!$AB$563</definedName>
    <definedName name="UAcct538">'[12]Func Study'!$AB$563</definedName>
    <definedName name="UAcct539" localSheetId="23">'[12]Func Study'!$AB$568</definedName>
    <definedName name="UAcct539">'[12]Func Study'!$AB$568</definedName>
    <definedName name="UAcct540" localSheetId="23">'[12]Func Study'!$AB$572</definedName>
    <definedName name="UAcct540">'[12]Func Study'!$AB$572</definedName>
    <definedName name="UAcct541" localSheetId="23">'[12]Func Study'!$AB$576</definedName>
    <definedName name="UAcct541">'[12]Func Study'!$AB$576</definedName>
    <definedName name="UAcct542" localSheetId="23">'[12]Func Study'!$AB$580</definedName>
    <definedName name="UAcct542">'[12]Func Study'!$AB$580</definedName>
    <definedName name="UAcct543" localSheetId="23">'[12]Func Study'!$AB$584</definedName>
    <definedName name="UAcct543">'[12]Func Study'!$AB$584</definedName>
    <definedName name="UAcct544" localSheetId="23">'[12]Func Study'!$AB$588</definedName>
    <definedName name="UAcct544">'[12]Func Study'!$AB$588</definedName>
    <definedName name="UAcct545" localSheetId="23">'[12]Func Study'!$AB$592</definedName>
    <definedName name="UAcct545">'[12]Func Study'!$AB$592</definedName>
    <definedName name="UAcct546" localSheetId="23">'[12]Func Study'!$AB$606</definedName>
    <definedName name="UAcct546">'[12]Func Study'!$AB$606</definedName>
    <definedName name="UAcct546CAGE" localSheetId="23">'[12]Func Study'!$AB$605</definedName>
    <definedName name="UAcct546CAGE">'[12]Func Study'!$AB$605</definedName>
    <definedName name="UAcct547CAEW" localSheetId="23">'[12]Func Study'!$AB$610</definedName>
    <definedName name="UAcct547CAEW">'[12]Func Study'!$AB$610</definedName>
    <definedName name="UACCT547NPCCAEW" localSheetId="23">'[12]Func Study'!$AB$613</definedName>
    <definedName name="UACCT547NPCCAEW">'[12]Func Study'!$AB$613</definedName>
    <definedName name="UAcct547Se" localSheetId="23">'[12]Func Study'!$AB$609</definedName>
    <definedName name="UAcct547Se">'[12]Func Study'!$AB$609</definedName>
    <definedName name="UAcct548" localSheetId="23">'[12]Func Study'!$AB$621</definedName>
    <definedName name="UAcct548">'[12]Func Study'!$AB$621</definedName>
    <definedName name="UACCT548CAGE" localSheetId="23">'[12]Func Study'!$AB$620</definedName>
    <definedName name="UACCT548CAGE">'[12]Func Study'!$AB$620</definedName>
    <definedName name="UAcct549" localSheetId="23">'[12]Func Study'!$AB$626</definedName>
    <definedName name="UAcct549">'[12]Func Study'!$AB$626</definedName>
    <definedName name="Uacct549CAGE" localSheetId="23">'[12]Func Study'!$AB$625</definedName>
    <definedName name="Uacct549CAGE">'[12]Func Study'!$AB$625</definedName>
    <definedName name="UAcct551CAGE" localSheetId="23">'[12]Func Study'!$AB$634</definedName>
    <definedName name="UAcct551CAGE">'[12]Func Study'!$AB$634</definedName>
    <definedName name="UACCT551SG" localSheetId="23">'[12]Func Study'!$AB$635</definedName>
    <definedName name="UACCT551SG">'[12]Func Study'!$AB$635</definedName>
    <definedName name="UACCT552CAGE" localSheetId="23">'[12]Func Study'!$AB$640</definedName>
    <definedName name="UACCT552CAGE">'[12]Func Study'!$AB$640</definedName>
    <definedName name="UAcct552SG" localSheetId="23">'[12]Func Study'!$AB$639</definedName>
    <definedName name="UAcct552SG">'[12]Func Study'!$AB$639</definedName>
    <definedName name="UACCT553CAGE" localSheetId="23">'[12]Func Study'!$AB$646</definedName>
    <definedName name="UACCT553CAGE">'[12]Func Study'!$AB$646</definedName>
    <definedName name="UAcct553SG" localSheetId="23">'[12]Func Study'!$AB$645</definedName>
    <definedName name="UAcct553SG">'[12]Func Study'!$AB$645</definedName>
    <definedName name="UACCT554CAGE" localSheetId="23">'[12]Func Study'!$AB$651</definedName>
    <definedName name="UACCT554CAGE">'[12]Func Study'!$AB$651</definedName>
    <definedName name="UAcct554SG" localSheetId="23">'[12]Func Study'!$AB$650</definedName>
    <definedName name="UAcct554SG">'[12]Func Study'!$AB$650</definedName>
    <definedName name="UAcct555CAEW" localSheetId="23">'[12]Func Study'!$AB$665</definedName>
    <definedName name="UAcct555CAEW">'[12]Func Study'!$AB$665</definedName>
    <definedName name="UAcct555CAGW" localSheetId="23">'[12]Func Study'!$AB$664</definedName>
    <definedName name="UAcct555CAGW">'[12]Func Study'!$AB$664</definedName>
    <definedName name="UACCT555DGP" localSheetId="23">'[12]Func Study'!$AB$670</definedName>
    <definedName name="UACCT555DGP">'[12]Func Study'!$AB$670</definedName>
    <definedName name="UACCT555NPCCAEW" localSheetId="23">'[12]Func Study'!$AB$669</definedName>
    <definedName name="UACCT555NPCCAEW">'[12]Func Study'!$AB$669</definedName>
    <definedName name="UACCT555NPCCAGW" localSheetId="23">'[12]Func Study'!$AB$668</definedName>
    <definedName name="UACCT555NPCCAGW">'[12]Func Study'!$AB$668</definedName>
    <definedName name="UAcct555S" localSheetId="23">'[12]Func Study'!$AB$663</definedName>
    <definedName name="UAcct555S">'[12]Func Study'!$AB$663</definedName>
    <definedName name="UAcct555Se" localSheetId="23">'[12]Func Study'!$AB$665</definedName>
    <definedName name="UAcct555Se">'[12]Func Study'!$AB$665</definedName>
    <definedName name="UACCT555SG" localSheetId="23">'[12]Func Study'!$AB$664</definedName>
    <definedName name="UACCT555SG">'[12]Func Study'!$AB$664</definedName>
    <definedName name="UAcct556" localSheetId="23">'[12]Func Study'!$AB$676</definedName>
    <definedName name="UAcct556">'[12]Func Study'!$AB$676</definedName>
    <definedName name="UAcct557" localSheetId="23">'[12]Func Study'!$AB$685</definedName>
    <definedName name="UAcct557">'[12]Func Study'!$AB$685</definedName>
    <definedName name="UAcct560" localSheetId="23">'[12]Func Study'!$AB$715</definedName>
    <definedName name="UAcct560">'[12]Func Study'!$AB$715</definedName>
    <definedName name="UAcct561" localSheetId="23">'[12]Func Study'!$AB$720</definedName>
    <definedName name="UAcct561">'[12]Func Study'!$AB$720</definedName>
    <definedName name="UAcct562" localSheetId="23">'[12]Func Study'!$AB$726</definedName>
    <definedName name="UAcct562">'[12]Func Study'!$AB$726</definedName>
    <definedName name="UAcct563" localSheetId="23">'[12]Func Study'!$AB$731</definedName>
    <definedName name="UAcct563">'[12]Func Study'!$AB$731</definedName>
    <definedName name="UAcct564" localSheetId="23">'[12]Func Study'!$AB$735</definedName>
    <definedName name="UAcct564">'[12]Func Study'!$AB$735</definedName>
    <definedName name="UAcct565" localSheetId="23">'[12]Func Study'!$AB$739</definedName>
    <definedName name="UAcct565">'[12]Func Study'!$AB$739</definedName>
    <definedName name="UACCT565NPC" localSheetId="23">'[12]Func Study'!$AB$744</definedName>
    <definedName name="UACCT565NPC">'[12]Func Study'!$AB$744</definedName>
    <definedName name="UACCT565NPCCAGW" localSheetId="23">'[12]Func Study'!$AB$742</definedName>
    <definedName name="UACCT565NPCCAGW">'[12]Func Study'!$AB$742</definedName>
    <definedName name="UAcct566" localSheetId="23">'[12]Func Study'!$AB$748</definedName>
    <definedName name="UAcct566">'[12]Func Study'!$AB$748</definedName>
    <definedName name="UAcct567" localSheetId="23">'[12]Func Study'!$AB$752</definedName>
    <definedName name="UAcct567">'[12]Func Study'!$AB$752</definedName>
    <definedName name="UAcct568" localSheetId="23">'[12]Func Study'!$AB$756</definedName>
    <definedName name="UAcct568">'[12]Func Study'!$AB$756</definedName>
    <definedName name="UAcct569" localSheetId="23">'[12]Func Study'!$AB$760</definedName>
    <definedName name="UAcct569">'[12]Func Study'!$AB$760</definedName>
    <definedName name="UAcct570" localSheetId="23">'[12]Func Study'!$AB$765</definedName>
    <definedName name="UAcct570">'[12]Func Study'!$AB$765</definedName>
    <definedName name="UAcct571" localSheetId="23">'[12]Func Study'!$AB$770</definedName>
    <definedName name="UAcct571">'[12]Func Study'!$AB$770</definedName>
    <definedName name="UAcct572" localSheetId="23">'[12]Func Study'!$AB$774</definedName>
    <definedName name="UAcct572">'[12]Func Study'!$AB$774</definedName>
    <definedName name="UAcct573" localSheetId="23">'[12]Func Study'!$AB$778</definedName>
    <definedName name="UAcct573">'[12]Func Study'!$AB$778</definedName>
    <definedName name="UAcct580" localSheetId="23">'[12]Func Study'!$AB$791</definedName>
    <definedName name="UAcct580">'[12]Func Study'!$AB$791</definedName>
    <definedName name="UAcct581" localSheetId="23">'[12]Func Study'!$AB$796</definedName>
    <definedName name="UAcct581">'[12]Func Study'!$AB$796</definedName>
    <definedName name="UAcct582" localSheetId="23">'[12]Func Study'!$AB$801</definedName>
    <definedName name="UAcct582">'[12]Func Study'!$AB$801</definedName>
    <definedName name="UAcct583" localSheetId="23">'[12]Func Study'!$AB$806</definedName>
    <definedName name="UAcct583">'[12]Func Study'!$AB$806</definedName>
    <definedName name="UAcct584" localSheetId="23">'[12]Func Study'!$AB$811</definedName>
    <definedName name="UAcct584">'[12]Func Study'!$AB$811</definedName>
    <definedName name="UAcct585" localSheetId="23">'[12]Func Study'!$AB$816</definedName>
    <definedName name="UAcct585">'[12]Func Study'!$AB$816</definedName>
    <definedName name="UAcct586" localSheetId="23">'[12]Func Study'!$AB$821</definedName>
    <definedName name="UAcct586">'[12]Func Study'!$AB$821</definedName>
    <definedName name="UAcct587" localSheetId="23">'[12]Func Study'!$AB$826</definedName>
    <definedName name="UAcct587">'[12]Func Study'!$AB$826</definedName>
    <definedName name="UAcct588" localSheetId="23">'[12]Func Study'!$AB$831</definedName>
    <definedName name="UAcct588">'[12]Func Study'!$AB$831</definedName>
    <definedName name="UAcct589" localSheetId="23">'[12]Func Study'!$AB$836</definedName>
    <definedName name="UAcct589">'[12]Func Study'!$AB$836</definedName>
    <definedName name="UAcct590" localSheetId="23">'[12]Func Study'!$AB$841</definedName>
    <definedName name="UAcct590">'[12]Func Study'!$AB$841</definedName>
    <definedName name="UAcct591" localSheetId="23">'[12]Func Study'!$AB$846</definedName>
    <definedName name="UAcct591">'[12]Func Study'!$AB$846</definedName>
    <definedName name="UAcct592" localSheetId="23">'[12]Func Study'!$AB$851</definedName>
    <definedName name="UAcct592">'[12]Func Study'!$AB$851</definedName>
    <definedName name="UAcct593" localSheetId="23">'[12]Func Study'!$AB$856</definedName>
    <definedName name="UAcct593">'[12]Func Study'!$AB$856</definedName>
    <definedName name="UAcct594" localSheetId="23">'[12]Func Study'!$AB$861</definedName>
    <definedName name="UAcct594">'[12]Func Study'!$AB$861</definedName>
    <definedName name="UAcct595" localSheetId="23">'[12]Func Study'!$AB$866</definedName>
    <definedName name="UAcct595">'[12]Func Study'!$AB$866</definedName>
    <definedName name="UAcct596" localSheetId="23">'[12]Func Study'!$AB$876</definedName>
    <definedName name="UAcct596">'[12]Func Study'!$AB$876</definedName>
    <definedName name="UAcct597" localSheetId="23">'[12]Func Study'!$AB$881</definedName>
    <definedName name="UAcct597">'[12]Func Study'!$AB$881</definedName>
    <definedName name="UAcct598" localSheetId="23">'[12]Func Study'!$AB$886</definedName>
    <definedName name="UAcct598">'[12]Func Study'!$AB$886</definedName>
    <definedName name="UAcct901" localSheetId="23">'[12]Func Study'!$AB$898</definedName>
    <definedName name="UAcct901">'[12]Func Study'!$AB$898</definedName>
    <definedName name="UAcct902" localSheetId="23">'[12]Func Study'!$AB$903</definedName>
    <definedName name="UAcct902">'[12]Func Study'!$AB$903</definedName>
    <definedName name="UAcct903" localSheetId="23">'[12]Func Study'!$AB$908</definedName>
    <definedName name="UAcct903">'[12]Func Study'!$AB$908</definedName>
    <definedName name="UAcct904" localSheetId="23">'[12]Func Study'!$AB$914</definedName>
    <definedName name="UAcct904">'[12]Func Study'!$AB$914</definedName>
    <definedName name="UAcct905" localSheetId="23">'[12]Func Study'!$AB$919</definedName>
    <definedName name="UAcct905">'[12]Func Study'!$AB$919</definedName>
    <definedName name="UAcct907" localSheetId="23">'[12]Func Study'!$AB$933</definedName>
    <definedName name="UAcct907">'[12]Func Study'!$AB$933</definedName>
    <definedName name="UAcct908" localSheetId="23">'[12]Func Study'!$AB$938</definedName>
    <definedName name="UAcct908">'[12]Func Study'!$AB$938</definedName>
    <definedName name="UAcct909" localSheetId="23">'[12]Func Study'!$AB$943</definedName>
    <definedName name="UAcct909">'[12]Func Study'!$AB$943</definedName>
    <definedName name="UAcct910" localSheetId="23">'[12]Func Study'!$AB$948</definedName>
    <definedName name="UAcct910">'[12]Func Study'!$AB$948</definedName>
    <definedName name="UAcct911" localSheetId="23">'[12]Func Study'!$AB$959</definedName>
    <definedName name="UAcct911">'[12]Func Study'!$AB$959</definedName>
    <definedName name="UAcct912" localSheetId="23">'[12]Func Study'!$AB$964</definedName>
    <definedName name="UAcct912">'[12]Func Study'!$AB$964</definedName>
    <definedName name="UAcct913" localSheetId="23">'[12]Func Study'!$AB$969</definedName>
    <definedName name="UAcct913">'[12]Func Study'!$AB$969</definedName>
    <definedName name="UAcct916" localSheetId="23">'[12]Func Study'!$AB$974</definedName>
    <definedName name="UAcct916">'[12]Func Study'!$AB$974</definedName>
    <definedName name="UAcct920" localSheetId="23">'[12]Func Study'!$AB$985</definedName>
    <definedName name="UAcct920">'[12]Func Study'!$AB$985</definedName>
    <definedName name="UAcct920Cn" localSheetId="23">'[12]Func Study'!$AB$983</definedName>
    <definedName name="UAcct920Cn">'[12]Func Study'!$AB$983</definedName>
    <definedName name="UAcct921" localSheetId="23">'[12]Func Study'!$AB$991</definedName>
    <definedName name="UAcct921">'[12]Func Study'!$AB$991</definedName>
    <definedName name="UAcct921Cn" localSheetId="23">'[12]Func Study'!$AB$989</definedName>
    <definedName name="UAcct921Cn">'[12]Func Study'!$AB$989</definedName>
    <definedName name="UAcct923" localSheetId="23">'[12]Func Study'!$AB$997</definedName>
    <definedName name="UAcct923">'[12]Func Study'!$AB$997</definedName>
    <definedName name="UAcct923CAGW" localSheetId="23">'[12]Func Study'!$AB$995</definedName>
    <definedName name="UAcct923CAGW">'[12]Func Study'!$AB$995</definedName>
    <definedName name="UAcct924" localSheetId="23">'[12]Func Study'!$AB$1001</definedName>
    <definedName name="UAcct924">'[12]Func Study'!$AB$1001</definedName>
    <definedName name="UAcct925" localSheetId="23">'[12]Func Study'!$AB$1005</definedName>
    <definedName name="UAcct925">'[12]Func Study'!$AB$1005</definedName>
    <definedName name="UAcct926" localSheetId="23">'[12]Func Study'!$AB$1011</definedName>
    <definedName name="UAcct926">'[12]Func Study'!$AB$1011</definedName>
    <definedName name="UAcct927" localSheetId="23">'[12]Func Study'!$AB$1016</definedName>
    <definedName name="UAcct927">'[12]Func Study'!$AB$1016</definedName>
    <definedName name="UAcct928" localSheetId="23">'[12]Func Study'!$AB$1023</definedName>
    <definedName name="UAcct928">'[12]Func Study'!$AB$1023</definedName>
    <definedName name="UAcct929" localSheetId="23">'[12]Func Study'!$AB$1028</definedName>
    <definedName name="UAcct929">'[12]Func Study'!$AB$1028</definedName>
    <definedName name="UAcct930" localSheetId="23">'[12]Func Study'!$AB$1034</definedName>
    <definedName name="UAcct930">'[12]Func Study'!$AB$1034</definedName>
    <definedName name="UAcct931" localSheetId="23">'[12]Func Study'!$AB$1039</definedName>
    <definedName name="UAcct931">'[12]Func Study'!$AB$1039</definedName>
    <definedName name="UAcct935" localSheetId="23">'[12]Func Study'!$AB$1045</definedName>
    <definedName name="UAcct935">'[12]Func Study'!$AB$1045</definedName>
    <definedName name="UAcctAGA" localSheetId="23">'[12]Func Study'!$AB$296</definedName>
    <definedName name="UAcctAGA">'[12]Func Study'!$AB$296</definedName>
    <definedName name="UAcctcwc" localSheetId="23">'[12]Func Study'!$AB$2136</definedName>
    <definedName name="UAcctcwc">'[12]Func Study'!$AB$2136</definedName>
    <definedName name="UAcctd00" localSheetId="23">'[12]Func Study'!$AB$1786</definedName>
    <definedName name="UAcctd00">'[12]Func Study'!$AB$1786</definedName>
    <definedName name="UAcctds0" localSheetId="23">'[12]Func Study'!$AB$1790</definedName>
    <definedName name="UAcctds0">'[12]Func Study'!$AB$1790</definedName>
    <definedName name="UACCTECDDGP" localSheetId="23">'[12]Func Study'!$AB$687</definedName>
    <definedName name="UACCTECDDGP">'[12]Func Study'!$AB$687</definedName>
    <definedName name="UACCTECDMC" localSheetId="23">'[12]Func Study'!$AB$689</definedName>
    <definedName name="UACCTECDMC">'[12]Func Study'!$AB$689</definedName>
    <definedName name="UACCTECDS" localSheetId="23">'[12]Func Study'!$AB$691</definedName>
    <definedName name="UACCTECDS">'[12]Func Study'!$AB$691</definedName>
    <definedName name="UACCTECDSG1" localSheetId="23">'[12]Func Study'!$AB$688</definedName>
    <definedName name="UACCTECDSG1">'[12]Func Study'!$AB$688</definedName>
    <definedName name="UACCTECDSG2" localSheetId="23">'[12]Func Study'!$AB$690</definedName>
    <definedName name="UACCTECDSG2">'[12]Func Study'!$AB$690</definedName>
    <definedName name="UACCTECDSG3" localSheetId="23">'[12]Func Study'!$AB$692</definedName>
    <definedName name="UACCTECDSG3">'[12]Func Study'!$AB$692</definedName>
    <definedName name="UAcctfit" localSheetId="23">'[12]Func Study'!$AB$1395</definedName>
    <definedName name="UAcctfit">'[12]Func Study'!$AB$1395</definedName>
    <definedName name="UAcctg00" localSheetId="23">'[12]Func Study'!$AB$1947</definedName>
    <definedName name="UAcctg00">'[12]Func Study'!$AB$1947</definedName>
    <definedName name="UAccth00" localSheetId="23">'[12]Func Study'!$AB$1545</definedName>
    <definedName name="UAccth00">'[12]Func Study'!$AB$1545</definedName>
    <definedName name="UAccti00" localSheetId="23">'[12]Func Study'!$AB$1993</definedName>
    <definedName name="UAccti00">'[12]Func Study'!$AB$1993</definedName>
    <definedName name="UAcctn00" localSheetId="23">'[12]Func Study'!$AB$1496</definedName>
    <definedName name="UAcctn00">'[12]Func Study'!$AB$1496</definedName>
    <definedName name="UAccto00" localSheetId="23">'[12]Func Study'!$AB$1606</definedName>
    <definedName name="UAccto00">'[12]Func Study'!$AB$1606</definedName>
    <definedName name="UAcctowc" localSheetId="23">'[12]Func Study'!$AB$2149</definedName>
    <definedName name="UAcctowc">'[12]Func Study'!$AB$2149</definedName>
    <definedName name="UACCTOWCSSECH" localSheetId="23">'[12]Func Study'!$AB$2148</definedName>
    <definedName name="UACCTOWCSSECH">'[12]Func Study'!$AB$2148</definedName>
    <definedName name="UAccts00" localSheetId="23">'[12]Func Study'!$AB$1455</definedName>
    <definedName name="UAccts00">'[12]Func Study'!$AB$1455</definedName>
    <definedName name="UAcctsttax" localSheetId="23">'[12]Func Study'!$AB$1377</definedName>
    <definedName name="UAcctsttax">'[12]Func Study'!$AB$1377</definedName>
    <definedName name="UAcctt00" localSheetId="23">'[12]Func Study'!$AB$1682</definedName>
    <definedName name="UAcctt00">'[12]Func Study'!$AB$1682</definedName>
    <definedName name="UG" localSheetId="23">[4]CLASSIFIERS!$A$9:$IV$9</definedName>
    <definedName name="UG">[4]CLASSIFIERS!$A$9:$IV$9</definedName>
    <definedName name="UG_NCP" localSheetId="23">[4]EXTERNAL!$A$82:$IV$84</definedName>
    <definedName name="UG_NCP">[4]EXTERNAL!$A$82:$IV$84</definedName>
    <definedName name="UG_TFMR" localSheetId="23">[4]EXTERNAL!$A$103:$IV$105</definedName>
    <definedName name="UG_TFMR">[4]EXTERNAL!$A$103:$IV$105</definedName>
    <definedName name="UG_TFMRC" localSheetId="23">[4]EXTERNAL!$A$100:$IV$102</definedName>
    <definedName name="UG_TFMRC">[4]EXTERNAL!$A$100:$IV$102</definedName>
    <definedName name="UNBILLED" localSheetId="23">[4]EXTERNAL!$A$64:$IV$66</definedName>
    <definedName name="UNBILLED">[4]EXTERNAL!$A$64:$IV$66</definedName>
    <definedName name="UncollectibleAccounts" localSheetId="23">[16]Variables!$D$25</definedName>
    <definedName name="UncollectibleAccounts">[16]Variables!$D$25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" localSheetId="21">'[40]Summaries &amp; 3.01-3.18 &amp; 4.01'!$CV$14</definedName>
    <definedName name="UTG">'[21]Summaries &amp; 3.01-3.18 &amp; 4.01'!$CV$14</definedName>
    <definedName name="UtGrossReceipts" localSheetId="23">[16]Variables!$D$29</definedName>
    <definedName name="UtGrossReceipts">[16]Variables!$D$29</definedName>
    <definedName name="UTN" localSheetId="21">'[20]Summaries &amp; 3.01-3.18 &amp; 4.01'!$CM$14</definedName>
    <definedName name="UTN">'[21]Summaries &amp; 3.01-3.18 &amp; 4.01'!$CW$14</definedName>
    <definedName name="ValidAccount">[13]Variables!$AK$43:$AK$369</definedName>
    <definedName name="Values_Entered" localSheetId="18">IF(Loan_Amount*Interest_Rate*Loan_Years*Loan_Start&gt;0,1,0)</definedName>
    <definedName name="Values_Entered" localSheetId="11">IF(Loan_Amount*Interest_Rate*Loan_Years*Loan_Start&gt;0,1,0)</definedName>
    <definedName name="Values_Entered" localSheetId="12">IF(Loan_Amount*Interest_Rate*Loan_Years*Loan_Start&gt;0,1,0)</definedName>
    <definedName name="Values_Entered" localSheetId="23">IF(Loan_Amount*Interest_Rate*Loan_Years*Loan_Start&gt;0,1,0)</definedName>
    <definedName name="Values_Entered" localSheetId="10">IF(Loan_Amount*Interest_Rate*Loan_Years*Loan_Start&gt;0,1,0)</definedName>
    <definedName name="Values_Entered" localSheetId="17">IF(Loan_Amount*Interest_Rate*Loan_Years*Loan_Start&gt;0,1,0)</definedName>
    <definedName name="Values_Entered" localSheetId="6">IF(Loan_Amount*Interest_Rate*Loan_Years*Loan_Start&gt;0,1,0)</definedName>
    <definedName name="Values_Entered" localSheetId="8">IF(Loan_Amount*Interest_Rate*Loan_Years*Loan_Start&gt;0,1,0)</definedName>
    <definedName name="Values_Entered" localSheetId="16">IF(Loan_Amount*Interest_Rate*Loan_Years*Loan_Start&gt;0,1,0)</definedName>
    <definedName name="Values_Entered" localSheetId="14">IF(Loan_Amount*Interest_Rate*Loan_Years*Loan_Start&gt;0,1,0)</definedName>
    <definedName name="Values_Entered" localSheetId="15">IF(Loan_Amount*Interest_Rate*Loan_Years*Loan_Start&gt;0,1,0)</definedName>
    <definedName name="Values_Entered" localSheetId="7">IF(Loan_Amount*Interest_Rate*Loan_Years*Loan_Start&gt;0,1,0)</definedName>
    <definedName name="Values_Entered" localSheetId="22">IF(Loan_Amount*Interest_Rate*Loan_Years*Loan_Start&gt;0,1,0)</definedName>
    <definedName name="Values_Entered">IF(Loan_Amount*Interest_Rate*Loan_Years*Loan_Start&gt;0,1,0)</definedName>
    <definedName name="VOMEsc" localSheetId="23">[14]Assumptions!$C$21</definedName>
    <definedName name="VOMEsc">[14]Assumptions!$C$21</definedName>
    <definedName name="WACC" localSheetId="23">[14]Assumptions!$I$61</definedName>
    <definedName name="WACC">[14]Assumptions!$I$61</definedName>
    <definedName name="WaRevenueTax" localSheetId="23">[16]Variables!$D$27</definedName>
    <definedName name="WaRevenueTax">[16]Variables!$D$27</definedName>
    <definedName name="we" hidden="1">{#N/A,#N/A,FALSE,"Pg 6b CustCount_Gas";#N/A,#N/A,FALSE,"QA";#N/A,#N/A,FALSE,"Report";#N/A,#N/A,FALSE,"forecast"}</definedName>
    <definedName name="Winter">'[80]Input Tab'!$B$11</definedName>
    <definedName name="WinterPeak" localSheetId="23">'[81]Load Data'!$D$9:$H$12,'[81]Load Data'!$D$20:$H$22</definedName>
    <definedName name="WinterPeak">'[81]Load Data'!$D$9:$H$12,'[81]Load Data'!$D$20:$H$22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Incentive._.Overhead." hidden="1">{#N/A,#N/A,FALSE,"Coversheet";#N/A,#N/A,FALSE,"QA"}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UTC_Docket_No._UG_11____">'[8]MJS-6'!$F$2</definedName>
    <definedName name="WUTC_FILING_FEE">'[8]MJS-7'!$O$15</definedName>
    <definedName name="x">'[82]Weather Present'!$K$7</definedName>
    <definedName name="y">'[83]DSM Output'!$B$21:$B$23</definedName>
    <definedName name="Years_evaluated">'[84]Revison Inputs'!$B$6</definedName>
    <definedName name="YEFactors">[13]Factors!$S$3:$AG$99</definedName>
    <definedName name="YTD_Format" localSheetId="11">[60]YTD!$B$13:$D$13,[60]YTD!$B$32:$D$32</definedName>
    <definedName name="YTD_Format" localSheetId="23">[59]YTD!$B$13:$D$13,[59]YTD!$B$36:$D$36</definedName>
    <definedName name="YTD_Format" localSheetId="21">[60]YTD!$B$13:$D$13,[60]YTD!$B$32:$D$32</definedName>
    <definedName name="YTD_Format">[59]YTD!$B$13:$D$13,[59]YTD!$B$36:$D$36</definedName>
    <definedName name="z">'[83]DSM Output'!$G$21:$G$23</definedName>
  </definedNames>
  <calcPr calcId="162913"/>
</workbook>
</file>

<file path=xl/calcChain.xml><?xml version="1.0" encoding="utf-8"?>
<calcChain xmlns="http://schemas.openxmlformats.org/spreadsheetml/2006/main">
  <c r="M261" i="29" l="1"/>
  <c r="L261" i="29"/>
  <c r="O253" i="29"/>
  <c r="N253" i="29"/>
  <c r="M253" i="29"/>
  <c r="L253" i="29"/>
  <c r="K253" i="29"/>
  <c r="J253" i="29"/>
  <c r="I253" i="29"/>
  <c r="H253" i="29"/>
  <c r="G253" i="29"/>
  <c r="F253" i="29"/>
  <c r="E253" i="29"/>
  <c r="D253" i="29"/>
  <c r="O252" i="29"/>
  <c r="N252" i="29"/>
  <c r="M252" i="29"/>
  <c r="L252" i="29"/>
  <c r="K252" i="29"/>
  <c r="J252" i="29"/>
  <c r="I252" i="29"/>
  <c r="H252" i="29"/>
  <c r="G252" i="29"/>
  <c r="F252" i="29"/>
  <c r="E252" i="29"/>
  <c r="D252" i="29"/>
  <c r="O251" i="29"/>
  <c r="N251" i="29"/>
  <c r="M251" i="29"/>
  <c r="L251" i="29"/>
  <c r="K251" i="29"/>
  <c r="J251" i="29"/>
  <c r="I251" i="29"/>
  <c r="H251" i="29"/>
  <c r="G251" i="29"/>
  <c r="F251" i="29"/>
  <c r="E251" i="29"/>
  <c r="D251" i="29"/>
  <c r="O250" i="29"/>
  <c r="N250" i="29"/>
  <c r="M250" i="29"/>
  <c r="L250" i="29"/>
  <c r="K250" i="29"/>
  <c r="J250" i="29"/>
  <c r="I250" i="29"/>
  <c r="H250" i="29"/>
  <c r="G250" i="29"/>
  <c r="F250" i="29"/>
  <c r="E250" i="29"/>
  <c r="D250" i="29"/>
  <c r="O249" i="29"/>
  <c r="N249" i="29"/>
  <c r="M249" i="29"/>
  <c r="L249" i="29"/>
  <c r="K249" i="29"/>
  <c r="J249" i="29"/>
  <c r="I249" i="29"/>
  <c r="H249" i="29"/>
  <c r="G249" i="29"/>
  <c r="F249" i="29"/>
  <c r="E249" i="29"/>
  <c r="D249" i="29"/>
  <c r="O248" i="29"/>
  <c r="N248" i="29"/>
  <c r="M248" i="29"/>
  <c r="L248" i="29"/>
  <c r="K248" i="29"/>
  <c r="J248" i="29"/>
  <c r="I248" i="29"/>
  <c r="H248" i="29"/>
  <c r="G248" i="29"/>
  <c r="F248" i="29"/>
  <c r="E248" i="29"/>
  <c r="D248" i="29"/>
  <c r="O247" i="29"/>
  <c r="N247" i="29"/>
  <c r="M247" i="29"/>
  <c r="L247" i="29"/>
  <c r="K247" i="29"/>
  <c r="J247" i="29"/>
  <c r="I247" i="29"/>
  <c r="H247" i="29"/>
  <c r="G247" i="29"/>
  <c r="F247" i="29"/>
  <c r="E247" i="29"/>
  <c r="D247" i="29"/>
  <c r="O246" i="29"/>
  <c r="N246" i="29"/>
  <c r="M246" i="29"/>
  <c r="L246" i="29"/>
  <c r="K246" i="29"/>
  <c r="J246" i="29"/>
  <c r="I246" i="29"/>
  <c r="H246" i="29"/>
  <c r="G246" i="29"/>
  <c r="F246" i="29"/>
  <c r="E246" i="29"/>
  <c r="D246" i="29"/>
  <c r="O245" i="29"/>
  <c r="N245" i="29"/>
  <c r="M245" i="29"/>
  <c r="L245" i="29"/>
  <c r="K245" i="29"/>
  <c r="J245" i="29"/>
  <c r="I245" i="29"/>
  <c r="H245" i="29"/>
  <c r="G245" i="29"/>
  <c r="F245" i="29"/>
  <c r="E245" i="29"/>
  <c r="D245" i="29"/>
  <c r="O244" i="29"/>
  <c r="N244" i="29"/>
  <c r="M244" i="29"/>
  <c r="L244" i="29"/>
  <c r="K244" i="29"/>
  <c r="J244" i="29"/>
  <c r="I244" i="29"/>
  <c r="H244" i="29"/>
  <c r="G244" i="29"/>
  <c r="F244" i="29"/>
  <c r="E244" i="29"/>
  <c r="D244" i="29"/>
  <c r="O243" i="29"/>
  <c r="N243" i="29"/>
  <c r="M243" i="29"/>
  <c r="L243" i="29"/>
  <c r="K243" i="29"/>
  <c r="J243" i="29"/>
  <c r="I243" i="29"/>
  <c r="H243" i="29"/>
  <c r="G243" i="29"/>
  <c r="F243" i="29"/>
  <c r="E243" i="29"/>
  <c r="D243" i="29"/>
  <c r="O242" i="29"/>
  <c r="N242" i="29"/>
  <c r="M242" i="29"/>
  <c r="L242" i="29"/>
  <c r="K242" i="29"/>
  <c r="J242" i="29"/>
  <c r="I242" i="29"/>
  <c r="H242" i="29"/>
  <c r="G242" i="29"/>
  <c r="F242" i="29"/>
  <c r="E242" i="29"/>
  <c r="D242" i="29"/>
  <c r="O241" i="29"/>
  <c r="N241" i="29"/>
  <c r="M241" i="29"/>
  <c r="L241" i="29"/>
  <c r="K241" i="29"/>
  <c r="J241" i="29"/>
  <c r="I241" i="29"/>
  <c r="H241" i="29"/>
  <c r="G241" i="29"/>
  <c r="F241" i="29"/>
  <c r="E241" i="29"/>
  <c r="D241" i="29"/>
  <c r="O240" i="29"/>
  <c r="N240" i="29"/>
  <c r="N254" i="29" s="1"/>
  <c r="M240" i="29"/>
  <c r="M254" i="29" s="1"/>
  <c r="M255" i="29" s="1"/>
  <c r="L240" i="29"/>
  <c r="K240" i="29"/>
  <c r="J240" i="29"/>
  <c r="I240" i="29"/>
  <c r="H240" i="29"/>
  <c r="G240" i="29"/>
  <c r="F240" i="29"/>
  <c r="E240" i="29"/>
  <c r="D240" i="29"/>
  <c r="J233" i="29"/>
  <c r="J268" i="29" s="1"/>
  <c r="P226" i="29"/>
  <c r="N225" i="29"/>
  <c r="N261" i="29" s="1"/>
  <c r="J225" i="29"/>
  <c r="J261" i="29" s="1"/>
  <c r="F221" i="29"/>
  <c r="P214" i="29"/>
  <c r="P207" i="29"/>
  <c r="P206" i="29"/>
  <c r="P202" i="29"/>
  <c r="O197" i="29"/>
  <c r="N197" i="29"/>
  <c r="M197" i="29"/>
  <c r="L197" i="29"/>
  <c r="K197" i="29"/>
  <c r="J197" i="29"/>
  <c r="I197" i="29"/>
  <c r="H197" i="29"/>
  <c r="G197" i="29"/>
  <c r="F197" i="29"/>
  <c r="E197" i="29"/>
  <c r="D197" i="29"/>
  <c r="O196" i="29"/>
  <c r="O233" i="29" s="1"/>
  <c r="O268" i="29" s="1"/>
  <c r="N196" i="29"/>
  <c r="N233" i="29" s="1"/>
  <c r="N268" i="29" s="1"/>
  <c r="M196" i="29"/>
  <c r="M233" i="29" s="1"/>
  <c r="M268" i="29" s="1"/>
  <c r="L196" i="29"/>
  <c r="L233" i="29" s="1"/>
  <c r="L268" i="29" s="1"/>
  <c r="K196" i="29"/>
  <c r="K233" i="29" s="1"/>
  <c r="K268" i="29" s="1"/>
  <c r="J196" i="29"/>
  <c r="I196" i="29"/>
  <c r="I233" i="29" s="1"/>
  <c r="I268" i="29" s="1"/>
  <c r="H196" i="29"/>
  <c r="H233" i="29" s="1"/>
  <c r="H268" i="29" s="1"/>
  <c r="G196" i="29"/>
  <c r="G233" i="29" s="1"/>
  <c r="G268" i="29" s="1"/>
  <c r="F196" i="29"/>
  <c r="F233" i="29" s="1"/>
  <c r="F268" i="29" s="1"/>
  <c r="E196" i="29"/>
  <c r="E233" i="29" s="1"/>
  <c r="E268" i="29" s="1"/>
  <c r="D196" i="29"/>
  <c r="D233" i="29" s="1"/>
  <c r="O195" i="29"/>
  <c r="N195" i="29"/>
  <c r="M195" i="29"/>
  <c r="L195" i="29"/>
  <c r="K195" i="29"/>
  <c r="J195" i="29"/>
  <c r="I195" i="29"/>
  <c r="H195" i="29"/>
  <c r="G195" i="29"/>
  <c r="F195" i="29"/>
  <c r="E195" i="29"/>
  <c r="D195" i="29"/>
  <c r="O194" i="29"/>
  <c r="N194" i="29"/>
  <c r="M194" i="29"/>
  <c r="L194" i="29"/>
  <c r="K194" i="29"/>
  <c r="J194" i="29"/>
  <c r="I194" i="29"/>
  <c r="H194" i="29"/>
  <c r="G194" i="29"/>
  <c r="F194" i="29"/>
  <c r="E194" i="29"/>
  <c r="D194" i="29"/>
  <c r="O193" i="29"/>
  <c r="N193" i="29"/>
  <c r="M193" i="29"/>
  <c r="L193" i="29"/>
  <c r="K193" i="29"/>
  <c r="J193" i="29"/>
  <c r="I193" i="29"/>
  <c r="H193" i="29"/>
  <c r="G193" i="29"/>
  <c r="F193" i="29"/>
  <c r="E193" i="29"/>
  <c r="D193" i="29"/>
  <c r="C193" i="29"/>
  <c r="B193" i="29"/>
  <c r="O192" i="29"/>
  <c r="N192" i="29"/>
  <c r="M192" i="29"/>
  <c r="L192" i="29"/>
  <c r="K192" i="29"/>
  <c r="J192" i="29"/>
  <c r="I192" i="29"/>
  <c r="H192" i="29"/>
  <c r="G192" i="29"/>
  <c r="F192" i="29"/>
  <c r="E192" i="29"/>
  <c r="D192" i="29"/>
  <c r="C192" i="29"/>
  <c r="B192" i="29"/>
  <c r="O191" i="29"/>
  <c r="N191" i="29"/>
  <c r="M191" i="29"/>
  <c r="L191" i="29"/>
  <c r="K191" i="29"/>
  <c r="J191" i="29"/>
  <c r="I191" i="29"/>
  <c r="H191" i="29"/>
  <c r="G191" i="29"/>
  <c r="F191" i="29"/>
  <c r="E191" i="29"/>
  <c r="D191" i="29"/>
  <c r="C191" i="29"/>
  <c r="B191" i="29"/>
  <c r="O190" i="29"/>
  <c r="N190" i="29"/>
  <c r="M190" i="29"/>
  <c r="L190" i="29"/>
  <c r="K190" i="29"/>
  <c r="J190" i="29"/>
  <c r="I190" i="29"/>
  <c r="H190" i="29"/>
  <c r="G190" i="29"/>
  <c r="F190" i="29"/>
  <c r="E190" i="29"/>
  <c r="D190" i="29"/>
  <c r="O189" i="29"/>
  <c r="O225" i="29" s="1"/>
  <c r="O261" i="29" s="1"/>
  <c r="N189" i="29"/>
  <c r="M189" i="29"/>
  <c r="M225" i="29" s="1"/>
  <c r="L189" i="29"/>
  <c r="L225" i="29" s="1"/>
  <c r="K189" i="29"/>
  <c r="K225" i="29" s="1"/>
  <c r="K261" i="29" s="1"/>
  <c r="J189" i="29"/>
  <c r="I189" i="29"/>
  <c r="I225" i="29" s="1"/>
  <c r="I261" i="29" s="1"/>
  <c r="H189" i="29"/>
  <c r="H225" i="29" s="1"/>
  <c r="H261" i="29" s="1"/>
  <c r="G189" i="29"/>
  <c r="G225" i="29" s="1"/>
  <c r="G261" i="29" s="1"/>
  <c r="F189" i="29"/>
  <c r="F225" i="29" s="1"/>
  <c r="F261" i="29" s="1"/>
  <c r="E189" i="29"/>
  <c r="E225" i="29" s="1"/>
  <c r="E261" i="29" s="1"/>
  <c r="D189" i="29"/>
  <c r="D225" i="29" s="1"/>
  <c r="O188" i="29"/>
  <c r="N188" i="29"/>
  <c r="M188" i="29"/>
  <c r="L188" i="29"/>
  <c r="K188" i="29"/>
  <c r="J188" i="29"/>
  <c r="I188" i="29"/>
  <c r="H188" i="29"/>
  <c r="G188" i="29"/>
  <c r="F188" i="29"/>
  <c r="E188" i="29"/>
  <c r="D188" i="29"/>
  <c r="D198" i="29" s="1"/>
  <c r="C188" i="29"/>
  <c r="B188" i="29"/>
  <c r="O187" i="29"/>
  <c r="N187" i="29"/>
  <c r="N198" i="29" s="1"/>
  <c r="M187" i="29"/>
  <c r="M221" i="29" s="1"/>
  <c r="L187" i="29"/>
  <c r="L221" i="29" s="1"/>
  <c r="K187" i="29"/>
  <c r="K221" i="29" s="1"/>
  <c r="J187" i="29"/>
  <c r="J198" i="29" s="1"/>
  <c r="I187" i="29"/>
  <c r="I221" i="29" s="1"/>
  <c r="H187" i="29"/>
  <c r="H221" i="29" s="1"/>
  <c r="G187" i="29"/>
  <c r="F187" i="29"/>
  <c r="F198" i="29" s="1"/>
  <c r="E187" i="29"/>
  <c r="E221" i="29" s="1"/>
  <c r="D187" i="29"/>
  <c r="D221" i="29" s="1"/>
  <c r="M152" i="29"/>
  <c r="L152" i="29"/>
  <c r="G152" i="29"/>
  <c r="E152" i="29"/>
  <c r="P151" i="29"/>
  <c r="I152" i="29"/>
  <c r="O152" i="29"/>
  <c r="K152" i="29"/>
  <c r="H152" i="29"/>
  <c r="D152" i="29"/>
  <c r="M123" i="29"/>
  <c r="M139" i="29" s="1"/>
  <c r="K117" i="29"/>
  <c r="K133" i="29" s="1"/>
  <c r="K111" i="29"/>
  <c r="K126" i="29" s="1"/>
  <c r="K142" i="29" s="1"/>
  <c r="M109" i="29"/>
  <c r="M124" i="29" s="1"/>
  <c r="M140" i="29" s="1"/>
  <c r="G107" i="29"/>
  <c r="G122" i="29" s="1"/>
  <c r="G138" i="29" s="1"/>
  <c r="K103" i="29"/>
  <c r="K118" i="29" s="1"/>
  <c r="K134" i="29" s="1"/>
  <c r="O84" i="29"/>
  <c r="N84" i="29"/>
  <c r="K84" i="29"/>
  <c r="J84" i="29"/>
  <c r="G84" i="29"/>
  <c r="F84" i="29"/>
  <c r="P83" i="29"/>
  <c r="M84" i="29"/>
  <c r="L84" i="29"/>
  <c r="I84" i="29"/>
  <c r="I113" i="29" s="1"/>
  <c r="I128" i="29" s="1"/>
  <c r="I144" i="29" s="1"/>
  <c r="H84" i="29"/>
  <c r="E84" i="29"/>
  <c r="D84" i="29"/>
  <c r="O79" i="29"/>
  <c r="O113" i="29" s="1"/>
  <c r="O128" i="29" s="1"/>
  <c r="O144" i="29" s="1"/>
  <c r="N79" i="29"/>
  <c r="M79" i="29"/>
  <c r="M113" i="29" s="1"/>
  <c r="M128" i="29" s="1"/>
  <c r="M144" i="29" s="1"/>
  <c r="L79" i="29"/>
  <c r="L113" i="29" s="1"/>
  <c r="L128" i="29" s="1"/>
  <c r="L144" i="29" s="1"/>
  <c r="K79" i="29"/>
  <c r="K113" i="29" s="1"/>
  <c r="K128" i="29" s="1"/>
  <c r="K144" i="29" s="1"/>
  <c r="J79" i="29"/>
  <c r="I79" i="29"/>
  <c r="H79" i="29"/>
  <c r="H113" i="29" s="1"/>
  <c r="H128" i="29" s="1"/>
  <c r="H144" i="29" s="1"/>
  <c r="G79" i="29"/>
  <c r="G113" i="29" s="1"/>
  <c r="G128" i="29" s="1"/>
  <c r="G144" i="29" s="1"/>
  <c r="F79" i="29"/>
  <c r="E79" i="29"/>
  <c r="E113" i="29" s="1"/>
  <c r="E128" i="29" s="1"/>
  <c r="E144" i="29" s="1"/>
  <c r="D79" i="29"/>
  <c r="D113" i="29" s="1"/>
  <c r="O78" i="29"/>
  <c r="O112" i="29" s="1"/>
  <c r="O127" i="29" s="1"/>
  <c r="O143" i="29" s="1"/>
  <c r="N78" i="29"/>
  <c r="N112" i="29" s="1"/>
  <c r="N127" i="29" s="1"/>
  <c r="N143" i="29" s="1"/>
  <c r="M78" i="29"/>
  <c r="M112" i="29" s="1"/>
  <c r="M127" i="29" s="1"/>
  <c r="M143" i="29" s="1"/>
  <c r="L78" i="29"/>
  <c r="L112" i="29" s="1"/>
  <c r="L127" i="29" s="1"/>
  <c r="L143" i="29" s="1"/>
  <c r="K78" i="29"/>
  <c r="K112" i="29" s="1"/>
  <c r="K127" i="29" s="1"/>
  <c r="K143" i="29" s="1"/>
  <c r="J78" i="29"/>
  <c r="J112" i="29" s="1"/>
  <c r="J127" i="29" s="1"/>
  <c r="J143" i="29" s="1"/>
  <c r="H78" i="29"/>
  <c r="G78" i="29"/>
  <c r="G112" i="29" s="1"/>
  <c r="G127" i="29" s="1"/>
  <c r="G143" i="29" s="1"/>
  <c r="F78" i="29"/>
  <c r="F112" i="29" s="1"/>
  <c r="F127" i="29" s="1"/>
  <c r="F143" i="29" s="1"/>
  <c r="E78" i="29"/>
  <c r="E112" i="29" s="1"/>
  <c r="E127" i="29" s="1"/>
  <c r="E143" i="29" s="1"/>
  <c r="D78" i="29"/>
  <c r="O77" i="29"/>
  <c r="O110" i="29" s="1"/>
  <c r="O125" i="29" s="1"/>
  <c r="O141" i="29" s="1"/>
  <c r="N77" i="29"/>
  <c r="N110" i="29" s="1"/>
  <c r="N125" i="29" s="1"/>
  <c r="N141" i="29" s="1"/>
  <c r="M77" i="29"/>
  <c r="L77" i="29"/>
  <c r="L110" i="29" s="1"/>
  <c r="L125" i="29" s="1"/>
  <c r="L141" i="29" s="1"/>
  <c r="K77" i="29"/>
  <c r="K110" i="29" s="1"/>
  <c r="K125" i="29" s="1"/>
  <c r="K141" i="29" s="1"/>
  <c r="J77" i="29"/>
  <c r="J110" i="29" s="1"/>
  <c r="J125" i="29" s="1"/>
  <c r="J141" i="29" s="1"/>
  <c r="I77" i="29"/>
  <c r="H77" i="29"/>
  <c r="G77" i="29"/>
  <c r="G110" i="29" s="1"/>
  <c r="G125" i="29" s="1"/>
  <c r="G141" i="29" s="1"/>
  <c r="F77" i="29"/>
  <c r="F110" i="29" s="1"/>
  <c r="F125" i="29" s="1"/>
  <c r="F141" i="29" s="1"/>
  <c r="E77" i="29"/>
  <c r="D77" i="29"/>
  <c r="O76" i="29"/>
  <c r="O109" i="29" s="1"/>
  <c r="O124" i="29" s="1"/>
  <c r="O140" i="29" s="1"/>
  <c r="N76" i="29"/>
  <c r="M76" i="29"/>
  <c r="L76" i="29"/>
  <c r="K76" i="29"/>
  <c r="K109" i="29" s="1"/>
  <c r="K124" i="29" s="1"/>
  <c r="K140" i="29" s="1"/>
  <c r="J76" i="29"/>
  <c r="I76" i="29"/>
  <c r="H76" i="29"/>
  <c r="H109" i="29" s="1"/>
  <c r="H124" i="29" s="1"/>
  <c r="H140" i="29" s="1"/>
  <c r="G76" i="29"/>
  <c r="G109" i="29" s="1"/>
  <c r="G124" i="29" s="1"/>
  <c r="G140" i="29" s="1"/>
  <c r="F76" i="29"/>
  <c r="E76" i="29"/>
  <c r="D76" i="29"/>
  <c r="O75" i="29"/>
  <c r="N75" i="29"/>
  <c r="M75" i="29"/>
  <c r="M108" i="29" s="1"/>
  <c r="L75" i="29"/>
  <c r="K75" i="29"/>
  <c r="J75" i="29"/>
  <c r="I75" i="29"/>
  <c r="H75" i="29"/>
  <c r="H108" i="29" s="1"/>
  <c r="H123" i="29" s="1"/>
  <c r="H139" i="29" s="1"/>
  <c r="G75" i="29"/>
  <c r="F75" i="29"/>
  <c r="F108" i="29" s="1"/>
  <c r="F123" i="29" s="1"/>
  <c r="F139" i="29" s="1"/>
  <c r="E75" i="29"/>
  <c r="E108" i="29" s="1"/>
  <c r="E123" i="29" s="1"/>
  <c r="E139" i="29" s="1"/>
  <c r="D75" i="29"/>
  <c r="O74" i="29"/>
  <c r="O107" i="29" s="1"/>
  <c r="O122" i="29" s="1"/>
  <c r="O138" i="29" s="1"/>
  <c r="N74" i="29"/>
  <c r="N107" i="29" s="1"/>
  <c r="N122" i="29" s="1"/>
  <c r="N138" i="29" s="1"/>
  <c r="M74" i="29"/>
  <c r="M107" i="29" s="1"/>
  <c r="M122" i="29" s="1"/>
  <c r="M138" i="29" s="1"/>
  <c r="L74" i="29"/>
  <c r="K74" i="29"/>
  <c r="K107" i="29" s="1"/>
  <c r="K122" i="29" s="1"/>
  <c r="K138" i="29" s="1"/>
  <c r="J74" i="29"/>
  <c r="I74" i="29"/>
  <c r="H74" i="29"/>
  <c r="G74" i="29"/>
  <c r="F74" i="29"/>
  <c r="F107" i="29" s="1"/>
  <c r="F122" i="29" s="1"/>
  <c r="F138" i="29" s="1"/>
  <c r="E74" i="29"/>
  <c r="E107" i="29" s="1"/>
  <c r="E122" i="29" s="1"/>
  <c r="E138" i="29" s="1"/>
  <c r="D74" i="29"/>
  <c r="O73" i="29"/>
  <c r="O106" i="29" s="1"/>
  <c r="O121" i="29" s="1"/>
  <c r="O137" i="29" s="1"/>
  <c r="N73" i="29"/>
  <c r="N106" i="29" s="1"/>
  <c r="N121" i="29" s="1"/>
  <c r="N137" i="29" s="1"/>
  <c r="M73" i="29"/>
  <c r="L73" i="29"/>
  <c r="K73" i="29"/>
  <c r="K106" i="29" s="1"/>
  <c r="K121" i="29" s="1"/>
  <c r="K137" i="29" s="1"/>
  <c r="J73" i="29"/>
  <c r="I73" i="29"/>
  <c r="H73" i="29"/>
  <c r="G73" i="29"/>
  <c r="G106" i="29" s="1"/>
  <c r="G121" i="29" s="1"/>
  <c r="G137" i="29" s="1"/>
  <c r="F73" i="29"/>
  <c r="F106" i="29" s="1"/>
  <c r="F121" i="29" s="1"/>
  <c r="F137" i="29" s="1"/>
  <c r="E73" i="29"/>
  <c r="D73" i="29"/>
  <c r="O72" i="29"/>
  <c r="O105" i="29" s="1"/>
  <c r="O120" i="29" s="1"/>
  <c r="O136" i="29" s="1"/>
  <c r="N72" i="29"/>
  <c r="M72" i="29"/>
  <c r="M105" i="29" s="1"/>
  <c r="M120" i="29" s="1"/>
  <c r="M136" i="29" s="1"/>
  <c r="L72" i="29"/>
  <c r="K72" i="29"/>
  <c r="K105" i="29" s="1"/>
  <c r="K120" i="29" s="1"/>
  <c r="K136" i="29" s="1"/>
  <c r="J72" i="29"/>
  <c r="I72" i="29"/>
  <c r="H72" i="29"/>
  <c r="H105" i="29" s="1"/>
  <c r="H120" i="29" s="1"/>
  <c r="H136" i="29" s="1"/>
  <c r="G72" i="29"/>
  <c r="G105" i="29" s="1"/>
  <c r="G120" i="29" s="1"/>
  <c r="G136" i="29" s="1"/>
  <c r="F72" i="29"/>
  <c r="E72" i="29"/>
  <c r="D72" i="29"/>
  <c r="O71" i="29"/>
  <c r="N71" i="29"/>
  <c r="N104" i="29" s="1"/>
  <c r="N119" i="29" s="1"/>
  <c r="N135" i="29" s="1"/>
  <c r="M71" i="29"/>
  <c r="M104" i="29" s="1"/>
  <c r="M119" i="29" s="1"/>
  <c r="M135" i="29" s="1"/>
  <c r="L71" i="29"/>
  <c r="K71" i="29"/>
  <c r="J71" i="29"/>
  <c r="J104" i="29" s="1"/>
  <c r="J119" i="29" s="1"/>
  <c r="J135" i="29" s="1"/>
  <c r="I71" i="29"/>
  <c r="H71" i="29"/>
  <c r="H104" i="29" s="1"/>
  <c r="H119" i="29" s="1"/>
  <c r="H135" i="29" s="1"/>
  <c r="G71" i="29"/>
  <c r="F71" i="29"/>
  <c r="E71" i="29"/>
  <c r="E104" i="29" s="1"/>
  <c r="E119" i="29" s="1"/>
  <c r="E135" i="29" s="1"/>
  <c r="D71" i="29"/>
  <c r="O70" i="29"/>
  <c r="O111" i="29" s="1"/>
  <c r="O126" i="29" s="1"/>
  <c r="O142" i="29" s="1"/>
  <c r="N70" i="29"/>
  <c r="N111" i="29" s="1"/>
  <c r="N126" i="29" s="1"/>
  <c r="N142" i="29" s="1"/>
  <c r="M70" i="29"/>
  <c r="M111" i="29" s="1"/>
  <c r="M126" i="29" s="1"/>
  <c r="M142" i="29" s="1"/>
  <c r="L70" i="29"/>
  <c r="K70" i="29"/>
  <c r="J70" i="29"/>
  <c r="I70" i="29"/>
  <c r="H70" i="29"/>
  <c r="G70" i="29"/>
  <c r="G111" i="29" s="1"/>
  <c r="G126" i="29" s="1"/>
  <c r="G142" i="29" s="1"/>
  <c r="F70" i="29"/>
  <c r="F111" i="29" s="1"/>
  <c r="F126" i="29" s="1"/>
  <c r="F142" i="29" s="1"/>
  <c r="E70" i="29"/>
  <c r="E111" i="29" s="1"/>
  <c r="E126" i="29" s="1"/>
  <c r="E142" i="29" s="1"/>
  <c r="D70" i="29"/>
  <c r="O69" i="29"/>
  <c r="O103" i="29" s="1"/>
  <c r="O118" i="29" s="1"/>
  <c r="N69" i="29"/>
  <c r="N103" i="29" s="1"/>
  <c r="N118" i="29" s="1"/>
  <c r="N134" i="29" s="1"/>
  <c r="M69" i="29"/>
  <c r="M103" i="29" s="1"/>
  <c r="M118" i="29" s="1"/>
  <c r="M134" i="29" s="1"/>
  <c r="L69" i="29"/>
  <c r="K69" i="29"/>
  <c r="J69" i="29"/>
  <c r="I69" i="29"/>
  <c r="H69" i="29"/>
  <c r="H103" i="29" s="1"/>
  <c r="H118" i="29" s="1"/>
  <c r="H134" i="29" s="1"/>
  <c r="G69" i="29"/>
  <c r="G103" i="29" s="1"/>
  <c r="G118" i="29" s="1"/>
  <c r="G134" i="29" s="1"/>
  <c r="F69" i="29"/>
  <c r="F103" i="29" s="1"/>
  <c r="F118" i="29" s="1"/>
  <c r="F134" i="29" s="1"/>
  <c r="E69" i="29"/>
  <c r="E103" i="29" s="1"/>
  <c r="E118" i="29" s="1"/>
  <c r="E134" i="29" s="1"/>
  <c r="D69" i="29"/>
  <c r="O68" i="29"/>
  <c r="O102" i="29" s="1"/>
  <c r="O117" i="29" s="1"/>
  <c r="O133" i="29" s="1"/>
  <c r="N68" i="29"/>
  <c r="N102" i="29" s="1"/>
  <c r="N117" i="29" s="1"/>
  <c r="N133" i="29" s="1"/>
  <c r="M68" i="29"/>
  <c r="M102" i="29" s="1"/>
  <c r="M117" i="29" s="1"/>
  <c r="M133" i="29" s="1"/>
  <c r="L68" i="29"/>
  <c r="K68" i="29"/>
  <c r="K102" i="29" s="1"/>
  <c r="J68" i="29"/>
  <c r="J102" i="29" s="1"/>
  <c r="J117" i="29" s="1"/>
  <c r="J133" i="29" s="1"/>
  <c r="I68" i="29"/>
  <c r="H68" i="29"/>
  <c r="G68" i="29"/>
  <c r="G102" i="29" s="1"/>
  <c r="G117" i="29" s="1"/>
  <c r="G133" i="29" s="1"/>
  <c r="F68" i="29"/>
  <c r="F102" i="29" s="1"/>
  <c r="F117" i="29" s="1"/>
  <c r="F133" i="29" s="1"/>
  <c r="E68" i="29"/>
  <c r="E102" i="29" s="1"/>
  <c r="E117" i="29" s="1"/>
  <c r="E133" i="29" s="1"/>
  <c r="D68" i="29"/>
  <c r="O67" i="29"/>
  <c r="O101" i="29" s="1"/>
  <c r="O116" i="29" s="1"/>
  <c r="O132" i="29" s="1"/>
  <c r="N67" i="29"/>
  <c r="N101" i="29" s="1"/>
  <c r="N116" i="29" s="1"/>
  <c r="M67" i="29"/>
  <c r="M101" i="29" s="1"/>
  <c r="M116" i="29" s="1"/>
  <c r="L67" i="29"/>
  <c r="K67" i="29"/>
  <c r="K101" i="29" s="1"/>
  <c r="K116" i="29" s="1"/>
  <c r="K132" i="29" s="1"/>
  <c r="J67" i="29"/>
  <c r="J101" i="29" s="1"/>
  <c r="J116" i="29" s="1"/>
  <c r="J132" i="29" s="1"/>
  <c r="I67" i="29"/>
  <c r="H67" i="29"/>
  <c r="G67" i="29"/>
  <c r="G101" i="29" s="1"/>
  <c r="G116" i="29" s="1"/>
  <c r="G132" i="29" s="1"/>
  <c r="F67" i="29"/>
  <c r="F101" i="29" s="1"/>
  <c r="F116" i="29" s="1"/>
  <c r="E67" i="29"/>
  <c r="E101" i="29" s="1"/>
  <c r="E116" i="29" s="1"/>
  <c r="D67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P63" i="29"/>
  <c r="P62" i="29"/>
  <c r="P61" i="29"/>
  <c r="P60" i="29"/>
  <c r="P59" i="29"/>
  <c r="P58" i="29"/>
  <c r="P57" i="29"/>
  <c r="P56" i="29"/>
  <c r="P55" i="29"/>
  <c r="P54" i="29"/>
  <c r="P53" i="29"/>
  <c r="P52" i="29"/>
  <c r="P51" i="29"/>
  <c r="P50" i="29"/>
  <c r="P49" i="29"/>
  <c r="P48" i="29"/>
  <c r="P47" i="29"/>
  <c r="P46" i="29"/>
  <c r="P45" i="29"/>
  <c r="P44" i="29"/>
  <c r="P43" i="29"/>
  <c r="P42" i="29"/>
  <c r="P41" i="29"/>
  <c r="P40" i="29"/>
  <c r="P39" i="29"/>
  <c r="P38" i="29"/>
  <c r="P37" i="29"/>
  <c r="P36" i="29"/>
  <c r="O33" i="29"/>
  <c r="N33" i="29"/>
  <c r="M33" i="29"/>
  <c r="L33" i="29"/>
  <c r="K33" i="29"/>
  <c r="J33" i="29"/>
  <c r="H33" i="29"/>
  <c r="G33" i="29"/>
  <c r="F33" i="29"/>
  <c r="E33" i="29"/>
  <c r="D33" i="29"/>
  <c r="O32" i="29"/>
  <c r="N32" i="29"/>
  <c r="M32" i="29"/>
  <c r="L32" i="29"/>
  <c r="K32" i="29"/>
  <c r="J32" i="29"/>
  <c r="H32" i="29"/>
  <c r="G32" i="29"/>
  <c r="F32" i="29"/>
  <c r="E32" i="29"/>
  <c r="D32" i="29"/>
  <c r="P31" i="29"/>
  <c r="P30" i="29"/>
  <c r="P29" i="29"/>
  <c r="P28" i="29"/>
  <c r="P27" i="29"/>
  <c r="I26" i="29"/>
  <c r="P25" i="29"/>
  <c r="P24" i="29"/>
  <c r="P23" i="29"/>
  <c r="P22" i="29"/>
  <c r="P21" i="29"/>
  <c r="P20" i="29"/>
  <c r="P19" i="29"/>
  <c r="P18" i="29"/>
  <c r="P17" i="29"/>
  <c r="P16" i="29"/>
  <c r="P15" i="29"/>
  <c r="P14" i="29"/>
  <c r="P13" i="29"/>
  <c r="P12" i="29"/>
  <c r="P11" i="29"/>
  <c r="P10" i="29"/>
  <c r="P9" i="29"/>
  <c r="P8" i="29"/>
  <c r="E6" i="29"/>
  <c r="F6" i="29" s="1"/>
  <c r="G6" i="29" s="1"/>
  <c r="H6" i="29" s="1"/>
  <c r="I6" i="29" s="1"/>
  <c r="J6" i="29" s="1"/>
  <c r="K6" i="29" s="1"/>
  <c r="L6" i="29" s="1"/>
  <c r="M6" i="29" s="1"/>
  <c r="N6" i="29" s="1"/>
  <c r="O6" i="29" s="1"/>
  <c r="N108" i="29" l="1"/>
  <c r="N123" i="29" s="1"/>
  <c r="N139" i="29" s="1"/>
  <c r="I109" i="29"/>
  <c r="I124" i="29" s="1"/>
  <c r="I140" i="29" s="1"/>
  <c r="F254" i="29"/>
  <c r="P192" i="29"/>
  <c r="J221" i="29"/>
  <c r="P68" i="29"/>
  <c r="L102" i="29"/>
  <c r="L117" i="29" s="1"/>
  <c r="L133" i="29" s="1"/>
  <c r="L103" i="29"/>
  <c r="L118" i="29" s="1"/>
  <c r="L134" i="29" s="1"/>
  <c r="P70" i="29"/>
  <c r="P71" i="29"/>
  <c r="L104" i="29"/>
  <c r="L119" i="29" s="1"/>
  <c r="L135" i="29" s="1"/>
  <c r="D105" i="29"/>
  <c r="D120" i="29" s="1"/>
  <c r="D136" i="29" s="1"/>
  <c r="L105" i="29"/>
  <c r="L120" i="29" s="1"/>
  <c r="L136" i="29" s="1"/>
  <c r="P74" i="29"/>
  <c r="P75" i="29"/>
  <c r="L108" i="29"/>
  <c r="L123" i="29" s="1"/>
  <c r="L139" i="29" s="1"/>
  <c r="D109" i="29"/>
  <c r="L109" i="29"/>
  <c r="L124" i="29" s="1"/>
  <c r="L140" i="29" s="1"/>
  <c r="D102" i="29"/>
  <c r="D117" i="29" s="1"/>
  <c r="E198" i="29"/>
  <c r="M198" i="29"/>
  <c r="I198" i="29"/>
  <c r="N221" i="29"/>
  <c r="P243" i="29"/>
  <c r="P244" i="29"/>
  <c r="P245" i="29"/>
  <c r="P246" i="29"/>
  <c r="P247" i="29"/>
  <c r="P248" i="29"/>
  <c r="P251" i="29"/>
  <c r="P252" i="29"/>
  <c r="P253" i="29"/>
  <c r="G108" i="29"/>
  <c r="G123" i="29" s="1"/>
  <c r="G139" i="29" s="1"/>
  <c r="O108" i="29"/>
  <c r="O123" i="29" s="1"/>
  <c r="O139" i="29" s="1"/>
  <c r="I101" i="29"/>
  <c r="I116" i="29" s="1"/>
  <c r="I102" i="29"/>
  <c r="I117" i="29" s="1"/>
  <c r="I133" i="29" s="1"/>
  <c r="I103" i="29"/>
  <c r="I118" i="29" s="1"/>
  <c r="I134" i="29" s="1"/>
  <c r="I111" i="29"/>
  <c r="I126" i="29" s="1"/>
  <c r="I142" i="29" s="1"/>
  <c r="I104" i="29"/>
  <c r="I119" i="29" s="1"/>
  <c r="I135" i="29" s="1"/>
  <c r="I107" i="29"/>
  <c r="I122" i="29" s="1"/>
  <c r="I138" i="29" s="1"/>
  <c r="I163" i="29" s="1"/>
  <c r="I108" i="29"/>
  <c r="I123" i="29" s="1"/>
  <c r="I139" i="29" s="1"/>
  <c r="F113" i="29"/>
  <c r="F128" i="29" s="1"/>
  <c r="F144" i="29" s="1"/>
  <c r="N113" i="29"/>
  <c r="N128" i="29" s="1"/>
  <c r="N144" i="29" s="1"/>
  <c r="H106" i="29"/>
  <c r="H121" i="29" s="1"/>
  <c r="H137" i="29" s="1"/>
  <c r="H167" i="29" s="1"/>
  <c r="K108" i="29"/>
  <c r="K123" i="29" s="1"/>
  <c r="K139" i="29" s="1"/>
  <c r="P191" i="29"/>
  <c r="P194" i="29"/>
  <c r="P195" i="29"/>
  <c r="P197" i="29"/>
  <c r="L198" i="29"/>
  <c r="I254" i="29"/>
  <c r="E254" i="29"/>
  <c r="E255" i="29" s="1"/>
  <c r="E132" i="29"/>
  <c r="M132" i="29"/>
  <c r="I132" i="29"/>
  <c r="J156" i="29"/>
  <c r="J173" i="29" s="1"/>
  <c r="O134" i="29"/>
  <c r="H160" i="29"/>
  <c r="D133" i="29"/>
  <c r="J158" i="29"/>
  <c r="P76" i="29"/>
  <c r="D111" i="29"/>
  <c r="D107" i="29"/>
  <c r="L111" i="29"/>
  <c r="L126" i="29" s="1"/>
  <c r="L142" i="29" s="1"/>
  <c r="L107" i="29"/>
  <c r="L122" i="29" s="1"/>
  <c r="L138" i="29" s="1"/>
  <c r="J109" i="29"/>
  <c r="J124" i="29" s="1"/>
  <c r="J140" i="29" s="1"/>
  <c r="J105" i="29"/>
  <c r="J120" i="29" s="1"/>
  <c r="J136" i="29" s="1"/>
  <c r="G161" i="29"/>
  <c r="G162" i="29"/>
  <c r="G163" i="29"/>
  <c r="J108" i="29"/>
  <c r="J123" i="29" s="1"/>
  <c r="J139" i="29" s="1"/>
  <c r="F132" i="29"/>
  <c r="G165" i="29"/>
  <c r="G157" i="29"/>
  <c r="G174" i="29" s="1"/>
  <c r="G164" i="29"/>
  <c r="G156" i="29"/>
  <c r="G173" i="29" s="1"/>
  <c r="G155" i="29"/>
  <c r="K165" i="29"/>
  <c r="K157" i="29"/>
  <c r="K174" i="29" s="1"/>
  <c r="K164" i="29"/>
  <c r="K156" i="29"/>
  <c r="K173" i="29" s="1"/>
  <c r="K155" i="29"/>
  <c r="O165" i="29"/>
  <c r="O157" i="29"/>
  <c r="O174" i="29" s="1"/>
  <c r="O164" i="29"/>
  <c r="O156" i="29"/>
  <c r="O173" i="29" s="1"/>
  <c r="O155" i="29"/>
  <c r="J103" i="29"/>
  <c r="J118" i="29" s="1"/>
  <c r="J134" i="29" s="1"/>
  <c r="J157" i="29" s="1"/>
  <c r="J174" i="29" s="1"/>
  <c r="J111" i="29"/>
  <c r="J126" i="29" s="1"/>
  <c r="J142" i="29" s="1"/>
  <c r="E162" i="29"/>
  <c r="M163" i="29"/>
  <c r="M162" i="29"/>
  <c r="M161" i="29"/>
  <c r="P77" i="29"/>
  <c r="D112" i="29"/>
  <c r="H112" i="29"/>
  <c r="H127" i="29" s="1"/>
  <c r="H143" i="29" s="1"/>
  <c r="E110" i="29"/>
  <c r="E125" i="29" s="1"/>
  <c r="E141" i="29" s="1"/>
  <c r="E106" i="29"/>
  <c r="E121" i="29" s="1"/>
  <c r="E137" i="29" s="1"/>
  <c r="I106" i="29"/>
  <c r="I121" i="29" s="1"/>
  <c r="I137" i="29" s="1"/>
  <c r="I110" i="29"/>
  <c r="I125" i="29" s="1"/>
  <c r="I141" i="29" s="1"/>
  <c r="M110" i="29"/>
  <c r="M125" i="29" s="1"/>
  <c r="M141" i="29" s="1"/>
  <c r="M106" i="29"/>
  <c r="M121" i="29" s="1"/>
  <c r="M137" i="29" s="1"/>
  <c r="M158" i="29" s="1"/>
  <c r="E105" i="29"/>
  <c r="E120" i="29" s="1"/>
  <c r="E136" i="29" s="1"/>
  <c r="E167" i="29" s="1"/>
  <c r="K161" i="29"/>
  <c r="K163" i="29"/>
  <c r="D110" i="29"/>
  <c r="D128" i="29"/>
  <c r="P149" i="29"/>
  <c r="I78" i="29"/>
  <c r="I112" i="29" s="1"/>
  <c r="I127" i="29" s="1"/>
  <c r="I143" i="29" s="1"/>
  <c r="I33" i="29"/>
  <c r="P33" i="29" s="1"/>
  <c r="P26" i="29"/>
  <c r="D103" i="29"/>
  <c r="P69" i="29"/>
  <c r="L159" i="29"/>
  <c r="P72" i="29"/>
  <c r="P73" i="29"/>
  <c r="H111" i="29"/>
  <c r="H126" i="29" s="1"/>
  <c r="H142" i="29" s="1"/>
  <c r="H107" i="29"/>
  <c r="H122" i="29" s="1"/>
  <c r="H138" i="29" s="1"/>
  <c r="P82" i="29"/>
  <c r="P84" i="29" s="1"/>
  <c r="H102" i="29"/>
  <c r="H117" i="29" s="1"/>
  <c r="H133" i="29" s="1"/>
  <c r="D106" i="29"/>
  <c r="D124" i="29"/>
  <c r="P188" i="29"/>
  <c r="I32" i="29"/>
  <c r="P32" i="29" s="1"/>
  <c r="P64" i="29"/>
  <c r="D101" i="29"/>
  <c r="H101" i="29"/>
  <c r="H116" i="29" s="1"/>
  <c r="L101" i="29"/>
  <c r="L116" i="29" s="1"/>
  <c r="J106" i="29"/>
  <c r="J121" i="29" s="1"/>
  <c r="J137" i="29" s="1"/>
  <c r="J167" i="29" s="1"/>
  <c r="J107" i="29"/>
  <c r="J122" i="29" s="1"/>
  <c r="J138" i="29" s="1"/>
  <c r="J113" i="29"/>
  <c r="J128" i="29" s="1"/>
  <c r="J144" i="29" s="1"/>
  <c r="F109" i="29"/>
  <c r="F124" i="29" s="1"/>
  <c r="F140" i="29" s="1"/>
  <c r="F162" i="29" s="1"/>
  <c r="F105" i="29"/>
  <c r="F120" i="29" s="1"/>
  <c r="F136" i="29" s="1"/>
  <c r="N105" i="29"/>
  <c r="N120" i="29" s="1"/>
  <c r="N136" i="29" s="1"/>
  <c r="N159" i="29" s="1"/>
  <c r="N109" i="29"/>
  <c r="N124" i="29" s="1"/>
  <c r="N140" i="29" s="1"/>
  <c r="N163" i="29" s="1"/>
  <c r="F104" i="29"/>
  <c r="F119" i="29" s="1"/>
  <c r="F135" i="29" s="1"/>
  <c r="I105" i="29"/>
  <c r="I120" i="29" s="1"/>
  <c r="I136" i="29" s="1"/>
  <c r="L106" i="29"/>
  <c r="L121" i="29" s="1"/>
  <c r="L137" i="29" s="1"/>
  <c r="L160" i="29" s="1"/>
  <c r="O161" i="29"/>
  <c r="O163" i="29"/>
  <c r="O162" i="29"/>
  <c r="E109" i="29"/>
  <c r="E124" i="29" s="1"/>
  <c r="E140" i="29" s="1"/>
  <c r="E161" i="29" s="1"/>
  <c r="H110" i="29"/>
  <c r="H125" i="29" s="1"/>
  <c r="H141" i="29" s="1"/>
  <c r="N132" i="29"/>
  <c r="K162" i="29"/>
  <c r="F255" i="29"/>
  <c r="G104" i="29"/>
  <c r="G119" i="29" s="1"/>
  <c r="G135" i="29" s="1"/>
  <c r="O104" i="29"/>
  <c r="O119" i="29" s="1"/>
  <c r="O135" i="29" s="1"/>
  <c r="P150" i="29"/>
  <c r="G198" i="29"/>
  <c r="G221" i="29"/>
  <c r="O198" i="29"/>
  <c r="O221" i="29"/>
  <c r="D104" i="29"/>
  <c r="D108" i="29"/>
  <c r="F152" i="29"/>
  <c r="J152" i="29"/>
  <c r="N152" i="29"/>
  <c r="O288" i="29"/>
  <c r="O283" i="29"/>
  <c r="D268" i="29"/>
  <c r="P268" i="29" s="1"/>
  <c r="P233" i="29"/>
  <c r="K104" i="29"/>
  <c r="K119" i="29" s="1"/>
  <c r="K135" i="29" s="1"/>
  <c r="K145" i="29" s="1"/>
  <c r="K146" i="29" s="1"/>
  <c r="K198" i="29"/>
  <c r="N255" i="29"/>
  <c r="P67" i="29"/>
  <c r="P79" i="29"/>
  <c r="G288" i="29"/>
  <c r="I255" i="29"/>
  <c r="P187" i="29"/>
  <c r="P225" i="29"/>
  <c r="P189" i="29"/>
  <c r="G254" i="29"/>
  <c r="G255" i="29" s="1"/>
  <c r="K254" i="29"/>
  <c r="K255" i="29" s="1"/>
  <c r="O254" i="29"/>
  <c r="O255" i="29" s="1"/>
  <c r="J254" i="29"/>
  <c r="J255" i="29" s="1"/>
  <c r="D261" i="29"/>
  <c r="P261" i="29" s="1"/>
  <c r="P190" i="29"/>
  <c r="P193" i="29"/>
  <c r="H198" i="29"/>
  <c r="D254" i="29"/>
  <c r="D255" i="29" s="1"/>
  <c r="H254" i="29"/>
  <c r="H255" i="29" s="1"/>
  <c r="L254" i="29"/>
  <c r="L255" i="29" s="1"/>
  <c r="P240" i="29"/>
  <c r="P196" i="29"/>
  <c r="P241" i="29"/>
  <c r="P242" i="29"/>
  <c r="P249" i="29"/>
  <c r="P250" i="29"/>
  <c r="G283" i="29"/>
  <c r="J284" i="29"/>
  <c r="N288" i="29"/>
  <c r="J288" i="29"/>
  <c r="F288" i="29"/>
  <c r="M284" i="29"/>
  <c r="I284" i="29"/>
  <c r="E284" i="29"/>
  <c r="N283" i="29"/>
  <c r="J283" i="29"/>
  <c r="F283" i="29"/>
  <c r="M288" i="29"/>
  <c r="I288" i="29"/>
  <c r="E288" i="29"/>
  <c r="L284" i="29"/>
  <c r="H284" i="29"/>
  <c r="D284" i="29"/>
  <c r="M283" i="29"/>
  <c r="I283" i="29"/>
  <c r="E283" i="29"/>
  <c r="L288" i="29"/>
  <c r="D288" i="29"/>
  <c r="O284" i="29"/>
  <c r="G284" i="29"/>
  <c r="L283" i="29"/>
  <c r="D283" i="29"/>
  <c r="K288" i="29"/>
  <c r="N284" i="29"/>
  <c r="F284" i="29"/>
  <c r="K283" i="29"/>
  <c r="H283" i="29"/>
  <c r="K284" i="29"/>
  <c r="H288" i="29"/>
  <c r="K129" i="29" l="1"/>
  <c r="E166" i="29"/>
  <c r="I161" i="29"/>
  <c r="E163" i="29"/>
  <c r="N161" i="29"/>
  <c r="P113" i="29"/>
  <c r="J164" i="29"/>
  <c r="J159" i="29"/>
  <c r="I162" i="29"/>
  <c r="N162" i="29"/>
  <c r="H166" i="29"/>
  <c r="F163" i="29"/>
  <c r="J165" i="29"/>
  <c r="I158" i="29"/>
  <c r="L166" i="29"/>
  <c r="P152" i="29"/>
  <c r="H159" i="29"/>
  <c r="J160" i="29"/>
  <c r="F129" i="29"/>
  <c r="F161" i="29"/>
  <c r="N210" i="29"/>
  <c r="N180" i="29"/>
  <c r="F209" i="29"/>
  <c r="F179" i="29"/>
  <c r="E216" i="29"/>
  <c r="E184" i="29"/>
  <c r="E183" i="29"/>
  <c r="E211" i="29"/>
  <c r="E178" i="29"/>
  <c r="E208" i="29"/>
  <c r="L215" i="29"/>
  <c r="L177" i="29"/>
  <c r="N213" i="29"/>
  <c r="N176" i="29"/>
  <c r="M175" i="29"/>
  <c r="M212" i="29"/>
  <c r="I212" i="29"/>
  <c r="I175" i="29"/>
  <c r="J216" i="29"/>
  <c r="J184" i="29"/>
  <c r="H213" i="29"/>
  <c r="H176" i="29"/>
  <c r="J177" i="29"/>
  <c r="J215" i="29"/>
  <c r="G160" i="29"/>
  <c r="G167" i="29"/>
  <c r="G159" i="29"/>
  <c r="G166" i="29"/>
  <c r="G158" i="29"/>
  <c r="P101" i="29"/>
  <c r="D116" i="29"/>
  <c r="N167" i="29"/>
  <c r="J129" i="29"/>
  <c r="O203" i="29"/>
  <c r="O172" i="29"/>
  <c r="G209" i="29"/>
  <c r="G179" i="29"/>
  <c r="F180" i="29"/>
  <c r="F210" i="29"/>
  <c r="P78" i="29"/>
  <c r="O180" i="29"/>
  <c r="O210" i="29"/>
  <c r="N158" i="29"/>
  <c r="P136" i="29"/>
  <c r="P103" i="29"/>
  <c r="D118" i="29"/>
  <c r="M178" i="29"/>
  <c r="M208" i="29"/>
  <c r="I179" i="29"/>
  <c r="I209" i="29"/>
  <c r="E210" i="29"/>
  <c r="E180" i="29"/>
  <c r="N209" i="29"/>
  <c r="N179" i="29"/>
  <c r="J166" i="29"/>
  <c r="O208" i="29"/>
  <c r="O178" i="29"/>
  <c r="P102" i="29"/>
  <c r="L129" i="29"/>
  <c r="L132" i="29"/>
  <c r="N160" i="29"/>
  <c r="N166" i="29"/>
  <c r="L167" i="29"/>
  <c r="G129" i="29"/>
  <c r="K208" i="29"/>
  <c r="K178" i="29"/>
  <c r="M179" i="29"/>
  <c r="M209" i="29"/>
  <c r="I210" i="29"/>
  <c r="I180" i="29"/>
  <c r="O204" i="29"/>
  <c r="O181" i="29"/>
  <c r="O223" i="29" s="1"/>
  <c r="O259" i="29" s="1"/>
  <c r="K203" i="29"/>
  <c r="K172" i="29"/>
  <c r="G204" i="29"/>
  <c r="G181" i="29"/>
  <c r="G223" i="29" s="1"/>
  <c r="G259" i="29" s="1"/>
  <c r="P107" i="29"/>
  <c r="D122" i="29"/>
  <c r="P109" i="29"/>
  <c r="P117" i="29"/>
  <c r="H158" i="29"/>
  <c r="O129" i="29"/>
  <c r="J155" i="29"/>
  <c r="I160" i="29"/>
  <c r="I167" i="29"/>
  <c r="M160" i="29"/>
  <c r="M167" i="29"/>
  <c r="E159" i="29"/>
  <c r="E129" i="29"/>
  <c r="D119" i="29"/>
  <c r="D135" i="29" s="1"/>
  <c r="P104" i="29"/>
  <c r="P119" i="29" s="1"/>
  <c r="N165" i="29"/>
  <c r="N157" i="29"/>
  <c r="N174" i="29" s="1"/>
  <c r="N164" i="29"/>
  <c r="N156" i="29"/>
  <c r="N173" i="29" s="1"/>
  <c r="N145" i="29"/>
  <c r="N146" i="29" s="1"/>
  <c r="N155" i="29"/>
  <c r="O209" i="29"/>
  <c r="O179" i="29"/>
  <c r="J162" i="29"/>
  <c r="J161" i="29"/>
  <c r="J163" i="29"/>
  <c r="D140" i="29"/>
  <c r="P140" i="29" s="1"/>
  <c r="P124" i="29"/>
  <c r="L211" i="29"/>
  <c r="L183" i="29"/>
  <c r="J213" i="29"/>
  <c r="J176" i="29"/>
  <c r="D125" i="29"/>
  <c r="P110" i="29"/>
  <c r="I178" i="29"/>
  <c r="I208" i="29"/>
  <c r="E179" i="29"/>
  <c r="E209" i="29"/>
  <c r="K204" i="29"/>
  <c r="K181" i="29"/>
  <c r="K223" i="29" s="1"/>
  <c r="K259" i="29" s="1"/>
  <c r="G203" i="29"/>
  <c r="G172" i="29"/>
  <c r="N178" i="29"/>
  <c r="N208" i="29"/>
  <c r="L163" i="29"/>
  <c r="L162" i="29"/>
  <c r="L161" i="29"/>
  <c r="J212" i="29"/>
  <c r="J175" i="29"/>
  <c r="P105" i="29"/>
  <c r="P120" i="29" s="1"/>
  <c r="H184" i="29"/>
  <c r="H216" i="29"/>
  <c r="J205" i="29"/>
  <c r="J182" i="29"/>
  <c r="J282" i="29" s="1"/>
  <c r="I166" i="29"/>
  <c r="I155" i="29"/>
  <c r="I165" i="29"/>
  <c r="I157" i="29"/>
  <c r="I174" i="29" s="1"/>
  <c r="I156" i="29"/>
  <c r="I173" i="29" s="1"/>
  <c r="I164" i="29"/>
  <c r="I145" i="29"/>
  <c r="I146" i="29" s="1"/>
  <c r="M166" i="29"/>
  <c r="E158" i="29"/>
  <c r="M129" i="29"/>
  <c r="F166" i="29"/>
  <c r="F158" i="29"/>
  <c r="F160" i="29"/>
  <c r="F167" i="29"/>
  <c r="F159" i="29"/>
  <c r="D121" i="29"/>
  <c r="P106" i="29"/>
  <c r="H163" i="29"/>
  <c r="H162" i="29"/>
  <c r="H161" i="29"/>
  <c r="L176" i="29"/>
  <c r="L213" i="29"/>
  <c r="K180" i="29"/>
  <c r="K210" i="29"/>
  <c r="O281" i="29"/>
  <c r="O205" i="29"/>
  <c r="O182" i="29"/>
  <c r="O224" i="29" s="1"/>
  <c r="O260" i="29" s="1"/>
  <c r="G205" i="29"/>
  <c r="G182" i="29"/>
  <c r="G224" i="29" s="1"/>
  <c r="G260" i="29" s="1"/>
  <c r="G208" i="29"/>
  <c r="G178" i="29"/>
  <c r="H211" i="29"/>
  <c r="H183" i="29"/>
  <c r="H215" i="29"/>
  <c r="H177" i="29"/>
  <c r="F178" i="29"/>
  <c r="F208" i="29"/>
  <c r="J204" i="29"/>
  <c r="J181" i="29"/>
  <c r="J223" i="29" s="1"/>
  <c r="J259" i="29" s="1"/>
  <c r="I159" i="29"/>
  <c r="M159" i="29"/>
  <c r="M155" i="29"/>
  <c r="M145" i="29"/>
  <c r="M146" i="29" s="1"/>
  <c r="M165" i="29"/>
  <c r="M164" i="29"/>
  <c r="M156" i="29"/>
  <c r="M173" i="29" s="1"/>
  <c r="M157" i="29"/>
  <c r="M174" i="29" s="1"/>
  <c r="P283" i="29"/>
  <c r="P288" i="29"/>
  <c r="P254" i="29"/>
  <c r="P255" i="29" s="1"/>
  <c r="P198" i="29"/>
  <c r="P221" i="29"/>
  <c r="K160" i="29"/>
  <c r="K166" i="29"/>
  <c r="K158" i="29"/>
  <c r="K167" i="29"/>
  <c r="K159" i="29"/>
  <c r="D123" i="29"/>
  <c r="P108" i="29"/>
  <c r="O160" i="29"/>
  <c r="O167" i="29"/>
  <c r="O159" i="29"/>
  <c r="O166" i="29"/>
  <c r="O158" i="29"/>
  <c r="K209" i="29"/>
  <c r="K179" i="29"/>
  <c r="H132" i="29"/>
  <c r="H129" i="29"/>
  <c r="L158" i="29"/>
  <c r="D144" i="29"/>
  <c r="P144" i="29" s="1"/>
  <c r="P128" i="29"/>
  <c r="D127" i="29"/>
  <c r="P112" i="29"/>
  <c r="M210" i="29"/>
  <c r="M180" i="29"/>
  <c r="O145" i="29"/>
  <c r="O146" i="29" s="1"/>
  <c r="K182" i="29"/>
  <c r="K224" i="29" s="1"/>
  <c r="K260" i="29" s="1"/>
  <c r="K205" i="29"/>
  <c r="G145" i="29"/>
  <c r="G146" i="29" s="1"/>
  <c r="F165" i="29"/>
  <c r="F157" i="29"/>
  <c r="F174" i="29" s="1"/>
  <c r="F164" i="29"/>
  <c r="F156" i="29"/>
  <c r="F173" i="29" s="1"/>
  <c r="F145" i="29"/>
  <c r="F146" i="29" s="1"/>
  <c r="F155" i="29"/>
  <c r="G180" i="29"/>
  <c r="G210" i="29"/>
  <c r="P111" i="29"/>
  <c r="D126" i="29"/>
  <c r="N129" i="29"/>
  <c r="P133" i="29"/>
  <c r="J145" i="29"/>
  <c r="J146" i="29" s="1"/>
  <c r="I129" i="29"/>
  <c r="E160" i="29"/>
  <c r="E155" i="29"/>
  <c r="E157" i="29"/>
  <c r="E174" i="29" s="1"/>
  <c r="E145" i="29"/>
  <c r="E146" i="29" s="1"/>
  <c r="E164" i="29"/>
  <c r="E156" i="29"/>
  <c r="E173" i="29" s="1"/>
  <c r="E165" i="29"/>
  <c r="G53" i="54"/>
  <c r="G52" i="54"/>
  <c r="G50" i="54"/>
  <c r="G46" i="54"/>
  <c r="G45" i="54"/>
  <c r="G42" i="54"/>
  <c r="G36" i="54"/>
  <c r="G35" i="54"/>
  <c r="G32" i="54"/>
  <c r="D59" i="54"/>
  <c r="G27" i="54"/>
  <c r="G25" i="54"/>
  <c r="G24" i="54"/>
  <c r="D20" i="54"/>
  <c r="G20" i="54" s="1"/>
  <c r="G19" i="54"/>
  <c r="G21" i="54" s="1"/>
  <c r="Q17" i="52" s="1"/>
  <c r="G15" i="54"/>
  <c r="G14" i="54"/>
  <c r="G16" i="54" s="1"/>
  <c r="Q12" i="52" s="1"/>
  <c r="D9" i="54"/>
  <c r="D33" i="53"/>
  <c r="E33" i="53" s="1"/>
  <c r="G32" i="53"/>
  <c r="G31" i="53"/>
  <c r="G33" i="53" s="1"/>
  <c r="H33" i="53" s="1"/>
  <c r="G29" i="53"/>
  <c r="H29" i="53" s="1"/>
  <c r="E29" i="53"/>
  <c r="G27" i="53"/>
  <c r="H27" i="53" s="1"/>
  <c r="E27" i="53"/>
  <c r="D25" i="53"/>
  <c r="G24" i="53"/>
  <c r="G22" i="53"/>
  <c r="G21" i="53"/>
  <c r="G20" i="53"/>
  <c r="G19" i="53"/>
  <c r="G18" i="53"/>
  <c r="G17" i="53"/>
  <c r="D14" i="53"/>
  <c r="G13" i="53"/>
  <c r="H13" i="53" s="1"/>
  <c r="E13" i="53"/>
  <c r="G12" i="53"/>
  <c r="H12" i="53" s="1"/>
  <c r="E12" i="53"/>
  <c r="G11" i="53"/>
  <c r="E11" i="53"/>
  <c r="T39" i="52"/>
  <c r="E39" i="52"/>
  <c r="T36" i="52"/>
  <c r="D36" i="52"/>
  <c r="T35" i="52"/>
  <c r="E35" i="52"/>
  <c r="E34" i="52"/>
  <c r="T33" i="52"/>
  <c r="D33" i="52"/>
  <c r="D32" i="52"/>
  <c r="E31" i="52"/>
  <c r="E30" i="52"/>
  <c r="D30" i="52"/>
  <c r="F25" i="52"/>
  <c r="H25" i="52" s="1"/>
  <c r="H39" i="52" s="1"/>
  <c r="E36" i="52"/>
  <c r="F21" i="52"/>
  <c r="H21" i="52" s="1"/>
  <c r="S21" i="52" s="1"/>
  <c r="U21" i="52" s="1"/>
  <c r="D34" i="52"/>
  <c r="F19" i="52"/>
  <c r="H19" i="52" s="1"/>
  <c r="S19" i="52" s="1"/>
  <c r="U19" i="52" s="1"/>
  <c r="E32" i="52"/>
  <c r="F15" i="52"/>
  <c r="H15" i="52" s="1"/>
  <c r="F14" i="52"/>
  <c r="H14" i="52" s="1"/>
  <c r="H33" i="52" s="1"/>
  <c r="E33" i="52"/>
  <c r="P23" i="52"/>
  <c r="P26" i="52" s="1"/>
  <c r="L23" i="52"/>
  <c r="L26" i="52" s="1"/>
  <c r="F13" i="52"/>
  <c r="H13" i="52" s="1"/>
  <c r="M23" i="52"/>
  <c r="M26" i="52" s="1"/>
  <c r="F12" i="52"/>
  <c r="I23" i="52"/>
  <c r="I26" i="52" s="1"/>
  <c r="F11" i="52"/>
  <c r="H11" i="52" s="1"/>
  <c r="S11" i="52" s="1"/>
  <c r="U11" i="52" s="1"/>
  <c r="E23" i="52"/>
  <c r="R23" i="52"/>
  <c r="R26" i="52" s="1"/>
  <c r="N23" i="52"/>
  <c r="N26" i="52" s="1"/>
  <c r="K23" i="52"/>
  <c r="K26" i="52" s="1"/>
  <c r="J23" i="52"/>
  <c r="J26" i="52" s="1"/>
  <c r="F10" i="52"/>
  <c r="H10" i="52" s="1"/>
  <c r="D23" i="52"/>
  <c r="G282" i="29" l="1"/>
  <c r="G14" i="53"/>
  <c r="K168" i="29"/>
  <c r="K169" i="29" s="1"/>
  <c r="E172" i="29"/>
  <c r="E203" i="29"/>
  <c r="E168" i="29"/>
  <c r="E169" i="29" s="1"/>
  <c r="P127" i="29"/>
  <c r="D143" i="29"/>
  <c r="P143" i="29" s="1"/>
  <c r="O177" i="29"/>
  <c r="O215" i="29"/>
  <c r="I213" i="29"/>
  <c r="I176" i="29"/>
  <c r="F227" i="29"/>
  <c r="F262" i="29" s="1"/>
  <c r="F290" i="29"/>
  <c r="F212" i="29"/>
  <c r="F175" i="29"/>
  <c r="H293" i="29"/>
  <c r="H235" i="29"/>
  <c r="H270" i="29" s="1"/>
  <c r="J210" i="29"/>
  <c r="J180" i="29"/>
  <c r="N204" i="29"/>
  <c r="N181" i="29"/>
  <c r="N223" i="29" s="1"/>
  <c r="N259" i="29" s="1"/>
  <c r="I177" i="29"/>
  <c r="I215" i="29"/>
  <c r="M291" i="29"/>
  <c r="M228" i="29"/>
  <c r="M263" i="29" s="1"/>
  <c r="E205" i="29"/>
  <c r="E182" i="29"/>
  <c r="E282" i="29"/>
  <c r="E224" i="29"/>
  <c r="E260" i="29" s="1"/>
  <c r="F205" i="29"/>
  <c r="F182" i="29"/>
  <c r="K281" i="29"/>
  <c r="L212" i="29"/>
  <c r="L175" i="29"/>
  <c r="O216" i="29"/>
  <c r="O184" i="29"/>
  <c r="K213" i="29"/>
  <c r="K176" i="29"/>
  <c r="K177" i="29"/>
  <c r="K215" i="29"/>
  <c r="M204" i="29"/>
  <c r="M181" i="29"/>
  <c r="M223" i="29" s="1"/>
  <c r="M259" i="29" s="1"/>
  <c r="M213" i="29"/>
  <c r="M176" i="29"/>
  <c r="H285" i="29"/>
  <c r="H230" i="29"/>
  <c r="H265" i="29" s="1"/>
  <c r="L232" i="29"/>
  <c r="L267" i="29" s="1"/>
  <c r="L287" i="29"/>
  <c r="F177" i="29"/>
  <c r="F215" i="29"/>
  <c r="E212" i="29"/>
  <c r="E175" i="29"/>
  <c r="I211" i="29"/>
  <c r="I183" i="29"/>
  <c r="O282" i="29"/>
  <c r="I290" i="29"/>
  <c r="I227" i="29"/>
  <c r="I262" i="29" s="1"/>
  <c r="O291" i="29"/>
  <c r="O228" i="29"/>
  <c r="O263" i="29" s="1"/>
  <c r="I184" i="29"/>
  <c r="I216" i="29"/>
  <c r="H212" i="29"/>
  <c r="H175" i="29"/>
  <c r="K282" i="29"/>
  <c r="L164" i="29"/>
  <c r="L156" i="29"/>
  <c r="L173" i="29" s="1"/>
  <c r="L155" i="29"/>
  <c r="L145" i="29"/>
  <c r="L146" i="29" s="1"/>
  <c r="L157" i="29"/>
  <c r="L174" i="29" s="1"/>
  <c r="L165" i="29"/>
  <c r="N291" i="29"/>
  <c r="N228" i="29"/>
  <c r="N263" i="29" s="1"/>
  <c r="M290" i="29"/>
  <c r="M227" i="29"/>
  <c r="M262" i="29" s="1"/>
  <c r="N212" i="29"/>
  <c r="N175" i="29"/>
  <c r="G216" i="29"/>
  <c r="G184" i="29"/>
  <c r="J224" i="29"/>
  <c r="J260" i="29" s="1"/>
  <c r="J293" i="29"/>
  <c r="J235" i="29"/>
  <c r="J270" i="29" s="1"/>
  <c r="L289" i="29"/>
  <c r="L234" i="29"/>
  <c r="L269" i="29" s="1"/>
  <c r="F291" i="29"/>
  <c r="F228" i="29"/>
  <c r="F263" i="29" s="1"/>
  <c r="O212" i="29"/>
  <c r="O175" i="29"/>
  <c r="K216" i="29"/>
  <c r="K184" i="29"/>
  <c r="M205" i="29"/>
  <c r="M182" i="29"/>
  <c r="M282" i="29" s="1"/>
  <c r="H208" i="29"/>
  <c r="H178" i="29"/>
  <c r="D137" i="29"/>
  <c r="P137" i="29" s="1"/>
  <c r="P121" i="29"/>
  <c r="M183" i="29"/>
  <c r="M211" i="29"/>
  <c r="L208" i="29"/>
  <c r="L178" i="29"/>
  <c r="N290" i="29"/>
  <c r="N227" i="29"/>
  <c r="N262" i="29" s="1"/>
  <c r="L285" i="29"/>
  <c r="L230" i="29"/>
  <c r="L265" i="29" s="1"/>
  <c r="E213" i="29"/>
  <c r="E176" i="29"/>
  <c r="K280" i="29"/>
  <c r="K222" i="29"/>
  <c r="L184" i="29"/>
  <c r="L216" i="29"/>
  <c r="P118" i="29"/>
  <c r="D134" i="29"/>
  <c r="P134" i="29" s="1"/>
  <c r="F292" i="29"/>
  <c r="F229" i="29"/>
  <c r="F264" i="29" s="1"/>
  <c r="E215" i="29"/>
  <c r="E177" i="29"/>
  <c r="G292" i="29"/>
  <c r="G229" i="29"/>
  <c r="G264" i="29" s="1"/>
  <c r="O211" i="29"/>
  <c r="O183" i="29"/>
  <c r="H289" i="29"/>
  <c r="H234" i="29"/>
  <c r="H269" i="29" s="1"/>
  <c r="G290" i="29"/>
  <c r="G227" i="29"/>
  <c r="G262" i="29" s="1"/>
  <c r="K229" i="29"/>
  <c r="K264" i="29" s="1"/>
  <c r="K292" i="29"/>
  <c r="H179" i="29"/>
  <c r="H209" i="29"/>
  <c r="F213" i="29"/>
  <c r="F176" i="29"/>
  <c r="F211" i="29"/>
  <c r="F183" i="29"/>
  <c r="I205" i="29"/>
  <c r="I182" i="29"/>
  <c r="I224" i="29" s="1"/>
  <c r="I260" i="29" s="1"/>
  <c r="L179" i="29"/>
  <c r="L209" i="29"/>
  <c r="G222" i="29"/>
  <c r="G280" i="29"/>
  <c r="E291" i="29"/>
  <c r="E228" i="29"/>
  <c r="E263" i="29" s="1"/>
  <c r="D141" i="29"/>
  <c r="P141" i="29" s="1"/>
  <c r="P125" i="29"/>
  <c r="J178" i="29"/>
  <c r="J208" i="29"/>
  <c r="N172" i="29"/>
  <c r="N203" i="29"/>
  <c r="N168" i="29"/>
  <c r="N169" i="29" s="1"/>
  <c r="N282" i="29"/>
  <c r="N224" i="29"/>
  <c r="N260" i="29" s="1"/>
  <c r="M216" i="29"/>
  <c r="M184" i="29"/>
  <c r="J203" i="29"/>
  <c r="J217" i="29" s="1"/>
  <c r="J218" i="29" s="1"/>
  <c r="J172" i="29"/>
  <c r="J168" i="29"/>
  <c r="J169" i="29" s="1"/>
  <c r="I292" i="29"/>
  <c r="I229" i="29"/>
  <c r="I264" i="29" s="1"/>
  <c r="K290" i="29"/>
  <c r="K227" i="29"/>
  <c r="K262" i="29" s="1"/>
  <c r="N211" i="29"/>
  <c r="N183" i="29"/>
  <c r="G281" i="29"/>
  <c r="I228" i="29"/>
  <c r="I263" i="29" s="1"/>
  <c r="I291" i="29"/>
  <c r="O292" i="29"/>
  <c r="O229" i="29"/>
  <c r="O264" i="29" s="1"/>
  <c r="G291" i="29"/>
  <c r="G228" i="29"/>
  <c r="G263" i="29" s="1"/>
  <c r="O280" i="29"/>
  <c r="O222" i="29"/>
  <c r="N216" i="29"/>
  <c r="N184" i="29"/>
  <c r="G211" i="29"/>
  <c r="G183" i="29"/>
  <c r="H287" i="29"/>
  <c r="H232" i="29"/>
  <c r="H267" i="29" s="1"/>
  <c r="I231" i="29"/>
  <c r="I266" i="29" s="1"/>
  <c r="I286" i="29"/>
  <c r="N287" i="29"/>
  <c r="N232" i="29"/>
  <c r="N267" i="29" s="1"/>
  <c r="E293" i="29"/>
  <c r="E235" i="29"/>
  <c r="E270" i="29" s="1"/>
  <c r="N292" i="29"/>
  <c r="N229" i="29"/>
  <c r="N264" i="29" s="1"/>
  <c r="G212" i="29"/>
  <c r="G175" i="29"/>
  <c r="G177" i="29"/>
  <c r="G215" i="29"/>
  <c r="M286" i="29"/>
  <c r="M231" i="29"/>
  <c r="M266" i="29" s="1"/>
  <c r="E285" i="29"/>
  <c r="E230" i="29"/>
  <c r="E265" i="29" s="1"/>
  <c r="E204" i="29"/>
  <c r="E181" i="29"/>
  <c r="E223" i="29" s="1"/>
  <c r="E259" i="29" s="1"/>
  <c r="F204" i="29"/>
  <c r="F181" i="29"/>
  <c r="F223" i="29" s="1"/>
  <c r="F259" i="29" s="1"/>
  <c r="M292" i="29"/>
  <c r="M229" i="29"/>
  <c r="M264" i="29" s="1"/>
  <c r="H164" i="29"/>
  <c r="H156" i="29"/>
  <c r="H173" i="29" s="1"/>
  <c r="H155" i="29"/>
  <c r="H145" i="29"/>
  <c r="H146" i="29" s="1"/>
  <c r="H165" i="29"/>
  <c r="H157" i="29"/>
  <c r="H174" i="29" s="1"/>
  <c r="K212" i="29"/>
  <c r="K175" i="29"/>
  <c r="P126" i="29"/>
  <c r="D142" i="29"/>
  <c r="P142" i="29" s="1"/>
  <c r="F172" i="29"/>
  <c r="F203" i="29"/>
  <c r="F168" i="29"/>
  <c r="F169" i="29" s="1"/>
  <c r="F282" i="29"/>
  <c r="F224" i="29"/>
  <c r="F260" i="29" s="1"/>
  <c r="K291" i="29"/>
  <c r="K228" i="29"/>
  <c r="K263" i="29" s="1"/>
  <c r="O176" i="29"/>
  <c r="O185" i="29" s="1"/>
  <c r="O199" i="29" s="1"/>
  <c r="O294" i="29" s="1"/>
  <c r="O213" i="29"/>
  <c r="P123" i="29"/>
  <c r="D139" i="29"/>
  <c r="P139" i="29" s="1"/>
  <c r="K211" i="29"/>
  <c r="K183" i="29"/>
  <c r="M281" i="29"/>
  <c r="M172" i="29"/>
  <c r="M203" i="29"/>
  <c r="M168" i="29"/>
  <c r="M169" i="29" s="1"/>
  <c r="H180" i="29"/>
  <c r="H210" i="29"/>
  <c r="F216" i="29"/>
  <c r="F184" i="29"/>
  <c r="I204" i="29"/>
  <c r="I181" i="29"/>
  <c r="I223" i="29" s="1"/>
  <c r="I259" i="29" s="1"/>
  <c r="I203" i="29"/>
  <c r="I217" i="29" s="1"/>
  <c r="I218" i="29" s="1"/>
  <c r="I172" i="29"/>
  <c r="I168" i="29"/>
  <c r="I169" i="29" s="1"/>
  <c r="J281" i="29"/>
  <c r="J231" i="29"/>
  <c r="J266" i="29" s="1"/>
  <c r="J286" i="29"/>
  <c r="L180" i="29"/>
  <c r="L210" i="29"/>
  <c r="G168" i="29"/>
  <c r="G169" i="29" s="1"/>
  <c r="J287" i="29"/>
  <c r="J232" i="29"/>
  <c r="J267" i="29" s="1"/>
  <c r="J209" i="29"/>
  <c r="J179" i="29"/>
  <c r="N205" i="29"/>
  <c r="N182" i="29"/>
  <c r="D160" i="29"/>
  <c r="D167" i="29"/>
  <c r="D159" i="29"/>
  <c r="D166" i="29"/>
  <c r="D158" i="29"/>
  <c r="P135" i="29"/>
  <c r="M215" i="29"/>
  <c r="M177" i="29"/>
  <c r="P122" i="29"/>
  <c r="D138" i="29"/>
  <c r="K217" i="29"/>
  <c r="K218" i="29" s="1"/>
  <c r="N177" i="29"/>
  <c r="N215" i="29"/>
  <c r="O290" i="29"/>
  <c r="O227" i="29"/>
  <c r="O262" i="29" s="1"/>
  <c r="J211" i="29"/>
  <c r="J183" i="29"/>
  <c r="E292" i="29"/>
  <c r="E229" i="29"/>
  <c r="E264" i="29" s="1"/>
  <c r="O168" i="29"/>
  <c r="O169" i="29" s="1"/>
  <c r="D129" i="29"/>
  <c r="P129" i="29" s="1"/>
  <c r="D132" i="29"/>
  <c r="P116" i="29"/>
  <c r="G213" i="29"/>
  <c r="G176" i="29"/>
  <c r="J289" i="29"/>
  <c r="J234" i="29"/>
  <c r="J269" i="29" s="1"/>
  <c r="E227" i="29"/>
  <c r="E262" i="29" s="1"/>
  <c r="E290" i="29"/>
  <c r="G54" i="54"/>
  <c r="Q20" i="52" s="1"/>
  <c r="H20" i="54"/>
  <c r="E14" i="53"/>
  <c r="D34" i="53"/>
  <c r="H11" i="53"/>
  <c r="H14" i="53" s="1"/>
  <c r="E25" i="53"/>
  <c r="E34" i="53" s="1"/>
  <c r="D40" i="53"/>
  <c r="H30" i="52"/>
  <c r="F23" i="52"/>
  <c r="E26" i="52"/>
  <c r="E37" i="52"/>
  <c r="G23" i="52"/>
  <c r="O23" i="52"/>
  <c r="O26" i="52" s="1"/>
  <c r="D35" i="52"/>
  <c r="F16" i="52"/>
  <c r="H16" i="52" s="1"/>
  <c r="F18" i="52"/>
  <c r="H18" i="52" s="1"/>
  <c r="H32" i="52" s="1"/>
  <c r="F22" i="52"/>
  <c r="H22" i="52" s="1"/>
  <c r="G11" i="54"/>
  <c r="G28" i="54"/>
  <c r="G29" i="54" s="1"/>
  <c r="H33" i="54"/>
  <c r="G33" i="54"/>
  <c r="G37" i="54" s="1"/>
  <c r="Q18" i="52" s="1"/>
  <c r="S25" i="52"/>
  <c r="E40" i="52"/>
  <c r="H12" i="52"/>
  <c r="S14" i="52"/>
  <c r="D31" i="52"/>
  <c r="F17" i="52"/>
  <c r="H17" i="52" s="1"/>
  <c r="S17" i="52" s="1"/>
  <c r="F20" i="52"/>
  <c r="H20" i="52" s="1"/>
  <c r="S20" i="52" s="1"/>
  <c r="D37" i="52"/>
  <c r="D40" i="52" s="1"/>
  <c r="G43" i="54"/>
  <c r="G47" i="54" s="1"/>
  <c r="D58" i="54"/>
  <c r="O217" i="29" l="1"/>
  <c r="O218" i="29" s="1"/>
  <c r="G217" i="29"/>
  <c r="G218" i="29" s="1"/>
  <c r="I281" i="29"/>
  <c r="N280" i="29"/>
  <c r="N185" i="29"/>
  <c r="N199" i="29" s="1"/>
  <c r="N294" i="29" s="1"/>
  <c r="N222" i="29"/>
  <c r="F289" i="29"/>
  <c r="F234" i="29"/>
  <c r="F269" i="29" s="1"/>
  <c r="F286" i="29"/>
  <c r="F231" i="29"/>
  <c r="F266" i="29" s="1"/>
  <c r="I287" i="29"/>
  <c r="I232" i="29"/>
  <c r="I267" i="29" s="1"/>
  <c r="E217" i="29"/>
  <c r="E218" i="29" s="1"/>
  <c r="D164" i="29"/>
  <c r="D156" i="29"/>
  <c r="D155" i="29"/>
  <c r="P132" i="29"/>
  <c r="D165" i="29"/>
  <c r="D145" i="29"/>
  <c r="D157" i="29"/>
  <c r="D184" i="29"/>
  <c r="P167" i="29"/>
  <c r="D216" i="29"/>
  <c r="P216" i="29" s="1"/>
  <c r="J291" i="29"/>
  <c r="J228" i="29"/>
  <c r="J263" i="29" s="1"/>
  <c r="M217" i="29"/>
  <c r="M218" i="29" s="1"/>
  <c r="O287" i="29"/>
  <c r="O232" i="29"/>
  <c r="O267" i="29" s="1"/>
  <c r="G287" i="29"/>
  <c r="G232" i="29"/>
  <c r="G267" i="29" s="1"/>
  <c r="J285" i="29"/>
  <c r="J230" i="29"/>
  <c r="J265" i="29" s="1"/>
  <c r="J275" i="29" s="1"/>
  <c r="D215" i="29"/>
  <c r="P215" i="29" s="1"/>
  <c r="D177" i="29"/>
  <c r="P160" i="29"/>
  <c r="M280" i="29"/>
  <c r="M222" i="29"/>
  <c r="M185" i="29"/>
  <c r="M199" i="29" s="1"/>
  <c r="M294" i="29" s="1"/>
  <c r="H205" i="29"/>
  <c r="H182" i="29"/>
  <c r="H181" i="29"/>
  <c r="H223" i="29" s="1"/>
  <c r="H259" i="29" s="1"/>
  <c r="H204" i="29"/>
  <c r="G289" i="29"/>
  <c r="G234" i="29"/>
  <c r="G269" i="29" s="1"/>
  <c r="N289" i="29"/>
  <c r="N234" i="29"/>
  <c r="N269" i="29" s="1"/>
  <c r="M289" i="29"/>
  <c r="M234" i="29"/>
  <c r="M269" i="29" s="1"/>
  <c r="D211" i="29"/>
  <c r="P211" i="29" s="1"/>
  <c r="D183" i="29"/>
  <c r="P166" i="29"/>
  <c r="L229" i="29"/>
  <c r="L264" i="29" s="1"/>
  <c r="L292" i="29"/>
  <c r="H292" i="29"/>
  <c r="H229" i="29"/>
  <c r="H264" i="29" s="1"/>
  <c r="F217" i="29"/>
  <c r="F218" i="29" s="1"/>
  <c r="K286" i="29"/>
  <c r="K231" i="29"/>
  <c r="K266" i="29" s="1"/>
  <c r="G286" i="29"/>
  <c r="G231" i="29"/>
  <c r="G266" i="29" s="1"/>
  <c r="G230" i="29"/>
  <c r="G265" i="29" s="1"/>
  <c r="G285" i="29"/>
  <c r="O258" i="29"/>
  <c r="N217" i="29"/>
  <c r="N218" i="29" s="1"/>
  <c r="L291" i="29"/>
  <c r="L228" i="29"/>
  <c r="L263" i="29" s="1"/>
  <c r="H228" i="29"/>
  <c r="H263" i="29" s="1"/>
  <c r="H291" i="29"/>
  <c r="M224" i="29"/>
  <c r="M260" i="29" s="1"/>
  <c r="L293" i="29"/>
  <c r="L235" i="29"/>
  <c r="L270" i="29" s="1"/>
  <c r="E287" i="29"/>
  <c r="E232" i="29"/>
  <c r="E267" i="29" s="1"/>
  <c r="H290" i="29"/>
  <c r="H227" i="29"/>
  <c r="H262" i="29" s="1"/>
  <c r="K293" i="29"/>
  <c r="K235" i="29"/>
  <c r="K270" i="29" s="1"/>
  <c r="F281" i="29"/>
  <c r="G293" i="29"/>
  <c r="G235" i="29"/>
  <c r="G270" i="29" s="1"/>
  <c r="L203" i="29"/>
  <c r="L168" i="29"/>
  <c r="L169" i="29" s="1"/>
  <c r="L172" i="29"/>
  <c r="H286" i="29"/>
  <c r="H231" i="29"/>
  <c r="H266" i="29" s="1"/>
  <c r="H275" i="29" s="1"/>
  <c r="N281" i="29"/>
  <c r="K287" i="29"/>
  <c r="K232" i="29"/>
  <c r="K267" i="29" s="1"/>
  <c r="L286" i="29"/>
  <c r="L231" i="29"/>
  <c r="L266" i="29" s="1"/>
  <c r="I289" i="29"/>
  <c r="I234" i="29"/>
  <c r="I269" i="29" s="1"/>
  <c r="I282" i="29"/>
  <c r="D213" i="29"/>
  <c r="P213" i="29" s="1"/>
  <c r="P159" i="29"/>
  <c r="D176" i="29"/>
  <c r="I280" i="29"/>
  <c r="I185" i="29"/>
  <c r="I199" i="29" s="1"/>
  <c r="I294" i="29" s="1"/>
  <c r="I222" i="29"/>
  <c r="F293" i="29"/>
  <c r="F235" i="29"/>
  <c r="F270" i="29" s="1"/>
  <c r="K285" i="29"/>
  <c r="K230" i="29"/>
  <c r="K265" i="29" s="1"/>
  <c r="F185" i="29"/>
  <c r="F199" i="29" s="1"/>
  <c r="F294" i="29" s="1"/>
  <c r="F222" i="29"/>
  <c r="F280" i="29"/>
  <c r="H203" i="29"/>
  <c r="H168" i="29"/>
  <c r="H169" i="29" s="1"/>
  <c r="H172" i="29"/>
  <c r="O285" i="29"/>
  <c r="O230" i="29"/>
  <c r="O265" i="29" s="1"/>
  <c r="E289" i="29"/>
  <c r="E234" i="29"/>
  <c r="E269" i="29" s="1"/>
  <c r="K258" i="29"/>
  <c r="M285" i="29"/>
  <c r="M230" i="29"/>
  <c r="M265" i="29" s="1"/>
  <c r="L205" i="29"/>
  <c r="L182" i="29"/>
  <c r="L224" i="29" s="1"/>
  <c r="L260" i="29" s="1"/>
  <c r="O289" i="29"/>
  <c r="O234" i="29"/>
  <c r="O269" i="29" s="1"/>
  <c r="H282" i="29"/>
  <c r="H224" i="29"/>
  <c r="H260" i="29" s="1"/>
  <c r="N235" i="29"/>
  <c r="N270" i="29" s="1"/>
  <c r="N293" i="29"/>
  <c r="G185" i="29"/>
  <c r="G199" i="29" s="1"/>
  <c r="G294" i="29" s="1"/>
  <c r="K185" i="29"/>
  <c r="K199" i="29" s="1"/>
  <c r="K294" i="29" s="1"/>
  <c r="L275" i="29"/>
  <c r="L290" i="29"/>
  <c r="L227" i="29"/>
  <c r="L262" i="29" s="1"/>
  <c r="O286" i="29"/>
  <c r="O231" i="29"/>
  <c r="O266" i="29" s="1"/>
  <c r="L282" i="29"/>
  <c r="L204" i="29"/>
  <c r="L181" i="29"/>
  <c r="L223" i="29" s="1"/>
  <c r="L259" i="29" s="1"/>
  <c r="E286" i="29"/>
  <c r="E231" i="29"/>
  <c r="E266" i="29" s="1"/>
  <c r="M232" i="29"/>
  <c r="M267" i="29" s="1"/>
  <c r="M287" i="29"/>
  <c r="O235" i="29"/>
  <c r="O270" i="29" s="1"/>
  <c r="O293" i="29"/>
  <c r="E280" i="29"/>
  <c r="E222" i="29"/>
  <c r="E185" i="29"/>
  <c r="E199" i="29" s="1"/>
  <c r="E294" i="29" s="1"/>
  <c r="J280" i="29"/>
  <c r="J185" i="29"/>
  <c r="J199" i="29" s="1"/>
  <c r="J294" i="29" s="1"/>
  <c r="J222" i="29"/>
  <c r="G258" i="29"/>
  <c r="F287" i="29"/>
  <c r="F232" i="29"/>
  <c r="F267" i="29" s="1"/>
  <c r="D163" i="29"/>
  <c r="D161" i="29"/>
  <c r="D162" i="29"/>
  <c r="P138" i="29"/>
  <c r="N285" i="29"/>
  <c r="N230" i="29"/>
  <c r="N265" i="29" s="1"/>
  <c r="D212" i="29"/>
  <c r="P212" i="29" s="1"/>
  <c r="P158" i="29"/>
  <c r="D175" i="29"/>
  <c r="M293" i="29"/>
  <c r="M235" i="29"/>
  <c r="M270" i="29" s="1"/>
  <c r="J290" i="29"/>
  <c r="J227" i="29"/>
  <c r="J262" i="29" s="1"/>
  <c r="F230" i="29"/>
  <c r="F265" i="29" s="1"/>
  <c r="F285" i="29"/>
  <c r="N286" i="29"/>
  <c r="N231" i="29"/>
  <c r="N266" i="29" s="1"/>
  <c r="I293" i="29"/>
  <c r="I235" i="29"/>
  <c r="I270" i="29" s="1"/>
  <c r="I285" i="29"/>
  <c r="I230" i="29"/>
  <c r="I265" i="29" s="1"/>
  <c r="K289" i="29"/>
  <c r="K234" i="29"/>
  <c r="K269" i="29" s="1"/>
  <c r="J292" i="29"/>
  <c r="J229" i="29"/>
  <c r="J264" i="29" s="1"/>
  <c r="E281" i="29"/>
  <c r="E36" i="53"/>
  <c r="G56" i="54"/>
  <c r="Q15" i="52"/>
  <c r="S15" i="52" s="1"/>
  <c r="S34" i="52" s="1"/>
  <c r="H34" i="52"/>
  <c r="Q10" i="52"/>
  <c r="G58" i="54"/>
  <c r="H36" i="52"/>
  <c r="S22" i="52"/>
  <c r="H23" i="52"/>
  <c r="H26" i="52" s="1"/>
  <c r="S33" i="52"/>
  <c r="U33" i="52" s="1"/>
  <c r="U14" i="52"/>
  <c r="S18" i="52"/>
  <c r="S39" i="52"/>
  <c r="U25" i="52"/>
  <c r="S16" i="52"/>
  <c r="H35" i="52"/>
  <c r="S12" i="52"/>
  <c r="H31" i="52"/>
  <c r="H37" i="52" s="1"/>
  <c r="H40" i="52" s="1"/>
  <c r="G39" i="54"/>
  <c r="Q13" i="52"/>
  <c r="S13" i="52" s="1"/>
  <c r="I275" i="29" l="1"/>
  <c r="L281" i="29"/>
  <c r="L217" i="29"/>
  <c r="L218" i="29" s="1"/>
  <c r="E275" i="29"/>
  <c r="D286" i="29"/>
  <c r="P286" i="29" s="1"/>
  <c r="P175" i="29"/>
  <c r="D231" i="29"/>
  <c r="D180" i="29"/>
  <c r="D210" i="29"/>
  <c r="P210" i="29" s="1"/>
  <c r="P163" i="29"/>
  <c r="G271" i="29"/>
  <c r="G274" i="29"/>
  <c r="D285" i="29"/>
  <c r="D230" i="29"/>
  <c r="P183" i="29"/>
  <c r="P285" i="29" s="1"/>
  <c r="D289" i="29"/>
  <c r="P289" i="29" s="1"/>
  <c r="D234" i="29"/>
  <c r="P177" i="29"/>
  <c r="P165" i="29"/>
  <c r="D205" i="29"/>
  <c r="P205" i="29" s="1"/>
  <c r="D182" i="29"/>
  <c r="P182" i="29" s="1"/>
  <c r="P164" i="29"/>
  <c r="D204" i="29"/>
  <c r="P204" i="29" s="1"/>
  <c r="D181" i="29"/>
  <c r="N236" i="29"/>
  <c r="N237" i="29" s="1"/>
  <c r="N258" i="29"/>
  <c r="J236" i="29"/>
  <c r="J237" i="29" s="1"/>
  <c r="J258" i="29"/>
  <c r="E236" i="29"/>
  <c r="E237" i="29" s="1"/>
  <c r="E258" i="29"/>
  <c r="K271" i="29"/>
  <c r="K274" i="29"/>
  <c r="H217" i="29"/>
  <c r="M258" i="29"/>
  <c r="M236" i="29"/>
  <c r="M237" i="29" s="1"/>
  <c r="F275" i="29"/>
  <c r="N275" i="29"/>
  <c r="D208" i="29"/>
  <c r="P208" i="29" s="1"/>
  <c r="D178" i="29"/>
  <c r="P161" i="29"/>
  <c r="G236" i="29"/>
  <c r="G237" i="29" s="1"/>
  <c r="H281" i="29"/>
  <c r="M275" i="29"/>
  <c r="H280" i="29"/>
  <c r="H222" i="29"/>
  <c r="H185" i="29"/>
  <c r="H199" i="29" s="1"/>
  <c r="H294" i="29" s="1"/>
  <c r="F236" i="29"/>
  <c r="F237" i="29" s="1"/>
  <c r="F258" i="29"/>
  <c r="O236" i="29"/>
  <c r="O237" i="29" s="1"/>
  <c r="P145" i="29"/>
  <c r="P146" i="29" s="1"/>
  <c r="D146" i="29"/>
  <c r="P156" i="29"/>
  <c r="D173" i="29"/>
  <c r="P176" i="29"/>
  <c r="D287" i="29"/>
  <c r="P287" i="29" s="1"/>
  <c r="D232" i="29"/>
  <c r="O275" i="29"/>
  <c r="K275" i="29"/>
  <c r="I258" i="29"/>
  <c r="I236" i="29"/>
  <c r="I237" i="29" s="1"/>
  <c r="G275" i="29"/>
  <c r="D293" i="29"/>
  <c r="P293" i="29" s="1"/>
  <c r="P184" i="29"/>
  <c r="P235" i="29" s="1"/>
  <c r="D235" i="29"/>
  <c r="D270" i="29" s="1"/>
  <c r="P270" i="29" s="1"/>
  <c r="D179" i="29"/>
  <c r="P162" i="29"/>
  <c r="D209" i="29"/>
  <c r="P209" i="29" s="1"/>
  <c r="K236" i="29"/>
  <c r="K237" i="29" s="1"/>
  <c r="L280" i="29"/>
  <c r="L222" i="29"/>
  <c r="L185" i="29"/>
  <c r="L199" i="29" s="1"/>
  <c r="L294" i="29" s="1"/>
  <c r="O271" i="29"/>
  <c r="O272" i="29" s="1"/>
  <c r="O274" i="29"/>
  <c r="O276" i="29" s="1"/>
  <c r="D174" i="29"/>
  <c r="P157" i="29"/>
  <c r="D203" i="29"/>
  <c r="D168" i="29"/>
  <c r="D169" i="29" s="1"/>
  <c r="P155" i="29"/>
  <c r="D172" i="29"/>
  <c r="S35" i="52"/>
  <c r="U35" i="52" s="1"/>
  <c r="U16" i="52"/>
  <c r="S31" i="52"/>
  <c r="Q23" i="52"/>
  <c r="Q26" i="52" s="1"/>
  <c r="S10" i="52"/>
  <c r="S32" i="52"/>
  <c r="U39" i="52"/>
  <c r="U22" i="52"/>
  <c r="S36" i="52"/>
  <c r="U36" i="52" s="1"/>
  <c r="K276" i="29" l="1"/>
  <c r="K277" i="29" s="1"/>
  <c r="G276" i="29"/>
  <c r="G277" i="29" s="1"/>
  <c r="G272" i="29"/>
  <c r="J271" i="29"/>
  <c r="J272" i="29" s="1"/>
  <c r="J274" i="29"/>
  <c r="J276" i="29" s="1"/>
  <c r="P181" i="29"/>
  <c r="D223" i="29"/>
  <c r="I274" i="29"/>
  <c r="I276" i="29" s="1"/>
  <c r="I277" i="29" s="1"/>
  <c r="I271" i="29"/>
  <c r="I272" i="29" s="1"/>
  <c r="D266" i="29"/>
  <c r="P266" i="29" s="1"/>
  <c r="P231" i="29"/>
  <c r="P168" i="29"/>
  <c r="P169" i="29" s="1"/>
  <c r="D282" i="29"/>
  <c r="P282" i="29" s="1"/>
  <c r="P174" i="29"/>
  <c r="D224" i="29"/>
  <c r="L236" i="29"/>
  <c r="L237" i="29" s="1"/>
  <c r="L258" i="29"/>
  <c r="M274" i="29"/>
  <c r="M276" i="29" s="1"/>
  <c r="M271" i="29"/>
  <c r="M272" i="29" s="1"/>
  <c r="E274" i="29"/>
  <c r="E276" i="29" s="1"/>
  <c r="E271" i="29"/>
  <c r="E272" i="29" s="1"/>
  <c r="N271" i="29"/>
  <c r="N272" i="29" s="1"/>
  <c r="N274" i="29"/>
  <c r="N276" i="29" s="1"/>
  <c r="P230" i="29"/>
  <c r="D265" i="29"/>
  <c r="P203" i="29"/>
  <c r="P217" i="29" s="1"/>
  <c r="P218" i="29" s="1"/>
  <c r="D217" i="29"/>
  <c r="D218" i="29" s="1"/>
  <c r="D267" i="29"/>
  <c r="P267" i="29" s="1"/>
  <c r="P232" i="29"/>
  <c r="F271" i="29"/>
  <c r="F272" i="29" s="1"/>
  <c r="F274" i="29"/>
  <c r="F276" i="29" s="1"/>
  <c r="D292" i="29"/>
  <c r="P292" i="29" s="1"/>
  <c r="P180" i="29"/>
  <c r="D229" i="29"/>
  <c r="D280" i="29"/>
  <c r="P280" i="29" s="1"/>
  <c r="D222" i="29"/>
  <c r="D185" i="29"/>
  <c r="D199" i="29" s="1"/>
  <c r="D294" i="29" s="1"/>
  <c r="P294" i="29" s="1"/>
  <c r="P172" i="29"/>
  <c r="D290" i="29"/>
  <c r="P290" i="29" s="1"/>
  <c r="D227" i="29"/>
  <c r="P178" i="29"/>
  <c r="K272" i="29"/>
  <c r="O277" i="29"/>
  <c r="D291" i="29"/>
  <c r="P291" i="29" s="1"/>
  <c r="P179" i="29"/>
  <c r="D228" i="29"/>
  <c r="D281" i="29"/>
  <c r="P281" i="29" s="1"/>
  <c r="P173" i="29"/>
  <c r="H236" i="29"/>
  <c r="H237" i="29" s="1"/>
  <c r="H258" i="29"/>
  <c r="D269" i="29"/>
  <c r="P269" i="29" s="1"/>
  <c r="P234" i="29"/>
  <c r="S23" i="52"/>
  <c r="S26" i="52" s="1"/>
  <c r="S30" i="52"/>
  <c r="S37" i="52" s="1"/>
  <c r="S40" i="52" s="1"/>
  <c r="M277" i="29" l="1"/>
  <c r="J277" i="29"/>
  <c r="F277" i="29"/>
  <c r="N277" i="29"/>
  <c r="D260" i="29"/>
  <c r="P260" i="29" s="1"/>
  <c r="F13" i="2" s="1"/>
  <c r="P224" i="29"/>
  <c r="D259" i="29"/>
  <c r="P259" i="29" s="1"/>
  <c r="P223" i="29"/>
  <c r="H274" i="29"/>
  <c r="H276" i="29" s="1"/>
  <c r="H277" i="29" s="1"/>
  <c r="H271" i="29"/>
  <c r="H272" i="29" s="1"/>
  <c r="D263" i="29"/>
  <c r="P263" i="29" s="1"/>
  <c r="P228" i="29"/>
  <c r="P185" i="29"/>
  <c r="P199" i="29" s="1"/>
  <c r="D264" i="29"/>
  <c r="P264" i="29" s="1"/>
  <c r="P229" i="29"/>
  <c r="D275" i="29"/>
  <c r="P275" i="29" s="1"/>
  <c r="P265" i="29"/>
  <c r="L274" i="29"/>
  <c r="L276" i="29" s="1"/>
  <c r="L271" i="29"/>
  <c r="L272" i="29" s="1"/>
  <c r="D262" i="29"/>
  <c r="P262" i="29" s="1"/>
  <c r="P227" i="29"/>
  <c r="P222" i="29"/>
  <c r="D13" i="2" s="1"/>
  <c r="D258" i="29"/>
  <c r="D236" i="29"/>
  <c r="D237" i="29" s="1"/>
  <c r="E277" i="29"/>
  <c r="D30" i="40"/>
  <c r="E30" i="40"/>
  <c r="F30" i="40"/>
  <c r="G30" i="40"/>
  <c r="H30" i="40"/>
  <c r="I30" i="40"/>
  <c r="J30" i="40"/>
  <c r="K30" i="40"/>
  <c r="L30" i="40"/>
  <c r="M30" i="40"/>
  <c r="N30" i="40"/>
  <c r="C30" i="40"/>
  <c r="E13" i="2" l="1"/>
  <c r="L277" i="29"/>
  <c r="P236" i="29"/>
  <c r="P237" i="29" s="1"/>
  <c r="D274" i="29"/>
  <c r="P258" i="29"/>
  <c r="P271" i="29" s="1"/>
  <c r="D271" i="29"/>
  <c r="D272" i="29" s="1"/>
  <c r="E24" i="41"/>
  <c r="F24" i="41"/>
  <c r="G24" i="41"/>
  <c r="H24" i="41"/>
  <c r="I24" i="41"/>
  <c r="J24" i="41"/>
  <c r="K24" i="41"/>
  <c r="L24" i="41"/>
  <c r="M24" i="41"/>
  <c r="N24" i="41"/>
  <c r="E26" i="41"/>
  <c r="F26" i="41"/>
  <c r="G26" i="41"/>
  <c r="H26" i="41"/>
  <c r="I26" i="41"/>
  <c r="J26" i="41"/>
  <c r="K26" i="41"/>
  <c r="L26" i="41"/>
  <c r="M26" i="41"/>
  <c r="N26" i="41"/>
  <c r="D26" i="41"/>
  <c r="D24" i="41"/>
  <c r="E17" i="40"/>
  <c r="F17" i="40"/>
  <c r="G17" i="40"/>
  <c r="H17" i="40"/>
  <c r="I17" i="40"/>
  <c r="J17" i="40"/>
  <c r="K17" i="40"/>
  <c r="L17" i="40"/>
  <c r="M17" i="40"/>
  <c r="N17" i="40"/>
  <c r="D17" i="40"/>
  <c r="E13" i="40"/>
  <c r="F13" i="40"/>
  <c r="D13" i="40"/>
  <c r="E36" i="40"/>
  <c r="F36" i="40"/>
  <c r="G36" i="40"/>
  <c r="G42" i="40" s="1"/>
  <c r="H36" i="40"/>
  <c r="I36" i="40"/>
  <c r="J36" i="40"/>
  <c r="K36" i="40"/>
  <c r="L36" i="40"/>
  <c r="M36" i="40"/>
  <c r="N36" i="40"/>
  <c r="E38" i="40"/>
  <c r="F38" i="40"/>
  <c r="G38" i="40"/>
  <c r="H38" i="40"/>
  <c r="I38" i="40"/>
  <c r="J38" i="40"/>
  <c r="K38" i="40"/>
  <c r="L38" i="40"/>
  <c r="M38" i="40"/>
  <c r="N38" i="40"/>
  <c r="D38" i="40"/>
  <c r="D36" i="40"/>
  <c r="E28" i="40"/>
  <c r="F28" i="40"/>
  <c r="D28" i="40"/>
  <c r="D14" i="26"/>
  <c r="D16" i="26" s="1"/>
  <c r="D18" i="26" s="1"/>
  <c r="P272" i="29" l="1"/>
  <c r="P274" i="29"/>
  <c r="P276" i="29" s="1"/>
  <c r="P277" i="29" s="1"/>
  <c r="D276" i="29"/>
  <c r="D277" i="29" s="1"/>
  <c r="D19" i="26"/>
  <c r="D21" i="26" s="1"/>
  <c r="D113" i="23" l="1"/>
  <c r="A2" i="32" l="1"/>
  <c r="D15" i="2" l="1"/>
  <c r="BD17" i="23" l="1"/>
  <c r="BL108" i="23" l="1"/>
  <c r="BL109" i="23" s="1"/>
  <c r="BM108" i="23"/>
  <c r="BM109" i="23" s="1"/>
  <c r="BN108" i="23"/>
  <c r="BN109" i="23" s="1"/>
  <c r="BO108" i="23"/>
  <c r="BO109" i="23" s="1"/>
  <c r="BP108" i="23"/>
  <c r="BP109" i="23" s="1"/>
  <c r="BQ108" i="23"/>
  <c r="BQ109" i="23" s="1"/>
  <c r="BR108" i="23"/>
  <c r="BR109" i="23" s="1"/>
  <c r="BS108" i="23"/>
  <c r="BS109" i="23" s="1"/>
  <c r="BT108" i="23"/>
  <c r="BT109" i="23" s="1"/>
  <c r="BU108" i="23"/>
  <c r="BU109" i="23" s="1"/>
  <c r="BV108" i="23"/>
  <c r="BV109" i="23" s="1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D110" i="23" s="1"/>
  <c r="E105" i="23" s="1"/>
  <c r="BK109" i="23"/>
  <c r="BL100" i="23"/>
  <c r="BL101" i="23" s="1"/>
  <c r="BM100" i="23"/>
  <c r="BM101" i="23" s="1"/>
  <c r="BN100" i="23"/>
  <c r="BN101" i="23" s="1"/>
  <c r="BO100" i="23"/>
  <c r="BO101" i="23" s="1"/>
  <c r="BP100" i="23"/>
  <c r="BP101" i="23" s="1"/>
  <c r="BQ100" i="23"/>
  <c r="BQ101" i="23" s="1"/>
  <c r="BR100" i="23"/>
  <c r="BR101" i="23" s="1"/>
  <c r="BS100" i="23"/>
  <c r="BS101" i="23" s="1"/>
  <c r="BT100" i="23"/>
  <c r="BT101" i="23" s="1"/>
  <c r="BU100" i="23"/>
  <c r="BU101" i="23" s="1"/>
  <c r="BV100" i="23"/>
  <c r="BV101" i="23" s="1"/>
  <c r="BJ101" i="23"/>
  <c r="BI101" i="23"/>
  <c r="BH101" i="23"/>
  <c r="BG101" i="23"/>
  <c r="BF101" i="23"/>
  <c r="BE101" i="23"/>
  <c r="BD101" i="23"/>
  <c r="BC101" i="23"/>
  <c r="BB101" i="23"/>
  <c r="BA101" i="23"/>
  <c r="AZ101" i="23"/>
  <c r="AY101" i="23"/>
  <c r="AX101" i="23"/>
  <c r="AW101" i="23"/>
  <c r="AV101" i="23"/>
  <c r="AU101" i="23"/>
  <c r="AT101" i="23"/>
  <c r="AS101" i="23"/>
  <c r="AR101" i="23"/>
  <c r="AQ101" i="23"/>
  <c r="AP101" i="23"/>
  <c r="AO101" i="23"/>
  <c r="AN101" i="23"/>
  <c r="AM101" i="23"/>
  <c r="AL101" i="23"/>
  <c r="AK101" i="23"/>
  <c r="AJ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D102" i="23" s="1"/>
  <c r="E97" i="23" s="1"/>
  <c r="BK101" i="23"/>
  <c r="BP93" i="23"/>
  <c r="BQ93" i="23"/>
  <c r="BR93" i="23"/>
  <c r="BS93" i="23"/>
  <c r="BT93" i="23"/>
  <c r="BU93" i="23"/>
  <c r="BV93" i="23"/>
  <c r="BW93" i="23"/>
  <c r="BX93" i="23"/>
  <c r="BY93" i="23"/>
  <c r="BZ93" i="23"/>
  <c r="CA93" i="23"/>
  <c r="BO93" i="23"/>
  <c r="BN93" i="23"/>
  <c r="BM93" i="23"/>
  <c r="BL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D94" i="23" s="1"/>
  <c r="E85" i="23" s="1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BL80" i="23"/>
  <c r="BL81" i="23" s="1"/>
  <c r="BM80" i="23"/>
  <c r="BM81" i="23" s="1"/>
  <c r="BN80" i="23"/>
  <c r="BN81" i="23" s="1"/>
  <c r="BO80" i="23"/>
  <c r="BO81" i="23" s="1"/>
  <c r="BP80" i="23"/>
  <c r="BP81" i="23" s="1"/>
  <c r="BQ80" i="23"/>
  <c r="BQ81" i="23" s="1"/>
  <c r="BR80" i="23"/>
  <c r="BR81" i="23" s="1"/>
  <c r="BS80" i="23"/>
  <c r="BS81" i="23" s="1"/>
  <c r="BT80" i="23"/>
  <c r="BT81" i="23" s="1"/>
  <c r="BU80" i="23"/>
  <c r="BU81" i="23" s="1"/>
  <c r="BV80" i="23"/>
  <c r="BV81" i="23" s="1"/>
  <c r="BZ81" i="23"/>
  <c r="AY81" i="23"/>
  <c r="AX81" i="23"/>
  <c r="AW81" i="23"/>
  <c r="AV81" i="23"/>
  <c r="AU81" i="23"/>
  <c r="AT81" i="23"/>
  <c r="AS81" i="23"/>
  <c r="AR81" i="23"/>
  <c r="AQ81" i="23"/>
  <c r="AP81" i="23"/>
  <c r="AO81" i="23"/>
  <c r="AN81" i="23"/>
  <c r="AM81" i="23"/>
  <c r="AL81" i="23"/>
  <c r="AK81" i="23"/>
  <c r="AJ81" i="23"/>
  <c r="AI81" i="23"/>
  <c r="AH81" i="23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D82" i="23" s="1"/>
  <c r="E76" i="23" s="1"/>
  <c r="BK81" i="23"/>
  <c r="BJ81" i="23"/>
  <c r="BI81" i="23"/>
  <c r="BH81" i="23"/>
  <c r="BG81" i="23"/>
  <c r="BF81" i="23"/>
  <c r="BE81" i="23"/>
  <c r="BC81" i="23"/>
  <c r="BB81" i="23"/>
  <c r="BA81" i="23"/>
  <c r="AZ81" i="23"/>
  <c r="BD81" i="23"/>
  <c r="BW80" i="23"/>
  <c r="BY81" i="23"/>
  <c r="CA81" i="23"/>
  <c r="J45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D65" i="23" s="1"/>
  <c r="E60" i="23" s="1"/>
  <c r="BK64" i="23"/>
  <c r="BN56" i="23"/>
  <c r="BO56" i="23"/>
  <c r="BP56" i="23"/>
  <c r="BQ56" i="23"/>
  <c r="BR56" i="23"/>
  <c r="BS56" i="23"/>
  <c r="BT56" i="23"/>
  <c r="BU56" i="23"/>
  <c r="BV56" i="23"/>
  <c r="BW56" i="23"/>
  <c r="BX56" i="23"/>
  <c r="BY56" i="23"/>
  <c r="BZ56" i="23"/>
  <c r="CA56" i="23"/>
  <c r="BM56" i="23"/>
  <c r="BL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D57" i="23" s="1"/>
  <c r="E49" i="23" s="1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BN21" i="23"/>
  <c r="BO21" i="23"/>
  <c r="BP21" i="23"/>
  <c r="BQ21" i="23"/>
  <c r="BR21" i="23"/>
  <c r="BS21" i="23"/>
  <c r="BT21" i="23"/>
  <c r="BU21" i="23"/>
  <c r="BV21" i="23"/>
  <c r="BW21" i="23"/>
  <c r="BX21" i="23"/>
  <c r="BY21" i="23"/>
  <c r="BZ21" i="23"/>
  <c r="CA21" i="23"/>
  <c r="E65" i="23" l="1"/>
  <c r="F60" i="23" s="1"/>
  <c r="E102" i="23"/>
  <c r="F97" i="23" s="1"/>
  <c r="F102" i="23" s="1"/>
  <c r="G97" i="23" s="1"/>
  <c r="G102" i="23" s="1"/>
  <c r="H97" i="23" s="1"/>
  <c r="H102" i="23" s="1"/>
  <c r="I97" i="23" s="1"/>
  <c r="I102" i="23" s="1"/>
  <c r="J97" i="23" s="1"/>
  <c r="J102" i="23" s="1"/>
  <c r="K97" i="23" s="1"/>
  <c r="K102" i="23" s="1"/>
  <c r="L97" i="23" s="1"/>
  <c r="L102" i="23" s="1"/>
  <c r="M97" i="23" s="1"/>
  <c r="M102" i="23" s="1"/>
  <c r="N97" i="23" s="1"/>
  <c r="N102" i="23" s="1"/>
  <c r="O97" i="23" s="1"/>
  <c r="O102" i="23" s="1"/>
  <c r="P97" i="23" s="1"/>
  <c r="P102" i="23" s="1"/>
  <c r="Q97" i="23" s="1"/>
  <c r="Q102" i="23" s="1"/>
  <c r="R97" i="23" s="1"/>
  <c r="R102" i="23" s="1"/>
  <c r="S97" i="23" s="1"/>
  <c r="S102" i="23" s="1"/>
  <c r="T97" i="23" s="1"/>
  <c r="T102" i="23" s="1"/>
  <c r="U97" i="23" s="1"/>
  <c r="U102" i="23" s="1"/>
  <c r="V97" i="23" s="1"/>
  <c r="V102" i="23" s="1"/>
  <c r="W97" i="23" s="1"/>
  <c r="W102" i="23" s="1"/>
  <c r="X97" i="23" s="1"/>
  <c r="X102" i="23" s="1"/>
  <c r="Y97" i="23" s="1"/>
  <c r="Y102" i="23" s="1"/>
  <c r="Z97" i="23" s="1"/>
  <c r="Z102" i="23" s="1"/>
  <c r="AA97" i="23" s="1"/>
  <c r="AA102" i="23" s="1"/>
  <c r="AB97" i="23" s="1"/>
  <c r="AB102" i="23" s="1"/>
  <c r="AC97" i="23" s="1"/>
  <c r="AC102" i="23" s="1"/>
  <c r="AD97" i="23" s="1"/>
  <c r="AD102" i="23" s="1"/>
  <c r="AE97" i="23" s="1"/>
  <c r="AE102" i="23" s="1"/>
  <c r="AF97" i="23" s="1"/>
  <c r="AF102" i="23" s="1"/>
  <c r="AG97" i="23" s="1"/>
  <c r="AG102" i="23" s="1"/>
  <c r="AH97" i="23" s="1"/>
  <c r="AH102" i="23" s="1"/>
  <c r="AI97" i="23" s="1"/>
  <c r="AI102" i="23" s="1"/>
  <c r="AJ97" i="23" s="1"/>
  <c r="AJ102" i="23" s="1"/>
  <c r="AK97" i="23" s="1"/>
  <c r="AK102" i="23" s="1"/>
  <c r="AL97" i="23" s="1"/>
  <c r="AL102" i="23" s="1"/>
  <c r="AM97" i="23" s="1"/>
  <c r="AM102" i="23" s="1"/>
  <c r="AN97" i="23" s="1"/>
  <c r="AN102" i="23" s="1"/>
  <c r="AO97" i="23" s="1"/>
  <c r="AO102" i="23" s="1"/>
  <c r="AP97" i="23" s="1"/>
  <c r="AP102" i="23" s="1"/>
  <c r="AQ97" i="23" s="1"/>
  <c r="AQ102" i="23" s="1"/>
  <c r="AR97" i="23" s="1"/>
  <c r="AR102" i="23" s="1"/>
  <c r="AS97" i="23" s="1"/>
  <c r="AS102" i="23" s="1"/>
  <c r="AT97" i="23" s="1"/>
  <c r="AT102" i="23" s="1"/>
  <c r="AU97" i="23" s="1"/>
  <c r="AU102" i="23" s="1"/>
  <c r="AV97" i="23" s="1"/>
  <c r="AV102" i="23" s="1"/>
  <c r="AW97" i="23" s="1"/>
  <c r="AW102" i="23" s="1"/>
  <c r="AX97" i="23" s="1"/>
  <c r="AX102" i="23" s="1"/>
  <c r="AY97" i="23" s="1"/>
  <c r="AY102" i="23" s="1"/>
  <c r="AZ97" i="23" s="1"/>
  <c r="AZ102" i="23" s="1"/>
  <c r="BA97" i="23" s="1"/>
  <c r="BA102" i="23" s="1"/>
  <c r="BB97" i="23" s="1"/>
  <c r="BB102" i="23" s="1"/>
  <c r="BC97" i="23" s="1"/>
  <c r="BC102" i="23" s="1"/>
  <c r="BD97" i="23" s="1"/>
  <c r="BD102" i="23" s="1"/>
  <c r="BE97" i="23" s="1"/>
  <c r="BE102" i="23" s="1"/>
  <c r="BF97" i="23" s="1"/>
  <c r="BF102" i="23" s="1"/>
  <c r="BG97" i="23" s="1"/>
  <c r="BG102" i="23" s="1"/>
  <c r="BH97" i="23" s="1"/>
  <c r="BH102" i="23" s="1"/>
  <c r="BI97" i="23" s="1"/>
  <c r="BI102" i="23" s="1"/>
  <c r="BJ97" i="23" s="1"/>
  <c r="BJ102" i="23" s="1"/>
  <c r="BK97" i="23" s="1"/>
  <c r="BK102" i="23" s="1"/>
  <c r="BL97" i="23" s="1"/>
  <c r="BL102" i="23" s="1"/>
  <c r="BM97" i="23" s="1"/>
  <c r="BM102" i="23" s="1"/>
  <c r="BN97" i="23" s="1"/>
  <c r="BN102" i="23" s="1"/>
  <c r="BO97" i="23" s="1"/>
  <c r="BO102" i="23" s="1"/>
  <c r="BP97" i="23" s="1"/>
  <c r="BP102" i="23" s="1"/>
  <c r="BQ97" i="23" s="1"/>
  <c r="BQ102" i="23" s="1"/>
  <c r="BR97" i="23" s="1"/>
  <c r="BR102" i="23" s="1"/>
  <c r="BS97" i="23" s="1"/>
  <c r="BS102" i="23" s="1"/>
  <c r="BT97" i="23" s="1"/>
  <c r="BT102" i="23" s="1"/>
  <c r="BU97" i="23" s="1"/>
  <c r="BU102" i="23" s="1"/>
  <c r="BV97" i="23" s="1"/>
  <c r="BV102" i="23" s="1"/>
  <c r="BW97" i="23" s="1"/>
  <c r="E94" i="23"/>
  <c r="F85" i="23" s="1"/>
  <c r="F94" i="23" s="1"/>
  <c r="G85" i="23" s="1"/>
  <c r="G94" i="23" s="1"/>
  <c r="H85" i="23" s="1"/>
  <c r="H94" i="23" s="1"/>
  <c r="I85" i="23" s="1"/>
  <c r="I94" i="23" s="1"/>
  <c r="J85" i="23" s="1"/>
  <c r="J94" i="23" s="1"/>
  <c r="K85" i="23" s="1"/>
  <c r="K94" i="23" s="1"/>
  <c r="L85" i="23" s="1"/>
  <c r="L94" i="23" s="1"/>
  <c r="M85" i="23" s="1"/>
  <c r="M94" i="23" s="1"/>
  <c r="N85" i="23" s="1"/>
  <c r="N94" i="23" s="1"/>
  <c r="O85" i="23" s="1"/>
  <c r="O94" i="23" s="1"/>
  <c r="P85" i="23" s="1"/>
  <c r="P94" i="23" s="1"/>
  <c r="Q85" i="23" s="1"/>
  <c r="Q94" i="23" s="1"/>
  <c r="R85" i="23" s="1"/>
  <c r="R94" i="23" s="1"/>
  <c r="S85" i="23" s="1"/>
  <c r="S94" i="23" s="1"/>
  <c r="T85" i="23" s="1"/>
  <c r="T94" i="23" s="1"/>
  <c r="U85" i="23" s="1"/>
  <c r="U94" i="23" s="1"/>
  <c r="V85" i="23" s="1"/>
  <c r="V94" i="23" s="1"/>
  <c r="W85" i="23" s="1"/>
  <c r="W94" i="23" s="1"/>
  <c r="X85" i="23" s="1"/>
  <c r="X94" i="23" s="1"/>
  <c r="Y85" i="23" s="1"/>
  <c r="Y94" i="23" s="1"/>
  <c r="Z85" i="23" s="1"/>
  <c r="Z94" i="23" s="1"/>
  <c r="AA85" i="23" s="1"/>
  <c r="AA94" i="23" s="1"/>
  <c r="AB85" i="23" s="1"/>
  <c r="AB94" i="23" s="1"/>
  <c r="AC85" i="23" s="1"/>
  <c r="AC94" i="23" s="1"/>
  <c r="AD85" i="23" s="1"/>
  <c r="AD94" i="23" s="1"/>
  <c r="AE85" i="23" s="1"/>
  <c r="AE94" i="23" s="1"/>
  <c r="AF85" i="23" s="1"/>
  <c r="AF94" i="23" s="1"/>
  <c r="AG85" i="23" s="1"/>
  <c r="AG94" i="23" s="1"/>
  <c r="AH85" i="23" s="1"/>
  <c r="AH94" i="23" s="1"/>
  <c r="AI85" i="23" s="1"/>
  <c r="AI94" i="23" s="1"/>
  <c r="AJ85" i="23" s="1"/>
  <c r="AJ94" i="23" s="1"/>
  <c r="AK85" i="23" s="1"/>
  <c r="AK94" i="23" s="1"/>
  <c r="AL85" i="23" s="1"/>
  <c r="AL94" i="23" s="1"/>
  <c r="AM85" i="23" s="1"/>
  <c r="AM94" i="23" s="1"/>
  <c r="AN85" i="23" s="1"/>
  <c r="AN94" i="23" s="1"/>
  <c r="AO85" i="23" s="1"/>
  <c r="AO94" i="23" s="1"/>
  <c r="AP85" i="23" s="1"/>
  <c r="AP94" i="23" s="1"/>
  <c r="AQ85" i="23" s="1"/>
  <c r="AQ94" i="23" s="1"/>
  <c r="AR85" i="23" s="1"/>
  <c r="AR94" i="23" s="1"/>
  <c r="AS85" i="23" s="1"/>
  <c r="AS94" i="23" s="1"/>
  <c r="AT85" i="23" s="1"/>
  <c r="AT94" i="23" s="1"/>
  <c r="AU85" i="23" s="1"/>
  <c r="AU94" i="23" s="1"/>
  <c r="AV85" i="23" s="1"/>
  <c r="AV94" i="23" s="1"/>
  <c r="AW85" i="23" s="1"/>
  <c r="AW94" i="23" s="1"/>
  <c r="AX85" i="23" s="1"/>
  <c r="AX94" i="23" s="1"/>
  <c r="AY85" i="23" s="1"/>
  <c r="AY94" i="23" s="1"/>
  <c r="AZ85" i="23" s="1"/>
  <c r="AZ94" i="23" s="1"/>
  <c r="BA85" i="23" s="1"/>
  <c r="BA94" i="23" s="1"/>
  <c r="BB85" i="23" s="1"/>
  <c r="BB94" i="23" s="1"/>
  <c r="BC85" i="23" s="1"/>
  <c r="BC94" i="23" s="1"/>
  <c r="BD85" i="23" s="1"/>
  <c r="BD94" i="23" s="1"/>
  <c r="BE85" i="23" s="1"/>
  <c r="BE94" i="23" s="1"/>
  <c r="BF85" i="23" s="1"/>
  <c r="BF94" i="23" s="1"/>
  <c r="BG85" i="23" s="1"/>
  <c r="BG94" i="23" s="1"/>
  <c r="BH85" i="23" s="1"/>
  <c r="BH94" i="23" s="1"/>
  <c r="BI85" i="23" s="1"/>
  <c r="BI94" i="23" s="1"/>
  <c r="BJ85" i="23" s="1"/>
  <c r="BJ94" i="23" s="1"/>
  <c r="BK85" i="23" s="1"/>
  <c r="BK94" i="23" s="1"/>
  <c r="BL85" i="23" s="1"/>
  <c r="BL94" i="23" s="1"/>
  <c r="BM85" i="23" s="1"/>
  <c r="BM94" i="23" s="1"/>
  <c r="BN85" i="23" s="1"/>
  <c r="BN94" i="23" s="1"/>
  <c r="BO85" i="23" s="1"/>
  <c r="BO94" i="23" s="1"/>
  <c r="BP85" i="23" s="1"/>
  <c r="BP94" i="23" s="1"/>
  <c r="BQ85" i="23" s="1"/>
  <c r="BQ94" i="23" s="1"/>
  <c r="BR85" i="23" s="1"/>
  <c r="BR94" i="23" s="1"/>
  <c r="BS85" i="23" s="1"/>
  <c r="BS94" i="23" s="1"/>
  <c r="BT85" i="23" s="1"/>
  <c r="BT94" i="23" s="1"/>
  <c r="BU85" i="23" s="1"/>
  <c r="BU94" i="23" s="1"/>
  <c r="BV85" i="23" s="1"/>
  <c r="BV94" i="23" s="1"/>
  <c r="BW85" i="23" s="1"/>
  <c r="BW94" i="23" s="1"/>
  <c r="BX85" i="23" s="1"/>
  <c r="BX94" i="23" s="1"/>
  <c r="BY85" i="23" s="1"/>
  <c r="BY94" i="23" s="1"/>
  <c r="BZ85" i="23" s="1"/>
  <c r="BZ94" i="23" s="1"/>
  <c r="CA85" i="23" s="1"/>
  <c r="CA94" i="23" s="1"/>
  <c r="E110" i="23"/>
  <c r="F105" i="23" s="1"/>
  <c r="F110" i="23" s="1"/>
  <c r="G105" i="23" s="1"/>
  <c r="G110" i="23" s="1"/>
  <c r="H105" i="23" s="1"/>
  <c r="H110" i="23" s="1"/>
  <c r="I105" i="23" s="1"/>
  <c r="I110" i="23" s="1"/>
  <c r="J105" i="23" s="1"/>
  <c r="J110" i="23" s="1"/>
  <c r="K105" i="23" s="1"/>
  <c r="K110" i="23" s="1"/>
  <c r="L105" i="23" s="1"/>
  <c r="L110" i="23" s="1"/>
  <c r="M105" i="23" s="1"/>
  <c r="M110" i="23" s="1"/>
  <c r="N105" i="23" s="1"/>
  <c r="N110" i="23" s="1"/>
  <c r="O105" i="23" s="1"/>
  <c r="O110" i="23" s="1"/>
  <c r="P105" i="23" s="1"/>
  <c r="P110" i="23" s="1"/>
  <c r="Q105" i="23" s="1"/>
  <c r="Q110" i="23" s="1"/>
  <c r="R105" i="23" s="1"/>
  <c r="R110" i="23" s="1"/>
  <c r="S105" i="23" s="1"/>
  <c r="S110" i="23" s="1"/>
  <c r="T105" i="23" s="1"/>
  <c r="T110" i="23" s="1"/>
  <c r="U105" i="23" s="1"/>
  <c r="U110" i="23" s="1"/>
  <c r="V105" i="23" s="1"/>
  <c r="V110" i="23" s="1"/>
  <c r="W105" i="23" s="1"/>
  <c r="W110" i="23" s="1"/>
  <c r="X105" i="23" s="1"/>
  <c r="X110" i="23" s="1"/>
  <c r="Y105" i="23" s="1"/>
  <c r="Y110" i="23" s="1"/>
  <c r="Z105" i="23" s="1"/>
  <c r="Z110" i="23" s="1"/>
  <c r="AA105" i="23" s="1"/>
  <c r="AA110" i="23" s="1"/>
  <c r="AB105" i="23" s="1"/>
  <c r="AB110" i="23" s="1"/>
  <c r="AC105" i="23" s="1"/>
  <c r="AC110" i="23" s="1"/>
  <c r="AD105" i="23" s="1"/>
  <c r="AD110" i="23" s="1"/>
  <c r="AE105" i="23" s="1"/>
  <c r="AE110" i="23" s="1"/>
  <c r="AF105" i="23" s="1"/>
  <c r="AF110" i="23" s="1"/>
  <c r="AG105" i="23" s="1"/>
  <c r="AG110" i="23" s="1"/>
  <c r="AH105" i="23" s="1"/>
  <c r="AH110" i="23" s="1"/>
  <c r="AI105" i="23" s="1"/>
  <c r="AI110" i="23" s="1"/>
  <c r="AJ105" i="23" s="1"/>
  <c r="AJ110" i="23" s="1"/>
  <c r="AK105" i="23" s="1"/>
  <c r="AK110" i="23" s="1"/>
  <c r="AL105" i="23" s="1"/>
  <c r="AL110" i="23" s="1"/>
  <c r="AM105" i="23" s="1"/>
  <c r="AM110" i="23" s="1"/>
  <c r="AN105" i="23" s="1"/>
  <c r="AN110" i="23" s="1"/>
  <c r="AO105" i="23" s="1"/>
  <c r="AO110" i="23" s="1"/>
  <c r="AP105" i="23" s="1"/>
  <c r="AP110" i="23" s="1"/>
  <c r="AQ105" i="23" s="1"/>
  <c r="AQ110" i="23" s="1"/>
  <c r="AR105" i="23" s="1"/>
  <c r="AR110" i="23" s="1"/>
  <c r="AS105" i="23" s="1"/>
  <c r="AS110" i="23" s="1"/>
  <c r="AT105" i="23" s="1"/>
  <c r="AT110" i="23" s="1"/>
  <c r="AU105" i="23" s="1"/>
  <c r="AU110" i="23" s="1"/>
  <c r="AV105" i="23" s="1"/>
  <c r="AV110" i="23" s="1"/>
  <c r="AW105" i="23" s="1"/>
  <c r="AW110" i="23" s="1"/>
  <c r="AX105" i="23" s="1"/>
  <c r="AX110" i="23" s="1"/>
  <c r="AY105" i="23" s="1"/>
  <c r="AY110" i="23" s="1"/>
  <c r="AZ105" i="23" s="1"/>
  <c r="AZ110" i="23" s="1"/>
  <c r="BA105" i="23" s="1"/>
  <c r="BA110" i="23" s="1"/>
  <c r="BB105" i="23" s="1"/>
  <c r="BB110" i="23" s="1"/>
  <c r="BC105" i="23" s="1"/>
  <c r="BC110" i="23" s="1"/>
  <c r="BD105" i="23" s="1"/>
  <c r="BD110" i="23" s="1"/>
  <c r="BE105" i="23" s="1"/>
  <c r="BE110" i="23" s="1"/>
  <c r="BF105" i="23" s="1"/>
  <c r="BF110" i="23" s="1"/>
  <c r="BG105" i="23" s="1"/>
  <c r="BG110" i="23" s="1"/>
  <c r="BH105" i="23" s="1"/>
  <c r="BH110" i="23" s="1"/>
  <c r="BI105" i="23" s="1"/>
  <c r="BI110" i="23" s="1"/>
  <c r="BJ105" i="23" s="1"/>
  <c r="BJ110" i="23" s="1"/>
  <c r="BK105" i="23" s="1"/>
  <c r="BK110" i="23" s="1"/>
  <c r="BL105" i="23" s="1"/>
  <c r="BL110" i="23" s="1"/>
  <c r="BM105" i="23" s="1"/>
  <c r="BM110" i="23" s="1"/>
  <c r="BN105" i="23" s="1"/>
  <c r="BN110" i="23" s="1"/>
  <c r="BO105" i="23" s="1"/>
  <c r="BO110" i="23" s="1"/>
  <c r="BP105" i="23" s="1"/>
  <c r="BP110" i="23" s="1"/>
  <c r="BQ105" i="23" s="1"/>
  <c r="BQ110" i="23" s="1"/>
  <c r="BR105" i="23" s="1"/>
  <c r="BR110" i="23" s="1"/>
  <c r="BS105" i="23" s="1"/>
  <c r="BS110" i="23" s="1"/>
  <c r="BT105" i="23" s="1"/>
  <c r="BT110" i="23" s="1"/>
  <c r="BU105" i="23" s="1"/>
  <c r="BU110" i="23" s="1"/>
  <c r="BV105" i="23" s="1"/>
  <c r="BV110" i="23" s="1"/>
  <c r="BW105" i="23" s="1"/>
  <c r="E57" i="23"/>
  <c r="F49" i="23" s="1"/>
  <c r="BW81" i="23"/>
  <c r="BX81" i="23"/>
  <c r="E82" i="23"/>
  <c r="F76" i="23" s="1"/>
  <c r="F82" i="23" s="1"/>
  <c r="G76" i="23" s="1"/>
  <c r="G82" i="23" s="1"/>
  <c r="H76" i="23" s="1"/>
  <c r="H82" i="23" s="1"/>
  <c r="I76" i="23" s="1"/>
  <c r="I82" i="23" s="1"/>
  <c r="J76" i="23" s="1"/>
  <c r="J82" i="23" s="1"/>
  <c r="K76" i="23" s="1"/>
  <c r="K82" i="23" s="1"/>
  <c r="L76" i="23" s="1"/>
  <c r="L82" i="23" s="1"/>
  <c r="M76" i="23" s="1"/>
  <c r="M82" i="23" s="1"/>
  <c r="N76" i="23" s="1"/>
  <c r="N82" i="23" s="1"/>
  <c r="O76" i="23" s="1"/>
  <c r="O82" i="23" s="1"/>
  <c r="P76" i="23" s="1"/>
  <c r="P82" i="23" s="1"/>
  <c r="Q76" i="23" s="1"/>
  <c r="Q82" i="23" s="1"/>
  <c r="R76" i="23" s="1"/>
  <c r="R82" i="23" s="1"/>
  <c r="S76" i="23" s="1"/>
  <c r="S82" i="23" s="1"/>
  <c r="T76" i="23" s="1"/>
  <c r="T82" i="23" s="1"/>
  <c r="U76" i="23" s="1"/>
  <c r="U82" i="23" s="1"/>
  <c r="V76" i="23" s="1"/>
  <c r="V82" i="23" s="1"/>
  <c r="W76" i="23" s="1"/>
  <c r="W82" i="23" s="1"/>
  <c r="X76" i="23" s="1"/>
  <c r="X82" i="23" s="1"/>
  <c r="Y76" i="23" s="1"/>
  <c r="Y82" i="23" s="1"/>
  <c r="Z76" i="23" s="1"/>
  <c r="Z82" i="23" s="1"/>
  <c r="AA76" i="23" s="1"/>
  <c r="AA82" i="23" s="1"/>
  <c r="AB76" i="23" s="1"/>
  <c r="AB82" i="23" s="1"/>
  <c r="AC76" i="23" s="1"/>
  <c r="AC82" i="23" s="1"/>
  <c r="AD76" i="23" s="1"/>
  <c r="AD82" i="23" s="1"/>
  <c r="AE76" i="23" s="1"/>
  <c r="AE82" i="23" s="1"/>
  <c r="AF76" i="23" s="1"/>
  <c r="AF82" i="23" s="1"/>
  <c r="AG76" i="23" s="1"/>
  <c r="AG82" i="23" s="1"/>
  <c r="AH76" i="23" s="1"/>
  <c r="AH82" i="23" s="1"/>
  <c r="AI76" i="23" s="1"/>
  <c r="AI82" i="23" s="1"/>
  <c r="AJ76" i="23" s="1"/>
  <c r="AJ82" i="23" s="1"/>
  <c r="AK76" i="23" s="1"/>
  <c r="AK82" i="23" s="1"/>
  <c r="AL76" i="23" s="1"/>
  <c r="AL82" i="23" s="1"/>
  <c r="AM76" i="23" s="1"/>
  <c r="AM82" i="23" s="1"/>
  <c r="AN76" i="23" s="1"/>
  <c r="AN82" i="23" s="1"/>
  <c r="AO76" i="23" s="1"/>
  <c r="AO82" i="23" s="1"/>
  <c r="AP76" i="23" s="1"/>
  <c r="AP82" i="23" s="1"/>
  <c r="AQ76" i="23" s="1"/>
  <c r="AQ82" i="23" s="1"/>
  <c r="AR76" i="23" s="1"/>
  <c r="AR82" i="23" s="1"/>
  <c r="AS76" i="23" s="1"/>
  <c r="AS82" i="23" s="1"/>
  <c r="AT76" i="23" s="1"/>
  <c r="AT82" i="23" s="1"/>
  <c r="AU76" i="23" s="1"/>
  <c r="AU82" i="23" s="1"/>
  <c r="AV76" i="23" s="1"/>
  <c r="AV82" i="23" s="1"/>
  <c r="AW76" i="23" s="1"/>
  <c r="AW82" i="23" s="1"/>
  <c r="AX76" i="23" s="1"/>
  <c r="AX82" i="23" s="1"/>
  <c r="AY76" i="23" s="1"/>
  <c r="AY82" i="23" s="1"/>
  <c r="AZ76" i="23" s="1"/>
  <c r="AZ82" i="23" s="1"/>
  <c r="BA76" i="23" s="1"/>
  <c r="BA82" i="23" s="1"/>
  <c r="BB76" i="23" s="1"/>
  <c r="BB82" i="23" s="1"/>
  <c r="BC76" i="23" s="1"/>
  <c r="BC82" i="23" s="1"/>
  <c r="BD76" i="23" s="1"/>
  <c r="BD82" i="23" s="1"/>
  <c r="BE76" i="23" s="1"/>
  <c r="BE82" i="23" s="1"/>
  <c r="BF76" i="23" s="1"/>
  <c r="BF82" i="23" s="1"/>
  <c r="BG76" i="23" s="1"/>
  <c r="BG82" i="23" s="1"/>
  <c r="BH76" i="23" s="1"/>
  <c r="BH82" i="23" s="1"/>
  <c r="BI76" i="23" s="1"/>
  <c r="BI82" i="23" s="1"/>
  <c r="BJ76" i="23" s="1"/>
  <c r="BJ82" i="23" s="1"/>
  <c r="BK76" i="23" s="1"/>
  <c r="BK82" i="23" s="1"/>
  <c r="BL76" i="23" s="1"/>
  <c r="BL82" i="23" s="1"/>
  <c r="BM76" i="23" s="1"/>
  <c r="BM82" i="23" s="1"/>
  <c r="BN76" i="23" s="1"/>
  <c r="F65" i="23"/>
  <c r="G60" i="23" s="1"/>
  <c r="G65" i="23" s="1"/>
  <c r="H60" i="23" s="1"/>
  <c r="H65" i="23" s="1"/>
  <c r="I60" i="23" s="1"/>
  <c r="I65" i="23" s="1"/>
  <c r="J60" i="23" s="1"/>
  <c r="J65" i="23" s="1"/>
  <c r="K60" i="23" s="1"/>
  <c r="K65" i="23" s="1"/>
  <c r="L60" i="23" s="1"/>
  <c r="L65" i="23" s="1"/>
  <c r="M60" i="23" s="1"/>
  <c r="M65" i="23" s="1"/>
  <c r="N60" i="23" s="1"/>
  <c r="N65" i="23" s="1"/>
  <c r="O60" i="23" s="1"/>
  <c r="O65" i="23" s="1"/>
  <c r="P60" i="23" s="1"/>
  <c r="P65" i="23" s="1"/>
  <c r="Q60" i="23" s="1"/>
  <c r="Q65" i="23" s="1"/>
  <c r="R60" i="23" s="1"/>
  <c r="R65" i="23" s="1"/>
  <c r="S60" i="23" s="1"/>
  <c r="S65" i="23" s="1"/>
  <c r="T60" i="23" s="1"/>
  <c r="T65" i="23" s="1"/>
  <c r="U60" i="23" s="1"/>
  <c r="U65" i="23" s="1"/>
  <c r="V60" i="23" s="1"/>
  <c r="V65" i="23" s="1"/>
  <c r="W60" i="23" s="1"/>
  <c r="W65" i="23" s="1"/>
  <c r="X60" i="23" s="1"/>
  <c r="X65" i="23" s="1"/>
  <c r="Y60" i="23" s="1"/>
  <c r="Y65" i="23" s="1"/>
  <c r="Z60" i="23" s="1"/>
  <c r="Z65" i="23" s="1"/>
  <c r="AA60" i="23" s="1"/>
  <c r="AA65" i="23" s="1"/>
  <c r="AB60" i="23" s="1"/>
  <c r="AB65" i="23" s="1"/>
  <c r="AC60" i="23" s="1"/>
  <c r="AC65" i="23" s="1"/>
  <c r="AD60" i="23" s="1"/>
  <c r="AD65" i="23" s="1"/>
  <c r="AE60" i="23" s="1"/>
  <c r="AE65" i="23" s="1"/>
  <c r="AF60" i="23" s="1"/>
  <c r="AF65" i="23" s="1"/>
  <c r="AG60" i="23" s="1"/>
  <c r="AG65" i="23" s="1"/>
  <c r="AH60" i="23" s="1"/>
  <c r="AH65" i="23" s="1"/>
  <c r="AI60" i="23" s="1"/>
  <c r="AI65" i="23" s="1"/>
  <c r="AJ60" i="23" s="1"/>
  <c r="AJ65" i="23" s="1"/>
  <c r="AK60" i="23" s="1"/>
  <c r="AK65" i="23" s="1"/>
  <c r="AL60" i="23" s="1"/>
  <c r="AL65" i="23" s="1"/>
  <c r="AM60" i="23" s="1"/>
  <c r="AM65" i="23" s="1"/>
  <c r="AN60" i="23" s="1"/>
  <c r="AN65" i="23" s="1"/>
  <c r="AO60" i="23" s="1"/>
  <c r="AO65" i="23" s="1"/>
  <c r="AP60" i="23" s="1"/>
  <c r="AP65" i="23" s="1"/>
  <c r="AQ60" i="23" s="1"/>
  <c r="AQ65" i="23" s="1"/>
  <c r="AR60" i="23" s="1"/>
  <c r="AR65" i="23" s="1"/>
  <c r="AS60" i="23" s="1"/>
  <c r="AS65" i="23" s="1"/>
  <c r="AT60" i="23" s="1"/>
  <c r="AT65" i="23" s="1"/>
  <c r="AU60" i="23" s="1"/>
  <c r="AU65" i="23" s="1"/>
  <c r="AV60" i="23" s="1"/>
  <c r="AV65" i="23" s="1"/>
  <c r="AW60" i="23" s="1"/>
  <c r="AW65" i="23" s="1"/>
  <c r="AX60" i="23" s="1"/>
  <c r="AX65" i="23" s="1"/>
  <c r="AY60" i="23" s="1"/>
  <c r="AY65" i="23" s="1"/>
  <c r="AZ60" i="23" s="1"/>
  <c r="AZ65" i="23" s="1"/>
  <c r="BA60" i="23" s="1"/>
  <c r="BA65" i="23" s="1"/>
  <c r="BB60" i="23" s="1"/>
  <c r="BB65" i="23" s="1"/>
  <c r="BC60" i="23" s="1"/>
  <c r="BC65" i="23" s="1"/>
  <c r="BD60" i="23" s="1"/>
  <c r="BD65" i="23" s="1"/>
  <c r="BE60" i="23" s="1"/>
  <c r="BE65" i="23" s="1"/>
  <c r="BF60" i="23" s="1"/>
  <c r="BF65" i="23" s="1"/>
  <c r="BG60" i="23" s="1"/>
  <c r="BG65" i="23" s="1"/>
  <c r="BH60" i="23" s="1"/>
  <c r="BH65" i="23" s="1"/>
  <c r="BI60" i="23" s="1"/>
  <c r="BI65" i="23" s="1"/>
  <c r="BJ60" i="23" s="1"/>
  <c r="BJ65" i="23" s="1"/>
  <c r="BK60" i="23" s="1"/>
  <c r="BK65" i="23" s="1"/>
  <c r="BL60" i="23" s="1"/>
  <c r="BN82" i="23" l="1"/>
  <c r="BO76" i="23" s="1"/>
  <c r="BO82" i="23" s="1"/>
  <c r="BP76" i="23" s="1"/>
  <c r="BP82" i="23" s="1"/>
  <c r="BQ76" i="23" s="1"/>
  <c r="BQ82" i="23" s="1"/>
  <c r="BR76" i="23" s="1"/>
  <c r="BR82" i="23" s="1"/>
  <c r="BS76" i="23" s="1"/>
  <c r="BS82" i="23" s="1"/>
  <c r="BT76" i="23" s="1"/>
  <c r="BT82" i="23" s="1"/>
  <c r="BU76" i="23" s="1"/>
  <c r="BU82" i="23" s="1"/>
  <c r="BV76" i="23" s="1"/>
  <c r="BV82" i="23" s="1"/>
  <c r="BW76" i="23" s="1"/>
  <c r="F57" i="23"/>
  <c r="G49" i="23" s="1"/>
  <c r="G57" i="23" l="1"/>
  <c r="H49" i="23" s="1"/>
  <c r="H57" i="23" l="1"/>
  <c r="I49" i="23" s="1"/>
  <c r="I57" i="23" l="1"/>
  <c r="J49" i="23" s="1"/>
  <c r="J57" i="23" l="1"/>
  <c r="K49" i="23" s="1"/>
  <c r="K57" i="23" l="1"/>
  <c r="L49" i="23" s="1"/>
  <c r="L57" i="23" l="1"/>
  <c r="M49" i="23" s="1"/>
  <c r="M57" i="23" l="1"/>
  <c r="N49" i="23" s="1"/>
  <c r="N57" i="23" l="1"/>
  <c r="O49" i="23" s="1"/>
  <c r="O57" i="23" l="1"/>
  <c r="P49" i="23" s="1"/>
  <c r="P57" i="23" l="1"/>
  <c r="Q49" i="23" s="1"/>
  <c r="Q57" i="23" l="1"/>
  <c r="R49" i="23" s="1"/>
  <c r="R57" i="23" l="1"/>
  <c r="S49" i="23" s="1"/>
  <c r="S57" i="23" l="1"/>
  <c r="T49" i="23" s="1"/>
  <c r="T57" i="23" l="1"/>
  <c r="U49" i="23" s="1"/>
  <c r="U57" i="23" l="1"/>
  <c r="V49" i="23" s="1"/>
  <c r="V57" i="23" l="1"/>
  <c r="W49" i="23" s="1"/>
  <c r="W57" i="23" l="1"/>
  <c r="X49" i="23" s="1"/>
  <c r="X57" i="23" l="1"/>
  <c r="Y49" i="23" s="1"/>
  <c r="Y57" i="23" l="1"/>
  <c r="Z49" i="23" s="1"/>
  <c r="Z57" i="23" l="1"/>
  <c r="AA49" i="23" s="1"/>
  <c r="AA57" i="23" l="1"/>
  <c r="AB49" i="23" s="1"/>
  <c r="AB57" i="23" l="1"/>
  <c r="AC49" i="23" s="1"/>
  <c r="AC57" i="23" l="1"/>
  <c r="AD49" i="23" s="1"/>
  <c r="AD57" i="23" l="1"/>
  <c r="AE49" i="23" s="1"/>
  <c r="AE57" i="23" l="1"/>
  <c r="AF49" i="23" s="1"/>
  <c r="AF57" i="23" l="1"/>
  <c r="AG49" i="23" s="1"/>
  <c r="AG57" i="23" l="1"/>
  <c r="AH49" i="23" s="1"/>
  <c r="AH57" i="23" l="1"/>
  <c r="AI49" i="23" s="1"/>
  <c r="AI57" i="23" l="1"/>
  <c r="AJ49" i="23" s="1"/>
  <c r="AJ57" i="23" l="1"/>
  <c r="AK49" i="23" s="1"/>
  <c r="AK57" i="23" l="1"/>
  <c r="AL49" i="23" s="1"/>
  <c r="AL57" i="23" l="1"/>
  <c r="AM49" i="23" s="1"/>
  <c r="AM57" i="23" l="1"/>
  <c r="AN49" i="23" s="1"/>
  <c r="AN57" i="23" l="1"/>
  <c r="AO49" i="23" s="1"/>
  <c r="AO57" i="23" l="1"/>
  <c r="AP49" i="23" s="1"/>
  <c r="AP57" i="23" l="1"/>
  <c r="AQ49" i="23" s="1"/>
  <c r="AQ57" i="23" l="1"/>
  <c r="AR49" i="23" s="1"/>
  <c r="AR57" i="23" l="1"/>
  <c r="AS49" i="23" s="1"/>
  <c r="AS57" i="23" l="1"/>
  <c r="AT49" i="23" s="1"/>
  <c r="AT57" i="23" l="1"/>
  <c r="AU49" i="23" s="1"/>
  <c r="AU57" i="23" l="1"/>
  <c r="AV49" i="23" s="1"/>
  <c r="AV57" i="23" l="1"/>
  <c r="AW49" i="23" s="1"/>
  <c r="AW57" i="23" l="1"/>
  <c r="AX49" i="23" s="1"/>
  <c r="AX57" i="23" l="1"/>
  <c r="AY49" i="23" s="1"/>
  <c r="AY57" i="23" l="1"/>
  <c r="AZ49" i="23" s="1"/>
  <c r="AZ57" i="23" l="1"/>
  <c r="BA49" i="23" s="1"/>
  <c r="BA57" i="23" l="1"/>
  <c r="BB49" i="23" s="1"/>
  <c r="BB57" i="23" l="1"/>
  <c r="BC49" i="23" s="1"/>
  <c r="BC57" i="23" l="1"/>
  <c r="BD49" i="23" s="1"/>
  <c r="BD57" i="23" l="1"/>
  <c r="BE49" i="23" l="1"/>
  <c r="BE57" i="23" s="1"/>
  <c r="BF49" i="23" l="1"/>
  <c r="BF57" i="23" s="1"/>
  <c r="BG49" i="23" l="1"/>
  <c r="BG57" i="23" s="1"/>
  <c r="BH49" i="23" l="1"/>
  <c r="BH57" i="23" s="1"/>
  <c r="BI49" i="23" l="1"/>
  <c r="BI57" i="23" s="1"/>
  <c r="BJ49" i="23" l="1"/>
  <c r="BJ57" i="23" s="1"/>
  <c r="BK49" i="23" l="1"/>
  <c r="BK57" i="23" l="1"/>
  <c r="BL49" i="23" s="1"/>
  <c r="BL57" i="23" l="1"/>
  <c r="BM49" i="23" l="1"/>
  <c r="BM57" i="23" l="1"/>
  <c r="BN49" i="23" l="1"/>
  <c r="BN57" i="23" l="1"/>
  <c r="BO49" i="23" l="1"/>
  <c r="BO57" i="23" l="1"/>
  <c r="BP49" i="23" l="1"/>
  <c r="BP57" i="23" l="1"/>
  <c r="BQ49" i="23" l="1"/>
  <c r="BQ57" i="23" l="1"/>
  <c r="BR49" i="23" l="1"/>
  <c r="BR57" i="23" l="1"/>
  <c r="BS49" i="23" l="1"/>
  <c r="BS57" i="23" l="1"/>
  <c r="BT49" i="23" l="1"/>
  <c r="BT57" i="23" l="1"/>
  <c r="BU49" i="23" l="1"/>
  <c r="BU57" i="23" l="1"/>
  <c r="BV49" i="23" l="1"/>
  <c r="BV57" i="23" l="1"/>
  <c r="BW49" i="23" l="1"/>
  <c r="BW57" i="23" l="1"/>
  <c r="BX49" i="23" l="1"/>
  <c r="BX57" i="23" l="1"/>
  <c r="BY49" i="23" l="1"/>
  <c r="BY57" i="23" l="1"/>
  <c r="BZ49" i="23" l="1"/>
  <c r="BZ57" i="23" l="1"/>
  <c r="CA49" i="23" l="1"/>
  <c r="CA57" i="23" l="1"/>
  <c r="BJ72" i="23" l="1"/>
  <c r="BI72" i="23"/>
  <c r="BH72" i="23"/>
  <c r="BG72" i="23"/>
  <c r="BF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D73" i="23" s="1"/>
  <c r="E68" i="23" s="1"/>
  <c r="BK72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I45" i="23"/>
  <c r="H45" i="23"/>
  <c r="G45" i="23"/>
  <c r="F45" i="23"/>
  <c r="E45" i="23"/>
  <c r="D45" i="23"/>
  <c r="D46" i="23" s="1"/>
  <c r="E41" i="23" s="1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D38" i="23" s="1"/>
  <c r="E33" i="23" s="1"/>
  <c r="BK37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D30" i="23" s="1"/>
  <c r="E25" i="23" s="1"/>
  <c r="BK29" i="23"/>
  <c r="BM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D22" i="23" s="1"/>
  <c r="E16" i="23" s="1"/>
  <c r="BK21" i="23"/>
  <c r="BJ21" i="23"/>
  <c r="BI21" i="23"/>
  <c r="BH21" i="23"/>
  <c r="BG21" i="23"/>
  <c r="BF21" i="23"/>
  <c r="BE21" i="23"/>
  <c r="BC21" i="23"/>
  <c r="BB21" i="23"/>
  <c r="BA21" i="23"/>
  <c r="AZ21" i="23"/>
  <c r="BL21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BK12" i="23"/>
  <c r="BJ12" i="23"/>
  <c r="BI12" i="23"/>
  <c r="BH12" i="23"/>
  <c r="BG12" i="23"/>
  <c r="BF12" i="23"/>
  <c r="BE12" i="23"/>
  <c r="BC12" i="23"/>
  <c r="BB12" i="23"/>
  <c r="BA12" i="23"/>
  <c r="AZ12" i="23"/>
  <c r="BB114" i="23" l="1"/>
  <c r="BK114" i="23"/>
  <c r="K114" i="23"/>
  <c r="S114" i="23"/>
  <c r="AA114" i="23"/>
  <c r="AE114" i="23"/>
  <c r="AM114" i="23"/>
  <c r="AY114" i="23"/>
  <c r="BG114" i="23"/>
  <c r="G114" i="23"/>
  <c r="O114" i="23"/>
  <c r="W114" i="23"/>
  <c r="AI114" i="23"/>
  <c r="AQ114" i="23"/>
  <c r="AU114" i="23"/>
  <c r="BC114" i="23"/>
  <c r="P114" i="23"/>
  <c r="AB114" i="23"/>
  <c r="AR114" i="23"/>
  <c r="H114" i="23"/>
  <c r="X114" i="23"/>
  <c r="AJ114" i="23"/>
  <c r="AZ114" i="23"/>
  <c r="BI114" i="23"/>
  <c r="M114" i="23"/>
  <c r="Y114" i="23"/>
  <c r="AC114" i="23"/>
  <c r="AG114" i="23"/>
  <c r="AK114" i="23"/>
  <c r="AO114" i="23"/>
  <c r="AS114" i="23"/>
  <c r="AW114" i="23"/>
  <c r="BH114" i="23"/>
  <c r="L114" i="23"/>
  <c r="T114" i="23"/>
  <c r="AF114" i="23"/>
  <c r="AN114" i="23"/>
  <c r="AV114" i="23"/>
  <c r="BE114" i="23"/>
  <c r="E114" i="23"/>
  <c r="I114" i="23"/>
  <c r="Q114" i="23"/>
  <c r="U114" i="23"/>
  <c r="BA114" i="23"/>
  <c r="BF114" i="23"/>
  <c r="BJ114" i="23"/>
  <c r="F114" i="23"/>
  <c r="J114" i="23"/>
  <c r="N114" i="23"/>
  <c r="R114" i="23"/>
  <c r="V114" i="23"/>
  <c r="Z114" i="23"/>
  <c r="AD114" i="23"/>
  <c r="AH114" i="23"/>
  <c r="AL114" i="23"/>
  <c r="AP114" i="23"/>
  <c r="AT114" i="23"/>
  <c r="AX114" i="23"/>
  <c r="D114" i="23"/>
  <c r="E38" i="23"/>
  <c r="F33" i="23" s="1"/>
  <c r="F38" i="23" s="1"/>
  <c r="G33" i="23" s="1"/>
  <c r="G38" i="23" s="1"/>
  <c r="H33" i="23" s="1"/>
  <c r="H38" i="23" s="1"/>
  <c r="I33" i="23" s="1"/>
  <c r="I38" i="23" s="1"/>
  <c r="J33" i="23" s="1"/>
  <c r="J38" i="23" s="1"/>
  <c r="K33" i="23" s="1"/>
  <c r="K38" i="23" s="1"/>
  <c r="L33" i="23" s="1"/>
  <c r="L38" i="23" s="1"/>
  <c r="M33" i="23" s="1"/>
  <c r="M38" i="23" s="1"/>
  <c r="N33" i="23" s="1"/>
  <c r="N38" i="23" s="1"/>
  <c r="O33" i="23" s="1"/>
  <c r="O38" i="23" s="1"/>
  <c r="P33" i="23" s="1"/>
  <c r="P38" i="23" s="1"/>
  <c r="Q33" i="23" s="1"/>
  <c r="Q38" i="23" s="1"/>
  <c r="R33" i="23" s="1"/>
  <c r="R38" i="23" s="1"/>
  <c r="S33" i="23" s="1"/>
  <c r="S38" i="23" s="1"/>
  <c r="T33" i="23" s="1"/>
  <c r="T38" i="23" s="1"/>
  <c r="U33" i="23" s="1"/>
  <c r="U38" i="23" s="1"/>
  <c r="V33" i="23" s="1"/>
  <c r="V38" i="23" s="1"/>
  <c r="W33" i="23" s="1"/>
  <c r="W38" i="23" s="1"/>
  <c r="X33" i="23" s="1"/>
  <c r="X38" i="23" s="1"/>
  <c r="Y33" i="23" s="1"/>
  <c r="Y38" i="23" s="1"/>
  <c r="Z33" i="23" s="1"/>
  <c r="Z38" i="23" s="1"/>
  <c r="AA33" i="23" s="1"/>
  <c r="AA38" i="23" s="1"/>
  <c r="AB33" i="23" s="1"/>
  <c r="AB38" i="23" s="1"/>
  <c r="AC33" i="23" s="1"/>
  <c r="AC38" i="23" s="1"/>
  <c r="AD33" i="23" s="1"/>
  <c r="AD38" i="23" s="1"/>
  <c r="AE33" i="23" s="1"/>
  <c r="AE38" i="23" s="1"/>
  <c r="AF33" i="23" s="1"/>
  <c r="AF38" i="23" s="1"/>
  <c r="AG33" i="23" s="1"/>
  <c r="AG38" i="23" s="1"/>
  <c r="AH33" i="23" s="1"/>
  <c r="AH38" i="23" s="1"/>
  <c r="AI33" i="23" s="1"/>
  <c r="AI38" i="23" s="1"/>
  <c r="AJ33" i="23" s="1"/>
  <c r="AJ38" i="23" s="1"/>
  <c r="AK33" i="23" s="1"/>
  <c r="AK38" i="23" s="1"/>
  <c r="AL33" i="23" s="1"/>
  <c r="AL38" i="23" s="1"/>
  <c r="AM33" i="23" s="1"/>
  <c r="AM38" i="23" s="1"/>
  <c r="AN33" i="23" s="1"/>
  <c r="AN38" i="23" s="1"/>
  <c r="AO33" i="23" s="1"/>
  <c r="AO38" i="23" s="1"/>
  <c r="AP33" i="23" s="1"/>
  <c r="AP38" i="23" s="1"/>
  <c r="AQ33" i="23" s="1"/>
  <c r="AQ38" i="23" s="1"/>
  <c r="AR33" i="23" s="1"/>
  <c r="AR38" i="23" s="1"/>
  <c r="AS33" i="23" s="1"/>
  <c r="AS38" i="23" s="1"/>
  <c r="AT33" i="23" s="1"/>
  <c r="AT38" i="23" s="1"/>
  <c r="AU33" i="23" s="1"/>
  <c r="AU38" i="23" s="1"/>
  <c r="AV33" i="23" s="1"/>
  <c r="AV38" i="23" s="1"/>
  <c r="AW33" i="23" s="1"/>
  <c r="AW38" i="23" s="1"/>
  <c r="AX33" i="23" s="1"/>
  <c r="AX38" i="23" s="1"/>
  <c r="AY33" i="23" s="1"/>
  <c r="AY38" i="23" s="1"/>
  <c r="AZ33" i="23" s="1"/>
  <c r="AZ38" i="23" s="1"/>
  <c r="BA33" i="23" s="1"/>
  <c r="BA38" i="23" s="1"/>
  <c r="BB33" i="23" s="1"/>
  <c r="BB38" i="23" s="1"/>
  <c r="BC33" i="23" s="1"/>
  <c r="BC38" i="23" s="1"/>
  <c r="BD33" i="23" s="1"/>
  <c r="BD38" i="23" s="1"/>
  <c r="BE33" i="23" s="1"/>
  <c r="BE38" i="23" s="1"/>
  <c r="BF33" i="23" s="1"/>
  <c r="BF38" i="23" s="1"/>
  <c r="BG33" i="23" s="1"/>
  <c r="BG38" i="23" s="1"/>
  <c r="BH33" i="23" s="1"/>
  <c r="BH38" i="23" s="1"/>
  <c r="BI33" i="23" s="1"/>
  <c r="BI38" i="23" s="1"/>
  <c r="BJ33" i="23" s="1"/>
  <c r="BJ38" i="23" s="1"/>
  <c r="BK33" i="23" s="1"/>
  <c r="BK38" i="23" s="1"/>
  <c r="BL33" i="23" s="1"/>
  <c r="E46" i="23"/>
  <c r="F41" i="23" s="1"/>
  <c r="F46" i="23" s="1"/>
  <c r="G41" i="23" s="1"/>
  <c r="G46" i="23" s="1"/>
  <c r="H41" i="23" s="1"/>
  <c r="H46" i="23" s="1"/>
  <c r="I41" i="23" s="1"/>
  <c r="I46" i="23" s="1"/>
  <c r="J41" i="23" s="1"/>
  <c r="J46" i="23" s="1"/>
  <c r="K41" i="23" s="1"/>
  <c r="K46" i="23" s="1"/>
  <c r="L41" i="23" s="1"/>
  <c r="L46" i="23" s="1"/>
  <c r="M41" i="23" s="1"/>
  <c r="M46" i="23" s="1"/>
  <c r="N41" i="23" s="1"/>
  <c r="N46" i="23" s="1"/>
  <c r="O41" i="23" s="1"/>
  <c r="O46" i="23" s="1"/>
  <c r="P41" i="23" s="1"/>
  <c r="P46" i="23" s="1"/>
  <c r="Q41" i="23" s="1"/>
  <c r="Q46" i="23" s="1"/>
  <c r="R41" i="23" s="1"/>
  <c r="E30" i="23"/>
  <c r="F25" i="23" s="1"/>
  <c r="F30" i="23" s="1"/>
  <c r="G25" i="23" s="1"/>
  <c r="G30" i="23" s="1"/>
  <c r="H25" i="23" s="1"/>
  <c r="H30" i="23" s="1"/>
  <c r="I25" i="23" s="1"/>
  <c r="I30" i="23" s="1"/>
  <c r="J25" i="23" s="1"/>
  <c r="J30" i="23" s="1"/>
  <c r="K25" i="23" s="1"/>
  <c r="K30" i="23" s="1"/>
  <c r="L25" i="23" s="1"/>
  <c r="L30" i="23" s="1"/>
  <c r="M25" i="23" s="1"/>
  <c r="M30" i="23" s="1"/>
  <c r="N25" i="23" s="1"/>
  <c r="N30" i="23" s="1"/>
  <c r="O25" i="23" s="1"/>
  <c r="O30" i="23" s="1"/>
  <c r="P25" i="23" s="1"/>
  <c r="P30" i="23" s="1"/>
  <c r="Q25" i="23" s="1"/>
  <c r="Q30" i="23" s="1"/>
  <c r="R25" i="23" s="1"/>
  <c r="R30" i="23" s="1"/>
  <c r="S25" i="23" s="1"/>
  <c r="S30" i="23" s="1"/>
  <c r="T25" i="23" s="1"/>
  <c r="T30" i="23" s="1"/>
  <c r="U25" i="23" s="1"/>
  <c r="U30" i="23" s="1"/>
  <c r="V25" i="23" s="1"/>
  <c r="V30" i="23" s="1"/>
  <c r="W25" i="23" s="1"/>
  <c r="W30" i="23" s="1"/>
  <c r="X25" i="23" s="1"/>
  <c r="X30" i="23" s="1"/>
  <c r="Y25" i="23" s="1"/>
  <c r="Y30" i="23" s="1"/>
  <c r="Z25" i="23" s="1"/>
  <c r="Z30" i="23" s="1"/>
  <c r="AA25" i="23" s="1"/>
  <c r="AA30" i="23" s="1"/>
  <c r="AB25" i="23" s="1"/>
  <c r="AB30" i="23" s="1"/>
  <c r="AC25" i="23" s="1"/>
  <c r="AC30" i="23" s="1"/>
  <c r="AD25" i="23" s="1"/>
  <c r="AD30" i="23" s="1"/>
  <c r="AE25" i="23" s="1"/>
  <c r="AE30" i="23" s="1"/>
  <c r="AF25" i="23" s="1"/>
  <c r="AF30" i="23" s="1"/>
  <c r="AG25" i="23" s="1"/>
  <c r="AG30" i="23" s="1"/>
  <c r="AH25" i="23" s="1"/>
  <c r="AH30" i="23" s="1"/>
  <c r="AI25" i="23" s="1"/>
  <c r="AI30" i="23" s="1"/>
  <c r="AJ25" i="23" s="1"/>
  <c r="AJ30" i="23" s="1"/>
  <c r="AK25" i="23" s="1"/>
  <c r="AK30" i="23" s="1"/>
  <c r="AL25" i="23" s="1"/>
  <c r="AL30" i="23" s="1"/>
  <c r="AM25" i="23" s="1"/>
  <c r="AM30" i="23" s="1"/>
  <c r="AN25" i="23" s="1"/>
  <c r="AN30" i="23" s="1"/>
  <c r="AO25" i="23" s="1"/>
  <c r="AO30" i="23" s="1"/>
  <c r="AP25" i="23" s="1"/>
  <c r="AP30" i="23" s="1"/>
  <c r="AQ25" i="23" s="1"/>
  <c r="AQ30" i="23" s="1"/>
  <c r="AR25" i="23" s="1"/>
  <c r="AR30" i="23" s="1"/>
  <c r="AS25" i="23" s="1"/>
  <c r="AS30" i="23" s="1"/>
  <c r="AT25" i="23" s="1"/>
  <c r="AT30" i="23" s="1"/>
  <c r="AU25" i="23" s="1"/>
  <c r="AU30" i="23" s="1"/>
  <c r="AV25" i="23" s="1"/>
  <c r="AV30" i="23" s="1"/>
  <c r="AW25" i="23" s="1"/>
  <c r="AW30" i="23" s="1"/>
  <c r="AX25" i="23" s="1"/>
  <c r="AX30" i="23" s="1"/>
  <c r="AY25" i="23" s="1"/>
  <c r="AY30" i="23" s="1"/>
  <c r="AZ25" i="23" s="1"/>
  <c r="AZ30" i="23" s="1"/>
  <c r="BA25" i="23" s="1"/>
  <c r="BA30" i="23" s="1"/>
  <c r="BB25" i="23" s="1"/>
  <c r="BB30" i="23" s="1"/>
  <c r="BC25" i="23" s="1"/>
  <c r="BC30" i="23" s="1"/>
  <c r="BD25" i="23" s="1"/>
  <c r="BD30" i="23" s="1"/>
  <c r="BE25" i="23" s="1"/>
  <c r="BE30" i="23" s="1"/>
  <c r="BF25" i="23" s="1"/>
  <c r="BF30" i="23" s="1"/>
  <c r="BG25" i="23" s="1"/>
  <c r="BG30" i="23" s="1"/>
  <c r="BH25" i="23" s="1"/>
  <c r="BH30" i="23" s="1"/>
  <c r="BI25" i="23" s="1"/>
  <c r="BI30" i="23" s="1"/>
  <c r="BJ25" i="23" s="1"/>
  <c r="BJ30" i="23" s="1"/>
  <c r="BK25" i="23" s="1"/>
  <c r="BK30" i="23" s="1"/>
  <c r="BL25" i="23" s="1"/>
  <c r="E22" i="23"/>
  <c r="F16" i="23" s="1"/>
  <c r="F22" i="23" s="1"/>
  <c r="G16" i="23" s="1"/>
  <c r="G22" i="23" s="1"/>
  <c r="H16" i="23" s="1"/>
  <c r="H22" i="23" s="1"/>
  <c r="I16" i="23" s="1"/>
  <c r="I22" i="23" s="1"/>
  <c r="J16" i="23" s="1"/>
  <c r="J22" i="23" s="1"/>
  <c r="K16" i="23" s="1"/>
  <c r="K22" i="23" s="1"/>
  <c r="L16" i="23" s="1"/>
  <c r="L22" i="23" s="1"/>
  <c r="M16" i="23" s="1"/>
  <c r="M22" i="23" s="1"/>
  <c r="N16" i="23" s="1"/>
  <c r="N22" i="23" s="1"/>
  <c r="O16" i="23" s="1"/>
  <c r="O22" i="23" s="1"/>
  <c r="P16" i="23" s="1"/>
  <c r="P22" i="23" s="1"/>
  <c r="Q16" i="23" s="1"/>
  <c r="Q22" i="23" s="1"/>
  <c r="R16" i="23" s="1"/>
  <c r="R22" i="23" s="1"/>
  <c r="S16" i="23" s="1"/>
  <c r="S22" i="23" s="1"/>
  <c r="T16" i="23" s="1"/>
  <c r="T22" i="23" s="1"/>
  <c r="U16" i="23" s="1"/>
  <c r="U22" i="23" s="1"/>
  <c r="V16" i="23" s="1"/>
  <c r="V22" i="23" s="1"/>
  <c r="W16" i="23" s="1"/>
  <c r="W22" i="23" s="1"/>
  <c r="X16" i="23" s="1"/>
  <c r="X22" i="23" s="1"/>
  <c r="Y16" i="23" s="1"/>
  <c r="Y22" i="23" s="1"/>
  <c r="Z16" i="23" s="1"/>
  <c r="Z22" i="23" s="1"/>
  <c r="AA16" i="23" s="1"/>
  <c r="AA22" i="23" s="1"/>
  <c r="AB16" i="23" s="1"/>
  <c r="AB22" i="23" s="1"/>
  <c r="AC16" i="23" s="1"/>
  <c r="AC22" i="23" s="1"/>
  <c r="AD16" i="23" s="1"/>
  <c r="AD22" i="23" s="1"/>
  <c r="AE16" i="23" s="1"/>
  <c r="AE22" i="23" s="1"/>
  <c r="AF16" i="23" s="1"/>
  <c r="AF22" i="23" s="1"/>
  <c r="AG16" i="23" s="1"/>
  <c r="AG22" i="23" s="1"/>
  <c r="AH16" i="23" s="1"/>
  <c r="AH22" i="23" s="1"/>
  <c r="AI16" i="23" s="1"/>
  <c r="AI22" i="23" s="1"/>
  <c r="AJ16" i="23" s="1"/>
  <c r="AJ22" i="23" s="1"/>
  <c r="AK16" i="23" s="1"/>
  <c r="AK22" i="23" s="1"/>
  <c r="AL16" i="23" s="1"/>
  <c r="AL22" i="23" s="1"/>
  <c r="AM16" i="23" s="1"/>
  <c r="AM22" i="23" s="1"/>
  <c r="AN16" i="23" s="1"/>
  <c r="AN22" i="23" s="1"/>
  <c r="AO16" i="23" s="1"/>
  <c r="AO22" i="23" s="1"/>
  <c r="AP16" i="23" s="1"/>
  <c r="AP22" i="23" s="1"/>
  <c r="AQ16" i="23" s="1"/>
  <c r="AQ22" i="23" s="1"/>
  <c r="AR16" i="23" s="1"/>
  <c r="AR22" i="23" s="1"/>
  <c r="AS16" i="23" s="1"/>
  <c r="AS22" i="23" s="1"/>
  <c r="AT16" i="23" s="1"/>
  <c r="AT22" i="23" s="1"/>
  <c r="AU16" i="23" s="1"/>
  <c r="AU22" i="23" s="1"/>
  <c r="AV16" i="23" s="1"/>
  <c r="AV22" i="23" s="1"/>
  <c r="AW16" i="23" s="1"/>
  <c r="AW22" i="23" s="1"/>
  <c r="AX16" i="23" s="1"/>
  <c r="AX22" i="23" s="1"/>
  <c r="AY16" i="23" s="1"/>
  <c r="AY22" i="23" s="1"/>
  <c r="AZ16" i="23" s="1"/>
  <c r="AZ22" i="23" s="1"/>
  <c r="E73" i="23"/>
  <c r="F68" i="23" s="1"/>
  <c r="F73" i="23" s="1"/>
  <c r="G68" i="23" s="1"/>
  <c r="G73" i="23" s="1"/>
  <c r="H68" i="23" s="1"/>
  <c r="H73" i="23" s="1"/>
  <c r="I68" i="23" s="1"/>
  <c r="I73" i="23" s="1"/>
  <c r="J68" i="23" s="1"/>
  <c r="J73" i="23" s="1"/>
  <c r="K68" i="23" s="1"/>
  <c r="K73" i="23" s="1"/>
  <c r="L68" i="23" s="1"/>
  <c r="L73" i="23" s="1"/>
  <c r="M68" i="23" s="1"/>
  <c r="M73" i="23" s="1"/>
  <c r="N68" i="23" s="1"/>
  <c r="N73" i="23" s="1"/>
  <c r="O68" i="23" s="1"/>
  <c r="O73" i="23" s="1"/>
  <c r="P68" i="23" s="1"/>
  <c r="P73" i="23" s="1"/>
  <c r="Q68" i="23" s="1"/>
  <c r="Q73" i="23" s="1"/>
  <c r="R68" i="23" s="1"/>
  <c r="R73" i="23" s="1"/>
  <c r="S68" i="23" s="1"/>
  <c r="S73" i="23" s="1"/>
  <c r="T68" i="23" s="1"/>
  <c r="T73" i="23" s="1"/>
  <c r="U68" i="23" s="1"/>
  <c r="U73" i="23" s="1"/>
  <c r="V68" i="23" s="1"/>
  <c r="V73" i="23" s="1"/>
  <c r="W68" i="23" s="1"/>
  <c r="W73" i="23" s="1"/>
  <c r="X68" i="23" s="1"/>
  <c r="X73" i="23" s="1"/>
  <c r="Y68" i="23" s="1"/>
  <c r="Y73" i="23" s="1"/>
  <c r="Z68" i="23" s="1"/>
  <c r="Z73" i="23" s="1"/>
  <c r="AA68" i="23" s="1"/>
  <c r="AA73" i="23" s="1"/>
  <c r="AB68" i="23" s="1"/>
  <c r="AB73" i="23" s="1"/>
  <c r="AC68" i="23" s="1"/>
  <c r="AC73" i="23" s="1"/>
  <c r="AD68" i="23" s="1"/>
  <c r="AD73" i="23" s="1"/>
  <c r="AE68" i="23" s="1"/>
  <c r="AE73" i="23" s="1"/>
  <c r="AF68" i="23" s="1"/>
  <c r="AF73" i="23" s="1"/>
  <c r="AG68" i="23" s="1"/>
  <c r="AG73" i="23" s="1"/>
  <c r="AH68" i="23" s="1"/>
  <c r="AH73" i="23" s="1"/>
  <c r="AI68" i="23" s="1"/>
  <c r="AI73" i="23" s="1"/>
  <c r="AJ68" i="23" s="1"/>
  <c r="AJ73" i="23" s="1"/>
  <c r="AK68" i="23" s="1"/>
  <c r="AK73" i="23" s="1"/>
  <c r="AL68" i="23" s="1"/>
  <c r="AL73" i="23" s="1"/>
  <c r="AM68" i="23" s="1"/>
  <c r="AM73" i="23" s="1"/>
  <c r="AN68" i="23" s="1"/>
  <c r="AN73" i="23" s="1"/>
  <c r="AO68" i="23" s="1"/>
  <c r="AO73" i="23" s="1"/>
  <c r="AP68" i="23" s="1"/>
  <c r="AP73" i="23" s="1"/>
  <c r="AQ68" i="23" s="1"/>
  <c r="AQ73" i="23" s="1"/>
  <c r="AR68" i="23" s="1"/>
  <c r="AR73" i="23" s="1"/>
  <c r="AS68" i="23" s="1"/>
  <c r="AS73" i="23" s="1"/>
  <c r="AT68" i="23" s="1"/>
  <c r="AT73" i="23" s="1"/>
  <c r="AU68" i="23" s="1"/>
  <c r="AU73" i="23" s="1"/>
  <c r="AV68" i="23" s="1"/>
  <c r="AV73" i="23" s="1"/>
  <c r="AW68" i="23" s="1"/>
  <c r="AW73" i="23" s="1"/>
  <c r="AX68" i="23" s="1"/>
  <c r="AX73" i="23" s="1"/>
  <c r="AY68" i="23" s="1"/>
  <c r="AY73" i="23" s="1"/>
  <c r="AZ68" i="23" s="1"/>
  <c r="AZ73" i="23" s="1"/>
  <c r="BA68" i="23" s="1"/>
  <c r="BA73" i="23" s="1"/>
  <c r="BB68" i="23" s="1"/>
  <c r="BB73" i="23" s="1"/>
  <c r="BC68" i="23" s="1"/>
  <c r="BC73" i="23" s="1"/>
  <c r="BD68" i="23" s="1"/>
  <c r="BD73" i="23" s="1"/>
  <c r="BE68" i="23" s="1"/>
  <c r="BE73" i="23" s="1"/>
  <c r="BF68" i="23" s="1"/>
  <c r="BF73" i="23" s="1"/>
  <c r="BG68" i="23" s="1"/>
  <c r="BG73" i="23" s="1"/>
  <c r="BH68" i="23" s="1"/>
  <c r="BH73" i="23" s="1"/>
  <c r="BI68" i="23" s="1"/>
  <c r="BI73" i="23" s="1"/>
  <c r="BJ68" i="23" s="1"/>
  <c r="BJ73" i="23" s="1"/>
  <c r="BK68" i="23" s="1"/>
  <c r="BK73" i="23" s="1"/>
  <c r="BL68" i="23" s="1"/>
  <c r="BD21" i="23"/>
  <c r="BD12" i="23"/>
  <c r="BD114" i="23" s="1"/>
  <c r="D13" i="23"/>
  <c r="D116" i="23" l="1"/>
  <c r="D115" i="23"/>
  <c r="BA16" i="23"/>
  <c r="E9" i="23"/>
  <c r="E113" i="23" s="1"/>
  <c r="R46" i="23"/>
  <c r="S41" i="23" s="1"/>
  <c r="D117" i="23" l="1"/>
  <c r="BA22" i="23"/>
  <c r="E13" i="23"/>
  <c r="S46" i="23"/>
  <c r="T41" i="23" s="1"/>
  <c r="E115" i="23" l="1"/>
  <c r="E116" i="23"/>
  <c r="BB16" i="23"/>
  <c r="F9" i="23"/>
  <c r="F113" i="23" s="1"/>
  <c r="T46" i="23"/>
  <c r="U41" i="23" s="1"/>
  <c r="E117" i="23" l="1"/>
  <c r="BB22" i="23"/>
  <c r="F13" i="23"/>
  <c r="U46" i="23"/>
  <c r="V41" i="23" s="1"/>
  <c r="F116" i="23" l="1"/>
  <c r="F115" i="23"/>
  <c r="BC16" i="23"/>
  <c r="G9" i="23"/>
  <c r="G113" i="23" s="1"/>
  <c r="V46" i="23"/>
  <c r="W41" i="23" s="1"/>
  <c r="F117" i="23" l="1"/>
  <c r="BC22" i="23"/>
  <c r="G13" i="23"/>
  <c r="W46" i="23"/>
  <c r="X41" i="23" s="1"/>
  <c r="G116" i="23" l="1"/>
  <c r="G115" i="23"/>
  <c r="BD16" i="23"/>
  <c r="H9" i="23"/>
  <c r="H113" i="23" s="1"/>
  <c r="X46" i="23"/>
  <c r="Y41" i="23" s="1"/>
  <c r="G117" i="23" l="1"/>
  <c r="BD22" i="23"/>
  <c r="H13" i="23"/>
  <c r="Y46" i="23"/>
  <c r="Z41" i="23" s="1"/>
  <c r="E13" i="48"/>
  <c r="F13" i="48" s="1"/>
  <c r="G13" i="48" s="1"/>
  <c r="H13" i="48" s="1"/>
  <c r="I13" i="48" s="1"/>
  <c r="D11" i="48"/>
  <c r="D28" i="27"/>
  <c r="E28" i="27" s="1"/>
  <c r="D22" i="27"/>
  <c r="D19" i="27"/>
  <c r="E19" i="27" s="1"/>
  <c r="H115" i="23" l="1"/>
  <c r="H116" i="23"/>
  <c r="BE16" i="23"/>
  <c r="I9" i="23"/>
  <c r="I113" i="23" s="1"/>
  <c r="Z46" i="23"/>
  <c r="AA41" i="23" s="1"/>
  <c r="D10" i="27"/>
  <c r="E10" i="27" s="1"/>
  <c r="BW108" i="23"/>
  <c r="BW100" i="23"/>
  <c r="H117" i="23" l="1"/>
  <c r="BE22" i="23"/>
  <c r="I13" i="23"/>
  <c r="AA46" i="23"/>
  <c r="AB41" i="23" s="1"/>
  <c r="I115" i="23" l="1"/>
  <c r="I116" i="23"/>
  <c r="BF16" i="23"/>
  <c r="J9" i="23"/>
  <c r="J113" i="23" s="1"/>
  <c r="AB46" i="23"/>
  <c r="AC41" i="23" s="1"/>
  <c r="I117" i="23" l="1"/>
  <c r="BF22" i="23"/>
  <c r="J13" i="23"/>
  <c r="AC46" i="23"/>
  <c r="AD41" i="23" s="1"/>
  <c r="D14" i="22"/>
  <c r="J116" i="23" l="1"/>
  <c r="J115" i="23"/>
  <c r="BG16" i="23"/>
  <c r="K9" i="23"/>
  <c r="K113" i="23" s="1"/>
  <c r="AD46" i="23"/>
  <c r="AE41" i="23" s="1"/>
  <c r="J117" i="23" l="1"/>
  <c r="BG22" i="23"/>
  <c r="K13" i="23"/>
  <c r="AE46" i="23"/>
  <c r="AF41" i="23" s="1"/>
  <c r="K115" i="23" l="1"/>
  <c r="K116" i="23"/>
  <c r="BH16" i="23"/>
  <c r="L9" i="23"/>
  <c r="L113" i="23" s="1"/>
  <c r="AF46" i="23"/>
  <c r="AG41" i="23" s="1"/>
  <c r="K117" i="23" l="1"/>
  <c r="BH22" i="23"/>
  <c r="L13" i="23"/>
  <c r="AG46" i="23"/>
  <c r="AH41" i="23" s="1"/>
  <c r="L115" i="23" l="1"/>
  <c r="L116" i="23"/>
  <c r="BI16" i="23"/>
  <c r="M9" i="23"/>
  <c r="M113" i="23" s="1"/>
  <c r="AH46" i="23"/>
  <c r="AI41" i="23" s="1"/>
  <c r="L30" i="42"/>
  <c r="BU36" i="23" s="1"/>
  <c r="BU37" i="23" s="1"/>
  <c r="BR36" i="23"/>
  <c r="BR37" i="23" s="1"/>
  <c r="BQ36" i="23"/>
  <c r="BQ37" i="23" s="1"/>
  <c r="BP36" i="23"/>
  <c r="BP37" i="23" s="1"/>
  <c r="D30" i="42"/>
  <c r="BM36" i="23" s="1"/>
  <c r="BM37" i="23" s="1"/>
  <c r="N30" i="42"/>
  <c r="BW36" i="23" s="1"/>
  <c r="M30" i="42"/>
  <c r="BV36" i="23" s="1"/>
  <c r="BV37" i="23" s="1"/>
  <c r="K30" i="42"/>
  <c r="BT36" i="23" s="1"/>
  <c r="BT37" i="23" s="1"/>
  <c r="J30" i="42"/>
  <c r="BS36" i="23" s="1"/>
  <c r="BS37" i="23" s="1"/>
  <c r="F30" i="42"/>
  <c r="BO36" i="23" s="1"/>
  <c r="BO37" i="23" s="1"/>
  <c r="E30" i="42"/>
  <c r="BN36" i="23" s="1"/>
  <c r="BN37" i="23" s="1"/>
  <c r="C30" i="42"/>
  <c r="BL36" i="23" s="1"/>
  <c r="BL37" i="23" s="1"/>
  <c r="BL38" i="23" s="1"/>
  <c r="BM33" i="23" s="1"/>
  <c r="BM38" i="23" s="1"/>
  <c r="BN33" i="23" s="1"/>
  <c r="N10" i="42"/>
  <c r="N14" i="42" s="1"/>
  <c r="N28" i="42" s="1"/>
  <c r="BW71" i="23" s="1"/>
  <c r="M10" i="42"/>
  <c r="M14" i="42" s="1"/>
  <c r="M28" i="42" s="1"/>
  <c r="BV71" i="23" s="1"/>
  <c r="BV72" i="23" s="1"/>
  <c r="L10" i="42"/>
  <c r="K10" i="42"/>
  <c r="K14" i="42" s="1"/>
  <c r="K28" i="42" s="1"/>
  <c r="BT71" i="23" s="1"/>
  <c r="BT72" i="23" s="1"/>
  <c r="J10" i="42"/>
  <c r="J14" i="42" s="1"/>
  <c r="J28" i="42" s="1"/>
  <c r="BS71" i="23" s="1"/>
  <c r="BS72" i="23" s="1"/>
  <c r="I10" i="42"/>
  <c r="I14" i="42" s="1"/>
  <c r="I28" i="42" s="1"/>
  <c r="BR71" i="23" s="1"/>
  <c r="BR72" i="23" s="1"/>
  <c r="H10" i="42"/>
  <c r="G10" i="42"/>
  <c r="G14" i="42" s="1"/>
  <c r="G28" i="42" s="1"/>
  <c r="BP71" i="23" s="1"/>
  <c r="BP72" i="23" s="1"/>
  <c r="F10" i="42"/>
  <c r="F14" i="42" s="1"/>
  <c r="F28" i="42" s="1"/>
  <c r="BO71" i="23" s="1"/>
  <c r="BO72" i="23" s="1"/>
  <c r="E10" i="42"/>
  <c r="E14" i="42" s="1"/>
  <c r="E28" i="42" s="1"/>
  <c r="BN71" i="23" s="1"/>
  <c r="BN72" i="23" s="1"/>
  <c r="D10" i="42"/>
  <c r="C10" i="42"/>
  <c r="C14" i="42" s="1"/>
  <c r="C28" i="42" s="1"/>
  <c r="BL71" i="23" s="1"/>
  <c r="BL72" i="23" s="1"/>
  <c r="BL73" i="23" s="1"/>
  <c r="BM68" i="23" s="1"/>
  <c r="A9" i="42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D6" i="42"/>
  <c r="E6" i="42" s="1"/>
  <c r="F6" i="42" s="1"/>
  <c r="G6" i="42" s="1"/>
  <c r="H6" i="42" s="1"/>
  <c r="I6" i="42" s="1"/>
  <c r="J6" i="42" s="1"/>
  <c r="K6" i="42" s="1"/>
  <c r="L6" i="42" s="1"/>
  <c r="M6" i="42" s="1"/>
  <c r="N6" i="42" s="1"/>
  <c r="BR28" i="23"/>
  <c r="BR29" i="23" s="1"/>
  <c r="BQ28" i="23"/>
  <c r="BQ29" i="23" s="1"/>
  <c r="BP28" i="23"/>
  <c r="BP29" i="23" s="1"/>
  <c r="N30" i="41"/>
  <c r="BW28" i="23" s="1"/>
  <c r="BW29" i="23" s="1"/>
  <c r="M30" i="41"/>
  <c r="BV28" i="23" s="1"/>
  <c r="BV29" i="23" s="1"/>
  <c r="L30" i="41"/>
  <c r="BU28" i="23" s="1"/>
  <c r="BU29" i="23" s="1"/>
  <c r="K30" i="41"/>
  <c r="BT28" i="23" s="1"/>
  <c r="BT29" i="23" s="1"/>
  <c r="J30" i="41"/>
  <c r="BS28" i="23" s="1"/>
  <c r="BS29" i="23" s="1"/>
  <c r="F30" i="41"/>
  <c r="BO28" i="23" s="1"/>
  <c r="BO29" i="23" s="1"/>
  <c r="E30" i="41"/>
  <c r="BN28" i="23" s="1"/>
  <c r="BN29" i="23" s="1"/>
  <c r="D30" i="41"/>
  <c r="BM28" i="23" s="1"/>
  <c r="BM29" i="23" s="1"/>
  <c r="C30" i="41"/>
  <c r="BL28" i="23" s="1"/>
  <c r="BL29" i="23" s="1"/>
  <c r="BL30" i="23" s="1"/>
  <c r="BM25" i="23" s="1"/>
  <c r="N10" i="41"/>
  <c r="M10" i="41"/>
  <c r="L10" i="41"/>
  <c r="L14" i="41" s="1"/>
  <c r="L28" i="41" s="1"/>
  <c r="BU63" i="23" s="1"/>
  <c r="BU64" i="23" s="1"/>
  <c r="K10" i="41"/>
  <c r="K14" i="41" s="1"/>
  <c r="K28" i="41" s="1"/>
  <c r="BT63" i="23" s="1"/>
  <c r="BT64" i="23" s="1"/>
  <c r="J10" i="41"/>
  <c r="J14" i="41" s="1"/>
  <c r="J28" i="41" s="1"/>
  <c r="BS63" i="23" s="1"/>
  <c r="BS64" i="23" s="1"/>
  <c r="I10" i="41"/>
  <c r="H10" i="41"/>
  <c r="H14" i="41" s="1"/>
  <c r="H28" i="41" s="1"/>
  <c r="BQ63" i="23" s="1"/>
  <c r="BQ64" i="23" s="1"/>
  <c r="G10" i="41"/>
  <c r="G14" i="41" s="1"/>
  <c r="G28" i="41" s="1"/>
  <c r="BP63" i="23" s="1"/>
  <c r="BP64" i="23" s="1"/>
  <c r="F10" i="41"/>
  <c r="E10" i="41"/>
  <c r="D10" i="41"/>
  <c r="D14" i="41" s="1"/>
  <c r="D28" i="41" s="1"/>
  <c r="BM63" i="23" s="1"/>
  <c r="BM64" i="23" s="1"/>
  <c r="C10" i="41"/>
  <c r="C14" i="41" s="1"/>
  <c r="C28" i="41" s="1"/>
  <c r="BL63" i="23" s="1"/>
  <c r="BL64" i="23" s="1"/>
  <c r="BL65" i="23" s="1"/>
  <c r="BM60" i="23" s="1"/>
  <c r="A9" i="4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D6" i="41"/>
  <c r="E6" i="41" s="1"/>
  <c r="F6" i="41" s="1"/>
  <c r="G6" i="41" s="1"/>
  <c r="H6" i="41" s="1"/>
  <c r="I6" i="41" s="1"/>
  <c r="J6" i="41" s="1"/>
  <c r="K6" i="41" s="1"/>
  <c r="L6" i="41" s="1"/>
  <c r="M6" i="41" s="1"/>
  <c r="N6" i="41" s="1"/>
  <c r="G32" i="40"/>
  <c r="N28" i="40"/>
  <c r="M28" i="40"/>
  <c r="L28" i="40"/>
  <c r="K28" i="40"/>
  <c r="J28" i="40"/>
  <c r="I28" i="40"/>
  <c r="H28" i="40"/>
  <c r="G14" i="40"/>
  <c r="N13" i="40"/>
  <c r="N14" i="40" s="1"/>
  <c r="M13" i="40"/>
  <c r="M14" i="40" s="1"/>
  <c r="L13" i="40"/>
  <c r="L14" i="40" s="1"/>
  <c r="K13" i="40"/>
  <c r="K14" i="40" s="1"/>
  <c r="J13" i="40"/>
  <c r="J14" i="40" s="1"/>
  <c r="I13" i="40"/>
  <c r="I14" i="40" s="1"/>
  <c r="H13" i="40"/>
  <c r="H14" i="40" s="1"/>
  <c r="F14" i="40"/>
  <c r="E14" i="40"/>
  <c r="D14" i="40"/>
  <c r="C14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A9" i="40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D6" i="40"/>
  <c r="E6" i="40" s="1"/>
  <c r="F6" i="40" s="1"/>
  <c r="G6" i="40" s="1"/>
  <c r="H6" i="40" s="1"/>
  <c r="I6" i="40" s="1"/>
  <c r="J6" i="40" s="1"/>
  <c r="K6" i="40" s="1"/>
  <c r="L6" i="40" s="1"/>
  <c r="M6" i="40" s="1"/>
  <c r="N6" i="40" s="1"/>
  <c r="BN38" i="23" l="1"/>
  <c r="BO33" i="23" s="1"/>
  <c r="BO38" i="23" s="1"/>
  <c r="BP33" i="23" s="1"/>
  <c r="BP38" i="23" s="1"/>
  <c r="BQ33" i="23" s="1"/>
  <c r="BQ38" i="23" s="1"/>
  <c r="BR33" i="23" s="1"/>
  <c r="BR38" i="23" s="1"/>
  <c r="BS33" i="23" s="1"/>
  <c r="BS38" i="23" s="1"/>
  <c r="BT33" i="23" s="1"/>
  <c r="BT38" i="23" s="1"/>
  <c r="BU33" i="23" s="1"/>
  <c r="BU38" i="23" s="1"/>
  <c r="BV33" i="23" s="1"/>
  <c r="BV38" i="23" s="1"/>
  <c r="BW33" i="23" s="1"/>
  <c r="BM65" i="23"/>
  <c r="BN60" i="23" s="1"/>
  <c r="BM30" i="23"/>
  <c r="BN25" i="23" s="1"/>
  <c r="BN30" i="23" s="1"/>
  <c r="BO25" i="23" s="1"/>
  <c r="BO30" i="23" s="1"/>
  <c r="BP25" i="23" s="1"/>
  <c r="BP30" i="23" s="1"/>
  <c r="L117" i="23"/>
  <c r="BI22" i="23"/>
  <c r="M13" i="23"/>
  <c r="AI46" i="23"/>
  <c r="AJ41" i="23" s="1"/>
  <c r="N12" i="32"/>
  <c r="D12" i="18" s="1"/>
  <c r="D22" i="18" s="1"/>
  <c r="F11" i="15" s="1"/>
  <c r="N13" i="32"/>
  <c r="D13" i="18" s="1"/>
  <c r="D14" i="42"/>
  <c r="D28" i="42" s="1"/>
  <c r="BM71" i="23" s="1"/>
  <c r="BM72" i="23" s="1"/>
  <c r="BM73" i="23" s="1"/>
  <c r="BN68" i="23" s="1"/>
  <c r="BN73" i="23" s="1"/>
  <c r="BO68" i="23" s="1"/>
  <c r="BO73" i="23" s="1"/>
  <c r="BP68" i="23" s="1"/>
  <c r="BP73" i="23" s="1"/>
  <c r="BQ68" i="23" s="1"/>
  <c r="H14" i="42"/>
  <c r="H28" i="42" s="1"/>
  <c r="BQ71" i="23" s="1"/>
  <c r="BQ72" i="23" s="1"/>
  <c r="L14" i="42"/>
  <c r="L28" i="42" s="1"/>
  <c r="BU71" i="23" s="1"/>
  <c r="BU72" i="23" s="1"/>
  <c r="E14" i="41"/>
  <c r="E28" i="41" s="1"/>
  <c r="BN63" i="23" s="1"/>
  <c r="BN64" i="23" s="1"/>
  <c r="I14" i="41"/>
  <c r="I28" i="41" s="1"/>
  <c r="BR63" i="23" s="1"/>
  <c r="BR64" i="23" s="1"/>
  <c r="M14" i="41"/>
  <c r="M28" i="41" s="1"/>
  <c r="BV63" i="23" s="1"/>
  <c r="BV64" i="23" s="1"/>
  <c r="F14" i="41"/>
  <c r="F28" i="41" s="1"/>
  <c r="BO63" i="23" s="1"/>
  <c r="BO64" i="23" s="1"/>
  <c r="N14" i="41"/>
  <c r="N28" i="41" s="1"/>
  <c r="BW63" i="23" s="1"/>
  <c r="C18" i="40"/>
  <c r="C20" i="40" s="1"/>
  <c r="C22" i="40" s="1"/>
  <c r="C40" i="40" s="1"/>
  <c r="BL44" i="23" s="1"/>
  <c r="BL45" i="23" s="1"/>
  <c r="H18" i="40"/>
  <c r="H20" i="40" s="1"/>
  <c r="H22" i="40" s="1"/>
  <c r="H40" i="40" s="1"/>
  <c r="BQ44" i="23" s="1"/>
  <c r="BQ45" i="23" s="1"/>
  <c r="M18" i="40"/>
  <c r="M20" i="40" s="1"/>
  <c r="M22" i="40" s="1"/>
  <c r="M40" i="40" s="1"/>
  <c r="BV44" i="23" s="1"/>
  <c r="BV45" i="23" s="1"/>
  <c r="I32" i="40"/>
  <c r="D18" i="40"/>
  <c r="D20" i="40" s="1"/>
  <c r="D22" i="40" s="1"/>
  <c r="D40" i="40" s="1"/>
  <c r="BM44" i="23" s="1"/>
  <c r="BM45" i="23" s="1"/>
  <c r="I18" i="40"/>
  <c r="I20" i="40" s="1"/>
  <c r="I22" i="40" s="1"/>
  <c r="I40" i="40" s="1"/>
  <c r="BR44" i="23" s="1"/>
  <c r="BR45" i="23" s="1"/>
  <c r="C32" i="40"/>
  <c r="C42" i="40" s="1"/>
  <c r="BL11" i="23" s="1"/>
  <c r="BL12" i="23" s="1"/>
  <c r="K32" i="40"/>
  <c r="M42" i="40"/>
  <c r="BV11" i="23" s="1"/>
  <c r="BV12" i="23" s="1"/>
  <c r="G18" i="40"/>
  <c r="G20" i="40" s="1"/>
  <c r="G22" i="40" s="1"/>
  <c r="L18" i="40"/>
  <c r="L20" i="40" s="1"/>
  <c r="L22" i="40" s="1"/>
  <c r="L40" i="40" s="1"/>
  <c r="BU44" i="23" s="1"/>
  <c r="BU45" i="23" s="1"/>
  <c r="BP11" i="23"/>
  <c r="BP12" i="23" s="1"/>
  <c r="M32" i="40"/>
  <c r="E18" i="40"/>
  <c r="E20" i="40" s="1"/>
  <c r="E22" i="40" s="1"/>
  <c r="E40" i="40" s="1"/>
  <c r="BN44" i="23" s="1"/>
  <c r="BN45" i="23" s="1"/>
  <c r="K18" i="40"/>
  <c r="K20" i="40" s="1"/>
  <c r="K22" i="40" s="1"/>
  <c r="K40" i="40" s="1"/>
  <c r="BT44" i="23" s="1"/>
  <c r="BT45" i="23" s="1"/>
  <c r="E32" i="40"/>
  <c r="E42" i="40" s="1"/>
  <c r="BN11" i="23" s="1"/>
  <c r="BN12" i="23" s="1"/>
  <c r="F18" i="40"/>
  <c r="F20" i="40" s="1"/>
  <c r="F22" i="40" s="1"/>
  <c r="F40" i="40" s="1"/>
  <c r="BO44" i="23" s="1"/>
  <c r="BO45" i="23" s="1"/>
  <c r="J18" i="40"/>
  <c r="J20" i="40" s="1"/>
  <c r="J22" i="40" s="1"/>
  <c r="J40" i="40" s="1"/>
  <c r="BS44" i="23" s="1"/>
  <c r="BS45" i="23" s="1"/>
  <c r="N18" i="40"/>
  <c r="N20" i="40" s="1"/>
  <c r="N22" i="40" s="1"/>
  <c r="N40" i="40" s="1"/>
  <c r="BW44" i="23" s="1"/>
  <c r="D32" i="40"/>
  <c r="D42" i="40" s="1"/>
  <c r="BM11" i="23" s="1"/>
  <c r="BM12" i="23" s="1"/>
  <c r="H42" i="40"/>
  <c r="BQ11" i="23" s="1"/>
  <c r="BQ12" i="23" s="1"/>
  <c r="L32" i="40"/>
  <c r="F32" i="40"/>
  <c r="F42" i="40" s="1"/>
  <c r="BO11" i="23" s="1"/>
  <c r="BO12" i="23" s="1"/>
  <c r="J32" i="40"/>
  <c r="N32" i="40"/>
  <c r="BQ73" i="23" l="1"/>
  <c r="BR68" i="23" s="1"/>
  <c r="BR73" i="23" s="1"/>
  <c r="BS68" i="23" s="1"/>
  <c r="BS73" i="23" s="1"/>
  <c r="BT68" i="23" s="1"/>
  <c r="BT73" i="23" s="1"/>
  <c r="BU68" i="23" s="1"/>
  <c r="BU73" i="23" s="1"/>
  <c r="BV68" i="23" s="1"/>
  <c r="BV73" i="23" s="1"/>
  <c r="BW68" i="23" s="1"/>
  <c r="G40" i="40"/>
  <c r="BP44" i="23" s="1"/>
  <c r="BP45" i="23" s="1"/>
  <c r="BP114" i="23" s="1"/>
  <c r="BN65" i="23"/>
  <c r="BO60" i="23" s="1"/>
  <c r="BO65" i="23" s="1"/>
  <c r="BP60" i="23" s="1"/>
  <c r="BP65" i="23" s="1"/>
  <c r="BQ60" i="23" s="1"/>
  <c r="BQ65" i="23" s="1"/>
  <c r="BR60" i="23" s="1"/>
  <c r="BR65" i="23" s="1"/>
  <c r="BS60" i="23" s="1"/>
  <c r="BS65" i="23" s="1"/>
  <c r="BT60" i="23" s="1"/>
  <c r="BT65" i="23" s="1"/>
  <c r="BU60" i="23" s="1"/>
  <c r="BU65" i="23" s="1"/>
  <c r="BV60" i="23" s="1"/>
  <c r="BV65" i="23" s="1"/>
  <c r="BW60" i="23" s="1"/>
  <c r="BN114" i="23"/>
  <c r="BO114" i="23"/>
  <c r="BM114" i="23"/>
  <c r="BL114" i="23"/>
  <c r="BV114" i="23"/>
  <c r="BQ114" i="23"/>
  <c r="I42" i="40"/>
  <c r="BR11" i="23" s="1"/>
  <c r="BR12" i="23" s="1"/>
  <c r="BR114" i="23" s="1"/>
  <c r="H32" i="40"/>
  <c r="M115" i="23"/>
  <c r="M116" i="23"/>
  <c r="M117" i="23" s="1"/>
  <c r="BQ25" i="23"/>
  <c r="BQ30" i="23" s="1"/>
  <c r="BJ16" i="23"/>
  <c r="N9" i="23"/>
  <c r="N113" i="23" s="1"/>
  <c r="AJ46" i="23"/>
  <c r="AK41" i="23" s="1"/>
  <c r="N42" i="40"/>
  <c r="BW11" i="23" s="1"/>
  <c r="J42" i="40"/>
  <c r="BS11" i="23" s="1"/>
  <c r="BS12" i="23" s="1"/>
  <c r="BS114" i="23" s="1"/>
  <c r="K42" i="40"/>
  <c r="BT11" i="23" s="1"/>
  <c r="BT12" i="23" s="1"/>
  <c r="BT114" i="23" s="1"/>
  <c r="L42" i="40"/>
  <c r="BU11" i="23" s="1"/>
  <c r="BU12" i="23" s="1"/>
  <c r="BU114" i="23" s="1"/>
  <c r="BR25" i="23" l="1"/>
  <c r="BR30" i="23" s="1"/>
  <c r="BJ22" i="23"/>
  <c r="N13" i="23"/>
  <c r="AK46" i="23"/>
  <c r="AL41" i="23" s="1"/>
  <c r="N116" i="23" l="1"/>
  <c r="N115" i="23"/>
  <c r="N117" i="23" s="1"/>
  <c r="BK16" i="23"/>
  <c r="BS25" i="23"/>
  <c r="BS30" i="23" s="1"/>
  <c r="O9" i="23"/>
  <c r="O113" i="23" s="1"/>
  <c r="AL46" i="23"/>
  <c r="AM41" i="23" s="1"/>
  <c r="BT25" i="23" l="1"/>
  <c r="BT30" i="23" s="1"/>
  <c r="BK22" i="23"/>
  <c r="O13" i="23"/>
  <c r="AM46" i="23"/>
  <c r="AN41" i="23" s="1"/>
  <c r="O115" i="23" l="1"/>
  <c r="O116" i="23"/>
  <c r="BL16" i="23"/>
  <c r="BU25" i="23"/>
  <c r="BU30" i="23" s="1"/>
  <c r="P9" i="23"/>
  <c r="P113" i="23" s="1"/>
  <c r="AN46" i="23"/>
  <c r="AO41" i="23" s="1"/>
  <c r="O117" i="23" l="1"/>
  <c r="BL22" i="23"/>
  <c r="BV25" i="23"/>
  <c r="BV30" i="23" s="1"/>
  <c r="P13" i="23"/>
  <c r="AO46" i="23"/>
  <c r="AP41" i="23" s="1"/>
  <c r="P115" i="23" l="1"/>
  <c r="P116" i="23"/>
  <c r="BW25" i="23"/>
  <c r="BW30" i="23" s="1"/>
  <c r="BM16" i="23"/>
  <c r="Q9" i="23"/>
  <c r="Q113" i="23" s="1"/>
  <c r="AP46" i="23"/>
  <c r="AQ41" i="23" s="1"/>
  <c r="P117" i="23" l="1"/>
  <c r="BM22" i="23"/>
  <c r="BX25" i="23"/>
  <c r="Q13" i="23"/>
  <c r="AQ46" i="23"/>
  <c r="AR41" i="23" s="1"/>
  <c r="Q115" i="23" l="1"/>
  <c r="Q116" i="23"/>
  <c r="BN16" i="23"/>
  <c r="R9" i="23"/>
  <c r="R113" i="23" s="1"/>
  <c r="P28" i="21"/>
  <c r="Q117" i="23" l="1"/>
  <c r="BN22" i="23"/>
  <c r="R13" i="23"/>
  <c r="AR46" i="23"/>
  <c r="AS41" i="23" s="1"/>
  <c r="R116" i="23" l="1"/>
  <c r="R115" i="23"/>
  <c r="R117" i="23" s="1"/>
  <c r="BO16" i="23"/>
  <c r="S9" i="23"/>
  <c r="S113" i="23" s="1"/>
  <c r="AS46" i="23"/>
  <c r="AT41" i="23" s="1"/>
  <c r="BO22" i="23" l="1"/>
  <c r="S13" i="23"/>
  <c r="AT46" i="23"/>
  <c r="AU41" i="23" s="1"/>
  <c r="S115" i="23" l="1"/>
  <c r="S116" i="23"/>
  <c r="BP16" i="23"/>
  <c r="T9" i="23"/>
  <c r="T113" i="23" s="1"/>
  <c r="AU46" i="23"/>
  <c r="AV41" i="23" s="1"/>
  <c r="S117" i="23" l="1"/>
  <c r="BP22" i="23"/>
  <c r="T13" i="23"/>
  <c r="AV46" i="23"/>
  <c r="AW41" i="23" s="1"/>
  <c r="D18" i="41"/>
  <c r="T115" i="23" l="1"/>
  <c r="T116" i="23"/>
  <c r="BQ16" i="23"/>
  <c r="U9" i="23"/>
  <c r="U113" i="23" s="1"/>
  <c r="AW46" i="23"/>
  <c r="AX41" i="23" s="1"/>
  <c r="D22" i="41"/>
  <c r="D34" i="40"/>
  <c r="D26" i="40"/>
  <c r="T117" i="23" l="1"/>
  <c r="BQ22" i="23"/>
  <c r="U13" i="23"/>
  <c r="AX46" i="23"/>
  <c r="AY41" i="23" s="1"/>
  <c r="D18" i="42"/>
  <c r="E26" i="40"/>
  <c r="F26" i="40" s="1"/>
  <c r="U115" i="23" l="1"/>
  <c r="U116" i="23"/>
  <c r="BR16" i="23"/>
  <c r="V9" i="23"/>
  <c r="V113" i="23" s="1"/>
  <c r="AY46" i="23"/>
  <c r="AZ41" i="23" s="1"/>
  <c r="E18" i="42"/>
  <c r="F18" i="42" s="1"/>
  <c r="D22" i="42"/>
  <c r="E18" i="41"/>
  <c r="F18" i="41" s="1"/>
  <c r="E22" i="41"/>
  <c r="F22" i="41" s="1"/>
  <c r="E34" i="40"/>
  <c r="F34" i="40" s="1"/>
  <c r="U117" i="23" l="1"/>
  <c r="BR22" i="23"/>
  <c r="V13" i="23"/>
  <c r="AZ46" i="23"/>
  <c r="BA41" i="23" s="1"/>
  <c r="G18" i="42"/>
  <c r="E22" i="42"/>
  <c r="F22" i="42" s="1"/>
  <c r="G22" i="42" s="1"/>
  <c r="G22" i="41"/>
  <c r="H22" i="41" s="1"/>
  <c r="V116" i="23" l="1"/>
  <c r="V115" i="23"/>
  <c r="V117" i="23" s="1"/>
  <c r="BS16" i="23"/>
  <c r="W9" i="23"/>
  <c r="W113" i="23" s="1"/>
  <c r="BA46" i="23"/>
  <c r="BB41" i="23" s="1"/>
  <c r="H18" i="42"/>
  <c r="H22" i="42"/>
  <c r="G18" i="41"/>
  <c r="H18" i="41" s="1"/>
  <c r="I18" i="41" s="1"/>
  <c r="I22" i="41"/>
  <c r="G26" i="40"/>
  <c r="G34" i="40"/>
  <c r="BS22" i="23" l="1"/>
  <c r="W13" i="23"/>
  <c r="BB46" i="23"/>
  <c r="BC41" i="23" s="1"/>
  <c r="I18" i="42"/>
  <c r="H34" i="40"/>
  <c r="I34" i="40" s="1"/>
  <c r="H26" i="40"/>
  <c r="I26" i="40" s="1"/>
  <c r="W116" i="23" l="1"/>
  <c r="W115" i="23"/>
  <c r="W117" i="23" s="1"/>
  <c r="BT16" i="23"/>
  <c r="X9" i="23"/>
  <c r="X113" i="23" s="1"/>
  <c r="BC46" i="23"/>
  <c r="BD41" i="23" s="1"/>
  <c r="I22" i="42"/>
  <c r="J22" i="42" s="1"/>
  <c r="J26" i="40"/>
  <c r="K26" i="40" s="1"/>
  <c r="J34" i="40"/>
  <c r="BT22" i="23" l="1"/>
  <c r="X13" i="23"/>
  <c r="BD46" i="23"/>
  <c r="BE41" i="23" s="1"/>
  <c r="J18" i="42"/>
  <c r="K22" i="42"/>
  <c r="K34" i="40"/>
  <c r="L26" i="40"/>
  <c r="X115" i="23" l="1"/>
  <c r="X116" i="23"/>
  <c r="BU16" i="23"/>
  <c r="Y9" i="23"/>
  <c r="Y113" i="23" s="1"/>
  <c r="BE46" i="23"/>
  <c r="BF41" i="23" s="1"/>
  <c r="K18" i="42"/>
  <c r="L22" i="42"/>
  <c r="L34" i="40"/>
  <c r="X117" i="23" l="1"/>
  <c r="BU22" i="23"/>
  <c r="Y13" i="23"/>
  <c r="BF46" i="23"/>
  <c r="BG41" i="23" s="1"/>
  <c r="L18" i="42"/>
  <c r="Y115" i="23" l="1"/>
  <c r="Y116" i="23"/>
  <c r="BV16" i="23"/>
  <c r="Z9" i="23"/>
  <c r="Z113" i="23" s="1"/>
  <c r="BG46" i="23"/>
  <c r="BH41" i="23" s="1"/>
  <c r="M34" i="40"/>
  <c r="M26" i="40"/>
  <c r="Y117" i="23" l="1"/>
  <c r="BV22" i="23"/>
  <c r="Z13" i="23"/>
  <c r="BH46" i="23"/>
  <c r="BI41" i="23" s="1"/>
  <c r="M22" i="42"/>
  <c r="N22" i="42" s="1"/>
  <c r="M18" i="42"/>
  <c r="N18" i="42" s="1"/>
  <c r="N26" i="40"/>
  <c r="N34" i="40"/>
  <c r="Z116" i="23" l="1"/>
  <c r="Z115" i="23"/>
  <c r="BW16" i="23"/>
  <c r="AA9" i="23"/>
  <c r="AA113" i="23" s="1"/>
  <c r="BI46" i="23"/>
  <c r="BJ41" i="23" s="1"/>
  <c r="Z117" i="23" l="1"/>
  <c r="BW22" i="23"/>
  <c r="BX16" i="23" s="1"/>
  <c r="AA13" i="23"/>
  <c r="BJ46" i="23"/>
  <c r="BK41" i="23" s="1"/>
  <c r="AA115" i="23" l="1"/>
  <c r="AA116" i="23"/>
  <c r="BX22" i="23"/>
  <c r="BY16" i="23" s="1"/>
  <c r="AB9" i="23"/>
  <c r="AB113" i="23" s="1"/>
  <c r="BK46" i="23"/>
  <c r="BL41" i="23" s="1"/>
  <c r="BW82" i="23"/>
  <c r="BX76" i="23" s="1"/>
  <c r="AA117" i="23" l="1"/>
  <c r="BY22" i="23"/>
  <c r="BZ16" i="23" s="1"/>
  <c r="AB13" i="23"/>
  <c r="BL46" i="23"/>
  <c r="BM41" i="23" s="1"/>
  <c r="J18" i="41"/>
  <c r="K18" i="41" s="1"/>
  <c r="J22" i="41"/>
  <c r="K22" i="41" s="1"/>
  <c r="AB116" i="23" l="1"/>
  <c r="AB115" i="23"/>
  <c r="BZ22" i="23"/>
  <c r="CA16" i="23" s="1"/>
  <c r="CA22" i="23" s="1"/>
  <c r="AC9" i="23"/>
  <c r="AC113" i="23" s="1"/>
  <c r="BM46" i="23"/>
  <c r="BN41" i="23" s="1"/>
  <c r="L22" i="41"/>
  <c r="L18" i="41"/>
  <c r="AB117" i="23" l="1"/>
  <c r="AC13" i="23"/>
  <c r="BN46" i="23"/>
  <c r="BO41" i="23" s="1"/>
  <c r="M18" i="41"/>
  <c r="M22" i="41"/>
  <c r="AC115" i="23" l="1"/>
  <c r="AC116" i="23"/>
  <c r="AD9" i="23"/>
  <c r="AD113" i="23" s="1"/>
  <c r="BO46" i="23"/>
  <c r="BP41" i="23" s="1"/>
  <c r="N18" i="41"/>
  <c r="N22" i="41"/>
  <c r="AC117" i="23" l="1"/>
  <c r="AD13" i="23"/>
  <c r="BP46" i="23"/>
  <c r="BQ41" i="23" s="1"/>
  <c r="AD116" i="23" l="1"/>
  <c r="AD115" i="23"/>
  <c r="AD117" i="23" s="1"/>
  <c r="AE9" i="23"/>
  <c r="AE113" i="23" s="1"/>
  <c r="BQ46" i="23"/>
  <c r="BR41" i="23" s="1"/>
  <c r="AE13" i="23" l="1"/>
  <c r="BR46" i="23"/>
  <c r="BS41" i="23" s="1"/>
  <c r="D14" i="48"/>
  <c r="D15" i="48" s="1"/>
  <c r="D17" i="48" s="1"/>
  <c r="D19" i="48" s="1"/>
  <c r="E11" i="48"/>
  <c r="E14" i="48" s="1"/>
  <c r="E15" i="48" s="1"/>
  <c r="E17" i="48" s="1"/>
  <c r="A9" i="48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E115" i="23" l="1"/>
  <c r="AE116" i="23"/>
  <c r="AF9" i="23"/>
  <c r="AF113" i="23" s="1"/>
  <c r="BS46" i="23"/>
  <c r="BT41" i="23" s="1"/>
  <c r="E19" i="48"/>
  <c r="F11" i="48"/>
  <c r="F14" i="48" s="1"/>
  <c r="F15" i="48" s="1"/>
  <c r="F17" i="48" s="1"/>
  <c r="F19" i="48" s="1"/>
  <c r="AE117" i="23" l="1"/>
  <c r="AF13" i="23"/>
  <c r="BT46" i="23"/>
  <c r="BU41" i="23" s="1"/>
  <c r="G11" i="48"/>
  <c r="G14" i="48" s="1"/>
  <c r="G15" i="48" s="1"/>
  <c r="G17" i="48" s="1"/>
  <c r="G19" i="48" s="1"/>
  <c r="AF115" i="23" l="1"/>
  <c r="AF116" i="23"/>
  <c r="AG9" i="23"/>
  <c r="AG113" i="23" s="1"/>
  <c r="BU46" i="23"/>
  <c r="BV41" i="23" s="1"/>
  <c r="BV46" i="23" s="1"/>
  <c r="I9" i="48"/>
  <c r="I11" i="48" s="1"/>
  <c r="H11" i="48"/>
  <c r="H14" i="48" s="1"/>
  <c r="H15" i="48" s="1"/>
  <c r="H17" i="48" s="1"/>
  <c r="AF117" i="23" l="1"/>
  <c r="AG13" i="23"/>
  <c r="BW41" i="23"/>
  <c r="I17" i="48"/>
  <c r="I19" i="48" s="1"/>
  <c r="D15" i="15" s="1"/>
  <c r="H19" i="48"/>
  <c r="I14" i="48"/>
  <c r="I15" i="48" s="1"/>
  <c r="AG115" i="23" l="1"/>
  <c r="AG116" i="23"/>
  <c r="AH9" i="23"/>
  <c r="AH113" i="23" s="1"/>
  <c r="AG117" i="23" l="1"/>
  <c r="AH13" i="23"/>
  <c r="AH116" i="23" l="1"/>
  <c r="AH115" i="23"/>
  <c r="AH117" i="23" s="1"/>
  <c r="AI9" i="23"/>
  <c r="AI113" i="23" s="1"/>
  <c r="AI13" i="23" l="1"/>
  <c r="AI115" i="23" l="1"/>
  <c r="AI116" i="23"/>
  <c r="AJ9" i="23"/>
  <c r="AJ113" i="23" s="1"/>
  <c r="A4" i="9"/>
  <c r="A2" i="9"/>
  <c r="A4" i="21"/>
  <c r="A2" i="21"/>
  <c r="A4" i="27"/>
  <c r="A2" i="27"/>
  <c r="A4" i="23"/>
  <c r="A2" i="23"/>
  <c r="A4" i="25"/>
  <c r="A2" i="25"/>
  <c r="A4" i="15"/>
  <c r="A2" i="15"/>
  <c r="A4" i="2"/>
  <c r="A4" i="8"/>
  <c r="A2" i="2"/>
  <c r="A2" i="8"/>
  <c r="AI117" i="23" l="1"/>
  <c r="AJ13" i="23"/>
  <c r="N11" i="32"/>
  <c r="D11" i="18" s="1"/>
  <c r="AJ115" i="23" l="1"/>
  <c r="AJ116" i="23"/>
  <c r="AK9" i="23"/>
  <c r="AK113" i="23" s="1"/>
  <c r="A9" i="27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E7" i="27"/>
  <c r="AJ117" i="23" l="1"/>
  <c r="AK13" i="23"/>
  <c r="E18" i="25"/>
  <c r="AK115" i="23" l="1"/>
  <c r="AK116" i="23"/>
  <c r="AL9" i="23"/>
  <c r="AL113" i="23" s="1"/>
  <c r="E22" i="27"/>
  <c r="E31" i="27"/>
  <c r="E13" i="27"/>
  <c r="D31" i="27"/>
  <c r="D13" i="27"/>
  <c r="D18" i="25"/>
  <c r="F18" i="25"/>
  <c r="AK117" i="23" l="1"/>
  <c r="AL13" i="23"/>
  <c r="A10" i="25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L116" i="23" l="1"/>
  <c r="AL115" i="23"/>
  <c r="AM9" i="23"/>
  <c r="AM113" i="23" s="1"/>
  <c r="CA72" i="23"/>
  <c r="BY72" i="23"/>
  <c r="BW72" i="23"/>
  <c r="BW73" i="23" s="1"/>
  <c r="BZ72" i="23"/>
  <c r="CA64" i="23"/>
  <c r="BY64" i="23"/>
  <c r="BW64" i="23"/>
  <c r="BW65" i="23" s="1"/>
  <c r="BZ64" i="23"/>
  <c r="BY45" i="23"/>
  <c r="BX45" i="23"/>
  <c r="CA45" i="23"/>
  <c r="BZ45" i="23"/>
  <c r="BW45" i="23"/>
  <c r="BW46" i="23" s="1"/>
  <c r="BX41" i="23" s="1"/>
  <c r="BW37" i="23"/>
  <c r="BY37" i="23"/>
  <c r="BY29" i="23"/>
  <c r="BX12" i="23"/>
  <c r="BW12" i="23"/>
  <c r="BY12" i="23"/>
  <c r="BX6" i="23"/>
  <c r="BY6" i="23" s="1"/>
  <c r="BZ6" i="23" s="1"/>
  <c r="CA6" i="23" s="1"/>
  <c r="AL117" i="23" l="1"/>
  <c r="BX60" i="23"/>
  <c r="E12" i="25"/>
  <c r="BX68" i="23"/>
  <c r="F12" i="25"/>
  <c r="BW38" i="23"/>
  <c r="AM13" i="23"/>
  <c r="D12" i="25"/>
  <c r="BX72" i="23"/>
  <c r="BX37" i="23"/>
  <c r="AM115" i="23" l="1"/>
  <c r="AM116" i="23"/>
  <c r="BX73" i="23"/>
  <c r="BY68" i="23" s="1"/>
  <c r="BY73" i="23" s="1"/>
  <c r="BX33" i="23"/>
  <c r="BX38" i="23" s="1"/>
  <c r="BY33" i="23" s="1"/>
  <c r="BY38" i="23" s="1"/>
  <c r="BZ33" i="23" s="1"/>
  <c r="AN9" i="23"/>
  <c r="AN113" i="23" s="1"/>
  <c r="BX46" i="23"/>
  <c r="BY41" i="23" s="1"/>
  <c r="BX29" i="23"/>
  <c r="BX64" i="23"/>
  <c r="BX65" i="23" s="1"/>
  <c r="D22" i="25"/>
  <c r="AM117" i="23" l="1"/>
  <c r="AN13" i="23"/>
  <c r="BZ68" i="23"/>
  <c r="BZ73" i="23" s="1"/>
  <c r="BY60" i="23"/>
  <c r="BY65" i="23" s="1"/>
  <c r="BY46" i="23"/>
  <c r="BZ41" i="23" s="1"/>
  <c r="E22" i="25"/>
  <c r="E14" i="1" s="1"/>
  <c r="F22" i="25"/>
  <c r="D14" i="1"/>
  <c r="BX30" i="23"/>
  <c r="AN115" i="23" l="1"/>
  <c r="AN116" i="23"/>
  <c r="AO9" i="23"/>
  <c r="AO113" i="23" s="1"/>
  <c r="CA68" i="23"/>
  <c r="CA73" i="23" s="1"/>
  <c r="BZ60" i="23"/>
  <c r="BZ65" i="23" s="1"/>
  <c r="BZ46" i="23"/>
  <c r="BY25" i="23"/>
  <c r="F14" i="1"/>
  <c r="AN117" i="23" l="1"/>
  <c r="BY30" i="23"/>
  <c r="AO13" i="23"/>
  <c r="CA60" i="23"/>
  <c r="CA65" i="23" s="1"/>
  <c r="CA41" i="23"/>
  <c r="CA46" i="23" s="1"/>
  <c r="AO115" i="23" l="1"/>
  <c r="AO116" i="23"/>
  <c r="BZ25" i="23"/>
  <c r="AP9" i="23"/>
  <c r="AP113" i="23" s="1"/>
  <c r="BW101" i="23"/>
  <c r="AO117" i="23" l="1"/>
  <c r="BW102" i="23"/>
  <c r="E14" i="25" s="1"/>
  <c r="AP13" i="23"/>
  <c r="BX101" i="23"/>
  <c r="AP116" i="23" l="1"/>
  <c r="AP115" i="23"/>
  <c r="AP117" i="23" s="1"/>
  <c r="BX97" i="23"/>
  <c r="AQ9" i="23"/>
  <c r="AQ113" i="23" s="1"/>
  <c r="E24" i="25"/>
  <c r="BY101" i="23"/>
  <c r="BX109" i="23"/>
  <c r="BX114" i="23" s="1"/>
  <c r="BW109" i="23"/>
  <c r="BW114" i="23" s="1"/>
  <c r="BW110" i="23" l="1"/>
  <c r="F14" i="25" s="1"/>
  <c r="BX102" i="23"/>
  <c r="AQ13" i="23"/>
  <c r="E16" i="1"/>
  <c r="CA101" i="23"/>
  <c r="BY109" i="23"/>
  <c r="BY114" i="23" s="1"/>
  <c r="D14" i="25"/>
  <c r="AQ115" i="23" l="1"/>
  <c r="AQ116" i="23"/>
  <c r="BX105" i="23"/>
  <c r="BY97" i="23"/>
  <c r="AR9" i="23"/>
  <c r="AR113" i="23" s="1"/>
  <c r="D24" i="25"/>
  <c r="F24" i="25"/>
  <c r="BX82" i="23"/>
  <c r="BZ101" i="23"/>
  <c r="CA109" i="23"/>
  <c r="BZ109" i="23"/>
  <c r="AQ117" i="23" l="1"/>
  <c r="BY102" i="23"/>
  <c r="BX110" i="23"/>
  <c r="AR13" i="23"/>
  <c r="F16" i="1"/>
  <c r="D16" i="1"/>
  <c r="AR116" i="23" l="1"/>
  <c r="AR115" i="23"/>
  <c r="AR117" i="23" s="1"/>
  <c r="BZ97" i="23"/>
  <c r="BY105" i="23"/>
  <c r="AS9" i="23"/>
  <c r="AS113" i="23" s="1"/>
  <c r="BY76" i="23"/>
  <c r="BY82" i="23" s="1"/>
  <c r="BY110" i="23" l="1"/>
  <c r="BZ102" i="23"/>
  <c r="CA97" i="23" s="1"/>
  <c r="CA102" i="23" s="1"/>
  <c r="AS13" i="23"/>
  <c r="AS115" i="23" l="1"/>
  <c r="AS116" i="23"/>
  <c r="AS117" i="23" s="1"/>
  <c r="BZ105" i="23"/>
  <c r="AT9" i="23"/>
  <c r="AT113" i="23" s="1"/>
  <c r="BZ76" i="23"/>
  <c r="BZ82" i="23" s="1"/>
  <c r="BZ110" i="23" l="1"/>
  <c r="CA105" i="23" s="1"/>
  <c r="CA110" i="23" s="1"/>
  <c r="AT13" i="23"/>
  <c r="AT116" i="23" l="1"/>
  <c r="AT115" i="23"/>
  <c r="AU9" i="23"/>
  <c r="AU113" i="23" s="1"/>
  <c r="CA76" i="23"/>
  <c r="AT117" i="23" l="1"/>
  <c r="AU13" i="23"/>
  <c r="CA82" i="23"/>
  <c r="AU115" i="23" l="1"/>
  <c r="AU116" i="23"/>
  <c r="AV9" i="23"/>
  <c r="AV113" i="23" s="1"/>
  <c r="A11" i="22"/>
  <c r="A12" i="22" s="1"/>
  <c r="F14" i="22"/>
  <c r="E14" i="22"/>
  <c r="AU117" i="23" l="1"/>
  <c r="AV13" i="23"/>
  <c r="A13" i="22"/>
  <c r="A14" i="22" s="1"/>
  <c r="C14" i="22"/>
  <c r="AV115" i="23" l="1"/>
  <c r="AV116" i="23"/>
  <c r="AW9" i="23"/>
  <c r="AW113" i="23" s="1"/>
  <c r="C45" i="21"/>
  <c r="D45" i="21"/>
  <c r="E45" i="21"/>
  <c r="F45" i="21"/>
  <c r="G45" i="21"/>
  <c r="H45" i="21"/>
  <c r="I45" i="21"/>
  <c r="J45" i="21"/>
  <c r="K45" i="21"/>
  <c r="L45" i="21"/>
  <c r="M45" i="21"/>
  <c r="N45" i="21"/>
  <c r="O45" i="21"/>
  <c r="C46" i="21"/>
  <c r="D46" i="21"/>
  <c r="E46" i="21"/>
  <c r="F46" i="21"/>
  <c r="G46" i="21"/>
  <c r="H46" i="21"/>
  <c r="I46" i="21"/>
  <c r="J46" i="21"/>
  <c r="K46" i="21"/>
  <c r="L46" i="21"/>
  <c r="M46" i="21"/>
  <c r="N46" i="21"/>
  <c r="O46" i="21"/>
  <c r="C47" i="21"/>
  <c r="D47" i="21"/>
  <c r="E47" i="21"/>
  <c r="F47" i="21"/>
  <c r="G47" i="21"/>
  <c r="H47" i="21"/>
  <c r="I47" i="21"/>
  <c r="J47" i="21"/>
  <c r="K47" i="21"/>
  <c r="L47" i="21"/>
  <c r="M47" i="21"/>
  <c r="N47" i="21"/>
  <c r="O47" i="21"/>
  <c r="B47" i="21"/>
  <c r="B46" i="21"/>
  <c r="C24" i="21"/>
  <c r="E9" i="27" s="1"/>
  <c r="E11" i="27" s="1"/>
  <c r="E15" i="27" s="1"/>
  <c r="CA11" i="23" s="1"/>
  <c r="CA12" i="23" s="1"/>
  <c r="D24" i="21"/>
  <c r="E24" i="21"/>
  <c r="F24" i="21"/>
  <c r="G24" i="21"/>
  <c r="H24" i="21"/>
  <c r="I24" i="21"/>
  <c r="J24" i="21"/>
  <c r="K24" i="21"/>
  <c r="L24" i="21"/>
  <c r="M24" i="21"/>
  <c r="N24" i="21"/>
  <c r="O24" i="21"/>
  <c r="C25" i="21"/>
  <c r="E18" i="27" s="1"/>
  <c r="E20" i="27" s="1"/>
  <c r="E24" i="27" s="1"/>
  <c r="CA28" i="23" s="1"/>
  <c r="CA29" i="23" s="1"/>
  <c r="D25" i="21"/>
  <c r="E25" i="21"/>
  <c r="F25" i="21"/>
  <c r="G25" i="21"/>
  <c r="H25" i="21"/>
  <c r="I25" i="21"/>
  <c r="J25" i="21"/>
  <c r="K25" i="21"/>
  <c r="L25" i="21"/>
  <c r="M25" i="21"/>
  <c r="N25" i="21"/>
  <c r="O25" i="21"/>
  <c r="C26" i="21"/>
  <c r="E27" i="27" s="1"/>
  <c r="E29" i="27" s="1"/>
  <c r="E33" i="27" s="1"/>
  <c r="CA36" i="23" s="1"/>
  <c r="CA37" i="23" s="1"/>
  <c r="D26" i="21"/>
  <c r="E26" i="21"/>
  <c r="F26" i="21"/>
  <c r="G26" i="21"/>
  <c r="H26" i="21"/>
  <c r="I26" i="21"/>
  <c r="J26" i="21"/>
  <c r="K26" i="21"/>
  <c r="L26" i="21"/>
  <c r="M26" i="21"/>
  <c r="N26" i="21"/>
  <c r="O26" i="21"/>
  <c r="B26" i="21"/>
  <c r="D27" i="27" s="1"/>
  <c r="D29" i="27" s="1"/>
  <c r="D33" i="27" s="1"/>
  <c r="BZ36" i="23" s="1"/>
  <c r="BZ37" i="23" s="1"/>
  <c r="BZ38" i="23" s="1"/>
  <c r="CA33" i="23" s="1"/>
  <c r="B25" i="21"/>
  <c r="D18" i="27" s="1"/>
  <c r="D20" i="27" s="1"/>
  <c r="D24" i="27" s="1"/>
  <c r="BZ28" i="23" s="1"/>
  <c r="BZ29" i="23" s="1"/>
  <c r="BZ30" i="23" s="1"/>
  <c r="CA25" i="23" s="1"/>
  <c r="B45" i="21"/>
  <c r="P43" i="21"/>
  <c r="P42" i="21"/>
  <c r="P41" i="21"/>
  <c r="P40" i="21"/>
  <c r="P39" i="21"/>
  <c r="P38" i="21"/>
  <c r="P37" i="21"/>
  <c r="P36" i="21"/>
  <c r="P35" i="21"/>
  <c r="P34" i="21"/>
  <c r="P33" i="21"/>
  <c r="P32" i="21"/>
  <c r="P31" i="21"/>
  <c r="P30" i="21"/>
  <c r="B29" i="21"/>
  <c r="B24" i="21"/>
  <c r="D9" i="27" s="1"/>
  <c r="D11" i="27" s="1"/>
  <c r="D15" i="27" s="1"/>
  <c r="BZ11" i="23" s="1"/>
  <c r="BZ12" i="23" s="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P21" i="21"/>
  <c r="P20" i="21"/>
  <c r="P19" i="21"/>
  <c r="P18" i="21"/>
  <c r="P17" i="21"/>
  <c r="P16" i="21"/>
  <c r="P15" i="21"/>
  <c r="P14" i="21"/>
  <c r="P13" i="21"/>
  <c r="P12" i="21"/>
  <c r="P11" i="21"/>
  <c r="P10" i="21"/>
  <c r="P9" i="21"/>
  <c r="P8" i="21"/>
  <c r="C7" i="21"/>
  <c r="C29" i="21" s="1"/>
  <c r="CA114" i="23" l="1"/>
  <c r="AV117" i="23"/>
  <c r="BZ114" i="23"/>
  <c r="AW13" i="23"/>
  <c r="CA38" i="23"/>
  <c r="F10" i="25" s="1"/>
  <c r="F16" i="25" s="1"/>
  <c r="CA30" i="23"/>
  <c r="E10" i="25" s="1"/>
  <c r="E16" i="25" s="1"/>
  <c r="P22" i="21"/>
  <c r="P25" i="21"/>
  <c r="E22" i="1" s="1"/>
  <c r="E34" i="1" s="1"/>
  <c r="P47" i="21"/>
  <c r="P46" i="21"/>
  <c r="P26" i="21"/>
  <c r="F22" i="1" s="1"/>
  <c r="F34" i="1" s="1"/>
  <c r="P24" i="21"/>
  <c r="D22" i="1" s="1"/>
  <c r="P45" i="21"/>
  <c r="D7" i="21"/>
  <c r="AW115" i="23" l="1"/>
  <c r="AW116" i="23"/>
  <c r="AX9" i="23"/>
  <c r="AX113" i="23" s="1"/>
  <c r="F20" i="25"/>
  <c r="F12" i="1" s="1"/>
  <c r="E20" i="25"/>
  <c r="E12" i="1" s="1"/>
  <c r="D29" i="21"/>
  <c r="E7" i="21"/>
  <c r="AW117" i="23" l="1"/>
  <c r="AX13" i="23"/>
  <c r="F26" i="25"/>
  <c r="E26" i="25"/>
  <c r="F7" i="21"/>
  <c r="E29" i="21"/>
  <c r="AX116" i="23" l="1"/>
  <c r="AX115" i="23"/>
  <c r="AY9" i="23"/>
  <c r="AY113" i="23" s="1"/>
  <c r="G7" i="21"/>
  <c r="F29" i="21"/>
  <c r="AX117" i="23" l="1"/>
  <c r="AY13" i="23"/>
  <c r="H7" i="21"/>
  <c r="G29" i="21"/>
  <c r="AY115" i="23" l="1"/>
  <c r="AY116" i="23"/>
  <c r="AZ9" i="23"/>
  <c r="AZ113" i="23" s="1"/>
  <c r="H29" i="21"/>
  <c r="I7" i="21"/>
  <c r="AY117" i="23" l="1"/>
  <c r="AZ13" i="23"/>
  <c r="J7" i="21"/>
  <c r="I29" i="21"/>
  <c r="AZ115" i="23" l="1"/>
  <c r="AZ116" i="23"/>
  <c r="BA9" i="23"/>
  <c r="BA113" i="23" s="1"/>
  <c r="J29" i="21"/>
  <c r="K7" i="21"/>
  <c r="AZ117" i="23" l="1"/>
  <c r="BA13" i="23"/>
  <c r="K29" i="21"/>
  <c r="L7" i="21"/>
  <c r="BA115" i="23" l="1"/>
  <c r="BA116" i="23"/>
  <c r="BB9" i="23"/>
  <c r="BB113" i="23" s="1"/>
  <c r="L29" i="21"/>
  <c r="M7" i="21"/>
  <c r="BA117" i="23" l="1"/>
  <c r="BB13" i="23"/>
  <c r="N7" i="21"/>
  <c r="M29" i="21"/>
  <c r="BB116" i="23" l="1"/>
  <c r="BB115" i="23"/>
  <c r="BB117" i="23" s="1"/>
  <c r="BC9" i="23"/>
  <c r="BC113" i="23" s="1"/>
  <c r="O7" i="21"/>
  <c r="O29" i="21" s="1"/>
  <c r="N29" i="21"/>
  <c r="BC13" i="23" l="1"/>
  <c r="A11" i="15"/>
  <c r="A12" i="15" s="1"/>
  <c r="A13" i="15" s="1"/>
  <c r="A14" i="15" s="1"/>
  <c r="A15" i="15" s="1"/>
  <c r="A16" i="15" s="1"/>
  <c r="A17" i="15" s="1"/>
  <c r="A11" i="9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12" i="2"/>
  <c r="A13" i="2" s="1"/>
  <c r="A12" i="1"/>
  <c r="BC115" i="23" l="1"/>
  <c r="BC116" i="23"/>
  <c r="BD9" i="23"/>
  <c r="BD113" i="23" s="1"/>
  <c r="A13" i="1"/>
  <c r="A14" i="1" s="1"/>
  <c r="A15" i="1" s="1"/>
  <c r="A16" i="1" s="1"/>
  <c r="A17" i="1" s="1"/>
  <c r="A18" i="1" s="1"/>
  <c r="A19" i="1" s="1"/>
  <c r="A20" i="1" s="1"/>
  <c r="C15" i="2"/>
  <c r="A14" i="2"/>
  <c r="A15" i="2" s="1"/>
  <c r="A16" i="2" s="1"/>
  <c r="A17" i="2" s="1"/>
  <c r="A18" i="2" s="1"/>
  <c r="A19" i="2" s="1"/>
  <c r="F15" i="2"/>
  <c r="BC117" i="23" l="1"/>
  <c r="BD13" i="23"/>
  <c r="A21" i="1"/>
  <c r="A22" i="1" s="1"/>
  <c r="A23" i="1" s="1"/>
  <c r="A24" i="1" s="1"/>
  <c r="A25" i="1" s="1"/>
  <c r="A26" i="1" s="1"/>
  <c r="A27" i="1" s="1"/>
  <c r="A28" i="1" s="1"/>
  <c r="A29" i="1" s="1"/>
  <c r="A30" i="1" s="1"/>
  <c r="E15" i="2"/>
  <c r="C20" i="1"/>
  <c r="C21" i="2"/>
  <c r="A20" i="2"/>
  <c r="A21" i="2" s="1"/>
  <c r="BD115" i="23" l="1"/>
  <c r="BD116" i="23"/>
  <c r="C24" i="1"/>
  <c r="BE9" i="23"/>
  <c r="BE113" i="23" s="1"/>
  <c r="A22" i="2"/>
  <c r="A23" i="2" s="1"/>
  <c r="A24" i="2" s="1"/>
  <c r="A25" i="2" s="1"/>
  <c r="C23" i="2"/>
  <c r="C32" i="1"/>
  <c r="A31" i="1"/>
  <c r="A32" i="1" s="1"/>
  <c r="A33" i="1" s="1"/>
  <c r="A34" i="1" s="1"/>
  <c r="A35" i="1" s="1"/>
  <c r="A36" i="1" s="1"/>
  <c r="C30" i="1"/>
  <c r="BD117" i="23" l="1"/>
  <c r="BE13" i="23"/>
  <c r="D23" i="18"/>
  <c r="G11" i="15" s="1"/>
  <c r="D21" i="18"/>
  <c r="E11" i="15" s="1"/>
  <c r="C36" i="1"/>
  <c r="A26" i="2"/>
  <c r="A27" i="2" s="1"/>
  <c r="C27" i="2"/>
  <c r="BE115" i="23" l="1"/>
  <c r="BE116" i="23"/>
  <c r="BE117" i="23" s="1"/>
  <c r="BF9" i="23"/>
  <c r="BF113" i="23" s="1"/>
  <c r="D11" i="15"/>
  <c r="E13" i="15" s="1"/>
  <c r="A28" i="2"/>
  <c r="A29" i="2" s="1"/>
  <c r="C29" i="2"/>
  <c r="BF13" i="23" l="1"/>
  <c r="G13" i="15"/>
  <c r="G17" i="15" s="1"/>
  <c r="E17" i="15"/>
  <c r="F13" i="15"/>
  <c r="F17" i="15" s="1"/>
  <c r="BF116" i="23" l="1"/>
  <c r="BF115" i="23"/>
  <c r="BF117" i="23" s="1"/>
  <c r="BG9" i="23"/>
  <c r="BG113" i="23" s="1"/>
  <c r="D18" i="1"/>
  <c r="F18" i="1"/>
  <c r="E18" i="1"/>
  <c r="D17" i="15"/>
  <c r="D13" i="15"/>
  <c r="BG13" i="23" l="1"/>
  <c r="F20" i="1"/>
  <c r="F24" i="1" s="1"/>
  <c r="F19" i="2" s="1"/>
  <c r="BG115" i="23" l="1"/>
  <c r="BG116" i="23"/>
  <c r="BH9" i="23"/>
  <c r="BH113" i="23" s="1"/>
  <c r="F21" i="2"/>
  <c r="F23" i="2" s="1"/>
  <c r="F25" i="2" s="1"/>
  <c r="F27" i="2" s="1"/>
  <c r="F29" i="2" s="1"/>
  <c r="F26" i="1" s="1"/>
  <c r="F28" i="1" s="1"/>
  <c r="F30" i="1" s="1"/>
  <c r="BG117" i="23" l="1"/>
  <c r="BH13" i="23"/>
  <c r="F36" i="1"/>
  <c r="G20" i="8" s="1"/>
  <c r="G23" i="8" s="1"/>
  <c r="I23" i="8" s="1"/>
  <c r="K23" i="8" s="1"/>
  <c r="F32" i="1"/>
  <c r="BH115" i="23" l="1"/>
  <c r="BH116" i="23"/>
  <c r="BI9" i="23"/>
  <c r="BI113" i="23" s="1"/>
  <c r="G49" i="8"/>
  <c r="I49" i="8" s="1"/>
  <c r="K49" i="8" s="1"/>
  <c r="E54" i="9" s="1"/>
  <c r="F53" i="54" s="1"/>
  <c r="H53" i="54" s="1"/>
  <c r="G45" i="8"/>
  <c r="I45" i="8" s="1"/>
  <c r="K45" i="8" s="1"/>
  <c r="E50" i="9" s="1"/>
  <c r="F50" i="54" s="1"/>
  <c r="H50" i="54" s="1"/>
  <c r="G33" i="8"/>
  <c r="I33" i="8" s="1"/>
  <c r="K33" i="8" s="1"/>
  <c r="E38" i="9" s="1"/>
  <c r="F36" i="54" s="1"/>
  <c r="H36" i="54" s="1"/>
  <c r="G29" i="8"/>
  <c r="I29" i="8" s="1"/>
  <c r="K29" i="8" s="1"/>
  <c r="E34" i="9" s="1"/>
  <c r="F32" i="54" s="1"/>
  <c r="H32" i="54" s="1"/>
  <c r="G48" i="8"/>
  <c r="I48" i="8" s="1"/>
  <c r="K48" i="8" s="1"/>
  <c r="E53" i="9" s="1"/>
  <c r="F52" i="54" s="1"/>
  <c r="H52" i="54" s="1"/>
  <c r="G40" i="8"/>
  <c r="I40" i="8" s="1"/>
  <c r="K40" i="8" s="1"/>
  <c r="E45" i="9" s="1"/>
  <c r="F46" i="54" s="1"/>
  <c r="H46" i="54" s="1"/>
  <c r="G36" i="8"/>
  <c r="I36" i="8" s="1"/>
  <c r="K36" i="8" s="1"/>
  <c r="E41" i="9" s="1"/>
  <c r="F42" i="54" s="1"/>
  <c r="H42" i="54" s="1"/>
  <c r="G32" i="8"/>
  <c r="I32" i="8" s="1"/>
  <c r="K32" i="8" s="1"/>
  <c r="E37" i="9" s="1"/>
  <c r="F35" i="54" s="1"/>
  <c r="H35" i="54" s="1"/>
  <c r="G24" i="8"/>
  <c r="I24" i="8" s="1"/>
  <c r="K24" i="8" s="1"/>
  <c r="E29" i="9" s="1"/>
  <c r="F28" i="54" s="1"/>
  <c r="H28" i="54" s="1"/>
  <c r="G42" i="8"/>
  <c r="I42" i="8" s="1"/>
  <c r="K42" i="8" s="1"/>
  <c r="E47" i="9" s="1"/>
  <c r="F43" i="54" s="1"/>
  <c r="H43" i="54" s="1"/>
  <c r="G26" i="8"/>
  <c r="I26" i="8" s="1"/>
  <c r="K26" i="8" s="1"/>
  <c r="E31" i="9" s="1"/>
  <c r="F25" i="54" s="1"/>
  <c r="H25" i="54" s="1"/>
  <c r="E28" i="9"/>
  <c r="F27" i="54" s="1"/>
  <c r="H27" i="54" s="1"/>
  <c r="G39" i="8"/>
  <c r="I39" i="8" s="1"/>
  <c r="K39" i="8" s="1"/>
  <c r="E44" i="9" s="1"/>
  <c r="F45" i="54" s="1"/>
  <c r="H45" i="54" s="1"/>
  <c r="I20" i="8"/>
  <c r="K20" i="8" s="1"/>
  <c r="E25" i="9" s="1"/>
  <c r="F24" i="54" s="1"/>
  <c r="H24" i="54" s="1"/>
  <c r="H29" i="54" l="1"/>
  <c r="T13" i="52" s="1"/>
  <c r="H37" i="54"/>
  <c r="T18" i="52" s="1"/>
  <c r="U18" i="52" s="1"/>
  <c r="H47" i="54"/>
  <c r="H54" i="54"/>
  <c r="T20" i="52" s="1"/>
  <c r="U20" i="52" s="1"/>
  <c r="BH117" i="23"/>
  <c r="BI13" i="23"/>
  <c r="E20" i="1"/>
  <c r="E24" i="1" s="1"/>
  <c r="E19" i="2" s="1"/>
  <c r="H39" i="54" l="1"/>
  <c r="T15" i="52"/>
  <c r="H56" i="54"/>
  <c r="T32" i="52"/>
  <c r="U32" i="52" s="1"/>
  <c r="U13" i="52"/>
  <c r="BI115" i="23"/>
  <c r="BI116" i="23"/>
  <c r="BI117" i="23" s="1"/>
  <c r="BJ9" i="23"/>
  <c r="BJ113" i="23" s="1"/>
  <c r="U15" i="52" l="1"/>
  <c r="T34" i="52"/>
  <c r="U34" i="52" s="1"/>
  <c r="BJ13" i="23"/>
  <c r="E21" i="2"/>
  <c r="E23" i="2" s="1"/>
  <c r="E25" i="2" s="1"/>
  <c r="E27" i="2" s="1"/>
  <c r="E29" i="2" s="1"/>
  <c r="E26" i="1" s="1"/>
  <c r="BJ116" i="23" l="1"/>
  <c r="BJ115" i="23"/>
  <c r="BJ117" i="23" s="1"/>
  <c r="BK9" i="23"/>
  <c r="BK113" i="23" s="1"/>
  <c r="E28" i="1"/>
  <c r="E30" i="1" s="1"/>
  <c r="E36" i="1" s="1"/>
  <c r="G12" i="8" s="1"/>
  <c r="I12" i="8" s="1"/>
  <c r="K12" i="8" s="1"/>
  <c r="BK13" i="23" l="1"/>
  <c r="E32" i="1"/>
  <c r="BK115" i="23" l="1"/>
  <c r="BK116" i="23"/>
  <c r="BL9" i="23"/>
  <c r="BL113" i="23" s="1"/>
  <c r="G14" i="8"/>
  <c r="I14" i="8" s="1"/>
  <c r="K14" i="8" s="1"/>
  <c r="E19" i="9" s="1"/>
  <c r="F15" i="54" s="1"/>
  <c r="H15" i="54" s="1"/>
  <c r="G17" i="8"/>
  <c r="I17" i="8" s="1"/>
  <c r="K17" i="8" s="1"/>
  <c r="E22" i="9" s="1"/>
  <c r="F19" i="54" s="1"/>
  <c r="H19" i="54" s="1"/>
  <c r="H21" i="54" s="1"/>
  <c r="T17" i="52" s="1"/>
  <c r="U17" i="52" s="1"/>
  <c r="E17" i="9"/>
  <c r="F14" i="54" s="1"/>
  <c r="H14" i="54" s="1"/>
  <c r="H16" i="54" l="1"/>
  <c r="T12" i="52" s="1"/>
  <c r="BK117" i="23"/>
  <c r="BL13" i="23"/>
  <c r="T31" i="52" l="1"/>
  <c r="U31" i="52" s="1"/>
  <c r="U12" i="52"/>
  <c r="BL115" i="23"/>
  <c r="BL116" i="23"/>
  <c r="BM9" i="23"/>
  <c r="BM113" i="23" s="1"/>
  <c r="BL117" i="23" l="1"/>
  <c r="BM13" i="23"/>
  <c r="BM115" i="23" l="1"/>
  <c r="BM116" i="23"/>
  <c r="BN9" i="23"/>
  <c r="BN113" i="23" s="1"/>
  <c r="BM117" i="23" l="1"/>
  <c r="BN13" i="23"/>
  <c r="BN116" i="23" l="1"/>
  <c r="BN115" i="23"/>
  <c r="BO9" i="23"/>
  <c r="BO113" i="23" s="1"/>
  <c r="BN117" i="23" l="1"/>
  <c r="BO13" i="23"/>
  <c r="BO115" i="23" l="1"/>
  <c r="BO116" i="23"/>
  <c r="BP9" i="23"/>
  <c r="BP113" i="23" s="1"/>
  <c r="BO117" i="23" l="1"/>
  <c r="BP13" i="23"/>
  <c r="BP115" i="23" l="1"/>
  <c r="BP116" i="23"/>
  <c r="BQ9" i="23"/>
  <c r="BQ113" i="23" s="1"/>
  <c r="BP117" i="23" l="1"/>
  <c r="BQ13" i="23"/>
  <c r="BQ115" i="23" l="1"/>
  <c r="BQ116" i="23"/>
  <c r="BR9" i="23"/>
  <c r="BR113" i="23" s="1"/>
  <c r="BQ117" i="23" l="1"/>
  <c r="BR13" i="23"/>
  <c r="BR116" i="23" l="1"/>
  <c r="BR115" i="23"/>
  <c r="BS9" i="23"/>
  <c r="BS113" i="23" s="1"/>
  <c r="BR117" i="23" l="1"/>
  <c r="BS13" i="23"/>
  <c r="BS116" i="23" l="1"/>
  <c r="BS115" i="23"/>
  <c r="BT9" i="23"/>
  <c r="BT113" i="23" s="1"/>
  <c r="BS117" i="23" l="1"/>
  <c r="BT13" i="23"/>
  <c r="BT115" i="23" l="1"/>
  <c r="BT116" i="23"/>
  <c r="BU9" i="23"/>
  <c r="BU113" i="23" s="1"/>
  <c r="BT117" i="23" l="1"/>
  <c r="BU13" i="23"/>
  <c r="BU115" i="23" l="1"/>
  <c r="BU116" i="23"/>
  <c r="BV9" i="23"/>
  <c r="BV113" i="23" s="1"/>
  <c r="BU117" i="23" l="1"/>
  <c r="BV13" i="23"/>
  <c r="BV116" i="23" l="1"/>
  <c r="BV115" i="23"/>
  <c r="BW9" i="23"/>
  <c r="BW113" i="23" s="1"/>
  <c r="BV117" i="23" l="1"/>
  <c r="BW13" i="23"/>
  <c r="BW115" i="23" l="1"/>
  <c r="BW116" i="23"/>
  <c r="BX9" i="23"/>
  <c r="BX113" i="23" s="1"/>
  <c r="BW117" i="23" l="1"/>
  <c r="BX13" i="23"/>
  <c r="BX115" i="23" l="1"/>
  <c r="BX116" i="23"/>
  <c r="BY9" i="23"/>
  <c r="BY113" i="23" s="1"/>
  <c r="BX117" i="23" l="1"/>
  <c r="BY13" i="23"/>
  <c r="BY115" i="23" l="1"/>
  <c r="BY116" i="23"/>
  <c r="BZ9" i="23"/>
  <c r="BZ113" i="23" s="1"/>
  <c r="BY117" i="23" l="1"/>
  <c r="BZ13" i="23"/>
  <c r="BZ116" i="23" l="1"/>
  <c r="BZ115" i="23"/>
  <c r="CA9" i="23"/>
  <c r="CA113" i="23" s="1"/>
  <c r="BZ117" i="23" l="1"/>
  <c r="CA13" i="23"/>
  <c r="CA115" i="23" l="1"/>
  <c r="CA116" i="23"/>
  <c r="D10" i="25"/>
  <c r="CA117" i="23" l="1"/>
  <c r="D20" i="25"/>
  <c r="D16" i="25"/>
  <c r="D26" i="25" l="1"/>
  <c r="D12" i="1"/>
  <c r="D20" i="1" s="1"/>
  <c r="D24" i="1" s="1"/>
  <c r="D19" i="2" l="1"/>
  <c r="D21" i="2" s="1"/>
  <c r="D23" i="2" s="1"/>
  <c r="D25" i="2" s="1"/>
  <c r="D27" i="2" s="1"/>
  <c r="D29" i="2" s="1"/>
  <c r="D26" i="1" s="1"/>
  <c r="D28" i="1" s="1"/>
  <c r="D30" i="1" s="1"/>
  <c r="D32" i="1" s="1"/>
  <c r="E14" i="9" l="1"/>
  <c r="E11" i="9"/>
  <c r="F11" i="54" s="1"/>
  <c r="G23" i="53" l="1"/>
  <c r="G25" i="53" s="1"/>
  <c r="H11" i="54"/>
  <c r="T10" i="52" l="1"/>
  <c r="H58" i="54"/>
  <c r="H25" i="53"/>
  <c r="H34" i="53" s="1"/>
  <c r="H36" i="53" s="1"/>
  <c r="H37" i="53" s="1"/>
  <c r="H38" i="53" s="1"/>
  <c r="G40" i="53"/>
  <c r="G34" i="53"/>
  <c r="T30" i="52" l="1"/>
  <c r="T23" i="52"/>
  <c r="U10" i="52"/>
  <c r="T26" i="52" l="1"/>
  <c r="U26" i="52" s="1"/>
  <c r="U23" i="52"/>
  <c r="T37" i="52"/>
  <c r="U30" i="52"/>
  <c r="T40" i="52" l="1"/>
  <c r="U40" i="52" s="1"/>
  <c r="U37" i="52"/>
</calcChain>
</file>

<file path=xl/comments1.xml><?xml version="1.0" encoding="utf-8"?>
<comments xmlns="http://schemas.openxmlformats.org/spreadsheetml/2006/main">
  <authors>
    <author>Paul Schmidt</author>
  </authors>
  <commentList>
    <comment ref="AD80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80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80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80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80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92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</commentList>
</comments>
</file>

<file path=xl/comments2.xml><?xml version="1.0" encoding="utf-8"?>
<comments xmlns="http://schemas.openxmlformats.org/spreadsheetml/2006/main">
  <authors>
    <author>Kelly Xu</author>
  </authors>
  <commentList>
    <comment ref="B8" authorId="0" shape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UBR report</t>
        </r>
      </text>
    </comment>
  </commentList>
</comments>
</file>

<file path=xl/sharedStrings.xml><?xml version="1.0" encoding="utf-8"?>
<sst xmlns="http://schemas.openxmlformats.org/spreadsheetml/2006/main" count="1229" uniqueCount="499">
  <si>
    <t>Puget Sound Energy</t>
  </si>
  <si>
    <t>Gas Decoupling Mechanism</t>
  </si>
  <si>
    <t>Line</t>
  </si>
  <si>
    <t>Schedules</t>
  </si>
  <si>
    <t>No.</t>
  </si>
  <si>
    <t>Source</t>
  </si>
  <si>
    <t>23 &amp; 53</t>
  </si>
  <si>
    <t>31 &amp; 31T</t>
  </si>
  <si>
    <t>41, 41T, 86 &amp; 86T</t>
  </si>
  <si>
    <t>(a)</t>
  </si>
  <si>
    <t>(b)</t>
  </si>
  <si>
    <t>(c)</t>
  </si>
  <si>
    <t>(d)</t>
  </si>
  <si>
    <t>(e)</t>
  </si>
  <si>
    <t>Work Paper</t>
  </si>
  <si>
    <t>Total Balance to Amortize</t>
  </si>
  <si>
    <t>Forecasted Rate Year Base Sales (therms)</t>
  </si>
  <si>
    <t>Rate Year Amortization Rate ($/therm)</t>
  </si>
  <si>
    <t>Post-Rate Test Amortization Rate ($/therm)</t>
  </si>
  <si>
    <t>Post-Rate Test Deferred Balance to Recover/(Refund)</t>
  </si>
  <si>
    <t>Calculation</t>
  </si>
  <si>
    <t xml:space="preserve">Post-Rate Test Total Balance for Amortization </t>
  </si>
  <si>
    <t>Post-Rate Test Deferred Balance not Amortized</t>
  </si>
  <si>
    <t>Rate Year Decoupled Revenue</t>
  </si>
  <si>
    <t>Change from Rate Year Decoupled Revenue (1)</t>
  </si>
  <si>
    <t>(1) Used to develop amortization rates for these decoupling groups</t>
  </si>
  <si>
    <t>Average Rate ($/therm)</t>
  </si>
  <si>
    <t>Current Schedule 142 Delivery Margin Amortization Rate ($/therm)</t>
  </si>
  <si>
    <t>Proposed Schedule 142 Delivery Margin Amortization Rate ($/therm)</t>
  </si>
  <si>
    <t>Incremental Change in Volumetric Delivery Revenue per Unit ($/therm)</t>
  </si>
  <si>
    <t>% Change to Revenues</t>
  </si>
  <si>
    <t>% above Rate Test Maximum</t>
  </si>
  <si>
    <t>Adjust Schedule 142 Delivery Margin Amortization Rate ($/therm)</t>
  </si>
  <si>
    <t>Post-Rate Test Schedule 142 Delivery Margin Amortization Rate ($/therm)</t>
  </si>
  <si>
    <t>Sched 142</t>
  </si>
  <si>
    <t>Rate</t>
  </si>
  <si>
    <t>Volume</t>
  </si>
  <si>
    <t>Margin</t>
  </si>
  <si>
    <t>Margin Rate</t>
  </si>
  <si>
    <t>Sched 101</t>
  </si>
  <si>
    <t>Sched 106</t>
  </si>
  <si>
    <t>Sched 120</t>
  </si>
  <si>
    <t>Sched 129</t>
  </si>
  <si>
    <t>Sched 140</t>
  </si>
  <si>
    <t>Decoupling</t>
  </si>
  <si>
    <t>Sched 149</t>
  </si>
  <si>
    <t>Rate Class</t>
  </si>
  <si>
    <t>Schedule</t>
  </si>
  <si>
    <t>$/Therm</t>
  </si>
  <si>
    <t>Margin Revenue</t>
  </si>
  <si>
    <t>Revenue</t>
  </si>
  <si>
    <t>A</t>
  </si>
  <si>
    <t>B</t>
  </si>
  <si>
    <t>C</t>
  </si>
  <si>
    <t>D</t>
  </si>
  <si>
    <t>E=D/C</t>
  </si>
  <si>
    <t xml:space="preserve">F </t>
  </si>
  <si>
    <t xml:space="preserve">G=E*F </t>
  </si>
  <si>
    <t>H</t>
  </si>
  <si>
    <t>I</t>
  </si>
  <si>
    <t>J</t>
  </si>
  <si>
    <t>K</t>
  </si>
  <si>
    <t>L</t>
  </si>
  <si>
    <t>M</t>
  </si>
  <si>
    <t>N</t>
  </si>
  <si>
    <t>O</t>
  </si>
  <si>
    <t>Q</t>
  </si>
  <si>
    <t xml:space="preserve">R </t>
  </si>
  <si>
    <t>Residential</t>
  </si>
  <si>
    <t>23,53</t>
  </si>
  <si>
    <t>Commercial &amp; Industrial</t>
  </si>
  <si>
    <t>Commercial &amp; Industrial Transportation</t>
  </si>
  <si>
    <t>31T</t>
  </si>
  <si>
    <t>Total</t>
  </si>
  <si>
    <t>Large Volume</t>
  </si>
  <si>
    <t>Large Volume Transportation</t>
  </si>
  <si>
    <t>41T</t>
  </si>
  <si>
    <t>Limited Interruptible</t>
  </si>
  <si>
    <t>Limited Interruptible Transportation</t>
  </si>
  <si>
    <t>86T</t>
  </si>
  <si>
    <t>Line No.</t>
  </si>
  <si>
    <t>Actual Customers</t>
  </si>
  <si>
    <t xml:space="preserve">  Schedules 23 &amp; 53</t>
  </si>
  <si>
    <t>Allowed Delivery Revenue Per Customer (1)</t>
  </si>
  <si>
    <t>Total Delivery Margin Revenue</t>
  </si>
  <si>
    <t>(1) Includes Basic &amp; Minimum Charge Revenues</t>
  </si>
  <si>
    <t>Maximum Net Operating Income</t>
  </si>
  <si>
    <t>Difference</t>
  </si>
  <si>
    <t xml:space="preserve">Delivery Margin Revenue </t>
  </si>
  <si>
    <t>Allocation Factor</t>
  </si>
  <si>
    <t>% of (2c)</t>
  </si>
  <si>
    <t xml:space="preserve">Total Earnings Sharing </t>
  </si>
  <si>
    <t>Allocation of Earnings Sharing</t>
  </si>
  <si>
    <t>(6c) x (4)</t>
  </si>
  <si>
    <t>Schedule 142</t>
  </si>
  <si>
    <t xml:space="preserve">Proposed Rates </t>
  </si>
  <si>
    <t>Proposed 142</t>
  </si>
  <si>
    <t>Units</t>
  </si>
  <si>
    <t>Rates</t>
  </si>
  <si>
    <t>Adder % *</t>
  </si>
  <si>
    <t>w/ Sch 142 Rates</t>
  </si>
  <si>
    <t>Adjusting Rates</t>
  </si>
  <si>
    <t>(e) = (c) x (d)</t>
  </si>
  <si>
    <t>(f) = (e) - (c)</t>
  </si>
  <si>
    <t>Schedule 31 Commercial &amp; Industrial - Sales</t>
  </si>
  <si>
    <t>Delivery Charge</t>
  </si>
  <si>
    <t>Procurement Charge</t>
  </si>
  <si>
    <t>Schedule 31 Commercial &amp; Industrial - Transportation</t>
  </si>
  <si>
    <t>Schedule 41 Large Volume High Load Factor - Sales</t>
  </si>
  <si>
    <t>Demand Charge</t>
  </si>
  <si>
    <t>Delivery Charge:</t>
  </si>
  <si>
    <t>Next 4,100 therms</t>
  </si>
  <si>
    <t>All over 5,000 therms</t>
  </si>
  <si>
    <t>Schedule 41 Large Volume High Load Factor - Transportation</t>
  </si>
  <si>
    <t>Schedule 86 Limited Interruptible - Sales</t>
  </si>
  <si>
    <t>First 1,000 therms</t>
  </si>
  <si>
    <t>All over 1,000 therms</t>
  </si>
  <si>
    <t>Schedule 86 Limited Interruptible - Transportation</t>
  </si>
  <si>
    <t>* Source: Delivery Rate Change Calc, row 26, column (e).</t>
  </si>
  <si>
    <t xml:space="preserve">Total Proposed  </t>
  </si>
  <si>
    <t xml:space="preserve">Schedule 142 </t>
  </si>
  <si>
    <t>Amortization Rates</t>
  </si>
  <si>
    <t>Schedule 23 Residential</t>
  </si>
  <si>
    <t>Schedule 53 Residential Propane</t>
  </si>
  <si>
    <t>Forecasted</t>
  </si>
  <si>
    <t>Volume (Therms)</t>
  </si>
  <si>
    <t>Residential Gas Lights</t>
  </si>
  <si>
    <t>Interruptible</t>
  </si>
  <si>
    <t>Non-exclusive Interruptible</t>
  </si>
  <si>
    <t>Interruptible Transportation</t>
  </si>
  <si>
    <t>85T</t>
  </si>
  <si>
    <t>Non-exclusive Interruptible Transportation</t>
  </si>
  <si>
    <t>87T</t>
  </si>
  <si>
    <t>Contracts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</si>
  <si>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</si>
  <si>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</si>
  <si>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</si>
  <si>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</si>
  <si>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</si>
  <si>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</si>
  <si>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</si>
  <si>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</si>
  <si>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Sch 142</t>
  </si>
  <si>
    <t>Proposed</t>
  </si>
  <si>
    <t>Current</t>
  </si>
  <si>
    <t>Percent</t>
  </si>
  <si>
    <t>Change</t>
  </si>
  <si>
    <t>Current Rates</t>
  </si>
  <si>
    <t>23/53</t>
  </si>
  <si>
    <t>Commercial &amp; industrial</t>
  </si>
  <si>
    <t>Large volume</t>
  </si>
  <si>
    <t>901 to 5,000 therms</t>
  </si>
  <si>
    <t>Over 5,000 therms</t>
  </si>
  <si>
    <t>Large volume - Trans.</t>
  </si>
  <si>
    <t>Large Volume Total</t>
  </si>
  <si>
    <t>41/41T</t>
  </si>
  <si>
    <t>Over 1,000 therms</t>
  </si>
  <si>
    <t>Limited Interruptible - Trans.</t>
  </si>
  <si>
    <t>Limited Interruptible Total</t>
  </si>
  <si>
    <t>86/86T</t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</si>
  <si>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</si>
  <si>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</si>
  <si>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</si>
  <si>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</si>
  <si>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</si>
  <si>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</si>
  <si>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</si>
  <si>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</si>
  <si>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</si>
  <si>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</si>
  <si>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</si>
  <si>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</si>
  <si>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</si>
  <si>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</si>
  <si>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</si>
  <si>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</si>
  <si>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</si>
  <si>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</si>
  <si>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Conversion Factor</t>
  </si>
  <si>
    <t>Development of Delivery Margin Amortization Rate</t>
  </si>
  <si>
    <t>Forecast Delivered Sales Volumes and Customer Counts</t>
  </si>
  <si>
    <t>Projected Delivered Sales Volume by Month (Therms)</t>
  </si>
  <si>
    <t>Rate Schedule</t>
  </si>
  <si>
    <t>Contract</t>
  </si>
  <si>
    <t xml:space="preserve">Projected Customers by Month </t>
  </si>
  <si>
    <t>Average</t>
  </si>
  <si>
    <t>Schedules 23 &amp; 53</t>
  </si>
  <si>
    <t>Schedules 31 &amp; 31T</t>
  </si>
  <si>
    <t>Schedules 41, 41T, 86 &amp; 86T</t>
  </si>
  <si>
    <t>Development of Delivery Revenue Per Unit Rates ($/therm)</t>
  </si>
  <si>
    <t>31 &amp; 31T*</t>
  </si>
  <si>
    <t>41, 41T, 86 &amp; 86T*</t>
  </si>
  <si>
    <t>Test Year Delivery Revenue</t>
  </si>
  <si>
    <t>Test Year Base Sales (therms)</t>
  </si>
  <si>
    <t>Volumetric Delivery Revenue Per Unit ($/therm)</t>
  </si>
  <si>
    <t>* Actual delivery revenue will be calculated using actual delivery rates.</t>
  </si>
  <si>
    <t>Acct No.</t>
  </si>
  <si>
    <t xml:space="preserve">Sch. 23 &amp; 53 Decoupling Refund/Surcharge Amortization </t>
  </si>
  <si>
    <t>Beginning</t>
  </si>
  <si>
    <t>Transfer Deferral Amounts to Surcharge/Refund Account</t>
  </si>
  <si>
    <t>Surcharge/Refund Amortization</t>
  </si>
  <si>
    <t>Total Month</t>
  </si>
  <si>
    <t>Ending</t>
  </si>
  <si>
    <t xml:space="preserve">Sch. 31 &amp; 31T Decoupling Refund/Surcharge Amortization </t>
  </si>
  <si>
    <t>Allocation of Non-Residential Amortization Amounts</t>
  </si>
  <si>
    <t xml:space="preserve">Sch. 41, 41T, 86 &amp; 86T Decoupling Refund/Surcharge Amortization </t>
  </si>
  <si>
    <t>Current Sch. 23 &amp; 53 Decoupling Deferral</t>
  </si>
  <si>
    <t>PSE Deferral</t>
  </si>
  <si>
    <t>Current Sch. 31 &amp; 31T Decoupling Deferral</t>
  </si>
  <si>
    <t>Allocation of Non-Residential Deferral Amounts</t>
  </si>
  <si>
    <t>Current Sch. 41, 41T, 86 &amp; 86T Decoupling Deferral</t>
  </si>
  <si>
    <t>Interest on Sch. 23 &amp; 53 Decoupling Deferral</t>
  </si>
  <si>
    <t xml:space="preserve">Activity </t>
  </si>
  <si>
    <t>Interest on Sch. 31 &amp; 31T Decoupling Deferral</t>
  </si>
  <si>
    <t>Allocation of Non-Residential Interest Amounts</t>
  </si>
  <si>
    <t>Interest on 41, 41T, 86 &amp; 86T Decoupling Deferral</t>
  </si>
  <si>
    <t xml:space="preserve">Total </t>
  </si>
  <si>
    <t>Less:  Acct. being Amortized</t>
  </si>
  <si>
    <t>Current Period Under/(Over) Recovered</t>
  </si>
  <si>
    <t>Check</t>
  </si>
  <si>
    <t>Actual</t>
  </si>
  <si>
    <t>Recovery of Deferral Balance by Rate Group</t>
  </si>
  <si>
    <t>Exhibit 9</t>
  </si>
  <si>
    <t xml:space="preserve">Total Balance   </t>
  </si>
  <si>
    <t>(2) + (4) + (6)</t>
  </si>
  <si>
    <t>Amortization Balance including Revenue Senstive Items</t>
  </si>
  <si>
    <t>(2) / (10)</t>
  </si>
  <si>
    <t>Estimated Deferral Balance including Revenue Sensitive Items</t>
  </si>
  <si>
    <t>(4) / (10)</t>
  </si>
  <si>
    <t>Interest Balance including Revenue Sensitive Items</t>
  </si>
  <si>
    <t>(6) / (10)</t>
  </si>
  <si>
    <t>Total Balance including Revenue Sensitive Items</t>
  </si>
  <si>
    <t>(12) + (14) + (16)</t>
  </si>
  <si>
    <t>CONVERSION FACTOR</t>
  </si>
  <si>
    <t>LINE</t>
  </si>
  <si>
    <t>NO.</t>
  </si>
  <si>
    <t>DESCRIPTION</t>
  </si>
  <si>
    <t>RATE</t>
  </si>
  <si>
    <t>AMOUNT</t>
  </si>
  <si>
    <t>BAD DEBTS</t>
  </si>
  <si>
    <t>ANNUAL FILING FEE</t>
  </si>
  <si>
    <t>STATE UTILITY TAX ( 3.852% - ( LINE 1 * 3.852% )  )</t>
  </si>
  <si>
    <t>SUM OF TAXES OTHER</t>
  </si>
  <si>
    <t>CONVERSION FACTOR EXCLUDING FEDERAL INCOME TAX ( 1 - LINE 5)</t>
  </si>
  <si>
    <t>FEDERAL INCOME TAX ( LINE 7 * 35%)</t>
  </si>
  <si>
    <t>Projected</t>
  </si>
  <si>
    <t>Therms</t>
  </si>
  <si>
    <t>Deferral Amortization Rate ($/Therm)</t>
  </si>
  <si>
    <t>Deferral Amortization</t>
  </si>
  <si>
    <t>Remove Rev Sensitive Items (Conversion Factor)</t>
  </si>
  <si>
    <t>Deferral Amortization Net of Rev Sensitive Items</t>
  </si>
  <si>
    <t>Deferral Amortization Rate ($/Therm)*</t>
  </si>
  <si>
    <t>*Represents a blended rate not the tariffed rates</t>
  </si>
  <si>
    <t xml:space="preserve">Schedule 23 &amp; 53 Refund/Surcharge Amortization </t>
  </si>
  <si>
    <t xml:space="preserve">Schedule 31 &amp; 31T Refund/Surcharge Amortization </t>
  </si>
  <si>
    <t xml:space="preserve">Schedule 41, 41T, 86 &amp; 86T Refund/Surcharge Amortization </t>
  </si>
  <si>
    <t>Annual Rate Test (Limit 5%)</t>
  </si>
  <si>
    <t>Rate Sch.</t>
  </si>
  <si>
    <t>Calendarized Volume According to Unbilled Report (Therms)</t>
  </si>
  <si>
    <t>Residential lamps</t>
  </si>
  <si>
    <t>Propane</t>
  </si>
  <si>
    <t>General service - commercial</t>
  </si>
  <si>
    <t>Large volume - commercial</t>
  </si>
  <si>
    <t>Emergency Compressed Nature Gas Service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</si>
  <si>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</si>
  <si>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</si>
  <si>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</si>
  <si>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</si>
  <si>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</si>
  <si>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</si>
  <si>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</si>
  <si>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</si>
  <si>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</si>
  <si>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</si>
  <si>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</si>
  <si>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</si>
  <si>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</si>
  <si>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</si>
  <si>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</si>
  <si>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</si>
  <si>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</si>
  <si>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SC</t>
  </si>
  <si>
    <t>Total sales &amp; transportation volume</t>
  </si>
  <si>
    <t>Subtotal transportation</t>
  </si>
  <si>
    <t>Customer Counts</t>
  </si>
  <si>
    <t>Standby &amp; auxiliary heating - res</t>
  </si>
  <si>
    <t xml:space="preserve">General service - commercial </t>
  </si>
  <si>
    <t xml:space="preserve">Large volume - commercial </t>
  </si>
  <si>
    <t>Standby &amp; auxiliary heating - com</t>
  </si>
  <si>
    <t>Non-excl interrupt w/ firm option - com</t>
  </si>
  <si>
    <t>Standby &amp; auxiliary heating - ind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</si>
  <si>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</si>
  <si>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</si>
  <si>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</si>
  <si>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</si>
  <si>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</si>
  <si>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</si>
  <si>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</si>
  <si>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</si>
  <si>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</si>
  <si>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</si>
  <si>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</si>
  <si>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</si>
  <si>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</si>
  <si>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</si>
  <si>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Transportation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</si>
  <si>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</si>
  <si>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</si>
  <si>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</si>
  <si>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</si>
  <si>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</si>
  <si>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</si>
  <si>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</si>
  <si>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</si>
  <si>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</si>
  <si>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</si>
  <si>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</si>
  <si>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</si>
  <si>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</si>
  <si>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</si>
  <si>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</si>
  <si>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</si>
  <si>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</si>
  <si>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</si>
  <si>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</si>
  <si>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</si>
  <si>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</si>
  <si>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</si>
  <si>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</si>
  <si>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</si>
  <si>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</si>
  <si>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</si>
  <si>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Standby service (61)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</si>
  <si>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</si>
  <si>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</si>
  <si>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</si>
  <si>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</si>
  <si>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</si>
  <si>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</si>
  <si>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</si>
  <si>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</si>
  <si>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</si>
  <si>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</si>
  <si>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</si>
  <si>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Development of Margin Revenue</t>
  </si>
  <si>
    <t>Background Filter:</t>
  </si>
  <si>
    <t xml:space="preserve">Division {Gas} </t>
  </si>
  <si>
    <t>Rate Category</t>
  </si>
  <si>
    <t>Description</t>
  </si>
  <si>
    <t>Development of Schedule 142 Rates for Rate Schedules 41, 41T, 86 &amp; 86T</t>
  </si>
  <si>
    <t>Summary of Proposed Rates</t>
  </si>
  <si>
    <t>Actual Therms (New Rate)</t>
  </si>
  <si>
    <t>Delivery Revenue Per Unit ($/Therm)</t>
  </si>
  <si>
    <t>Actual Therms (Old Rate)</t>
  </si>
  <si>
    <t>Total Actual Volumetric Delivery Revenue</t>
  </si>
  <si>
    <t>Deferral</t>
  </si>
  <si>
    <t>Deferral Amortization Rate ($/Therm) (New Rate)</t>
  </si>
  <si>
    <t>Delivery Revenue Deferral and Amortization Calculations</t>
  </si>
  <si>
    <t>Monthly Allowed Delivery RPC</t>
  </si>
  <si>
    <t>Allowed Delivery Revenue</t>
  </si>
  <si>
    <t>Actual Delivery Revenue</t>
  </si>
  <si>
    <t>Interest</t>
  </si>
  <si>
    <t>Cumulative Deferral &amp; Interest</t>
  </si>
  <si>
    <t>Deferral Amortization Rate ($/Therm) Old Rate)</t>
  </si>
  <si>
    <t>Cumulative Deferral &amp; Interest Net of Amortization</t>
  </si>
  <si>
    <t>Conversion Factor (ERF UG-130138)</t>
  </si>
  <si>
    <t>Conversion Factor (2017 GRC UG-170034)</t>
  </si>
  <si>
    <t>Deferral for Journal Entry</t>
  </si>
  <si>
    <t>Deferral Amorization for Journal Entry</t>
  </si>
  <si>
    <t>Amounts highlighted in green must be updated with actuals each month using customer count and volume reports from SAP Business Objects</t>
  </si>
  <si>
    <t xml:space="preserve">Amounts highlighted in orange will be updated each May when rates change by the Cost of Service Department. </t>
  </si>
  <si>
    <t>The conversion factor should be updated as necessary when rates change and can be obtained from the Revenue Requirement Department.</t>
  </si>
  <si>
    <t>Amounts highlighted in green must be updated with actuals each month using customer count reports from SAP Business Objects</t>
  </si>
  <si>
    <t>Decoupling Account Balance</t>
  </si>
  <si>
    <t>Rate Change Impacts by Rate Schedule</t>
  </si>
  <si>
    <t>Total Forecasted</t>
  </si>
  <si>
    <t>T= S/R</t>
  </si>
  <si>
    <t>Rentals</t>
  </si>
  <si>
    <t>Typical Residential Bill Impacts</t>
  </si>
  <si>
    <t>Schedule 142 Rate Change</t>
  </si>
  <si>
    <t>CRM Charge (Schedule 149)</t>
  </si>
  <si>
    <t>Customer Class</t>
  </si>
  <si>
    <t>Decoupling Revenue</t>
  </si>
  <si>
    <t>Revenue Change</t>
  </si>
  <si>
    <t>Commercial &amp; industrial - Trans.</t>
  </si>
  <si>
    <t>Procurement Credit</t>
  </si>
  <si>
    <t>Schedule 142 Revenue Change</t>
  </si>
  <si>
    <t>Rate Base Adjustments</t>
  </si>
  <si>
    <t xml:space="preserve">Restated Rate Base </t>
  </si>
  <si>
    <t>Threshold (only 13 days at 2017 GRC ROR)</t>
  </si>
  <si>
    <t>Normalizing Adjustments</t>
  </si>
  <si>
    <t>Restated Net Operating Income (Cumulative)</t>
  </si>
  <si>
    <t>Excess Earnings (Cumulative)</t>
  </si>
  <si>
    <t>Earnings Sharing %</t>
  </si>
  <si>
    <t>After-Tax Earnings Sharing (Cumulative)</t>
  </si>
  <si>
    <t>Incremental Earnings Sharing for CY 2017 for Cost of Svc</t>
  </si>
  <si>
    <t>Note: Rates above are current schedule 142 amortization rates</t>
  </si>
  <si>
    <t>2019 Gas Decoupling Filing</t>
  </si>
  <si>
    <t>Proposed Effective May 1, 2019</t>
  </si>
  <si>
    <t>Source: F2018 Load forecast (7-5-18)</t>
  </si>
  <si>
    <t>12ME Apr 2020</t>
  </si>
  <si>
    <t>12 Months Ended December 31, 2018</t>
  </si>
  <si>
    <t>Trans. limited interrupt w/ firm option - com</t>
  </si>
  <si>
    <t>Trans.  - industrial</t>
  </si>
  <si>
    <r>
      <t xml:space="preserve">Estimated Amortization Balance as of </t>
    </r>
    <r>
      <rPr>
        <sz val="8"/>
        <color rgb="FF0000FF"/>
        <rFont val="Arial"/>
        <family val="2"/>
      </rPr>
      <t>April 30, 2019</t>
    </r>
  </si>
  <si>
    <r>
      <t xml:space="preserve">Deferred Balance at End of </t>
    </r>
    <r>
      <rPr>
        <sz val="8"/>
        <color rgb="FF0000FF"/>
        <rFont val="Arial"/>
        <family val="2"/>
      </rPr>
      <t>CY 2018</t>
    </r>
  </si>
  <si>
    <r>
      <t xml:space="preserve">Interest Balance at End of </t>
    </r>
    <r>
      <rPr>
        <sz val="8"/>
        <color rgb="FF0000FF"/>
        <rFont val="Arial"/>
        <family val="2"/>
      </rPr>
      <t>CY 2018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</si>
  <si>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Earnings Test Adjustment</t>
    </r>
  </si>
  <si>
    <t>Proposed Rates Effective May 1, 2019</t>
  </si>
  <si>
    <t xml:space="preserve">  Schedules 31, 31T</t>
  </si>
  <si>
    <t xml:space="preserve">  Schedules 41, 41T, 86 &amp; 86T</t>
  </si>
  <si>
    <t>001/2018</t>
  </si>
  <si>
    <t>002/2018</t>
  </si>
  <si>
    <t>003/2018</t>
  </si>
  <si>
    <t>004/2018</t>
  </si>
  <si>
    <t>005/2018</t>
  </si>
  <si>
    <t>006/2018</t>
  </si>
  <si>
    <t>007/2018</t>
  </si>
  <si>
    <t>008/2018</t>
  </si>
  <si>
    <t>009/2018</t>
  </si>
  <si>
    <t>010/2018</t>
  </si>
  <si>
    <t>011/2018</t>
  </si>
  <si>
    <t>012/2018</t>
  </si>
  <si>
    <t>CY 2018</t>
  </si>
  <si>
    <t xml:space="preserve">Source </t>
  </si>
  <si>
    <t>Workpapers</t>
  </si>
  <si>
    <t>2018 ERF: Exh. JAP-11 Page 1/Page 2</t>
  </si>
  <si>
    <t>Earnings Test Allocation to CY2018 Decoupling Groups</t>
  </si>
  <si>
    <t>2018 ERF: Exh. JAP-11 Page 1</t>
  </si>
  <si>
    <t>2018 ERF: WP JAP-3</t>
  </si>
  <si>
    <t>2018 ERF</t>
  </si>
  <si>
    <t>Estimated Amortization through April 2019</t>
  </si>
  <si>
    <t>Remove Rev Sensitive Items (2018 ERF Conversion Factor)</t>
  </si>
  <si>
    <t>2018 Filing</t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</si>
  <si>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Revenues </t>
    </r>
  </si>
  <si>
    <r>
      <rPr>
        <sz val="8"/>
        <color rgb="FF0000FF"/>
        <rFont val="Arial"/>
        <family val="2"/>
      </rPr>
      <t>CY 2018</t>
    </r>
    <r>
      <rPr>
        <sz val="8"/>
        <color theme="1"/>
        <rFont val="Arial"/>
        <family val="2"/>
      </rPr>
      <t xml:space="preserve"> Normalized Sales (therm)</t>
    </r>
  </si>
  <si>
    <r>
      <t xml:space="preserve">Deferral Balance at End of </t>
    </r>
    <r>
      <rPr>
        <sz val="8"/>
        <color rgb="FF0000FF"/>
        <rFont val="Arial"/>
        <family val="2"/>
      </rPr>
      <t>CY 2018</t>
    </r>
  </si>
  <si>
    <t xml:space="preserve">Non-Residential Decoupling Refund/Surcharge Amortization </t>
  </si>
  <si>
    <t>Current Non-Residential Decoupling Deferral</t>
  </si>
  <si>
    <t>Adjustment to Remove Amortization from Actual Revenue</t>
  </si>
  <si>
    <t>Allocate Deferral Amounts to Sch. 85, 85T, 87, 87T</t>
  </si>
  <si>
    <t>Interest on Non-Residential Decoupling Deferral</t>
  </si>
  <si>
    <t>Interest Adjustment (2016)</t>
  </si>
  <si>
    <t>Allocate Interest Amounts to Sch. 85, 85T, 87, 87T</t>
  </si>
  <si>
    <t>Activity (19100022)</t>
  </si>
  <si>
    <t xml:space="preserve">Deferral Adjustment </t>
  </si>
  <si>
    <t>Activity (19100012)</t>
  </si>
  <si>
    <t>Balance Write off due to formula roundings</t>
  </si>
  <si>
    <t>Sched 141</t>
  </si>
  <si>
    <t>Sched 141X</t>
  </si>
  <si>
    <t>2018 Customer Counts</t>
  </si>
  <si>
    <t>As Used in UE-180282 and UG-180283</t>
  </si>
  <si>
    <t>PUGET SOUND ENERGY-GAS (PER SETTLEMENT)</t>
  </si>
  <si>
    <t>ADJUSTED FOR FEDERAL TAX RATE CHANGE FROM 35% to 21%</t>
  </si>
  <si>
    <t>FOR THE TWELVE MONTHS ENDED SEPTEMBER 30, 2016</t>
  </si>
  <si>
    <t>GENERAL RATE CASE</t>
  </si>
  <si>
    <t>2019 Gas Schedule 142 Decoupling Filing</t>
  </si>
  <si>
    <t>UG-180283</t>
  </si>
  <si>
    <t>Sched 141Y</t>
  </si>
  <si>
    <r>
      <t>(Therms)</t>
    </r>
    <r>
      <rPr>
        <vertAlign val="superscript"/>
        <sz val="11"/>
        <color theme="1"/>
        <rFont val="Calibri"/>
        <family val="2"/>
      </rPr>
      <t xml:space="preserve"> (1)</t>
    </r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</si>
  <si>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</si>
  <si>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</si>
  <si>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>Revenue (3)</t>
  </si>
  <si>
    <t>P</t>
  </si>
  <si>
    <t xml:space="preserve">S </t>
  </si>
  <si>
    <r>
      <t>Rentals</t>
    </r>
    <r>
      <rPr>
        <vertAlign val="superscript"/>
        <sz val="11"/>
        <rFont val="Calibri"/>
        <family val="2"/>
      </rPr>
      <t>(2)</t>
    </r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</si>
  <si>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Weather normalized volume and margin for 12 months ending September 2016, at approved rates from UG-180283 Tax Reform compliance filing. The rates do not include schedules 140, 141 and 142.</t>
    </r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</si>
  <si>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Forecasted rental counts calculated using actual December 2018 count.</t>
    </r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</si>
  <si>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Forecasted revenues at current rates effective March 1, 2019</t>
    </r>
  </si>
  <si>
    <r>
      <t>Rates</t>
    </r>
    <r>
      <rPr>
        <vertAlign val="superscript"/>
        <sz val="11"/>
        <rFont val="Calibri"/>
        <family val="2"/>
      </rPr>
      <t xml:space="preserve"> (1)</t>
    </r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</si>
  <si>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</si>
  <si>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EDIT adjusting charge (Schedule 141X)</t>
  </si>
  <si>
    <t>Tax Reform Credit (Schedule 141Y)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</si>
  <si>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March 1, 2019</t>
    </r>
  </si>
  <si>
    <t>Demand</t>
  </si>
  <si>
    <t xml:space="preserve"> Gas Weather Normalization of Volume</t>
  </si>
  <si>
    <t>Trans. General service - industrial</t>
  </si>
  <si>
    <t>PUGET SOUND ENERGY</t>
  </si>
  <si>
    <t>Gas Earnings Sharing Test (Excludes Normalizing Adjustments per UE-170033 / UG-170034)</t>
  </si>
  <si>
    <t>Commission Basis Report</t>
  </si>
  <si>
    <t>FOR THE TWELVE MONTHS ENDED DECEMBER 31, 2018</t>
  </si>
  <si>
    <t>Normalizing Adjustments to Remove</t>
  </si>
  <si>
    <t>2018 CBR as Filed</t>
  </si>
  <si>
    <t>Temp Normalization</t>
  </si>
  <si>
    <t>Rate Case Expense</t>
  </si>
  <si>
    <t>Bad Debt</t>
  </si>
  <si>
    <t>Injuries &amp; Damages</t>
  </si>
  <si>
    <t>2017 Adjusted CBR Earnings Test</t>
  </si>
  <si>
    <t>Commission basis report pg 3-A thru 3-B</t>
  </si>
  <si>
    <t>Commission basis report pg 1.01 line b</t>
  </si>
  <si>
    <t>(Source:  UE-130137/UG-130138 and UE-170033/UG-170034)</t>
  </si>
  <si>
    <t>Line 2 x Line 3</t>
  </si>
  <si>
    <t>Previous Column + Line 5</t>
  </si>
  <si>
    <t>Line 4 - Line 6</t>
  </si>
  <si>
    <t>Greater of zero or line 7</t>
  </si>
  <si>
    <t>UG-121705</t>
  </si>
  <si>
    <t>Line 8 x Line 9</t>
  </si>
  <si>
    <t>(Source:  UE-170033/UG-170034)</t>
  </si>
  <si>
    <t>Line 10 ÷ Line11, &amp; for adj:  (Line 10 - Previous Line 10) ÷ Line11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</si>
</sst>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* #,##0_);_(* \(#,##0\);_(* &quot;-&quot;??_);_(@_)"/>
    <numFmt numFmtId="167" formatCode="0.0%"/>
    <numFmt numFmtId="168" formatCode="&quot;$&quot;#,##0\ ;\(&quot;$&quot;#,##0\)"/>
    <numFmt numFmtId="169" formatCode="&quot;$&quot;#,##0.00000"/>
    <numFmt numFmtId="170" formatCode="&quot;$&quot;#,##0.00\ ;\(&quot;$&quot;#,##0.00\)"/>
    <numFmt numFmtId="171" formatCode="0.000%"/>
    <numFmt numFmtId="172" formatCode="&quot;$&quot;#,##0.00000_);\(&quot;$&quot;#,##0.00000\)"/>
    <numFmt numFmtId="173" formatCode="&quot;$&quot;#,##0.00000\ ;\(&quot;$&quot;#,##0.00000\)"/>
    <numFmt numFmtId="174" formatCode="_(&quot;$&quot;* #,##0.00000_);_(&quot;$&quot;* \(#,##0.00000\);_(&quot;$&quot;* &quot;-&quot;?????_);_(@_)"/>
    <numFmt numFmtId="175" formatCode="_(&quot;$&quot;* #,##0.00_);_(&quot;$&quot;* \(#,##0.00\);_(&quot;$&quot;* &quot;-&quot;?????_);_(@_)"/>
    <numFmt numFmtId="176" formatCode="_(&quot;$&quot;* #,##0.00_);_(&quot;$&quot;* \(#,##0.00\);_(&quot;$&quot;* &quot;-&quot;_);_(@_)"/>
    <numFmt numFmtId="177" formatCode="#,##0.000_);\(#,##0.000\)"/>
    <numFmt numFmtId="178" formatCode="_(&quot;$&quot;* #,##0.0_);_(&quot;$&quot;* \(#,##0.0\);_(&quot;$&quot;* &quot;-&quot;??_);_(@_)"/>
    <numFmt numFmtId="179" formatCode="_(* #,##0.000000_);_(* \(#,##0.000000\);_(* &quot;-&quot;??_);_(@_)"/>
    <numFmt numFmtId="180" formatCode="0.000000"/>
    <numFmt numFmtId="181" formatCode="_(* #,##0.000000_);_(* \(#,##0.000000\);_(* &quot;-&quot;?????_);_(@_)"/>
    <numFmt numFmtId="182" formatCode="[$-409]mmm\-yy;@"/>
    <numFmt numFmtId="183" formatCode="0.0000"/>
    <numFmt numFmtId="184" formatCode="0.00000"/>
    <numFmt numFmtId="185" formatCode="#,##0;&quot;-&quot;#,##0"/>
    <numFmt numFmtId="186" formatCode="_(&quot;$&quot;* #,##0.0000_);_(&quot;$&quot;* \(#,##0.0000\);_(&quot;$&quot;* &quot;-&quot;????_);_(@_)"/>
    <numFmt numFmtId="187" formatCode="00000"/>
    <numFmt numFmtId="188" formatCode="#,##0.00000000000;[Red]\-#,##0.00000000000"/>
    <numFmt numFmtId="189" formatCode="&quot;$&quot;#,##0.00"/>
    <numFmt numFmtId="190" formatCode="_(* #,##0.000000_);_(* \(#,##0.000000\);_(* &quot;-&quot;??????_);_(@_)"/>
    <numFmt numFmtId="191" formatCode="_(&quot;$&quot;* #,##0_);_(&quot;$&quot;* \(#,##0\);_(&quot;$&quot;* &quot;-&quot;?????_);_(@_)"/>
  </numFmts>
  <fonts count="6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8"/>
      <color rgb="FFFF0000"/>
      <name val="Arial"/>
      <family val="2"/>
    </font>
    <font>
      <sz val="8"/>
      <color rgb="FF0000FF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b/>
      <sz val="8"/>
      <color rgb="FF008080"/>
      <name val="Arial"/>
      <family val="2"/>
    </font>
    <font>
      <b/>
      <sz val="8"/>
      <color theme="1"/>
      <name val="Arial"/>
      <family val="2"/>
    </font>
    <font>
      <u/>
      <sz val="8"/>
      <color theme="1"/>
      <name val="Arial"/>
      <family val="2"/>
    </font>
    <font>
      <u/>
      <sz val="8"/>
      <name val="Arial"/>
      <family val="2"/>
    </font>
    <font>
      <sz val="8"/>
      <color theme="1"/>
      <name val="Arial"/>
      <family val="2"/>
    </font>
    <font>
      <sz val="8"/>
      <color indexed="12"/>
      <name val="Arial"/>
      <family val="2"/>
    </font>
    <font>
      <sz val="8"/>
      <color rgb="FF008080"/>
      <name val="Arial"/>
      <family val="2"/>
    </font>
    <font>
      <sz val="8"/>
      <color indexed="17"/>
      <name val="Arial"/>
      <family val="2"/>
    </font>
    <font>
      <sz val="8"/>
      <color theme="1"/>
      <name val="Calibri"/>
      <family val="2"/>
    </font>
    <font>
      <b/>
      <sz val="8"/>
      <color rgb="FF0000FF"/>
      <name val="Arial"/>
      <family val="2"/>
    </font>
    <font>
      <b/>
      <i/>
      <u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u/>
      <sz val="8"/>
      <name val="Arial"/>
      <family val="2"/>
    </font>
    <font>
      <sz val="8"/>
      <name val="Calibri"/>
      <family val="2"/>
      <scheme val="minor"/>
    </font>
    <font>
      <sz val="8"/>
      <color indexed="8"/>
      <name val="Arial"/>
      <family val="2"/>
    </font>
    <font>
      <sz val="8"/>
      <color rgb="FFFF0000"/>
      <name val="Calibri"/>
      <family val="2"/>
      <scheme val="minor"/>
    </font>
    <font>
      <sz val="8"/>
      <color indexed="12"/>
      <name val="Calibri"/>
      <family val="2"/>
      <scheme val="minor"/>
    </font>
    <font>
      <sz val="8"/>
      <color theme="8" tint="-0.249977111117893"/>
      <name val="Arial"/>
      <family val="2"/>
    </font>
    <font>
      <sz val="10"/>
      <name val="MS Sans Serif"/>
      <family val="2"/>
    </font>
    <font>
      <b/>
      <sz val="8"/>
      <color indexed="8"/>
      <name val="Arial"/>
      <family val="2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Helv"/>
    </font>
    <font>
      <b/>
      <sz val="10"/>
      <name val="Arial"/>
      <family val="2"/>
    </font>
    <font>
      <sz val="10.5"/>
      <color theme="1"/>
      <name val="Calibri"/>
      <family val="2"/>
    </font>
    <font>
      <sz val="8"/>
      <name val="Helv"/>
    </font>
    <font>
      <sz val="11"/>
      <color indexed="8"/>
      <name val="Calibri"/>
      <family val="2"/>
      <scheme val="minor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i/>
      <sz val="10"/>
      <name val="Arial"/>
      <family val="2"/>
    </font>
    <font>
      <i/>
      <sz val="10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i/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1"/>
      <color rgb="FF008080"/>
      <name val="Calibri"/>
      <family val="2"/>
      <scheme val="minor"/>
    </font>
    <font>
      <sz val="11"/>
      <name val="Calibri"/>
      <family val="2"/>
    </font>
    <font>
      <sz val="11"/>
      <color indexed="21"/>
      <name val="Calibri"/>
      <family val="2"/>
    </font>
    <font>
      <vertAlign val="superscript"/>
      <sz val="11"/>
      <name val="Calibri"/>
      <family val="2"/>
    </font>
    <font>
      <b/>
      <sz val="11"/>
      <name val="Calibri"/>
      <family val="2"/>
    </font>
    <font>
      <sz val="11"/>
      <color indexed="12"/>
      <name val="Calibri"/>
      <family val="2"/>
      <scheme val="minor"/>
    </font>
    <font>
      <sz val="11"/>
      <color indexed="12"/>
      <name val="Calibri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8080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rgb="FFCCECFF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8">
    <xf numFmtId="0" fontId="0" fillId="0" borderId="0"/>
    <xf numFmtId="43" fontId="27" fillId="0" borderId="0" applyFont="0" applyFill="0" applyBorder="0" applyAlignment="0" applyProtection="0"/>
    <xf numFmtId="186" fontId="1" fillId="0" borderId="0">
      <alignment horizontal="left" wrapText="1"/>
    </xf>
    <xf numFmtId="44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168" fontId="33" fillId="0" borderId="0" applyFont="0" applyFill="0" applyBorder="0" applyAlignment="0" applyProtection="0"/>
    <xf numFmtId="0" fontId="1" fillId="0" borderId="0" applyFont="0" applyFill="0" applyBorder="0" applyAlignment="0" applyProtection="0"/>
    <xf numFmtId="187" fontId="1" fillId="0" borderId="0"/>
    <xf numFmtId="2" fontId="33" fillId="0" borderId="0" applyFont="0" applyFill="0" applyBorder="0" applyAlignment="0" applyProtection="0"/>
    <xf numFmtId="38" fontId="6" fillId="8" borderId="0" applyNumberFormat="0" applyBorder="0" applyAlignment="0" applyProtection="0"/>
    <xf numFmtId="38" fontId="7" fillId="0" borderId="0"/>
    <xf numFmtId="40" fontId="7" fillId="0" borderId="0"/>
    <xf numFmtId="10" fontId="6" fillId="9" borderId="11" applyNumberFormat="0" applyBorder="0" applyAlignment="0" applyProtection="0"/>
    <xf numFmtId="44" fontId="35" fillId="0" borderId="16" applyNumberFormat="0" applyFont="0" applyAlignment="0">
      <alignment horizontal="center"/>
    </xf>
    <xf numFmtId="44" fontId="35" fillId="0" borderId="17" applyNumberFormat="0" applyFont="0" applyAlignment="0">
      <alignment horizontal="center"/>
    </xf>
    <xf numFmtId="188" fontId="1" fillId="0" borderId="0"/>
    <xf numFmtId="0" fontId="36" fillId="0" borderId="0"/>
    <xf numFmtId="180" fontId="37" fillId="0" borderId="0">
      <alignment horizontal="left" wrapText="1"/>
    </xf>
    <xf numFmtId="0" fontId="38" fillId="0" borderId="0"/>
    <xf numFmtId="0" fontId="30" fillId="0" borderId="0"/>
    <xf numFmtId="0" fontId="1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34" fillId="0" borderId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" fillId="9" borderId="0"/>
    <xf numFmtId="0" fontId="34" fillId="10" borderId="0"/>
    <xf numFmtId="0" fontId="39" fillId="10" borderId="18"/>
    <xf numFmtId="0" fontId="40" fillId="11" borderId="19"/>
    <xf numFmtId="0" fontId="41" fillId="10" borderId="20"/>
    <xf numFmtId="42" fontId="42" fillId="12" borderId="5">
      <alignment vertical="center"/>
    </xf>
    <xf numFmtId="0" fontId="35" fillId="9" borderId="1" applyNumberFormat="0">
      <alignment horizontal="center" vertical="center" wrapText="1"/>
    </xf>
    <xf numFmtId="186" fontId="1" fillId="9" borderId="0"/>
    <xf numFmtId="42" fontId="43" fillId="9" borderId="21">
      <alignment horizontal="left"/>
    </xf>
    <xf numFmtId="38" fontId="6" fillId="0" borderId="22"/>
    <xf numFmtId="38" fontId="7" fillId="0" borderId="21"/>
    <xf numFmtId="180" fontId="1" fillId="0" borderId="0">
      <alignment horizontal="left" wrapText="1"/>
    </xf>
    <xf numFmtId="0" fontId="1" fillId="0" borderId="0" applyNumberFormat="0" applyBorder="0" applyAlignment="0"/>
    <xf numFmtId="0" fontId="34" fillId="0" borderId="0"/>
    <xf numFmtId="0" fontId="39" fillId="10" borderId="0"/>
    <xf numFmtId="189" fontId="44" fillId="0" borderId="0">
      <alignment horizontal="left" vertical="center"/>
    </xf>
    <xf numFmtId="0" fontId="35" fillId="9" borderId="0">
      <alignment horizontal="left" wrapText="1"/>
    </xf>
    <xf numFmtId="0" fontId="45" fillId="0" borderId="0">
      <alignment horizontal="left" vertical="center"/>
    </xf>
    <xf numFmtId="9" fontId="30" fillId="0" borderId="0" applyFont="0" applyFill="0" applyBorder="0" applyAlignment="0" applyProtection="0"/>
    <xf numFmtId="0" fontId="1" fillId="0" borderId="0"/>
    <xf numFmtId="0" fontId="38" fillId="0" borderId="0"/>
  </cellStyleXfs>
  <cellXfs count="457">
    <xf numFmtId="0" fontId="0" fillId="0" borderId="0" xfId="0"/>
    <xf numFmtId="0" fontId="4" fillId="0" borderId="0" xfId="0" applyNumberFormat="1" applyFont="1" applyAlignment="1">
      <alignment horizontal="center"/>
    </xf>
    <xf numFmtId="42" fontId="4" fillId="0" borderId="0" xfId="0" applyNumberFormat="1" applyFont="1" applyAlignment="1">
      <alignment horizontal="center"/>
    </xf>
    <xf numFmtId="0" fontId="6" fillId="0" borderId="0" xfId="0" applyNumberFormat="1" applyFont="1" applyAlignment="1"/>
    <xf numFmtId="0" fontId="7" fillId="0" borderId="0" xfId="0" applyFont="1"/>
    <xf numFmtId="0" fontId="7" fillId="0" borderId="0" xfId="0" applyFont="1" applyFill="1" applyAlignment="1"/>
    <xf numFmtId="0" fontId="8" fillId="0" borderId="0" xfId="0" applyFont="1" applyFill="1" applyAlignment="1"/>
    <xf numFmtId="0" fontId="6" fillId="0" borderId="0" xfId="0" applyFont="1"/>
    <xf numFmtId="0" fontId="6" fillId="0" borderId="0" xfId="0" applyFont="1" applyFill="1"/>
    <xf numFmtId="0" fontId="9" fillId="0" borderId="0" xfId="0" applyFont="1" applyFill="1" applyAlignment="1"/>
    <xf numFmtId="0" fontId="10" fillId="0" borderId="0" xfId="0" applyFont="1" applyFill="1" applyAlignment="1"/>
    <xf numFmtId="0" fontId="4" fillId="0" borderId="0" xfId="0" applyFont="1" applyFill="1"/>
    <xf numFmtId="0" fontId="5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17" fontId="12" fillId="0" borderId="0" xfId="0" applyNumberFormat="1" applyFont="1" applyFill="1" applyAlignment="1">
      <alignment horizontal="center" wrapText="1"/>
    </xf>
    <xf numFmtId="0" fontId="7" fillId="0" borderId="0" xfId="0" applyFont="1" applyAlignment="1"/>
    <xf numFmtId="0" fontId="13" fillId="0" borderId="0" xfId="0" applyFont="1" applyFill="1" applyAlignment="1">
      <alignment horizontal="left"/>
    </xf>
    <xf numFmtId="44" fontId="5" fillId="0" borderId="0" xfId="0" applyNumberFormat="1" applyFont="1" applyFill="1"/>
    <xf numFmtId="44" fontId="6" fillId="0" borderId="0" xfId="0" applyNumberFormat="1" applyFont="1" applyFill="1"/>
    <xf numFmtId="0" fontId="5" fillId="0" borderId="0" xfId="0" applyFont="1"/>
    <xf numFmtId="0" fontId="4" fillId="0" borderId="0" xfId="0" applyFont="1" applyFill="1" applyAlignment="1">
      <alignment horizontal="left"/>
    </xf>
    <xf numFmtId="43" fontId="13" fillId="0" borderId="0" xfId="0" applyNumberFormat="1" applyFont="1" applyFill="1"/>
    <xf numFmtId="0" fontId="14" fillId="0" borderId="0" xfId="0" applyFont="1"/>
    <xf numFmtId="43" fontId="15" fillId="0" borderId="0" xfId="0" applyNumberFormat="1" applyFont="1" applyFill="1"/>
    <xf numFmtId="43" fontId="5" fillId="0" borderId="0" xfId="0" applyNumberFormat="1" applyFont="1" applyFill="1"/>
    <xf numFmtId="43" fontId="6" fillId="0" borderId="5" xfId="0" applyNumberFormat="1" applyFont="1" applyFill="1" applyBorder="1"/>
    <xf numFmtId="0" fontId="16" fillId="0" borderId="0" xfId="0" applyFont="1"/>
    <xf numFmtId="0" fontId="4" fillId="0" borderId="0" xfId="0" applyFont="1"/>
    <xf numFmtId="44" fontId="6" fillId="0" borderId="0" xfId="0" applyNumberFormat="1" applyFont="1" applyFill="1" applyBorder="1"/>
    <xf numFmtId="43" fontId="6" fillId="0" borderId="1" xfId="0" applyNumberFormat="1" applyFont="1" applyFill="1" applyBorder="1"/>
    <xf numFmtId="44" fontId="6" fillId="0" borderId="2" xfId="0" applyNumberFormat="1" applyFont="1" applyFill="1" applyBorder="1"/>
    <xf numFmtId="43" fontId="6" fillId="0" borderId="0" xfId="0" applyNumberFormat="1" applyFont="1" applyFill="1"/>
    <xf numFmtId="44" fontId="6" fillId="0" borderId="3" xfId="0" applyNumberFormat="1" applyFont="1" applyFill="1" applyBorder="1"/>
    <xf numFmtId="44" fontId="6" fillId="0" borderId="0" xfId="0" applyNumberFormat="1" applyFont="1"/>
    <xf numFmtId="164" fontId="6" fillId="0" borderId="0" xfId="0" applyNumberFormat="1" applyFont="1"/>
    <xf numFmtId="178" fontId="6" fillId="0" borderId="0" xfId="0" applyNumberFormat="1" applyFont="1"/>
    <xf numFmtId="0" fontId="5" fillId="7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7" fillId="0" borderId="0" xfId="0" applyFont="1"/>
    <xf numFmtId="0" fontId="17" fillId="0" borderId="0" xfId="0" applyFont="1" applyFill="1"/>
    <xf numFmtId="0" fontId="10" fillId="0" borderId="0" xfId="0" applyFont="1" applyFill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/>
    </xf>
    <xf numFmtId="0" fontId="13" fillId="0" borderId="1" xfId="0" applyFont="1" applyFill="1" applyBorder="1"/>
    <xf numFmtId="0" fontId="13" fillId="0" borderId="0" xfId="0" applyFont="1" applyFill="1"/>
    <xf numFmtId="0" fontId="13" fillId="0" borderId="0" xfId="0" applyFont="1" applyFill="1" applyAlignment="1">
      <alignment horizontal="center"/>
    </xf>
    <xf numFmtId="0" fontId="19" fillId="0" borderId="0" xfId="0" applyFont="1" applyFill="1" applyAlignment="1">
      <alignment horizontal="left"/>
    </xf>
    <xf numFmtId="164" fontId="13" fillId="0" borderId="0" xfId="0" applyNumberFormat="1" applyFont="1" applyFill="1" applyBorder="1"/>
    <xf numFmtId="164" fontId="15" fillId="0" borderId="0" xfId="0" applyNumberFormat="1" applyFont="1" applyFill="1" applyBorder="1"/>
    <xf numFmtId="164" fontId="15" fillId="0" borderId="1" xfId="0" applyNumberFormat="1" applyFont="1" applyFill="1" applyBorder="1"/>
    <xf numFmtId="3" fontId="15" fillId="0" borderId="1" xfId="0" applyNumberFormat="1" applyFont="1" applyFill="1" applyBorder="1"/>
    <xf numFmtId="165" fontId="13" fillId="0" borderId="2" xfId="0" applyNumberFormat="1" applyFont="1" applyFill="1" applyBorder="1"/>
    <xf numFmtId="165" fontId="13" fillId="0" borderId="0" xfId="0" applyNumberFormat="1" applyFont="1" applyFill="1"/>
    <xf numFmtId="164" fontId="13" fillId="0" borderId="0" xfId="0" applyNumberFormat="1" applyFont="1" applyFill="1"/>
    <xf numFmtId="10" fontId="13" fillId="0" borderId="0" xfId="0" applyNumberFormat="1" applyFont="1" applyFill="1"/>
    <xf numFmtId="168" fontId="6" fillId="0" borderId="0" xfId="0" applyNumberFormat="1" applyFont="1" applyAlignment="1">
      <alignment horizontal="centerContinuous"/>
    </xf>
    <xf numFmtId="0" fontId="6" fillId="0" borderId="0" xfId="0" applyFont="1" applyAlignment="1"/>
    <xf numFmtId="169" fontId="6" fillId="0" borderId="0" xfId="0" applyNumberFormat="1" applyFont="1" applyAlignment="1"/>
    <xf numFmtId="0" fontId="6" fillId="0" borderId="0" xfId="0" applyFont="1" applyBorder="1" applyAlignment="1"/>
    <xf numFmtId="0" fontId="9" fillId="0" borderId="0" xfId="0" applyFont="1" applyAlignment="1"/>
    <xf numFmtId="0" fontId="15" fillId="0" borderId="0" xfId="0" applyFont="1" applyAlignment="1"/>
    <xf numFmtId="168" fontId="7" fillId="0" borderId="0" xfId="0" applyNumberFormat="1" applyFont="1" applyAlignment="1">
      <alignment horizontal="centerContinuous"/>
    </xf>
    <xf numFmtId="169" fontId="7" fillId="0" borderId="0" xfId="0" applyNumberFormat="1" applyFont="1" applyAlignment="1"/>
    <xf numFmtId="0" fontId="7" fillId="0" borderId="0" xfId="0" applyFont="1" applyBorder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0" borderId="0" xfId="0" applyFont="1" applyFill="1" applyAlignment="1">
      <alignment horizontal="center"/>
    </xf>
    <xf numFmtId="0" fontId="6" fillId="0" borderId="0" xfId="0" applyFont="1" applyBorder="1" applyAlignment="1">
      <alignment horizontal="center"/>
    </xf>
    <xf numFmtId="170" fontId="6" fillId="0" borderId="0" xfId="0" applyNumberFormat="1" applyFont="1" applyBorder="1" applyAlignment="1"/>
    <xf numFmtId="9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Continuous"/>
    </xf>
    <xf numFmtId="41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171" fontId="6" fillId="0" borderId="0" xfId="0" applyNumberFormat="1" applyFont="1" applyBorder="1" applyAlignment="1"/>
    <xf numFmtId="9" fontId="6" fillId="0" borderId="1" xfId="0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/>
    <xf numFmtId="171" fontId="6" fillId="0" borderId="0" xfId="0" applyNumberFormat="1" applyFont="1" applyBorder="1" applyAlignment="1">
      <alignment horizontal="center"/>
    </xf>
    <xf numFmtId="0" fontId="6" fillId="0" borderId="0" xfId="0" quotePrefix="1" applyFont="1" applyFill="1" applyBorder="1" applyAlignment="1">
      <alignment horizontal="center"/>
    </xf>
    <xf numFmtId="9" fontId="15" fillId="0" borderId="0" xfId="0" applyNumberFormat="1" applyFont="1" applyFill="1" applyBorder="1"/>
    <xf numFmtId="167" fontId="6" fillId="0" borderId="0" xfId="0" applyNumberFormat="1" applyFont="1" applyBorder="1" applyAlignment="1">
      <alignment horizontal="left"/>
    </xf>
    <xf numFmtId="171" fontId="6" fillId="0" borderId="0" xfId="0" applyNumberFormat="1" applyFont="1" applyBorder="1"/>
    <xf numFmtId="9" fontId="6" fillId="0" borderId="0" xfId="0" applyNumberFormat="1" applyFont="1" applyFill="1" applyBorder="1"/>
    <xf numFmtId="172" fontId="6" fillId="0" borderId="0" xfId="0" applyNumberFormat="1" applyFont="1" applyAlignment="1"/>
    <xf numFmtId="0" fontId="7" fillId="0" borderId="0" xfId="0" applyFont="1" applyFill="1" applyBorder="1" applyProtection="1">
      <protection locked="0"/>
    </xf>
    <xf numFmtId="0" fontId="6" fillId="0" borderId="0" xfId="0" applyFont="1" applyBorder="1" applyProtection="1">
      <protection locked="0"/>
    </xf>
    <xf numFmtId="0" fontId="15" fillId="0" borderId="0" xfId="0" applyFont="1" applyFill="1" applyBorder="1"/>
    <xf numFmtId="0" fontId="6" fillId="0" borderId="0" xfId="0" applyFont="1" applyFill="1" applyBorder="1"/>
    <xf numFmtId="173" fontId="15" fillId="0" borderId="0" xfId="0" applyNumberFormat="1" applyFont="1" applyFill="1" applyBorder="1"/>
    <xf numFmtId="173" fontId="6" fillId="0" borderId="0" xfId="0" applyNumberFormat="1" applyFont="1" applyFill="1" applyBorder="1"/>
    <xf numFmtId="170" fontId="6" fillId="0" borderId="0" xfId="0" applyNumberFormat="1" applyFont="1" applyFill="1" applyBorder="1"/>
    <xf numFmtId="0" fontId="6" fillId="0" borderId="0" xfId="0" applyFont="1" applyFill="1" applyBorder="1" applyProtection="1">
      <protection locked="0"/>
    </xf>
    <xf numFmtId="3" fontId="6" fillId="0" borderId="0" xfId="0" applyNumberFormat="1" applyFont="1" applyFill="1" applyBorder="1"/>
    <xf numFmtId="171" fontId="6" fillId="0" borderId="0" xfId="0" applyNumberFormat="1" applyFont="1" applyBorder="1" applyAlignment="1">
      <alignment horizontal="left"/>
    </xf>
    <xf numFmtId="0" fontId="13" fillId="0" borderId="0" xfId="0" applyFont="1"/>
    <xf numFmtId="37" fontId="6" fillId="0" borderId="0" xfId="0" applyNumberFormat="1" applyFont="1" applyBorder="1"/>
    <xf numFmtId="0" fontId="7" fillId="0" borderId="0" xfId="0" applyFont="1" applyBorder="1" applyProtection="1">
      <protection locked="0"/>
    </xf>
    <xf numFmtId="0" fontId="6" fillId="0" borderId="0" xfId="0" applyFont="1" applyFill="1" applyAlignment="1"/>
    <xf numFmtId="0" fontId="7" fillId="0" borderId="0" xfId="0" applyFont="1" applyFill="1"/>
    <xf numFmtId="0" fontId="9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Continuous"/>
    </xf>
    <xf numFmtId="0" fontId="6" fillId="0" borderId="0" xfId="0" applyFont="1" applyFill="1" applyBorder="1" applyAlignment="1">
      <alignment horizontal="center"/>
    </xf>
    <xf numFmtId="0" fontId="6" fillId="0" borderId="1" xfId="0" applyFont="1" applyFill="1" applyBorder="1"/>
    <xf numFmtId="172" fontId="15" fillId="0" borderId="0" xfId="0" applyNumberFormat="1" applyFont="1" applyFill="1" applyAlignment="1"/>
    <xf numFmtId="0" fontId="20" fillId="0" borderId="0" xfId="0" applyFont="1" applyFill="1"/>
    <xf numFmtId="0" fontId="20" fillId="0" borderId="0" xfId="0" applyFont="1"/>
    <xf numFmtId="0" fontId="13" fillId="0" borderId="1" xfId="0" applyFont="1" applyFill="1" applyBorder="1" applyAlignment="1"/>
    <xf numFmtId="164" fontId="15" fillId="0" borderId="0" xfId="0" applyNumberFormat="1" applyFont="1" applyFill="1"/>
    <xf numFmtId="0" fontId="15" fillId="0" borderId="0" xfId="0" applyFont="1" applyFill="1"/>
    <xf numFmtId="165" fontId="15" fillId="0" borderId="0" xfId="0" applyNumberFormat="1" applyFont="1" applyFill="1"/>
    <xf numFmtId="10" fontId="13" fillId="0" borderId="0" xfId="0" applyNumberFormat="1" applyFont="1" applyFill="1" applyBorder="1"/>
    <xf numFmtId="165" fontId="13" fillId="0" borderId="0" xfId="0" applyNumberFormat="1" applyFont="1" applyFill="1" applyBorder="1"/>
    <xf numFmtId="165" fontId="17" fillId="0" borderId="0" xfId="0" applyNumberFormat="1" applyFont="1" applyFill="1"/>
    <xf numFmtId="0" fontId="7" fillId="0" borderId="0" xfId="0" applyNumberFormat="1" applyFont="1" applyAlignment="1"/>
    <xf numFmtId="0" fontId="6" fillId="5" borderId="5" xfId="0" applyNumberFormat="1" applyFont="1" applyFill="1" applyBorder="1" applyAlignment="1">
      <alignment horizontal="centerContinuous"/>
    </xf>
    <xf numFmtId="0" fontId="6" fillId="5" borderId="6" xfId="0" applyNumberFormat="1" applyFont="1" applyFill="1" applyBorder="1" applyAlignment="1">
      <alignment horizontal="centerContinuous"/>
    </xf>
    <xf numFmtId="0" fontId="6" fillId="0" borderId="0" xfId="0" applyNumberFormat="1" applyFont="1" applyFill="1" applyAlignment="1"/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Continuous" vertical="center"/>
    </xf>
    <xf numFmtId="0" fontId="6" fillId="0" borderId="8" xfId="0" applyNumberFormat="1" applyFont="1" applyBorder="1" applyAlignment="1">
      <alignment horizontal="center"/>
    </xf>
    <xf numFmtId="0" fontId="6" fillId="0" borderId="8" xfId="0" applyNumberFormat="1" applyFont="1" applyBorder="1" applyAlignment="1">
      <alignment horizontal="left"/>
    </xf>
    <xf numFmtId="0" fontId="6" fillId="0" borderId="9" xfId="0" applyNumberFormat="1" applyFont="1" applyBorder="1" applyAlignment="1"/>
    <xf numFmtId="42" fontId="6" fillId="0" borderId="15" xfId="0" applyNumberFormat="1" applyFont="1" applyFill="1" applyBorder="1" applyAlignment="1"/>
    <xf numFmtId="0" fontId="6" fillId="0" borderId="9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left"/>
    </xf>
    <xf numFmtId="42" fontId="6" fillId="0" borderId="9" xfId="0" applyNumberFormat="1" applyFont="1" applyBorder="1" applyAlignment="1"/>
    <xf numFmtId="42" fontId="6" fillId="0" borderId="9" xfId="0" applyNumberFormat="1" applyFont="1" applyFill="1" applyBorder="1" applyAlignment="1"/>
    <xf numFmtId="42" fontId="6" fillId="0" borderId="8" xfId="0" applyNumberFormat="1" applyFont="1" applyBorder="1" applyAlignment="1"/>
    <xf numFmtId="42" fontId="6" fillId="0" borderId="8" xfId="0" applyNumberFormat="1" applyFont="1" applyFill="1" applyBorder="1" applyAlignment="1"/>
    <xf numFmtId="3" fontId="6" fillId="0" borderId="8" xfId="0" applyNumberFormat="1" applyFont="1" applyBorder="1" applyAlignment="1"/>
    <xf numFmtId="3" fontId="6" fillId="0" borderId="8" xfId="0" applyNumberFormat="1" applyFont="1" applyFill="1" applyBorder="1" applyAlignment="1"/>
    <xf numFmtId="0" fontId="6" fillId="0" borderId="10" xfId="0" applyNumberFormat="1" applyFont="1" applyBorder="1" applyAlignment="1">
      <alignment horizontal="center"/>
    </xf>
    <xf numFmtId="0" fontId="6" fillId="0" borderId="10" xfId="0" applyNumberFormat="1" applyFont="1" applyBorder="1" applyAlignment="1">
      <alignment horizontal="left"/>
    </xf>
    <xf numFmtId="42" fontId="6" fillId="0" borderId="11" xfId="0" applyNumberFormat="1" applyFont="1" applyBorder="1" applyAlignment="1"/>
    <xf numFmtId="42" fontId="6" fillId="0" borderId="11" xfId="0" applyNumberFormat="1" applyFont="1" applyFill="1" applyBorder="1" applyAlignment="1"/>
    <xf numFmtId="42" fontId="6" fillId="6" borderId="11" xfId="0" applyNumberFormat="1" applyFont="1" applyFill="1" applyBorder="1" applyAlignment="1"/>
    <xf numFmtId="0" fontId="13" fillId="0" borderId="1" xfId="0" applyNumberFormat="1" applyFont="1" applyFill="1" applyBorder="1" applyAlignment="1"/>
    <xf numFmtId="0" fontId="13" fillId="0" borderId="0" xfId="0" quotePrefix="1" applyFont="1" applyFill="1" applyAlignment="1">
      <alignment horizontal="center"/>
    </xf>
    <xf numFmtId="164" fontId="13" fillId="0" borderId="0" xfId="0" quotePrefix="1" applyNumberFormat="1" applyFont="1" applyFill="1" applyAlignment="1">
      <alignment horizontal="center"/>
    </xf>
    <xf numFmtId="9" fontId="13" fillId="0" borderId="0" xfId="0" quotePrefix="1" applyNumberFormat="1" applyFont="1" applyFill="1" applyAlignment="1">
      <alignment horizontal="right"/>
    </xf>
    <xf numFmtId="167" fontId="13" fillId="0" borderId="0" xfId="0" applyNumberFormat="1" applyFont="1" applyFill="1" applyBorder="1"/>
    <xf numFmtId="164" fontId="15" fillId="0" borderId="0" xfId="0" quotePrefix="1" applyNumberFormat="1" applyFont="1" applyFill="1" applyAlignment="1">
      <alignment horizontal="center"/>
    </xf>
    <xf numFmtId="41" fontId="7" fillId="0" borderId="1" xfId="0" applyNumberFormat="1" applyFont="1" applyFill="1" applyBorder="1" applyAlignment="1">
      <alignment horizontal="center" vertical="center"/>
    </xf>
    <xf numFmtId="180" fontId="15" fillId="0" borderId="0" xfId="0" applyNumberFormat="1" applyFont="1" applyFill="1" applyBorder="1"/>
    <xf numFmtId="0" fontId="13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3" fillId="0" borderId="0" xfId="0" applyFont="1" applyAlignment="1">
      <alignment horizontal="center"/>
    </xf>
    <xf numFmtId="0" fontId="21" fillId="0" borderId="0" xfId="0" applyFont="1"/>
    <xf numFmtId="166" fontId="15" fillId="0" borderId="0" xfId="0" applyNumberFormat="1" applyFont="1"/>
    <xf numFmtId="164" fontId="13" fillId="0" borderId="5" xfId="0" applyNumberFormat="1" applyFont="1" applyBorder="1"/>
    <xf numFmtId="0" fontId="15" fillId="0" borderId="0" xfId="0" applyFont="1"/>
    <xf numFmtId="0" fontId="6" fillId="0" borderId="0" xfId="0" applyFont="1" applyBorder="1" applyAlignment="1">
      <alignment horizontal="left"/>
    </xf>
    <xf numFmtId="3" fontId="5" fillId="0" borderId="0" xfId="0" applyNumberFormat="1" applyFont="1" applyFill="1"/>
    <xf numFmtId="37" fontId="6" fillId="0" borderId="0" xfId="0" applyNumberFormat="1" applyFont="1" applyFill="1"/>
    <xf numFmtId="0" fontId="6" fillId="0" borderId="0" xfId="0" applyFont="1" applyAlignment="1">
      <alignment horizontal="left"/>
    </xf>
    <xf numFmtId="3" fontId="6" fillId="0" borderId="0" xfId="0" applyNumberFormat="1" applyFont="1" applyBorder="1"/>
    <xf numFmtId="0" fontId="7" fillId="0" borderId="0" xfId="0" applyFont="1" applyAlignment="1">
      <alignment horizontal="left"/>
    </xf>
    <xf numFmtId="166" fontId="6" fillId="0" borderId="0" xfId="0" applyNumberFormat="1" applyFont="1" applyFill="1"/>
    <xf numFmtId="0" fontId="6" fillId="0" borderId="0" xfId="0" applyFont="1" applyFill="1" applyBorder="1" applyAlignment="1">
      <alignment horizontal="left"/>
    </xf>
    <xf numFmtId="166" fontId="6" fillId="0" borderId="4" xfId="0" applyNumberFormat="1" applyFont="1" applyFill="1" applyBorder="1"/>
    <xf numFmtId="0" fontId="13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Continuous"/>
    </xf>
    <xf numFmtId="0" fontId="6" fillId="0" borderId="0" xfId="0" applyFont="1" applyFill="1" applyAlignment="1">
      <alignment horizontal="center"/>
    </xf>
    <xf numFmtId="17" fontId="6" fillId="0" borderId="1" xfId="0" applyNumberFormat="1" applyFont="1" applyFill="1" applyBorder="1" applyAlignment="1">
      <alignment horizontal="center"/>
    </xf>
    <xf numFmtId="166" fontId="14" fillId="0" borderId="0" xfId="0" applyNumberFormat="1" applyFont="1" applyFill="1" applyBorder="1"/>
    <xf numFmtId="166" fontId="6" fillId="0" borderId="0" xfId="0" applyNumberFormat="1" applyFont="1" applyFill="1" applyBorder="1"/>
    <xf numFmtId="43" fontId="6" fillId="0" borderId="0" xfId="0" applyNumberFormat="1" applyFont="1" applyFill="1" applyBorder="1"/>
    <xf numFmtId="0" fontId="6" fillId="0" borderId="0" xfId="0" applyFont="1" applyFill="1" applyAlignment="1">
      <alignment horizontal="left"/>
    </xf>
    <xf numFmtId="37" fontId="6" fillId="0" borderId="0" xfId="0" applyNumberFormat="1" applyFont="1" applyFill="1" applyBorder="1"/>
    <xf numFmtId="166" fontId="6" fillId="0" borderId="0" xfId="0" applyNumberFormat="1" applyFont="1" applyFill="1" applyAlignment="1">
      <alignment horizontal="left"/>
    </xf>
    <xf numFmtId="166" fontId="6" fillId="0" borderId="1" xfId="0" applyNumberFormat="1" applyFont="1" applyFill="1" applyBorder="1" applyAlignment="1">
      <alignment horizontal="center"/>
    </xf>
    <xf numFmtId="17" fontId="6" fillId="0" borderId="0" xfId="0" applyNumberFormat="1" applyFont="1" applyFill="1" applyBorder="1"/>
    <xf numFmtId="166" fontId="23" fillId="0" borderId="0" xfId="0" applyNumberFormat="1" applyFont="1" applyFill="1" applyBorder="1"/>
    <xf numFmtId="37" fontId="14" fillId="0" borderId="0" xfId="0" applyNumberFormat="1" applyFont="1" applyFill="1" applyBorder="1"/>
    <xf numFmtId="39" fontId="6" fillId="0" borderId="0" xfId="0" applyNumberFormat="1" applyFont="1" applyFill="1"/>
    <xf numFmtId="2" fontId="6" fillId="0" borderId="0" xfId="0" applyNumberFormat="1" applyFont="1" applyFill="1"/>
    <xf numFmtId="177" fontId="6" fillId="0" borderId="0" xfId="0" applyNumberFormat="1" applyFont="1" applyFill="1"/>
    <xf numFmtId="177" fontId="6" fillId="0" borderId="0" xfId="0" applyNumberFormat="1" applyFont="1" applyFill="1" applyAlignment="1">
      <alignment horizontal="center"/>
    </xf>
    <xf numFmtId="166" fontId="5" fillId="0" borderId="0" xfId="0" applyNumberFormat="1" applyFont="1" applyFill="1"/>
    <xf numFmtId="17" fontId="5" fillId="0" borderId="1" xfId="0" applyNumberFormat="1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4" fontId="6" fillId="0" borderId="0" xfId="0" applyNumberFormat="1" applyFont="1"/>
    <xf numFmtId="0" fontId="6" fillId="0" borderId="0" xfId="0" applyFont="1" applyFill="1" applyAlignment="1">
      <alignment horizontal="right"/>
    </xf>
    <xf numFmtId="3" fontId="6" fillId="0" borderId="0" xfId="0" applyNumberFormat="1" applyFont="1" applyFill="1"/>
    <xf numFmtId="9" fontId="6" fillId="0" borderId="0" xfId="0" applyNumberFormat="1" applyFont="1" applyFill="1"/>
    <xf numFmtId="167" fontId="6" fillId="0" borderId="0" xfId="0" applyNumberFormat="1" applyFont="1" applyFill="1"/>
    <xf numFmtId="0" fontId="6" fillId="0" borderId="0" xfId="0" applyFont="1" applyAlignment="1">
      <alignment horizontal="right"/>
    </xf>
    <xf numFmtId="0" fontId="20" fillId="0" borderId="0" xfId="0" applyFont="1" applyFill="1" applyBorder="1" applyAlignment="1">
      <alignment horizontal="right"/>
    </xf>
    <xf numFmtId="3" fontId="5" fillId="0" borderId="0" xfId="0" applyNumberFormat="1" applyFont="1" applyFill="1" applyBorder="1"/>
    <xf numFmtId="3" fontId="6" fillId="0" borderId="1" xfId="0" applyNumberFormat="1" applyFont="1" applyFill="1" applyBorder="1"/>
    <xf numFmtId="3" fontId="6" fillId="0" borderId="4" xfId="0" applyNumberFormat="1" applyFont="1" applyFill="1" applyBorder="1"/>
    <xf numFmtId="3" fontId="6" fillId="0" borderId="0" xfId="0" applyNumberFormat="1" applyFont="1"/>
    <xf numFmtId="0" fontId="22" fillId="0" borderId="0" xfId="0" applyFont="1" applyFill="1"/>
    <xf numFmtId="0" fontId="24" fillId="0" borderId="0" xfId="0" applyFont="1" applyFill="1"/>
    <xf numFmtId="3" fontId="25" fillId="0" borderId="0" xfId="0" applyNumberFormat="1" applyFont="1" applyFill="1" applyBorder="1"/>
    <xf numFmtId="0" fontId="20" fillId="0" borderId="0" xfId="0" applyFont="1" applyBorder="1" applyAlignment="1">
      <alignment horizontal="right"/>
    </xf>
    <xf numFmtId="3" fontId="26" fillId="0" borderId="0" xfId="0" applyNumberFormat="1" applyFont="1" applyFill="1"/>
    <xf numFmtId="179" fontId="14" fillId="0" borderId="0" xfId="0" applyNumberFormat="1" applyFont="1" applyFill="1"/>
    <xf numFmtId="180" fontId="14" fillId="0" borderId="0" xfId="0" applyNumberFormat="1" applyFont="1" applyFill="1"/>
    <xf numFmtId="183" fontId="14" fillId="0" borderId="0" xfId="0" applyNumberFormat="1" applyFont="1" applyFill="1"/>
    <xf numFmtId="179" fontId="14" fillId="0" borderId="0" xfId="0" applyNumberFormat="1" applyFont="1" applyFill="1" applyBorder="1"/>
    <xf numFmtId="184" fontId="14" fillId="0" borderId="0" xfId="0" applyNumberFormat="1" applyFont="1" applyFill="1" applyBorder="1"/>
    <xf numFmtId="180" fontId="14" fillId="0" borderId="0" xfId="0" applyNumberFormat="1" applyFont="1" applyFill="1" applyBorder="1"/>
    <xf numFmtId="3" fontId="6" fillId="0" borderId="4" xfId="0" applyNumberFormat="1" applyFont="1" applyBorder="1"/>
    <xf numFmtId="167" fontId="6" fillId="0" borderId="0" xfId="0" applyNumberFormat="1" applyFont="1" applyFill="1" applyBorder="1"/>
    <xf numFmtId="0" fontId="6" fillId="0" borderId="0" xfId="0" applyFont="1" applyBorder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3" fontId="4" fillId="0" borderId="0" xfId="0" applyNumberFormat="1" applyFont="1" applyBorder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Border="1"/>
    <xf numFmtId="3" fontId="6" fillId="0" borderId="0" xfId="0" applyNumberFormat="1" applyFont="1" applyFill="1" applyAlignment="1"/>
    <xf numFmtId="41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182" fontId="10" fillId="0" borderId="1" xfId="0" applyNumberFormat="1" applyFont="1" applyFill="1" applyBorder="1" applyAlignment="1">
      <alignment horizontal="center" vertical="center"/>
    </xf>
    <xf numFmtId="0" fontId="13" fillId="2" borderId="0" xfId="0" applyFont="1" applyFill="1"/>
    <xf numFmtId="166" fontId="5" fillId="2" borderId="0" xfId="0" applyNumberFormat="1" applyFont="1" applyFill="1"/>
    <xf numFmtId="165" fontId="5" fillId="0" borderId="0" xfId="0" applyNumberFormat="1" applyFont="1" applyFill="1"/>
    <xf numFmtId="165" fontId="6" fillId="0" borderId="0" xfId="0" applyNumberFormat="1" applyFont="1" applyFill="1"/>
    <xf numFmtId="166" fontId="15" fillId="0" borderId="0" xfId="0" applyNumberFormat="1" applyFont="1" applyFill="1"/>
    <xf numFmtId="0" fontId="13" fillId="3" borderId="0" xfId="0" applyFont="1" applyFill="1"/>
    <xf numFmtId="165" fontId="5" fillId="3" borderId="0" xfId="0" applyNumberFormat="1" applyFont="1" applyFill="1"/>
    <xf numFmtId="165" fontId="13" fillId="3" borderId="0" xfId="0" applyNumberFormat="1" applyFont="1" applyFill="1"/>
    <xf numFmtId="165" fontId="6" fillId="3" borderId="0" xfId="0" applyNumberFormat="1" applyFont="1" applyFill="1"/>
    <xf numFmtId="0" fontId="13" fillId="4" borderId="0" xfId="0" applyFont="1" applyFill="1"/>
    <xf numFmtId="165" fontId="5" fillId="4" borderId="0" xfId="0" applyNumberFormat="1" applyFont="1" applyFill="1"/>
    <xf numFmtId="165" fontId="13" fillId="4" borderId="0" xfId="0" applyNumberFormat="1" applyFont="1" applyFill="1"/>
    <xf numFmtId="164" fontId="13" fillId="0" borderId="12" xfId="0" applyNumberFormat="1" applyFont="1" applyFill="1" applyBorder="1"/>
    <xf numFmtId="164" fontId="6" fillId="0" borderId="12" xfId="0" applyNumberFormat="1" applyFont="1" applyFill="1" applyBorder="1"/>
    <xf numFmtId="166" fontId="13" fillId="0" borderId="0" xfId="0" applyNumberFormat="1" applyFont="1" applyFill="1" applyAlignment="1">
      <alignment horizontal="center"/>
    </xf>
    <xf numFmtId="166" fontId="15" fillId="0" borderId="12" xfId="0" applyNumberFormat="1" applyFont="1" applyFill="1" applyBorder="1"/>
    <xf numFmtId="0" fontId="7" fillId="0" borderId="0" xfId="0" applyFont="1" applyAlignment="1">
      <alignment horizontal="left" vertical="top"/>
    </xf>
    <xf numFmtId="0" fontId="23" fillId="0" borderId="0" xfId="0" applyFont="1"/>
    <xf numFmtId="185" fontId="23" fillId="0" borderId="0" xfId="0" applyNumberFormat="1" applyFont="1"/>
    <xf numFmtId="185" fontId="28" fillId="0" borderId="0" xfId="0" applyNumberFormat="1" applyFont="1"/>
    <xf numFmtId="0" fontId="28" fillId="0" borderId="0" xfId="0" applyFont="1"/>
    <xf numFmtId="0" fontId="13" fillId="0" borderId="0" xfId="0" applyFont="1" applyFill="1" applyBorder="1"/>
    <xf numFmtId="17" fontId="18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3" fontId="15" fillId="0" borderId="0" xfId="0" applyNumberFormat="1" applyFont="1" applyFill="1"/>
    <xf numFmtId="0" fontId="11" fillId="0" borderId="0" xfId="0" applyFont="1" applyFill="1"/>
    <xf numFmtId="44" fontId="15" fillId="0" borderId="0" xfId="0" applyNumberFormat="1" applyFont="1" applyFill="1"/>
    <xf numFmtId="41" fontId="7" fillId="0" borderId="0" xfId="0" applyNumberFormat="1" applyFont="1" applyFill="1" applyBorder="1" applyAlignment="1">
      <alignment horizontal="center" wrapText="1"/>
    </xf>
    <xf numFmtId="41" fontId="7" fillId="0" borderId="1" xfId="0" applyNumberFormat="1" applyFont="1" applyFill="1" applyBorder="1" applyAlignment="1">
      <alignment horizontal="center" wrapText="1"/>
    </xf>
    <xf numFmtId="41" fontId="7" fillId="0" borderId="1" xfId="0" applyNumberFormat="1" applyFont="1" applyFill="1" applyBorder="1" applyAlignment="1">
      <alignment horizontal="center"/>
    </xf>
    <xf numFmtId="166" fontId="15" fillId="0" borderId="0" xfId="0" applyNumberFormat="1" applyFont="1" applyFill="1" applyBorder="1"/>
    <xf numFmtId="166" fontId="13" fillId="0" borderId="0" xfId="0" applyNumberFormat="1" applyFont="1" applyFill="1" applyBorder="1"/>
    <xf numFmtId="165" fontId="13" fillId="0" borderId="5" xfId="0" applyNumberFormat="1" applyFont="1" applyFill="1" applyBorder="1"/>
    <xf numFmtId="44" fontId="17" fillId="0" borderId="0" xfId="0" applyNumberFormat="1" applyFont="1" applyFill="1"/>
    <xf numFmtId="43" fontId="17" fillId="0" borderId="0" xfId="0" applyNumberFormat="1" applyFont="1" applyFill="1"/>
    <xf numFmtId="44" fontId="17" fillId="0" borderId="0" xfId="0" applyNumberFormat="1" applyFont="1"/>
    <xf numFmtId="182" fontId="18" fillId="0" borderId="1" xfId="0" applyNumberFormat="1" applyFont="1" applyFill="1" applyBorder="1" applyAlignment="1">
      <alignment horizontal="center"/>
    </xf>
    <xf numFmtId="165" fontId="15" fillId="0" borderId="0" xfId="0" applyNumberFormat="1" applyFont="1"/>
    <xf numFmtId="165" fontId="6" fillId="0" borderId="0" xfId="0" applyNumberFormat="1" applyFont="1"/>
    <xf numFmtId="42" fontId="15" fillId="0" borderId="9" xfId="0" applyNumberFormat="1" applyFont="1" applyBorder="1" applyAlignment="1"/>
    <xf numFmtId="42" fontId="15" fillId="0" borderId="9" xfId="0" applyNumberFormat="1" applyFont="1" applyFill="1" applyBorder="1" applyAlignment="1"/>
    <xf numFmtId="10" fontId="15" fillId="0" borderId="9" xfId="0" applyNumberFormat="1" applyFont="1" applyBorder="1" applyAlignment="1"/>
    <xf numFmtId="10" fontId="15" fillId="0" borderId="9" xfId="0" applyNumberFormat="1" applyFont="1" applyFill="1" applyBorder="1" applyAlignment="1"/>
    <xf numFmtId="0" fontId="15" fillId="0" borderId="8" xfId="0" applyFont="1" applyBorder="1"/>
    <xf numFmtId="0" fontId="15" fillId="0" borderId="9" xfId="0" applyFont="1" applyBorder="1"/>
    <xf numFmtId="0" fontId="15" fillId="0" borderId="9" xfId="0" applyNumberFormat="1" applyFont="1" applyBorder="1" applyAlignment="1"/>
    <xf numFmtId="0" fontId="15" fillId="0" borderId="10" xfId="0" applyNumberFormat="1" applyFont="1" applyBorder="1" applyAlignment="1"/>
    <xf numFmtId="0" fontId="9" fillId="0" borderId="13" xfId="0" applyNumberFormat="1" applyFont="1" applyBorder="1" applyAlignment="1">
      <alignment horizontal="center" vertical="center" wrapText="1"/>
    </xf>
    <xf numFmtId="0" fontId="15" fillId="5" borderId="14" xfId="0" applyNumberFormat="1" applyFont="1" applyFill="1" applyBorder="1" applyAlignment="1">
      <alignment horizontal="center" vertical="center" wrapText="1"/>
    </xf>
    <xf numFmtId="0" fontId="15" fillId="5" borderId="13" xfId="0" applyNumberFormat="1" applyFont="1" applyFill="1" applyBorder="1" applyAlignment="1">
      <alignment horizontal="center" vertical="center" wrapText="1"/>
    </xf>
    <xf numFmtId="0" fontId="9" fillId="6" borderId="13" xfId="0" applyNumberFormat="1" applyFont="1" applyFill="1" applyBorder="1" applyAlignment="1">
      <alignment horizontal="center" vertical="center" wrapText="1"/>
    </xf>
    <xf numFmtId="0" fontId="15" fillId="5" borderId="7" xfId="0" applyNumberFormat="1" applyFont="1" applyFill="1" applyBorder="1" applyAlignment="1">
      <alignment horizontal="centerContinuous"/>
    </xf>
    <xf numFmtId="42" fontId="15" fillId="0" borderId="15" xfId="0" applyNumberFormat="1" applyFont="1" applyFill="1" applyBorder="1" applyAlignment="1"/>
    <xf numFmtId="9" fontId="15" fillId="0" borderId="9" xfId="0" applyNumberFormat="1" applyFont="1" applyFill="1" applyBorder="1"/>
    <xf numFmtId="0" fontId="15" fillId="0" borderId="9" xfId="0" applyNumberFormat="1" applyFont="1" applyFill="1" applyBorder="1" applyAlignment="1"/>
    <xf numFmtId="0" fontId="18" fillId="0" borderId="0" xfId="0" applyFont="1" applyFill="1" applyBorder="1" applyAlignment="1">
      <alignment horizontal="centerContinuous"/>
    </xf>
    <xf numFmtId="37" fontId="15" fillId="0" borderId="1" xfId="3" applyNumberFormat="1" applyFont="1" applyFill="1" applyBorder="1"/>
    <xf numFmtId="185" fontId="15" fillId="0" borderId="0" xfId="0" applyNumberFormat="1" applyFont="1"/>
    <xf numFmtId="0" fontId="14" fillId="0" borderId="0" xfId="0" applyFont="1" applyFill="1"/>
    <xf numFmtId="0" fontId="16" fillId="0" borderId="0" xfId="0" applyFont="1" applyFill="1"/>
    <xf numFmtId="0" fontId="5" fillId="0" borderId="0" xfId="0" applyFont="1" applyFill="1"/>
    <xf numFmtId="0" fontId="29" fillId="0" borderId="0" xfId="0" applyFont="1" applyFill="1" applyAlignment="1">
      <alignment horizontal="center"/>
    </xf>
    <xf numFmtId="166" fontId="29" fillId="0" borderId="0" xfId="0" applyNumberFormat="1" applyFont="1" applyFill="1"/>
    <xf numFmtId="43" fontId="14" fillId="0" borderId="0" xfId="0" applyNumberFormat="1" applyFont="1" applyFill="1"/>
    <xf numFmtId="44" fontId="5" fillId="0" borderId="0" xfId="3" applyFont="1" applyFill="1"/>
    <xf numFmtId="0" fontId="29" fillId="0" borderId="0" xfId="0" applyFont="1" applyFill="1"/>
    <xf numFmtId="0" fontId="10" fillId="7" borderId="0" xfId="0" applyFont="1" applyFill="1" applyAlignment="1">
      <alignment horizontal="center"/>
    </xf>
    <xf numFmtId="165" fontId="15" fillId="0" borderId="0" xfId="0" applyNumberFormat="1" applyFont="1" applyFill="1" applyBorder="1"/>
    <xf numFmtId="173" fontId="6" fillId="0" borderId="0" xfId="0" applyNumberFormat="1" applyFont="1" applyBorder="1" applyAlignment="1">
      <alignment horizontal="left"/>
    </xf>
    <xf numFmtId="173" fontId="6" fillId="0" borderId="0" xfId="0" applyNumberFormat="1" applyFont="1" applyFill="1"/>
    <xf numFmtId="173" fontId="6" fillId="0" borderId="0" xfId="0" applyNumberFormat="1" applyFont="1" applyAlignment="1"/>
    <xf numFmtId="173" fontId="6" fillId="0" borderId="0" xfId="0" applyNumberFormat="1" applyFont="1"/>
    <xf numFmtId="173" fontId="6" fillId="0" borderId="0" xfId="0" applyNumberFormat="1" applyFont="1" applyFill="1" applyBorder="1" applyAlignment="1">
      <alignment horizontal="left"/>
    </xf>
    <xf numFmtId="164" fontId="15" fillId="0" borderId="12" xfId="0" applyNumberFormat="1" applyFont="1" applyFill="1" applyBorder="1"/>
    <xf numFmtId="0" fontId="7" fillId="0" borderId="0" xfId="0" applyFont="1" applyFill="1" applyAlignment="1">
      <alignment horizontal="center"/>
    </xf>
    <xf numFmtId="0" fontId="28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 vertical="top"/>
    </xf>
    <xf numFmtId="0" fontId="28" fillId="0" borderId="1" xfId="0" applyFont="1" applyBorder="1" applyAlignment="1">
      <alignment horizontal="center"/>
    </xf>
    <xf numFmtId="10" fontId="15" fillId="0" borderId="0" xfId="55" applyNumberFormat="1" applyFont="1" applyBorder="1"/>
    <xf numFmtId="10" fontId="6" fillId="0" borderId="0" xfId="55" applyNumberFormat="1" applyFont="1" applyBorder="1"/>
    <xf numFmtId="7" fontId="15" fillId="0" borderId="0" xfId="0" applyNumberFormat="1" applyFont="1" applyFill="1" applyAlignment="1"/>
    <xf numFmtId="170" fontId="15" fillId="0" borderId="0" xfId="0" applyNumberFormat="1" applyFont="1" applyFill="1" applyBorder="1"/>
    <xf numFmtId="170" fontId="6" fillId="0" borderId="0" xfId="0" applyNumberFormat="1" applyFont="1"/>
    <xf numFmtId="170" fontId="6" fillId="0" borderId="0" xfId="0" applyNumberFormat="1" applyFont="1" applyAlignment="1"/>
    <xf numFmtId="170" fontId="6" fillId="0" borderId="0" xfId="0" applyNumberFormat="1" applyFont="1" applyFill="1"/>
    <xf numFmtId="181" fontId="6" fillId="0" borderId="0" xfId="24" applyNumberFormat="1" applyFont="1" applyFill="1" applyAlignment="1"/>
    <xf numFmtId="171" fontId="6" fillId="0" borderId="0" xfId="24" applyNumberFormat="1" applyFont="1" applyFill="1" applyAlignment="1"/>
    <xf numFmtId="190" fontId="6" fillId="0" borderId="1" xfId="24" applyNumberFormat="1" applyFont="1" applyFill="1" applyBorder="1" applyAlignment="1"/>
    <xf numFmtId="0" fontId="6" fillId="0" borderId="0" xfId="24" applyNumberFormat="1" applyFont="1" applyFill="1" applyAlignment="1"/>
    <xf numFmtId="0" fontId="6" fillId="0" borderId="0" xfId="24" applyFont="1" applyFill="1" applyAlignment="1"/>
    <xf numFmtId="9" fontId="46" fillId="13" borderId="0" xfId="24" applyNumberFormat="1" applyFont="1" applyFill="1" applyBorder="1" applyAlignment="1">
      <alignment horizontal="right" wrapText="1"/>
    </xf>
    <xf numFmtId="181" fontId="46" fillId="13" borderId="0" xfId="24" applyNumberFormat="1" applyFont="1" applyFill="1" applyAlignment="1"/>
    <xf numFmtId="181" fontId="6" fillId="0" borderId="0" xfId="24" applyNumberFormat="1" applyFont="1" applyFill="1" applyBorder="1" applyAlignment="1"/>
    <xf numFmtId="181" fontId="6" fillId="0" borderId="4" xfId="24" applyNumberFormat="1" applyFont="1" applyFill="1" applyBorder="1" applyAlignment="1"/>
    <xf numFmtId="181" fontId="46" fillId="13" borderId="2" xfId="24" applyNumberFormat="1" applyFont="1" applyFill="1" applyBorder="1" applyAlignment="1" applyProtection="1">
      <protection locked="0"/>
    </xf>
    <xf numFmtId="0" fontId="7" fillId="0" borderId="0" xfId="0" applyNumberFormat="1" applyFont="1" applyFill="1" applyAlignment="1"/>
    <xf numFmtId="0" fontId="47" fillId="0" borderId="0" xfId="0" quotePrefix="1" applyNumberFormat="1" applyFont="1" applyFill="1" applyBorder="1" applyAlignment="1">
      <alignment horizontal="right"/>
    </xf>
    <xf numFmtId="0" fontId="35" fillId="0" borderId="0" xfId="24" applyNumberFormat="1" applyFont="1" applyFill="1" applyAlignment="1">
      <alignment horizontal="centerContinuous"/>
    </xf>
    <xf numFmtId="0" fontId="48" fillId="0" borderId="0" xfId="24" applyNumberFormat="1" applyFont="1" applyFill="1" applyAlignment="1">
      <alignment horizontal="centerContinuous"/>
    </xf>
    <xf numFmtId="0" fontId="47" fillId="0" borderId="0" xfId="0" applyNumberFormat="1" applyFont="1" applyFill="1" applyAlignment="1">
      <alignment horizontal="centerContinuous"/>
    </xf>
    <xf numFmtId="0" fontId="1" fillId="0" borderId="0" xfId="0" applyNumberFormat="1" applyFont="1" applyFill="1" applyAlignment="1">
      <alignment horizontal="centerContinuous"/>
    </xf>
    <xf numFmtId="0" fontId="35" fillId="0" borderId="0" xfId="24" applyNumberFormat="1" applyFont="1" applyFill="1" applyAlignment="1" applyProtection="1">
      <alignment horizontal="centerContinuous"/>
      <protection locked="0"/>
    </xf>
    <xf numFmtId="0" fontId="7" fillId="0" borderId="0" xfId="0" applyNumberFormat="1" applyFont="1" applyFill="1" applyAlignment="1">
      <alignment horizontal="center"/>
    </xf>
    <xf numFmtId="0" fontId="7" fillId="0" borderId="1" xfId="0" applyNumberFormat="1" applyFont="1" applyFill="1" applyBorder="1" applyAlignment="1" applyProtection="1">
      <protection locked="0"/>
    </xf>
    <xf numFmtId="0" fontId="6" fillId="0" borderId="0" xfId="0" applyNumberFormat="1" applyFont="1" applyFill="1" applyAlignment="1">
      <alignment horizontal="center"/>
    </xf>
    <xf numFmtId="180" fontId="6" fillId="0" borderId="0" xfId="0" applyNumberFormat="1" applyFont="1" applyFill="1" applyAlignment="1">
      <alignment horizontal="left"/>
    </xf>
    <xf numFmtId="180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50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50" fillId="0" borderId="1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42" fontId="52" fillId="0" borderId="0" xfId="0" applyNumberFormat="1" applyFont="1"/>
    <xf numFmtId="165" fontId="0" fillId="0" borderId="0" xfId="0" applyNumberFormat="1"/>
    <xf numFmtId="42" fontId="0" fillId="0" borderId="0" xfId="0" applyNumberFormat="1"/>
    <xf numFmtId="42" fontId="49" fillId="0" borderId="0" xfId="0" applyNumberFormat="1" applyFont="1"/>
    <xf numFmtId="10" fontId="0" fillId="0" borderId="0" xfId="0" applyNumberFormat="1" applyFont="1"/>
    <xf numFmtId="42" fontId="50" fillId="0" borderId="0" xfId="0" applyNumberFormat="1" applyFont="1"/>
    <xf numFmtId="165" fontId="0" fillId="0" borderId="1" xfId="0" applyNumberFormat="1" applyBorder="1"/>
    <xf numFmtId="3" fontId="0" fillId="0" borderId="4" xfId="0" applyNumberFormat="1" applyBorder="1"/>
    <xf numFmtId="42" fontId="0" fillId="0" borderId="4" xfId="0" applyNumberFormat="1" applyBorder="1"/>
    <xf numFmtId="42" fontId="49" fillId="0" borderId="4" xfId="0" applyNumberFormat="1" applyFont="1" applyBorder="1"/>
    <xf numFmtId="10" fontId="0" fillId="0" borderId="4" xfId="0" applyNumberFormat="1" applyFont="1" applyBorder="1"/>
    <xf numFmtId="0" fontId="53" fillId="0" borderId="0" xfId="0" applyFont="1" applyBorder="1" applyAlignment="1">
      <alignment horizontal="left"/>
    </xf>
    <xf numFmtId="3" fontId="53" fillId="0" borderId="0" xfId="0" applyNumberFormat="1" applyFont="1" applyFill="1" applyBorder="1"/>
    <xf numFmtId="42" fontId="53" fillId="0" borderId="0" xfId="0" applyNumberFormat="1" applyFont="1" applyFill="1" applyBorder="1"/>
    <xf numFmtId="174" fontId="53" fillId="0" borderId="0" xfId="0" applyNumberFormat="1" applyFont="1" applyFill="1" applyBorder="1"/>
    <xf numFmtId="174" fontId="53" fillId="0" borderId="0" xfId="0" applyNumberFormat="1" applyFont="1" applyFill="1"/>
    <xf numFmtId="174" fontId="54" fillId="0" borderId="0" xfId="0" applyNumberFormat="1" applyFont="1"/>
    <xf numFmtId="167" fontId="53" fillId="0" borderId="0" xfId="0" applyNumberFormat="1" applyFont="1"/>
    <xf numFmtId="10" fontId="53" fillId="0" borderId="0" xfId="0" applyNumberFormat="1" applyFont="1"/>
    <xf numFmtId="0" fontId="53" fillId="0" borderId="0" xfId="0" applyFont="1"/>
    <xf numFmtId="175" fontId="53" fillId="0" borderId="0" xfId="0" applyNumberFormat="1" applyFont="1" applyFill="1" applyBorder="1"/>
    <xf numFmtId="37" fontId="53" fillId="0" borderId="0" xfId="0" applyNumberFormat="1" applyFont="1"/>
    <xf numFmtId="37" fontId="53" fillId="0" borderId="0" xfId="0" applyNumberFormat="1" applyFont="1" applyFill="1"/>
    <xf numFmtId="0" fontId="53" fillId="0" borderId="0" xfId="0" applyFont="1" applyAlignment="1">
      <alignment horizontal="left"/>
    </xf>
    <xf numFmtId="3" fontId="53" fillId="0" borderId="0" xfId="0" applyNumberFormat="1" applyFont="1" applyBorder="1"/>
    <xf numFmtId="42" fontId="53" fillId="0" borderId="4" xfId="0" applyNumberFormat="1" applyFont="1" applyFill="1" applyBorder="1"/>
    <xf numFmtId="0" fontId="53" fillId="0" borderId="0" xfId="0" applyFont="1" applyFill="1"/>
    <xf numFmtId="3" fontId="0" fillId="0" borderId="0" xfId="0" applyNumberFormat="1"/>
    <xf numFmtId="10" fontId="0" fillId="0" borderId="0" xfId="0" applyNumberFormat="1"/>
    <xf numFmtId="0" fontId="56" fillId="0" borderId="0" xfId="0" applyFont="1" applyAlignment="1">
      <alignment horizontal="left"/>
    </xf>
    <xf numFmtId="42" fontId="53" fillId="0" borderId="0" xfId="0" applyNumberFormat="1" applyFont="1" applyBorder="1"/>
    <xf numFmtId="42" fontId="53" fillId="0" borderId="0" xfId="0" applyNumberFormat="1" applyFont="1"/>
    <xf numFmtId="166" fontId="53" fillId="0" borderId="0" xfId="0" applyNumberFormat="1" applyFont="1" applyFill="1"/>
    <xf numFmtId="164" fontId="53" fillId="0" borderId="0" xfId="0" applyNumberFormat="1" applyFont="1" applyFill="1"/>
    <xf numFmtId="0" fontId="53" fillId="0" borderId="0" xfId="0" applyFont="1" applyFill="1" applyBorder="1" applyAlignment="1">
      <alignment horizontal="left" vertical="center" textRotation="180"/>
    </xf>
    <xf numFmtId="0" fontId="53" fillId="0" borderId="0" xfId="0" applyFont="1" applyFill="1" applyBorder="1" applyAlignment="1">
      <alignment horizontal="left"/>
    </xf>
    <xf numFmtId="0" fontId="53" fillId="0" borderId="0" xfId="0" applyFont="1" applyFill="1" applyBorder="1"/>
    <xf numFmtId="0" fontId="53" fillId="0" borderId="0" xfId="0" applyFont="1" applyBorder="1"/>
    <xf numFmtId="164" fontId="53" fillId="0" borderId="0" xfId="0" applyNumberFormat="1" applyFont="1" applyFill="1" applyBorder="1"/>
    <xf numFmtId="0" fontId="53" fillId="0" borderId="1" xfId="0" applyFont="1" applyBorder="1" applyAlignment="1">
      <alignment horizontal="left"/>
    </xf>
    <xf numFmtId="0" fontId="53" fillId="0" borderId="4" xfId="0" applyFont="1" applyBorder="1" applyAlignment="1">
      <alignment horizontal="left"/>
    </xf>
    <xf numFmtId="166" fontId="53" fillId="0" borderId="4" xfId="0" applyNumberFormat="1" applyFont="1" applyFill="1" applyBorder="1"/>
    <xf numFmtId="164" fontId="53" fillId="0" borderId="4" xfId="0" applyNumberFormat="1" applyFont="1" applyFill="1" applyBorder="1"/>
    <xf numFmtId="44" fontId="53" fillId="0" borderId="0" xfId="0" applyNumberFormat="1" applyFont="1"/>
    <xf numFmtId="164" fontId="0" fillId="0" borderId="0" xfId="0" applyNumberFormat="1"/>
    <xf numFmtId="0" fontId="49" fillId="0" borderId="0" xfId="0" applyFont="1"/>
    <xf numFmtId="0" fontId="49" fillId="0" borderId="1" xfId="0" applyFont="1" applyBorder="1" applyAlignment="1">
      <alignment horizontal="centerContinuous"/>
    </xf>
    <xf numFmtId="0" fontId="49" fillId="0" borderId="1" xfId="0" applyFont="1" applyBorder="1" applyAlignment="1">
      <alignment horizontal="center"/>
    </xf>
    <xf numFmtId="0" fontId="57" fillId="0" borderId="0" xfId="0" applyFont="1"/>
    <xf numFmtId="176" fontId="49" fillId="0" borderId="0" xfId="0" applyNumberFormat="1" applyFont="1"/>
    <xf numFmtId="44" fontId="57" fillId="0" borderId="0" xfId="0" applyNumberFormat="1" applyFont="1"/>
    <xf numFmtId="44" fontId="57" fillId="0" borderId="0" xfId="0" applyNumberFormat="1" applyFont="1" applyBorder="1"/>
    <xf numFmtId="44" fontId="49" fillId="0" borderId="0" xfId="0" applyNumberFormat="1" applyFont="1"/>
    <xf numFmtId="176" fontId="49" fillId="0" borderId="0" xfId="0" applyNumberFormat="1" applyFont="1" applyBorder="1"/>
    <xf numFmtId="44" fontId="49" fillId="0" borderId="0" xfId="0" applyNumberFormat="1" applyFont="1" applyBorder="1"/>
    <xf numFmtId="44" fontId="49" fillId="0" borderId="4" xfId="0" applyNumberFormat="1" applyFont="1" applyBorder="1"/>
    <xf numFmtId="174" fontId="58" fillId="0" borderId="0" xfId="0" applyNumberFormat="1" applyFont="1"/>
    <xf numFmtId="174" fontId="49" fillId="0" borderId="0" xfId="0" applyNumberFormat="1" applyFont="1"/>
    <xf numFmtId="174" fontId="58" fillId="0" borderId="0" xfId="0" applyNumberFormat="1" applyFont="1" applyFill="1"/>
    <xf numFmtId="174" fontId="0" fillId="0" borderId="0" xfId="0" applyNumberFormat="1" applyFont="1"/>
    <xf numFmtId="174" fontId="52" fillId="0" borderId="0" xfId="0" applyNumberFormat="1" applyFont="1"/>
    <xf numFmtId="174" fontId="57" fillId="0" borderId="0" xfId="0" applyNumberFormat="1" applyFont="1" applyFill="1"/>
    <xf numFmtId="174" fontId="49" fillId="0" borderId="4" xfId="0" applyNumberFormat="1" applyFont="1" applyBorder="1"/>
    <xf numFmtId="174" fontId="59" fillId="0" borderId="0" xfId="0" applyNumberFormat="1" applyFont="1"/>
    <xf numFmtId="174" fontId="0" fillId="0" borderId="0" xfId="0" applyNumberFormat="1" applyFont="1" applyFill="1"/>
    <xf numFmtId="174" fontId="1" fillId="0" borderId="0" xfId="0" applyNumberFormat="1" applyFont="1"/>
    <xf numFmtId="176" fontId="49" fillId="0" borderId="4" xfId="0" applyNumberFormat="1" applyFont="1" applyBorder="1"/>
    <xf numFmtId="167" fontId="49" fillId="0" borderId="0" xfId="0" applyNumberFormat="1" applyFont="1"/>
    <xf numFmtId="10" fontId="49" fillId="0" borderId="0" xfId="0" applyNumberFormat="1" applyFont="1"/>
    <xf numFmtId="0" fontId="49" fillId="0" borderId="0" xfId="0" applyFont="1" applyFill="1" applyAlignment="1"/>
    <xf numFmtId="0" fontId="60" fillId="0" borderId="0" xfId="0" applyFont="1" applyAlignment="1"/>
    <xf numFmtId="0" fontId="60" fillId="0" borderId="0" xfId="0" applyFont="1"/>
    <xf numFmtId="0" fontId="61" fillId="0" borderId="0" xfId="0" applyFont="1" applyAlignment="1">
      <alignment horizontal="centerContinuous"/>
    </xf>
    <xf numFmtId="0" fontId="60" fillId="0" borderId="0" xfId="0" applyFont="1" applyAlignment="1">
      <alignment horizontal="center"/>
    </xf>
    <xf numFmtId="0" fontId="60" fillId="0" borderId="0" xfId="0" applyFont="1" applyFill="1" applyAlignment="1">
      <alignment horizontal="center"/>
    </xf>
    <xf numFmtId="0" fontId="60" fillId="0" borderId="1" xfId="0" applyFont="1" applyBorder="1" applyAlignment="1"/>
    <xf numFmtId="0" fontId="60" fillId="0" borderId="1" xfId="0" applyFont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0" fontId="60" fillId="0" borderId="1" xfId="0" applyFont="1" applyFill="1" applyBorder="1" applyAlignment="1">
      <alignment horizontal="center"/>
    </xf>
    <xf numFmtId="0" fontId="60" fillId="0" borderId="0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0" fillId="0" borderId="0" xfId="0" applyFont="1" applyFill="1" applyBorder="1" applyAlignment="1">
      <alignment horizontal="center"/>
    </xf>
    <xf numFmtId="0" fontId="60" fillId="0" borderId="0" xfId="0" applyFont="1" applyBorder="1"/>
    <xf numFmtId="3" fontId="62" fillId="0" borderId="0" xfId="0" applyNumberFormat="1" applyFont="1"/>
    <xf numFmtId="174" fontId="63" fillId="0" borderId="0" xfId="0" applyNumberFormat="1" applyFont="1"/>
    <xf numFmtId="164" fontId="60" fillId="0" borderId="0" xfId="0" applyNumberFormat="1" applyFont="1"/>
    <xf numFmtId="0" fontId="62" fillId="0" borderId="0" xfId="0" applyFont="1"/>
    <xf numFmtId="164" fontId="60" fillId="0" borderId="4" xfId="0" applyNumberFormat="1" applyFont="1" applyBorder="1"/>
    <xf numFmtId="175" fontId="63" fillId="0" borderId="0" xfId="0" applyNumberFormat="1" applyFont="1"/>
    <xf numFmtId="164" fontId="60" fillId="0" borderId="1" xfId="0" applyNumberFormat="1" applyFont="1" applyBorder="1"/>
    <xf numFmtId="3" fontId="62" fillId="0" borderId="0" xfId="0" applyNumberFormat="1" applyFont="1" applyBorder="1"/>
    <xf numFmtId="164" fontId="30" fillId="0" borderId="0" xfId="0" applyNumberFormat="1" applyFont="1"/>
    <xf numFmtId="174" fontId="60" fillId="0" borderId="0" xfId="0" applyNumberFormat="1" applyFont="1"/>
    <xf numFmtId="0" fontId="60" fillId="0" borderId="0" xfId="0" applyFont="1" applyAlignment="1">
      <alignment horizontal="left"/>
    </xf>
    <xf numFmtId="0" fontId="60" fillId="0" borderId="0" xfId="0" quotePrefix="1" applyFont="1" applyFill="1" applyAlignment="1">
      <alignment vertical="top"/>
    </xf>
    <xf numFmtId="0" fontId="60" fillId="0" borderId="0" xfId="0" applyFont="1" applyFill="1"/>
    <xf numFmtId="0" fontId="60" fillId="0" borderId="0" xfId="0" applyFont="1" applyFill="1" applyAlignment="1">
      <alignment wrapText="1"/>
    </xf>
    <xf numFmtId="0" fontId="60" fillId="0" borderId="0" xfId="0" applyFont="1" applyAlignment="1">
      <alignment wrapText="1"/>
    </xf>
    <xf numFmtId="3" fontId="50" fillId="0" borderId="0" xfId="0" applyNumberFormat="1" applyFont="1"/>
    <xf numFmtId="3" fontId="64" fillId="0" borderId="0" xfId="0" applyNumberFormat="1" applyFont="1" applyFill="1"/>
    <xf numFmtId="42" fontId="64" fillId="0" borderId="0" xfId="0" applyNumberFormat="1" applyFont="1" applyFill="1" applyBorder="1"/>
    <xf numFmtId="174" fontId="64" fillId="0" borderId="0" xfId="0" applyNumberFormat="1" applyFont="1" applyFill="1"/>
    <xf numFmtId="191" fontId="64" fillId="0" borderId="0" xfId="0" applyNumberFormat="1" applyFont="1" applyFill="1" applyBorder="1"/>
    <xf numFmtId="174" fontId="62" fillId="0" borderId="0" xfId="0" applyNumberFormat="1" applyFont="1"/>
    <xf numFmtId="175" fontId="62" fillId="0" borderId="0" xfId="0" applyNumberFormat="1" applyFont="1"/>
    <xf numFmtId="0" fontId="6" fillId="0" borderId="0" xfId="0" applyFont="1" applyAlignment="1">
      <alignment horizontal="centerContinuous"/>
    </xf>
    <xf numFmtId="182" fontId="6" fillId="0" borderId="1" xfId="0" applyNumberFormat="1" applyFont="1" applyFill="1" applyBorder="1" applyAlignment="1">
      <alignment horizontal="center" wrapText="1"/>
    </xf>
    <xf numFmtId="4" fontId="6" fillId="0" borderId="0" xfId="0" applyNumberFormat="1" applyFont="1" applyFill="1"/>
    <xf numFmtId="166" fontId="22" fillId="0" borderId="0" xfId="0" applyNumberFormat="1" applyFont="1" applyFill="1"/>
    <xf numFmtId="0" fontId="6" fillId="0" borderId="0" xfId="0" applyFont="1" applyFill="1" applyBorder="1" applyAlignment="1">
      <alignment horizontal="right"/>
    </xf>
    <xf numFmtId="0" fontId="4" fillId="0" borderId="0" xfId="0" applyFont="1" applyFill="1" applyAlignment="1">
      <alignment horizontal="right"/>
    </xf>
    <xf numFmtId="0" fontId="9" fillId="0" borderId="0" xfId="0" applyNumberFormat="1" applyFont="1" applyAlignment="1">
      <alignment horizontal="centerContinuous"/>
    </xf>
    <xf numFmtId="0" fontId="15" fillId="0" borderId="0" xfId="0" applyNumberFormat="1" applyFont="1" applyAlignment="1">
      <alignment horizontal="centerContinuous"/>
    </xf>
    <xf numFmtId="0" fontId="7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quotePrefix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9" fillId="0" borderId="0" xfId="0" applyFont="1" applyFill="1" applyAlignment="1">
      <alignment horizontal="center"/>
    </xf>
    <xf numFmtId="0" fontId="60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58">
    <cellStyle name="Comma 18" xfId="1"/>
    <cellStyle name="Comma 2" xfId="4"/>
    <cellStyle name="Comma0" xfId="5"/>
    <cellStyle name="Comma0 - Style4" xfId="6"/>
    <cellStyle name="Comma1 - Style1" xfId="7"/>
    <cellStyle name="Curren - Style2" xfId="8"/>
    <cellStyle name="Currency" xfId="3" builtinId="4"/>
    <cellStyle name="Currency 2" xfId="9"/>
    <cellStyle name="Currency0" xfId="10"/>
    <cellStyle name="Date" xfId="11"/>
    <cellStyle name="Entered" xfId="12"/>
    <cellStyle name="Fixed" xfId="13"/>
    <cellStyle name="Grey" xfId="14"/>
    <cellStyle name="Heading1" xfId="15"/>
    <cellStyle name="Heading2" xfId="16"/>
    <cellStyle name="Input [yellow]" xfId="17"/>
    <cellStyle name="modified border" xfId="18"/>
    <cellStyle name="modified border1" xfId="19"/>
    <cellStyle name="Normal" xfId="0" builtinId="0"/>
    <cellStyle name="Normal - Style1" xfId="20"/>
    <cellStyle name="Normal 10" xfId="21"/>
    <cellStyle name="Normal 11_16.37E Wild Horse Expansion DeferralRevwrkingfile SF" xfId="22"/>
    <cellStyle name="Normal 118" xfId="23"/>
    <cellStyle name="Normal 2" xfId="24"/>
    <cellStyle name="Normal 2 11" xfId="25"/>
    <cellStyle name="Normal 2 16 2" xfId="56"/>
    <cellStyle name="Normal 2 2" xfId="26"/>
    <cellStyle name="Normal 2 3" xfId="57"/>
    <cellStyle name="Normal 3" xfId="27"/>
    <cellStyle name="Normal 4" xfId="28"/>
    <cellStyle name="Normal 5" xfId="29"/>
    <cellStyle name="Normal 6" xfId="30"/>
    <cellStyle name="Normal 7" xfId="31"/>
    <cellStyle name="Normal 8" xfId="2"/>
    <cellStyle name="Normal 9" xfId="32"/>
    <cellStyle name="Percen - Style2" xfId="33"/>
    <cellStyle name="Percen - Style3" xfId="34"/>
    <cellStyle name="Percent" xfId="55" builtinId="5"/>
    <cellStyle name="Percent [2]" xfId="35"/>
    <cellStyle name="Percent 2" xfId="36"/>
    <cellStyle name="Report" xfId="37"/>
    <cellStyle name="Report - Style5" xfId="38"/>
    <cellStyle name="Report - Style6" xfId="39"/>
    <cellStyle name="Report - Style7" xfId="40"/>
    <cellStyle name="Report - Style8" xfId="41"/>
    <cellStyle name="Report Bar" xfId="42"/>
    <cellStyle name="Report Heading" xfId="43"/>
    <cellStyle name="Report Unit Cost" xfId="44"/>
    <cellStyle name="Reports Total" xfId="45"/>
    <cellStyle name="StmtTtl1" xfId="46"/>
    <cellStyle name="StmtTtl2" xfId="47"/>
    <cellStyle name="Style 1" xfId="48"/>
    <cellStyle name="Test" xfId="49"/>
    <cellStyle name="Title: - Style3" xfId="50"/>
    <cellStyle name="Title: - Style4" xfId="51"/>
    <cellStyle name="Title: Major" xfId="52"/>
    <cellStyle name="Title: Minor" xfId="53"/>
    <cellStyle name="Title: Worksheet" xfId="54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60.xml"/><Relationship Id="rId89" Type="http://schemas.openxmlformats.org/officeDocument/2006/relationships/externalLink" Target="externalLinks/externalLink65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102" Type="http://schemas.openxmlformats.org/officeDocument/2006/relationships/externalLink" Target="externalLinks/externalLink7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6.xml"/><Relationship Id="rId95" Type="http://schemas.openxmlformats.org/officeDocument/2006/relationships/externalLink" Target="externalLinks/externalLink71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113" Type="http://schemas.openxmlformats.org/officeDocument/2006/relationships/customXml" Target="../customXml/item1.xml"/><Relationship Id="rId80" Type="http://schemas.openxmlformats.org/officeDocument/2006/relationships/externalLink" Target="externalLinks/externalLink56.xml"/><Relationship Id="rId85" Type="http://schemas.openxmlformats.org/officeDocument/2006/relationships/externalLink" Target="externalLinks/externalLink6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35.xml"/><Relationship Id="rId103" Type="http://schemas.openxmlformats.org/officeDocument/2006/relationships/externalLink" Target="externalLinks/externalLink79.xml"/><Relationship Id="rId108" Type="http://schemas.openxmlformats.org/officeDocument/2006/relationships/externalLink" Target="externalLinks/externalLink84.xml"/><Relationship Id="rId54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91" Type="http://schemas.openxmlformats.org/officeDocument/2006/relationships/externalLink" Target="externalLinks/externalLink67.xml"/><Relationship Id="rId96" Type="http://schemas.openxmlformats.org/officeDocument/2006/relationships/externalLink" Target="externalLinks/externalLink7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6" Type="http://schemas.openxmlformats.org/officeDocument/2006/relationships/externalLink" Target="externalLinks/externalLink82.xml"/><Relationship Id="rId114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86" Type="http://schemas.openxmlformats.org/officeDocument/2006/relationships/externalLink" Target="externalLinks/externalLink62.xml"/><Relationship Id="rId94" Type="http://schemas.openxmlformats.org/officeDocument/2006/relationships/externalLink" Target="externalLinks/externalLink70.xml"/><Relationship Id="rId99" Type="http://schemas.openxmlformats.org/officeDocument/2006/relationships/externalLink" Target="externalLinks/externalLink75.xml"/><Relationship Id="rId101" Type="http://schemas.openxmlformats.org/officeDocument/2006/relationships/externalLink" Target="externalLinks/externalLink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109" Type="http://schemas.openxmlformats.org/officeDocument/2006/relationships/theme" Target="theme/theme1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97" Type="http://schemas.openxmlformats.org/officeDocument/2006/relationships/externalLink" Target="externalLinks/externalLink73.xml"/><Relationship Id="rId104" Type="http://schemas.openxmlformats.org/officeDocument/2006/relationships/externalLink" Target="externalLinks/externalLink8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92" Type="http://schemas.openxmlformats.org/officeDocument/2006/relationships/externalLink" Target="externalLinks/externalLink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87" Type="http://schemas.openxmlformats.org/officeDocument/2006/relationships/externalLink" Target="externalLinks/externalLink63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externalLink" Target="externalLinks/externalLink37.xml"/><Relationship Id="rId82" Type="http://schemas.openxmlformats.org/officeDocument/2006/relationships/externalLink" Target="externalLinks/externalLink5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56" Type="http://schemas.openxmlformats.org/officeDocument/2006/relationships/externalLink" Target="externalLinks/externalLink32.xml"/><Relationship Id="rId77" Type="http://schemas.openxmlformats.org/officeDocument/2006/relationships/externalLink" Target="externalLinks/externalLink53.xml"/><Relationship Id="rId100" Type="http://schemas.openxmlformats.org/officeDocument/2006/relationships/externalLink" Target="externalLinks/externalLink76.xml"/><Relationship Id="rId105" Type="http://schemas.openxmlformats.org/officeDocument/2006/relationships/externalLink" Target="externalLinks/externalLink8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93" Type="http://schemas.openxmlformats.org/officeDocument/2006/relationships/externalLink" Target="externalLinks/externalLink69.xml"/><Relationship Id="rId98" Type="http://schemas.openxmlformats.org/officeDocument/2006/relationships/externalLink" Target="externalLinks/externalLink7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.xml"/><Relationship Id="rId46" Type="http://schemas.openxmlformats.org/officeDocument/2006/relationships/externalLink" Target="externalLinks/externalLink22.xml"/><Relationship Id="rId67" Type="http://schemas.openxmlformats.org/officeDocument/2006/relationships/externalLink" Target="externalLinks/externalLink43.xml"/><Relationship Id="rId116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62" Type="http://schemas.openxmlformats.org/officeDocument/2006/relationships/externalLink" Target="externalLinks/externalLink38.xml"/><Relationship Id="rId83" Type="http://schemas.openxmlformats.org/officeDocument/2006/relationships/externalLink" Target="externalLinks/externalLink59.xml"/><Relationship Id="rId88" Type="http://schemas.openxmlformats.org/officeDocument/2006/relationships/externalLink" Target="externalLinks/externalLink64.xml"/><Relationship Id="rId11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Commission%20Basis%20Report\Dec_31_17\To%20File\Workpapers%20Dec%202017%20CBR\%23EL%20December%202016CB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LD%20ERF\PSE%20Filed%202007%20to%202010%20CBR\EL%201210%20(CB%20Report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lsea%20Projects\Encogen\Sept%2023%20Review\PSE%20Own%2011-99%20for%20$1yr00noboilerJ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Commission%20Basis%20Report\Dec_31_17\To%20File\Workpapers%20Dec%202017%20CBR\%23%23Earnings%20Sharing%20EL%20Dec%202017CBR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mpliance%20Filing\Mei%20Cass%20Files\2011%20Gas%20COSS%20December%20TY%20Compliance_Me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Commission%20Basis%20Report\Dec_31_17\To%20File\Workpapers%20Dec%202017%20CBR\%23%23%23Dec%202017%20Electric%20&amp;%20Gas%20Earnings%20Test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Commission%20Basis%20Report\Dec_31_17\To%20File\Workpapers%20Dec%202017%20CBR\2.03%20&amp;%202.05%20WC-RB%20Dec%202017%20CBR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d%20Office\aaa%20Jody%20Test\variance%20to%20budget%20dollar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Expedited%20Rate%20Case%20Filings\Compliance\KJB-04-WP%20Gas%20ERF%207.77%25%20ROR%20delinked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 2016 Adj"/>
      <sheetName val="Rlfwd"/>
      <sheetName val="1.01 ROR ROE"/>
      <sheetName val="1.02 COC"/>
      <sheetName val="2.01 IS"/>
      <sheetName val="2.02 BS"/>
      <sheetName val="2.03 RB"/>
      <sheetName val="2.04 WC"/>
      <sheetName val="2.05 AM"/>
      <sheetName val="Summary of Compare"/>
      <sheetName val="Compare RB"/>
      <sheetName val="Compare IS"/>
      <sheetName val="Summaries &amp; 3.01-3.18 &amp; 4.01"/>
      <sheetName val="Restating Print Macros"/>
      <sheetName val="Module13"/>
      <sheetName val="Module14"/>
      <sheetName val="Module15"/>
      <sheetName val="Module1"/>
      <sheetName val="Unit Cost Dec v Jun"/>
      <sheetName val="Unit Cost Dec v Nov"/>
      <sheetName val="Unit Cost Dec v GRC"/>
      <sheetName val="UIP Summary"/>
      <sheetName val="ETR"/>
      <sheetName val="Interest"/>
      <sheetName val="Adjustment No 5 FIT"/>
      <sheetName val="Jun14CBR"/>
      <sheetName val="12-15SOE"/>
      <sheetName val="6-15SOE"/>
      <sheetName val="Load for Unit Cost"/>
      <sheetName val="Estimated ET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4">
          <cell r="A4" t="str">
            <v>PUGET SOUND ENERGY-ELECTRIC</v>
          </cell>
        </row>
        <row r="12">
          <cell r="CM12">
            <v>7.0179999999999999E-3</v>
          </cell>
        </row>
        <row r="13">
          <cell r="CM13">
            <v>2E-3</v>
          </cell>
        </row>
        <row r="14">
          <cell r="CM14">
            <v>3.8462000000000003E-2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TEST MOCK-up"/>
      <sheetName val="1.01 ROR ROE"/>
      <sheetName val="1.02 COC"/>
      <sheetName val="2.01 IS"/>
      <sheetName val="2.02 BS"/>
      <sheetName val="2.03 RB"/>
      <sheetName val="2.04 WC"/>
      <sheetName val="2.05 AM"/>
      <sheetName val="Summaries &amp; 3.01-3.18 &amp; 4.01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 t="str">
            <v>PUGET SOUND ENERGY-ELECTRIC</v>
          </cell>
        </row>
        <row r="7">
          <cell r="A7" t="str">
            <v>COMMISSION BASIS REPORT</v>
          </cell>
        </row>
        <row r="12">
          <cell r="CW12">
            <v>4.444E-3</v>
          </cell>
        </row>
        <row r="13">
          <cell r="CW13">
            <v>2E-3</v>
          </cell>
        </row>
        <row r="14">
          <cell r="CV14">
            <v>3.8730000000000001E-2</v>
          </cell>
          <cell r="CW14">
            <v>3.8558000000000002E-2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Summaries &amp; 3.01-3.18 &amp; 4.01"/>
      <sheetName val="1.01 ROR ROE"/>
      <sheetName val="1.02 COC"/>
      <sheetName val="Electric Earnings Sharing"/>
      <sheetName val="for review only==&gt;"/>
      <sheetName val="Summary of Compare"/>
      <sheetName val="ERB"/>
      <sheetName val="Compare IS"/>
      <sheetName val="Restating Print Macros"/>
      <sheetName val="Module13"/>
      <sheetName val="Module14"/>
      <sheetName val="Module15"/>
      <sheetName val="Module1"/>
      <sheetName val="Not Used FIT Est Only==&gt;"/>
      <sheetName val="ETR"/>
      <sheetName val="Adjustment No 5 FIT"/>
      <sheetName val="Earnings Sharing-CBR to Adj CBR"/>
      <sheetName val="CF Electric"/>
      <sheetName val="Normalizng Adjustments"/>
    </sheetNames>
    <sheetDataSet>
      <sheetData sheetId="0" refreshError="1"/>
      <sheetData sheetId="1" refreshError="1">
        <row r="4">
          <cell r="A4" t="str">
            <v>PUGET SOUND ENERGY-ELECTRIC</v>
          </cell>
        </row>
        <row r="6">
          <cell r="A6" t="str">
            <v>FOR THE TWELVE MONTHS ENDED DECEMBER 31, 2017</v>
          </cell>
        </row>
        <row r="7">
          <cell r="A7" t="str">
            <v>COMMISSION BASIS REPORT</v>
          </cell>
        </row>
        <row r="14">
          <cell r="CV14">
            <v>3.8733999999999998E-2</v>
          </cell>
        </row>
        <row r="19">
          <cell r="CV19">
            <v>0.35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29">
          <cell r="F29">
            <v>7.8E-2</v>
          </cell>
        </row>
        <row r="31">
          <cell r="F31">
            <v>4.7E-2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 Summary of Adj and ES"/>
      <sheetName val="Combined"/>
      <sheetName val="Electric Earn Test"/>
      <sheetName val="Gas Earn Test"/>
      <sheetName val="ROR Electric"/>
      <sheetName val="ROR Gas"/>
      <sheetName val="CF Electric"/>
      <sheetName val="CF G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ew Formant NOL"/>
      <sheetName val="summary NOL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GasMerchInv"/>
      <sheetName val="OLD FORMAT CWC"/>
      <sheetName val="OLD FORMAT CWC EOP"/>
      <sheetName val="summary"/>
    </sheetNames>
    <sheetDataSet>
      <sheetData sheetId="0"/>
      <sheetData sheetId="1"/>
      <sheetData sheetId="2"/>
      <sheetData sheetId="3">
        <row r="16">
          <cell r="P16">
            <v>3622165847.3075004</v>
          </cell>
        </row>
      </sheetData>
      <sheetData sheetId="4">
        <row r="92">
          <cell r="Q92">
            <v>10163171005.521263</v>
          </cell>
        </row>
      </sheetData>
      <sheetData sheetId="5">
        <row r="37">
          <cell r="D37">
            <v>220982638.49962828</v>
          </cell>
        </row>
      </sheetData>
      <sheetData sheetId="6">
        <row r="8">
          <cell r="AD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  <cell r="AR8">
            <v>4</v>
          </cell>
          <cell r="AS8">
            <v>0</v>
          </cell>
          <cell r="AT8">
            <v>18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  <cell r="AR9">
            <v>0</v>
          </cell>
          <cell r="AS9">
            <v>0</v>
          </cell>
          <cell r="AT9">
            <v>18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  <cell r="AR10">
            <v>4</v>
          </cell>
          <cell r="AS10">
            <v>0</v>
          </cell>
          <cell r="AT10">
            <v>18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  <cell r="AR11">
            <v>0</v>
          </cell>
          <cell r="AS11">
            <v>1</v>
          </cell>
          <cell r="AT11" t="str">
            <v>34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  <cell r="AR12">
            <v>0</v>
          </cell>
          <cell r="AS12">
            <v>1</v>
          </cell>
          <cell r="AT12" t="str">
            <v>34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  <cell r="AR13">
            <v>5</v>
          </cell>
          <cell r="AS13" t="str">
            <v>2c</v>
          </cell>
          <cell r="AT13" t="str">
            <v>26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R14">
            <v>0</v>
          </cell>
          <cell r="AS14">
            <v>0</v>
          </cell>
          <cell r="AT14" t="str">
            <v>26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  <cell r="AR15">
            <v>4</v>
          </cell>
          <cell r="AS15">
            <v>0</v>
          </cell>
          <cell r="AT15">
            <v>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  <cell r="AR16">
            <v>0</v>
          </cell>
          <cell r="AS16">
            <v>1</v>
          </cell>
          <cell r="AT16" t="str">
            <v>34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  <cell r="AR17">
            <v>5</v>
          </cell>
          <cell r="AS17" t="str">
            <v>2c</v>
          </cell>
          <cell r="AT17" t="str">
            <v>26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  <cell r="AR18" t="str">
            <v>4</v>
          </cell>
          <cell r="AS18">
            <v>0</v>
          </cell>
          <cell r="AT18" t="str">
            <v>18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  <cell r="AR19">
            <v>0</v>
          </cell>
          <cell r="AS19" t="str">
            <v>1</v>
          </cell>
          <cell r="AT19" t="str">
            <v>34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  <cell r="AR20" t="str">
            <v>4</v>
          </cell>
          <cell r="AS20">
            <v>0</v>
          </cell>
          <cell r="AT20" t="str">
            <v>18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  <cell r="AR21" t="str">
            <v>4</v>
          </cell>
          <cell r="AS21">
            <v>0</v>
          </cell>
          <cell r="AT21" t="str">
            <v>18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  <cell r="AR22">
            <v>0</v>
          </cell>
          <cell r="AS22">
            <v>0</v>
          </cell>
          <cell r="AT22" t="str">
            <v>55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  <cell r="AR23">
            <v>0</v>
          </cell>
          <cell r="AS23">
            <v>0</v>
          </cell>
          <cell r="AT23" t="str">
            <v>57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  <cell r="AR24">
            <v>0</v>
          </cell>
          <cell r="AS24">
            <v>0</v>
          </cell>
          <cell r="AT24" t="str">
            <v>55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  <cell r="AR25">
            <v>0</v>
          </cell>
          <cell r="AS25">
            <v>0</v>
          </cell>
          <cell r="AT25" t="str">
            <v>56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  <cell r="AR26">
            <v>0</v>
          </cell>
          <cell r="AS26">
            <v>0</v>
          </cell>
          <cell r="AT26" t="str">
            <v>55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  <cell r="AR27">
            <v>0</v>
          </cell>
          <cell r="AS27">
            <v>0</v>
          </cell>
          <cell r="AT27" t="str">
            <v>55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  <cell r="AR28">
            <v>4</v>
          </cell>
          <cell r="AS28">
            <v>0</v>
          </cell>
          <cell r="AT28">
            <v>18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  <cell r="AR29">
            <v>4</v>
          </cell>
          <cell r="AS29">
            <v>0</v>
          </cell>
          <cell r="AT29">
            <v>18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  <cell r="AR30">
            <v>4</v>
          </cell>
          <cell r="AS30">
            <v>0</v>
          </cell>
          <cell r="AT30">
            <v>18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  <cell r="AR31">
            <v>4</v>
          </cell>
          <cell r="AS31">
            <v>0</v>
          </cell>
          <cell r="AT31" t="str">
            <v>18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R32">
            <v>14</v>
          </cell>
          <cell r="AS32">
            <v>0</v>
          </cell>
          <cell r="AT32">
            <v>19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R33">
            <v>0</v>
          </cell>
          <cell r="AS33">
            <v>1</v>
          </cell>
          <cell r="AT33" t="str">
            <v>34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  <cell r="AR34">
            <v>14</v>
          </cell>
          <cell r="AS34">
            <v>0</v>
          </cell>
          <cell r="AT34">
            <v>19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  <cell r="AR35">
            <v>0</v>
          </cell>
          <cell r="AS35">
            <v>1</v>
          </cell>
          <cell r="AT35" t="str">
            <v>34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  <cell r="AR36">
            <v>5</v>
          </cell>
          <cell r="AS36" t="str">
            <v>2c</v>
          </cell>
          <cell r="AT36" t="str">
            <v>26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  <cell r="AR37" t="str">
            <v>16</v>
          </cell>
          <cell r="AS37">
            <v>0</v>
          </cell>
          <cell r="AT37">
            <v>18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  <cell r="AR38">
            <v>0</v>
          </cell>
          <cell r="AS38">
            <v>1</v>
          </cell>
          <cell r="AT38" t="str">
            <v>34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  <cell r="AR39" t="str">
            <v>16a</v>
          </cell>
          <cell r="AS39" t="str">
            <v>2c</v>
          </cell>
          <cell r="AT39" t="str">
            <v>26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  <cell r="AR40" t="str">
            <v>4</v>
          </cell>
          <cell r="AS40">
            <v>0</v>
          </cell>
          <cell r="AT40" t="str">
            <v>18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  <cell r="AR41">
            <v>0</v>
          </cell>
          <cell r="AS41" t="str">
            <v>1</v>
          </cell>
          <cell r="AT41" t="str">
            <v>34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R42" t="str">
            <v>5</v>
          </cell>
          <cell r="AS42" t="str">
            <v>2c</v>
          </cell>
          <cell r="AT42" t="str">
            <v>26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R43">
            <v>0</v>
          </cell>
          <cell r="AS43">
            <v>0</v>
          </cell>
          <cell r="AT43" t="str">
            <v>51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  <cell r="AR44">
            <v>0</v>
          </cell>
          <cell r="AS44">
            <v>0</v>
          </cell>
          <cell r="AT44" t="str">
            <v>52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R45">
            <v>0</v>
          </cell>
          <cell r="AS45">
            <v>0</v>
          </cell>
          <cell r="AT45" t="str">
            <v>51.3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  <cell r="AR46">
            <v>0</v>
          </cell>
          <cell r="AS46">
            <v>0</v>
          </cell>
          <cell r="AT46" t="str">
            <v>51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  <cell r="AR47">
            <v>0</v>
          </cell>
          <cell r="AS47">
            <v>0</v>
          </cell>
          <cell r="AT47" t="str">
            <v>52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  <cell r="AR48">
            <v>0</v>
          </cell>
          <cell r="AS48">
            <v>0</v>
          </cell>
          <cell r="AT48" t="str">
            <v>51.3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  <cell r="AR49">
            <v>0</v>
          </cell>
          <cell r="AS49">
            <v>0</v>
          </cell>
          <cell r="AT49" t="str">
            <v>51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R50">
            <v>0</v>
          </cell>
          <cell r="AS50">
            <v>0</v>
          </cell>
          <cell r="AT50" t="str">
            <v>52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  <cell r="AR51">
            <v>0</v>
          </cell>
          <cell r="AS51">
            <v>0</v>
          </cell>
          <cell r="AT51" t="str">
            <v>51.3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  <cell r="AR52">
            <v>0</v>
          </cell>
          <cell r="AS52">
            <v>0</v>
          </cell>
          <cell r="AT52" t="str">
            <v>51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  <cell r="AR53">
            <v>0</v>
          </cell>
          <cell r="AS53">
            <v>0</v>
          </cell>
          <cell r="AT53" t="str">
            <v>51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  <cell r="AR54">
            <v>0</v>
          </cell>
          <cell r="AS54">
            <v>0</v>
          </cell>
          <cell r="AT54" t="str">
            <v>52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  <cell r="AR55">
            <v>0</v>
          </cell>
          <cell r="AS55">
            <v>0</v>
          </cell>
          <cell r="AT55" t="str">
            <v>51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  <cell r="AR56">
            <v>0</v>
          </cell>
          <cell r="AS56">
            <v>0</v>
          </cell>
          <cell r="AT56" t="str">
            <v>51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  <cell r="AR57">
            <v>0</v>
          </cell>
          <cell r="AS57">
            <v>0</v>
          </cell>
          <cell r="AT57" t="str">
            <v>52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  <cell r="AR58">
            <v>0</v>
          </cell>
          <cell r="AS58">
            <v>0</v>
          </cell>
          <cell r="AT58" t="str">
            <v>51.3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  <cell r="AR59">
            <v>0</v>
          </cell>
          <cell r="AS59">
            <v>0</v>
          </cell>
          <cell r="AT59" t="str">
            <v>51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  <cell r="AR60">
            <v>0</v>
          </cell>
          <cell r="AS60">
            <v>0</v>
          </cell>
          <cell r="AT60" t="str">
            <v>52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  <cell r="AR61">
            <v>0</v>
          </cell>
          <cell r="AS61">
            <v>0</v>
          </cell>
          <cell r="AT61" t="str">
            <v>51.3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  <cell r="AR62">
            <v>17</v>
          </cell>
          <cell r="AS62">
            <v>0</v>
          </cell>
          <cell r="AT62">
            <v>24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  <cell r="AR63">
            <v>0</v>
          </cell>
          <cell r="AS63">
            <v>0</v>
          </cell>
          <cell r="AT63" t="str">
            <v>24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  <cell r="AR64">
            <v>0</v>
          </cell>
          <cell r="AS64">
            <v>5</v>
          </cell>
          <cell r="AT64" t="str">
            <v>37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R65">
            <v>18</v>
          </cell>
          <cell r="AS65" t="str">
            <v>7c</v>
          </cell>
          <cell r="AT65" t="str">
            <v>27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R66">
            <v>0</v>
          </cell>
          <cell r="AS66">
            <v>0</v>
          </cell>
          <cell r="AT66" t="str">
            <v>27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  <cell r="AR67">
            <v>17</v>
          </cell>
          <cell r="AS67">
            <v>0</v>
          </cell>
          <cell r="AT67">
            <v>24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  <cell r="AR68">
            <v>0</v>
          </cell>
          <cell r="AS68">
            <v>5</v>
          </cell>
          <cell r="AT68" t="str">
            <v>37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R69">
            <v>18</v>
          </cell>
          <cell r="AS69" t="str">
            <v>5c</v>
          </cell>
          <cell r="AT69" t="str">
            <v>27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  <cell r="AR70">
            <v>17</v>
          </cell>
          <cell r="AS70">
            <v>0</v>
          </cell>
          <cell r="AT70">
            <v>24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  <cell r="AR71">
            <v>0</v>
          </cell>
          <cell r="AS71">
            <v>5</v>
          </cell>
          <cell r="AT71" t="str">
            <v>37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  <cell r="AR72">
            <v>17</v>
          </cell>
          <cell r="AS72">
            <v>0</v>
          </cell>
          <cell r="AT72">
            <v>24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  <cell r="AR73">
            <v>0</v>
          </cell>
          <cell r="AS73">
            <v>5</v>
          </cell>
          <cell r="AT73" t="str">
            <v>37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  <cell r="AR74">
            <v>17</v>
          </cell>
          <cell r="AS74">
            <v>0</v>
          </cell>
          <cell r="AT74">
            <v>24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  <cell r="AR75">
            <v>0</v>
          </cell>
          <cell r="AS75">
            <v>5</v>
          </cell>
          <cell r="AT75" t="str">
            <v>37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  <cell r="AR76">
            <v>17</v>
          </cell>
          <cell r="AS76">
            <v>0</v>
          </cell>
          <cell r="AT76">
            <v>24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  <cell r="AR77">
            <v>0</v>
          </cell>
          <cell r="AS77">
            <v>5</v>
          </cell>
          <cell r="AT77" t="str">
            <v>37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R78">
            <v>18</v>
          </cell>
          <cell r="AS78" t="str">
            <v>7c</v>
          </cell>
          <cell r="AT78" t="str">
            <v>27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  <cell r="AR79" t="str">
            <v>17</v>
          </cell>
          <cell r="AS79">
            <v>0</v>
          </cell>
          <cell r="AT79" t="str">
            <v>24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  <cell r="AR80">
            <v>0</v>
          </cell>
          <cell r="AS80" t="str">
            <v>5</v>
          </cell>
          <cell r="AT80" t="str">
            <v>37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  <cell r="AR81">
            <v>18</v>
          </cell>
          <cell r="AS81" t="str">
            <v>7c</v>
          </cell>
          <cell r="AT81" t="str">
            <v>27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  <cell r="AR82" t="str">
            <v>17</v>
          </cell>
          <cell r="AS82">
            <v>0</v>
          </cell>
          <cell r="AT82" t="str">
            <v>24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  <cell r="AR83">
            <v>18</v>
          </cell>
          <cell r="AS83" t="str">
            <v>7c</v>
          </cell>
          <cell r="AT83" t="str">
            <v>27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  <cell r="AR84">
            <v>0</v>
          </cell>
          <cell r="AS84">
            <v>5</v>
          </cell>
          <cell r="AT84" t="str">
            <v>37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  <cell r="AR85" t="str">
            <v>17</v>
          </cell>
          <cell r="AS85">
            <v>0</v>
          </cell>
          <cell r="AT85" t="str">
            <v>24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  <cell r="AR86">
            <v>0</v>
          </cell>
          <cell r="AS86" t="str">
            <v>5</v>
          </cell>
          <cell r="AT86" t="str">
            <v>37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  <cell r="AR87" t="str">
            <v>18</v>
          </cell>
          <cell r="AS87" t="str">
            <v>7c</v>
          </cell>
          <cell r="AT87" t="str">
            <v>27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  <cell r="AR88">
            <v>0</v>
          </cell>
          <cell r="AS88">
            <v>0</v>
          </cell>
          <cell r="AT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  <cell r="AR89">
            <v>0</v>
          </cell>
          <cell r="AS89">
            <v>0</v>
          </cell>
          <cell r="AT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  <cell r="AR90">
            <v>0</v>
          </cell>
          <cell r="AS90">
            <v>0</v>
          </cell>
          <cell r="AT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  <cell r="AR91">
            <v>0</v>
          </cell>
          <cell r="AS91">
            <v>0</v>
          </cell>
          <cell r="AT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  <cell r="AR92">
            <v>0</v>
          </cell>
          <cell r="AS92">
            <v>0</v>
          </cell>
          <cell r="AT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  <cell r="AR93">
            <v>0</v>
          </cell>
          <cell r="AS93">
            <v>0</v>
          </cell>
          <cell r="AT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  <cell r="AR94">
            <v>0</v>
          </cell>
          <cell r="AS94">
            <v>0</v>
          </cell>
          <cell r="AT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  <cell r="AR95">
            <v>0</v>
          </cell>
          <cell r="AS95">
            <v>0</v>
          </cell>
          <cell r="AT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  <cell r="AR96">
            <v>0</v>
          </cell>
          <cell r="AS96">
            <v>0</v>
          </cell>
          <cell r="AT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  <cell r="AR97">
            <v>17</v>
          </cell>
          <cell r="AS97">
            <v>0</v>
          </cell>
          <cell r="AT97">
            <v>24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  <cell r="AR98">
            <v>19</v>
          </cell>
          <cell r="AS98">
            <v>0</v>
          </cell>
          <cell r="AT98">
            <v>24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  <cell r="AR99">
            <v>0</v>
          </cell>
          <cell r="AS99">
            <v>5</v>
          </cell>
          <cell r="AT99" t="str">
            <v>37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  <cell r="AR100">
            <v>20</v>
          </cell>
          <cell r="AS100" t="str">
            <v>7c</v>
          </cell>
          <cell r="AT100" t="str">
            <v>27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R101">
            <v>19</v>
          </cell>
          <cell r="AS101">
            <v>0</v>
          </cell>
          <cell r="AT101">
            <v>24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  <cell r="AR102">
            <v>0</v>
          </cell>
          <cell r="AS102">
            <v>5</v>
          </cell>
          <cell r="AT102" t="str">
            <v>37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  <cell r="AR103">
            <v>19</v>
          </cell>
          <cell r="AS103">
            <v>0</v>
          </cell>
          <cell r="AT103">
            <v>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  <cell r="AR104">
            <v>0</v>
          </cell>
          <cell r="AS104">
            <v>5</v>
          </cell>
          <cell r="AT104" t="str">
            <v>37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  <cell r="AR105">
            <v>20</v>
          </cell>
          <cell r="AS105" t="str">
            <v>7c</v>
          </cell>
          <cell r="AT105" t="str">
            <v>27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  <cell r="AR106">
            <v>6</v>
          </cell>
          <cell r="AS106">
            <v>0</v>
          </cell>
          <cell r="AT106">
            <v>18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  <cell r="AR107">
            <v>0</v>
          </cell>
          <cell r="AS107">
            <v>1</v>
          </cell>
          <cell r="AT107" t="str">
            <v>34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  <cell r="AR108">
            <v>6</v>
          </cell>
          <cell r="AS108">
            <v>0</v>
          </cell>
          <cell r="AT108">
            <v>18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  <cell r="AR109">
            <v>6</v>
          </cell>
          <cell r="AS109">
            <v>0</v>
          </cell>
          <cell r="AT109">
            <v>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  <cell r="AR110">
            <v>6</v>
          </cell>
          <cell r="AS110">
            <v>0</v>
          </cell>
          <cell r="AT110">
            <v>18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  <cell r="AR111">
            <v>6</v>
          </cell>
          <cell r="AS111">
            <v>0</v>
          </cell>
          <cell r="AT111">
            <v>18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  <cell r="AR112">
            <v>6</v>
          </cell>
          <cell r="AS112">
            <v>0</v>
          </cell>
          <cell r="AT112">
            <v>18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R113" t="str">
            <v>6</v>
          </cell>
          <cell r="AS113">
            <v>0</v>
          </cell>
          <cell r="AT113" t="str">
            <v>18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  <cell r="AR114" t="str">
            <v>6</v>
          </cell>
          <cell r="AS114">
            <v>0</v>
          </cell>
          <cell r="AT114" t="str">
            <v>18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  <cell r="AR115">
            <v>21</v>
          </cell>
          <cell r="AS115">
            <v>0</v>
          </cell>
          <cell r="AT115">
            <v>24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R116">
            <v>0</v>
          </cell>
          <cell r="AS116">
            <v>5</v>
          </cell>
          <cell r="AT116" t="str">
            <v>37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  <cell r="AR117">
            <v>21</v>
          </cell>
          <cell r="AS117">
            <v>0</v>
          </cell>
          <cell r="AT117">
            <v>24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  <cell r="AR118">
            <v>21</v>
          </cell>
          <cell r="AS118">
            <v>0</v>
          </cell>
          <cell r="AT118">
            <v>24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  <cell r="AR119" t="str">
            <v>21</v>
          </cell>
          <cell r="AS119">
            <v>0</v>
          </cell>
          <cell r="AT119">
            <v>24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  <cell r="AR120" t="str">
            <v>21</v>
          </cell>
          <cell r="AS120">
            <v>0</v>
          </cell>
          <cell r="AT120">
            <v>24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  <cell r="AR121" t="str">
            <v>21</v>
          </cell>
          <cell r="AS121">
            <v>0</v>
          </cell>
          <cell r="AT121" t="str">
            <v>24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R122">
            <v>21</v>
          </cell>
          <cell r="AS122">
            <v>0</v>
          </cell>
          <cell r="AT122">
            <v>24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  <cell r="AR123">
            <v>0</v>
          </cell>
          <cell r="AS123">
            <v>0</v>
          </cell>
          <cell r="AT123">
            <v>0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  <cell r="AR124">
            <v>0</v>
          </cell>
          <cell r="AS124">
            <v>3</v>
          </cell>
          <cell r="AT124" t="str">
            <v>36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  <cell r="AR125">
            <v>0</v>
          </cell>
          <cell r="AS125">
            <v>0</v>
          </cell>
          <cell r="AT125" t="str">
            <v>54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  <cell r="AR126">
            <v>0</v>
          </cell>
          <cell r="AS126">
            <v>0</v>
          </cell>
          <cell r="AT126" t="str">
            <v>54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  <cell r="AR127">
            <v>0</v>
          </cell>
          <cell r="AS127">
            <v>0</v>
          </cell>
          <cell r="AT127" t="str">
            <v>54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  <cell r="AR128">
            <v>0</v>
          </cell>
          <cell r="AS128">
            <v>0</v>
          </cell>
          <cell r="AT128" t="str">
            <v>54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  <cell r="AR129">
            <v>0</v>
          </cell>
          <cell r="AS129">
            <v>0</v>
          </cell>
          <cell r="AT129" t="str">
            <v>54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  <cell r="AR130">
            <v>0</v>
          </cell>
          <cell r="AS130">
            <v>0</v>
          </cell>
          <cell r="AT130" t="str">
            <v>54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  <cell r="AR131">
            <v>0</v>
          </cell>
          <cell r="AS131">
            <v>0</v>
          </cell>
          <cell r="AT131" t="str">
            <v>55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  <cell r="AR132">
            <v>0</v>
          </cell>
          <cell r="AS132">
            <v>0</v>
          </cell>
          <cell r="AT132" t="str">
            <v>55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  <cell r="AR133">
            <v>0</v>
          </cell>
          <cell r="AS133">
            <v>0</v>
          </cell>
          <cell r="AT133" t="str">
            <v>56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  <cell r="AR134">
            <v>0</v>
          </cell>
          <cell r="AS134">
            <v>0</v>
          </cell>
          <cell r="AT134" t="str">
            <v>56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  <cell r="AR135">
            <v>0</v>
          </cell>
          <cell r="AS135">
            <v>0</v>
          </cell>
          <cell r="AT135" t="str">
            <v>56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  <cell r="AR136">
            <v>0</v>
          </cell>
          <cell r="AS136">
            <v>0</v>
          </cell>
          <cell r="AT136" t="str">
            <v>56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  <cell r="AR137">
            <v>0</v>
          </cell>
          <cell r="AS137">
            <v>0</v>
          </cell>
          <cell r="AT137" t="str">
            <v>56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  <cell r="AR138">
            <v>0</v>
          </cell>
          <cell r="AS138">
            <v>0</v>
          </cell>
          <cell r="AT138" t="str">
            <v>56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  <cell r="AR139">
            <v>0</v>
          </cell>
          <cell r="AS139">
            <v>0</v>
          </cell>
          <cell r="AT139" t="str">
            <v>56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  <cell r="AR140">
            <v>0</v>
          </cell>
          <cell r="AS140">
            <v>0</v>
          </cell>
          <cell r="AT140" t="str">
            <v>56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R141">
            <v>0</v>
          </cell>
          <cell r="AS141">
            <v>0</v>
          </cell>
          <cell r="AT141" t="str">
            <v>56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  <cell r="AR142">
            <v>0</v>
          </cell>
          <cell r="AS142">
            <v>0</v>
          </cell>
          <cell r="AT142" t="str">
            <v>56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  <cell r="AR143">
            <v>0</v>
          </cell>
          <cell r="AS143">
            <v>0</v>
          </cell>
          <cell r="AT143" t="str">
            <v>56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R144">
            <v>0</v>
          </cell>
          <cell r="AS144">
            <v>0</v>
          </cell>
          <cell r="AT144" t="str">
            <v>56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R145">
            <v>0</v>
          </cell>
          <cell r="AS145">
            <v>0</v>
          </cell>
          <cell r="AT145" t="str">
            <v>56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  <cell r="AR146">
            <v>0</v>
          </cell>
          <cell r="AS146">
            <v>0</v>
          </cell>
          <cell r="AT146" t="str">
            <v>56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  <cell r="AR147">
            <v>0</v>
          </cell>
          <cell r="AS147">
            <v>0</v>
          </cell>
          <cell r="AT147" t="str">
            <v>56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  <cell r="AR148">
            <v>0</v>
          </cell>
          <cell r="AS148">
            <v>0</v>
          </cell>
          <cell r="AT148" t="str">
            <v>56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  <cell r="AR149">
            <v>0</v>
          </cell>
          <cell r="AS149">
            <v>0</v>
          </cell>
          <cell r="AT149" t="str">
            <v>56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  <cell r="AR150">
            <v>0</v>
          </cell>
          <cell r="AS150">
            <v>0</v>
          </cell>
          <cell r="AT150" t="str">
            <v>56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  <cell r="AR151">
            <v>0</v>
          </cell>
          <cell r="AS151">
            <v>0</v>
          </cell>
          <cell r="AT151" t="str">
            <v>56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  <cell r="AR152">
            <v>0</v>
          </cell>
          <cell r="AS152">
            <v>0</v>
          </cell>
          <cell r="AT152" t="str">
            <v>56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  <cell r="AR153">
            <v>0</v>
          </cell>
          <cell r="AS153">
            <v>0</v>
          </cell>
          <cell r="AT153" t="str">
            <v>56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  <cell r="AR154">
            <v>0</v>
          </cell>
          <cell r="AS154">
            <v>0</v>
          </cell>
          <cell r="AT154" t="str">
            <v>56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  <cell r="AR155" t="str">
            <v>6m</v>
          </cell>
          <cell r="AS155">
            <v>0</v>
          </cell>
          <cell r="AT155" t="str">
            <v>23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  <cell r="AR156">
            <v>0</v>
          </cell>
          <cell r="AS156">
            <v>0</v>
          </cell>
          <cell r="AT156" t="str">
            <v>57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  <cell r="AR157" t="str">
            <v xml:space="preserve"> </v>
          </cell>
          <cell r="AS157">
            <v>0</v>
          </cell>
          <cell r="AT157" t="str">
            <v>57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  <cell r="AR158">
            <v>0</v>
          </cell>
          <cell r="AS158">
            <v>0</v>
          </cell>
          <cell r="AT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  <cell r="AR159">
            <v>0</v>
          </cell>
          <cell r="AS159">
            <v>0</v>
          </cell>
          <cell r="AT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  <cell r="AR165">
            <v>0</v>
          </cell>
          <cell r="AS165">
            <v>0</v>
          </cell>
          <cell r="AT165">
            <v>0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  <cell r="AR166">
            <v>0</v>
          </cell>
          <cell r="AS166">
            <v>0</v>
          </cell>
          <cell r="AT166">
            <v>0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  <cell r="AR167">
            <v>0</v>
          </cell>
          <cell r="AS167">
            <v>0</v>
          </cell>
          <cell r="AT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R170">
            <v>0</v>
          </cell>
          <cell r="AS170">
            <v>0</v>
          </cell>
          <cell r="AT170" t="str">
            <v>56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  <cell r="AR172">
            <v>0</v>
          </cell>
          <cell r="AS172">
            <v>0</v>
          </cell>
          <cell r="AT172">
            <v>0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  <cell r="AR173">
            <v>0</v>
          </cell>
          <cell r="AS173">
            <v>0</v>
          </cell>
          <cell r="AT173">
            <v>0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  <cell r="AR174">
            <v>0</v>
          </cell>
          <cell r="AS174">
            <v>0</v>
          </cell>
          <cell r="AT174">
            <v>0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  <cell r="AR175">
            <v>0</v>
          </cell>
          <cell r="AS175">
            <v>0</v>
          </cell>
          <cell r="AT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R176">
            <v>0</v>
          </cell>
          <cell r="AS176">
            <v>0</v>
          </cell>
          <cell r="AT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R177">
            <v>0</v>
          </cell>
          <cell r="AS177">
            <v>0</v>
          </cell>
          <cell r="AT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R178">
            <v>0</v>
          </cell>
          <cell r="AS178">
            <v>0</v>
          </cell>
          <cell r="AT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R180">
            <v>0</v>
          </cell>
          <cell r="AS180">
            <v>0</v>
          </cell>
          <cell r="AT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  <cell r="AR181">
            <v>0</v>
          </cell>
          <cell r="AS181">
            <v>0</v>
          </cell>
          <cell r="AT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R182">
            <v>0</v>
          </cell>
          <cell r="AS182">
            <v>0</v>
          </cell>
          <cell r="AT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  <cell r="AR183">
            <v>0</v>
          </cell>
          <cell r="AS183">
            <v>0</v>
          </cell>
          <cell r="AT183">
            <v>0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  <cell r="AR184">
            <v>0</v>
          </cell>
          <cell r="AS184">
            <v>0</v>
          </cell>
          <cell r="AT184">
            <v>0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  <cell r="AR185">
            <v>0</v>
          </cell>
          <cell r="AS185">
            <v>0</v>
          </cell>
          <cell r="AT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R186">
            <v>0</v>
          </cell>
          <cell r="AS186">
            <v>0</v>
          </cell>
          <cell r="AT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R187">
            <v>0</v>
          </cell>
          <cell r="AS187">
            <v>0</v>
          </cell>
          <cell r="AT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  <cell r="AR188">
            <v>0</v>
          </cell>
          <cell r="AS188">
            <v>0</v>
          </cell>
          <cell r="AT188">
            <v>0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  <cell r="AR189">
            <v>0</v>
          </cell>
          <cell r="AS189">
            <v>0</v>
          </cell>
          <cell r="AT189">
            <v>0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  <cell r="AR190">
            <v>0</v>
          </cell>
          <cell r="AS190">
            <v>0</v>
          </cell>
          <cell r="AT190">
            <v>0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  <cell r="AR191">
            <v>0</v>
          </cell>
          <cell r="AS191">
            <v>0</v>
          </cell>
          <cell r="AT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R192">
            <v>0</v>
          </cell>
          <cell r="AS192">
            <v>0</v>
          </cell>
          <cell r="AT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R193">
            <v>0</v>
          </cell>
          <cell r="AS193">
            <v>0</v>
          </cell>
          <cell r="AT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R194">
            <v>0</v>
          </cell>
          <cell r="AS194">
            <v>0</v>
          </cell>
          <cell r="AT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  <cell r="AR195">
            <v>0</v>
          </cell>
          <cell r="AS195">
            <v>0</v>
          </cell>
          <cell r="AT195">
            <v>0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  <cell r="AR196">
            <v>0</v>
          </cell>
          <cell r="AS196">
            <v>0</v>
          </cell>
          <cell r="AT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R197">
            <v>0</v>
          </cell>
          <cell r="AS197">
            <v>0</v>
          </cell>
          <cell r="AT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R198">
            <v>0</v>
          </cell>
          <cell r="AS198">
            <v>0</v>
          </cell>
          <cell r="AT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R199">
            <v>0</v>
          </cell>
          <cell r="AS199">
            <v>0</v>
          </cell>
          <cell r="AT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  <cell r="AR200" t="str">
            <v>6j</v>
          </cell>
          <cell r="AS200">
            <v>0</v>
          </cell>
          <cell r="AT200" t="str">
            <v>23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  <cell r="AR201" t="str">
            <v>6j</v>
          </cell>
          <cell r="AS201">
            <v>0</v>
          </cell>
          <cell r="AT201" t="str">
            <v>23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R202" t="str">
            <v>6j</v>
          </cell>
          <cell r="AS202">
            <v>0</v>
          </cell>
          <cell r="AT202" t="str">
            <v>23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R203" t="str">
            <v>6j</v>
          </cell>
          <cell r="AS203">
            <v>0</v>
          </cell>
          <cell r="AT203" t="str">
            <v>23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R204" t="str">
            <v>6j</v>
          </cell>
          <cell r="AS204">
            <v>0</v>
          </cell>
          <cell r="AT204" t="str">
            <v>23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  <cell r="AR206" t="str">
            <v>6j</v>
          </cell>
          <cell r="AS206">
            <v>0</v>
          </cell>
          <cell r="AT206" t="str">
            <v>23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  <cell r="AR207">
            <v>0</v>
          </cell>
          <cell r="AS207">
            <v>0</v>
          </cell>
          <cell r="AT207" t="str">
            <v>59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  <cell r="AR208" t="str">
            <v>6j</v>
          </cell>
          <cell r="AS208">
            <v>0</v>
          </cell>
          <cell r="AT208" t="str">
            <v>23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R210" t="str">
            <v>6j</v>
          </cell>
          <cell r="AS210">
            <v>0</v>
          </cell>
          <cell r="AT210" t="str">
            <v>23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R212" t="str">
            <v>6j</v>
          </cell>
          <cell r="AS212">
            <v>0</v>
          </cell>
          <cell r="AT212" t="str">
            <v>23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R213">
            <v>0</v>
          </cell>
          <cell r="AS213">
            <v>0</v>
          </cell>
          <cell r="AT213" t="str">
            <v>59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  <cell r="AR214" t="str">
            <v>6j</v>
          </cell>
          <cell r="AS214">
            <v>0</v>
          </cell>
          <cell r="AT214" t="str">
            <v>23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  <cell r="AR215" t="str">
            <v>6j</v>
          </cell>
          <cell r="AS215">
            <v>0</v>
          </cell>
          <cell r="AT215" t="str">
            <v>23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  <cell r="AR216">
            <v>0</v>
          </cell>
          <cell r="AS216">
            <v>0</v>
          </cell>
          <cell r="AT216" t="str">
            <v>57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  <cell r="AR217" t="str">
            <v>6j</v>
          </cell>
          <cell r="AS217">
            <v>0</v>
          </cell>
          <cell r="AT217" t="str">
            <v>23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  <cell r="AR218" t="str">
            <v>6j</v>
          </cell>
          <cell r="AS218">
            <v>0</v>
          </cell>
          <cell r="AT218" t="str">
            <v>23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  <cell r="AR219" t="str">
            <v>6j</v>
          </cell>
          <cell r="AS219">
            <v>0</v>
          </cell>
          <cell r="AT219" t="str">
            <v>23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  <cell r="AR220" t="str">
            <v>6j</v>
          </cell>
          <cell r="AS220">
            <v>0</v>
          </cell>
          <cell r="AT220" t="str">
            <v>23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  <cell r="AR221" t="str">
            <v>6j</v>
          </cell>
          <cell r="AS221">
            <v>0</v>
          </cell>
          <cell r="AT221" t="str">
            <v>23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  <cell r="AR222" t="str">
            <v>6j</v>
          </cell>
          <cell r="AS222">
            <v>0</v>
          </cell>
          <cell r="AT222" t="str">
            <v>23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  <cell r="AR223">
            <v>0</v>
          </cell>
          <cell r="AS223">
            <v>0</v>
          </cell>
          <cell r="AT223" t="str">
            <v>57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R224">
            <v>0</v>
          </cell>
          <cell r="AS224">
            <v>0</v>
          </cell>
          <cell r="AT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  <cell r="AR225">
            <v>0</v>
          </cell>
          <cell r="AS225">
            <v>0</v>
          </cell>
          <cell r="AT225" t="str">
            <v>56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  <cell r="AR226">
            <v>0</v>
          </cell>
          <cell r="AS226">
            <v>0</v>
          </cell>
          <cell r="AT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  <cell r="AR227" t="str">
            <v>6j</v>
          </cell>
          <cell r="AS227">
            <v>0</v>
          </cell>
          <cell r="AT227" t="str">
            <v>23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  <cell r="AR228" t="str">
            <v>6j</v>
          </cell>
          <cell r="AS228">
            <v>0</v>
          </cell>
          <cell r="AT228" t="str">
            <v>23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  <cell r="AR229">
            <v>0</v>
          </cell>
          <cell r="AS229">
            <v>0</v>
          </cell>
          <cell r="AT229" t="str">
            <v>23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  <cell r="AR230" t="str">
            <v>6j</v>
          </cell>
          <cell r="AS230">
            <v>0</v>
          </cell>
          <cell r="AT230" t="str">
            <v xml:space="preserve">23 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  <cell r="AR231">
            <v>0</v>
          </cell>
          <cell r="AS231">
            <v>0</v>
          </cell>
          <cell r="AT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  <cell r="AR232">
            <v>0</v>
          </cell>
          <cell r="AS232">
            <v>0</v>
          </cell>
          <cell r="AT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  <cell r="AR233">
            <v>0</v>
          </cell>
          <cell r="AS233">
            <v>0</v>
          </cell>
          <cell r="AT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  <cell r="AR234">
            <v>0</v>
          </cell>
          <cell r="AS234">
            <v>0</v>
          </cell>
          <cell r="AT234" t="str">
            <v xml:space="preserve">56 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  <cell r="AR235">
            <v>0</v>
          </cell>
          <cell r="AS235">
            <v>0</v>
          </cell>
          <cell r="AT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  <cell r="AR236">
            <v>0</v>
          </cell>
          <cell r="AS236">
            <v>0</v>
          </cell>
          <cell r="AT236">
            <v>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  <cell r="AR237" t="str">
            <v>6j</v>
          </cell>
          <cell r="AS237">
            <v>0</v>
          </cell>
          <cell r="AT237" t="str">
            <v>23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  <cell r="AR238">
            <v>0</v>
          </cell>
          <cell r="AS238">
            <v>0</v>
          </cell>
          <cell r="AT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  <cell r="AR239">
            <v>0</v>
          </cell>
          <cell r="AS239">
            <v>0</v>
          </cell>
          <cell r="AT239">
            <v>0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  <cell r="AR240">
            <v>0</v>
          </cell>
          <cell r="AS240">
            <v>0</v>
          </cell>
          <cell r="AT240" t="str">
            <v>56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  <cell r="AR241">
            <v>0</v>
          </cell>
          <cell r="AS241">
            <v>0</v>
          </cell>
          <cell r="AT241">
            <v>0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  <cell r="AR242">
            <v>0</v>
          </cell>
          <cell r="AS242">
            <v>0</v>
          </cell>
          <cell r="AT242">
            <v>0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  <cell r="AR243">
            <v>0</v>
          </cell>
          <cell r="AS243">
            <v>0</v>
          </cell>
          <cell r="AT243">
            <v>0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  <cell r="AR244">
            <v>0</v>
          </cell>
          <cell r="AS244">
            <v>0</v>
          </cell>
          <cell r="AT244">
            <v>0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  <cell r="AR245">
            <v>0</v>
          </cell>
          <cell r="AS245">
            <v>0</v>
          </cell>
          <cell r="AT245">
            <v>0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  <cell r="AR246">
            <v>0</v>
          </cell>
          <cell r="AS246">
            <v>0</v>
          </cell>
          <cell r="AT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  <cell r="AR247">
            <v>0</v>
          </cell>
          <cell r="AS247">
            <v>0</v>
          </cell>
          <cell r="AT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  <cell r="AR248">
            <v>0</v>
          </cell>
          <cell r="AS248">
            <v>0</v>
          </cell>
          <cell r="AT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  <cell r="AR253">
            <v>0</v>
          </cell>
          <cell r="AS253">
            <v>0</v>
          </cell>
          <cell r="AT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  <cell r="AR254">
            <v>0</v>
          </cell>
          <cell r="AS254">
            <v>0</v>
          </cell>
          <cell r="AT254">
            <v>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  <cell r="AR255">
            <v>0</v>
          </cell>
          <cell r="AS255">
            <v>0</v>
          </cell>
          <cell r="AT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  <cell r="AR256">
            <v>0</v>
          </cell>
          <cell r="AS256">
            <v>0</v>
          </cell>
          <cell r="AT256">
            <v>0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  <cell r="AR257">
            <v>0</v>
          </cell>
          <cell r="AS257">
            <v>0</v>
          </cell>
          <cell r="AT257">
            <v>0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  <cell r="AR258">
            <v>0</v>
          </cell>
          <cell r="AS258">
            <v>0</v>
          </cell>
          <cell r="AT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  <cell r="AR259">
            <v>0</v>
          </cell>
          <cell r="AS259">
            <v>0</v>
          </cell>
          <cell r="AT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  <cell r="AR260">
            <v>0</v>
          </cell>
          <cell r="AS260">
            <v>0</v>
          </cell>
          <cell r="AT260" t="str">
            <v>23.1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  <cell r="AR261">
            <v>0</v>
          </cell>
          <cell r="AS261">
            <v>0</v>
          </cell>
          <cell r="AT261" t="str">
            <v>23.1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R262">
            <v>0</v>
          </cell>
          <cell r="AS262">
            <v>0</v>
          </cell>
          <cell r="AT262" t="str">
            <v>23.1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R263">
            <v>0</v>
          </cell>
          <cell r="AS263">
            <v>0</v>
          </cell>
          <cell r="AT263" t="str">
            <v>23.1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R264">
            <v>0</v>
          </cell>
          <cell r="AS264">
            <v>0</v>
          </cell>
          <cell r="AT264" t="str">
            <v>23.1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  <cell r="AR265">
            <v>0</v>
          </cell>
          <cell r="AS265">
            <v>0</v>
          </cell>
          <cell r="AT265" t="str">
            <v>23.1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  <cell r="AR266">
            <v>0</v>
          </cell>
          <cell r="AS266">
            <v>0</v>
          </cell>
          <cell r="AT266" t="str">
            <v>56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  <cell r="AR267">
            <v>0</v>
          </cell>
          <cell r="AS267">
            <v>0</v>
          </cell>
          <cell r="AT267" t="str">
            <v>56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  <cell r="AR268">
            <v>0</v>
          </cell>
          <cell r="AS268">
            <v>0</v>
          </cell>
          <cell r="AT268" t="str">
            <v>56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  <cell r="AR269">
            <v>0</v>
          </cell>
          <cell r="AS269">
            <v>0</v>
          </cell>
          <cell r="AT269">
            <v>0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R270">
            <v>0</v>
          </cell>
          <cell r="AS270">
            <v>0</v>
          </cell>
          <cell r="AT270" t="str">
            <v>55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R273">
            <v>0</v>
          </cell>
          <cell r="AS273">
            <v>0</v>
          </cell>
          <cell r="AT273" t="str">
            <v>55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44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44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  <cell r="AR277">
            <v>0</v>
          </cell>
          <cell r="AS277">
            <v>0</v>
          </cell>
          <cell r="AT277" t="str">
            <v>56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  <cell r="AR278">
            <v>0</v>
          </cell>
          <cell r="AS278">
            <v>0</v>
          </cell>
          <cell r="AT278" t="str">
            <v>56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  <cell r="AR279">
            <v>0</v>
          </cell>
          <cell r="AS279">
            <v>0</v>
          </cell>
          <cell r="AT279" t="str">
            <v>56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  <cell r="AR280">
            <v>0</v>
          </cell>
          <cell r="AS280">
            <v>0</v>
          </cell>
          <cell r="AT280">
            <v>9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  <cell r="AR281">
            <v>0</v>
          </cell>
          <cell r="AS281">
            <v>0</v>
          </cell>
          <cell r="AT281" t="str">
            <v>56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  <cell r="AR282">
            <v>0</v>
          </cell>
          <cell r="AS282">
            <v>0</v>
          </cell>
          <cell r="AT282" t="str">
            <v>56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  <cell r="AR283">
            <v>0</v>
          </cell>
          <cell r="AS283">
            <v>0</v>
          </cell>
          <cell r="AT283">
            <v>0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  <cell r="AR284">
            <v>0</v>
          </cell>
          <cell r="AS284">
            <v>0</v>
          </cell>
          <cell r="AT284">
            <v>0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  <cell r="AR285">
            <v>0</v>
          </cell>
          <cell r="AS285">
            <v>0</v>
          </cell>
          <cell r="AT285">
            <v>0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  <cell r="AR286">
            <v>0</v>
          </cell>
          <cell r="AS286">
            <v>0</v>
          </cell>
          <cell r="AT286">
            <v>0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  <cell r="AR287">
            <v>0</v>
          </cell>
          <cell r="AS287">
            <v>0</v>
          </cell>
          <cell r="AT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  <cell r="AR288">
            <v>0</v>
          </cell>
          <cell r="AS288">
            <v>0</v>
          </cell>
          <cell r="AT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  <cell r="AR289">
            <v>0</v>
          </cell>
          <cell r="AS289">
            <v>0</v>
          </cell>
          <cell r="AT289">
            <v>0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  <cell r="AR290">
            <v>0</v>
          </cell>
          <cell r="AS290">
            <v>0</v>
          </cell>
          <cell r="AT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  <cell r="AR293" t="str">
            <v>6e</v>
          </cell>
          <cell r="AS293">
            <v>0</v>
          </cell>
          <cell r="AT293">
            <v>23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  <cell r="AR294">
            <v>0</v>
          </cell>
          <cell r="AS294">
            <v>0</v>
          </cell>
          <cell r="AT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  <cell r="AR295">
            <v>0</v>
          </cell>
          <cell r="AS295">
            <v>0</v>
          </cell>
          <cell r="AT295" t="str">
            <v>23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  <cell r="AR296">
            <v>0</v>
          </cell>
          <cell r="AS296">
            <v>0</v>
          </cell>
          <cell r="AT296">
            <v>0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  <cell r="AR297">
            <v>0</v>
          </cell>
          <cell r="AS297">
            <v>0</v>
          </cell>
          <cell r="AT297">
            <v>0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  <cell r="AR298">
            <v>0</v>
          </cell>
          <cell r="AS298">
            <v>0</v>
          </cell>
          <cell r="AT298">
            <v>0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R300">
            <v>0</v>
          </cell>
          <cell r="AS300">
            <v>0</v>
          </cell>
          <cell r="AT300" t="str">
            <v>23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  <cell r="AR301">
            <v>0</v>
          </cell>
          <cell r="AS301">
            <v>0</v>
          </cell>
          <cell r="AT301">
            <v>0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  <cell r="AR303">
            <v>0</v>
          </cell>
          <cell r="AS303">
            <v>0</v>
          </cell>
          <cell r="AT303">
            <v>0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  <cell r="AR304">
            <v>0</v>
          </cell>
          <cell r="AS304">
            <v>0</v>
          </cell>
          <cell r="AT304">
            <v>0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  <cell r="AR305">
            <v>0</v>
          </cell>
          <cell r="AS305">
            <v>0</v>
          </cell>
          <cell r="AT305" t="str">
            <v xml:space="preserve"> 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R306">
            <v>0</v>
          </cell>
          <cell r="AS306">
            <v>0</v>
          </cell>
          <cell r="AT306" t="str">
            <v>56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  <cell r="AR307">
            <v>0</v>
          </cell>
          <cell r="AS307">
            <v>0</v>
          </cell>
          <cell r="AT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  <cell r="AR308">
            <v>0</v>
          </cell>
          <cell r="AS308">
            <v>0</v>
          </cell>
          <cell r="AT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  <cell r="AR309">
            <v>0</v>
          </cell>
          <cell r="AS309">
            <v>0</v>
          </cell>
          <cell r="AT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  <cell r="AR310">
            <v>0</v>
          </cell>
          <cell r="AS310">
            <v>0</v>
          </cell>
          <cell r="AT310" t="str">
            <v>56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  <cell r="AR312">
            <v>0</v>
          </cell>
          <cell r="AS312">
            <v>0</v>
          </cell>
          <cell r="AT312">
            <v>0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  <cell r="AR313">
            <v>0</v>
          </cell>
          <cell r="AS313">
            <v>0</v>
          </cell>
          <cell r="AT313" t="str">
            <v>23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  <cell r="AR314">
            <v>0</v>
          </cell>
          <cell r="AS314">
            <v>0</v>
          </cell>
          <cell r="AT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R315">
            <v>0</v>
          </cell>
          <cell r="AS315">
            <v>0</v>
          </cell>
          <cell r="AT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R316">
            <v>0</v>
          </cell>
          <cell r="AS316">
            <v>0</v>
          </cell>
          <cell r="AT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R317">
            <v>0</v>
          </cell>
          <cell r="AS317">
            <v>0</v>
          </cell>
          <cell r="AT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R318">
            <v>0</v>
          </cell>
          <cell r="AS318">
            <v>0</v>
          </cell>
          <cell r="AT318" t="str">
            <v>23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R319">
            <v>0</v>
          </cell>
          <cell r="AS319">
            <v>0</v>
          </cell>
          <cell r="AT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  <cell r="AR320">
            <v>0</v>
          </cell>
          <cell r="AS320">
            <v>0</v>
          </cell>
          <cell r="AT320">
            <v>0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R321">
            <v>0</v>
          </cell>
          <cell r="AS321">
            <v>0</v>
          </cell>
          <cell r="AT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  <cell r="AR322">
            <v>0</v>
          </cell>
          <cell r="AS322">
            <v>0</v>
          </cell>
          <cell r="AT322">
            <v>0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  <cell r="AR323">
            <v>0</v>
          </cell>
          <cell r="AS323">
            <v>0</v>
          </cell>
          <cell r="AT323">
            <v>0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R324">
            <v>0</v>
          </cell>
          <cell r="AS324">
            <v>0</v>
          </cell>
          <cell r="AT324" t="str">
            <v>23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R325">
            <v>0</v>
          </cell>
          <cell r="AS325">
            <v>0</v>
          </cell>
          <cell r="AT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R326">
            <v>0</v>
          </cell>
          <cell r="AS326">
            <v>0</v>
          </cell>
          <cell r="AT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R328">
            <v>0</v>
          </cell>
          <cell r="AS328">
            <v>0</v>
          </cell>
          <cell r="AT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R329">
            <v>0</v>
          </cell>
          <cell r="AS329">
            <v>0</v>
          </cell>
          <cell r="AT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R330">
            <v>0</v>
          </cell>
          <cell r="AS330">
            <v>0</v>
          </cell>
          <cell r="AT330" t="str">
            <v>56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R331">
            <v>0</v>
          </cell>
          <cell r="AS331">
            <v>0</v>
          </cell>
          <cell r="AT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R333">
            <v>0</v>
          </cell>
          <cell r="AS333">
            <v>0</v>
          </cell>
          <cell r="AT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R337">
            <v>0</v>
          </cell>
          <cell r="AS337">
            <v>0</v>
          </cell>
          <cell r="AT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R338">
            <v>0</v>
          </cell>
          <cell r="AS338">
            <v>0</v>
          </cell>
          <cell r="AT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R339">
            <v>0</v>
          </cell>
          <cell r="AS339">
            <v>0</v>
          </cell>
          <cell r="AT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R340">
            <v>0</v>
          </cell>
          <cell r="AS340">
            <v>0</v>
          </cell>
          <cell r="AT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  <cell r="AR341">
            <v>0</v>
          </cell>
          <cell r="AS341">
            <v>0</v>
          </cell>
          <cell r="AT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  <cell r="AR342">
            <v>0</v>
          </cell>
          <cell r="AS342">
            <v>0</v>
          </cell>
          <cell r="AT342">
            <v>0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  <cell r="AR343">
            <v>0</v>
          </cell>
          <cell r="AS343">
            <v>0</v>
          </cell>
          <cell r="AT343">
            <v>0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  <cell r="AR344">
            <v>0</v>
          </cell>
          <cell r="AS344">
            <v>0</v>
          </cell>
          <cell r="AT344">
            <v>0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  <cell r="AR345">
            <v>0</v>
          </cell>
          <cell r="AS345">
            <v>0</v>
          </cell>
          <cell r="AT345">
            <v>0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  <cell r="AR346">
            <v>0</v>
          </cell>
          <cell r="AS346">
            <v>0</v>
          </cell>
          <cell r="AT346">
            <v>0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  <cell r="AR347">
            <v>0</v>
          </cell>
          <cell r="AS347">
            <v>0</v>
          </cell>
          <cell r="AT347">
            <v>0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  <cell r="AR348">
            <v>0</v>
          </cell>
          <cell r="AS348">
            <v>0</v>
          </cell>
          <cell r="AT348">
            <v>0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R349">
            <v>0</v>
          </cell>
          <cell r="AS349">
            <v>0</v>
          </cell>
          <cell r="AT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R350">
            <v>0</v>
          </cell>
          <cell r="AS350">
            <v>0</v>
          </cell>
          <cell r="AT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R351">
            <v>0</v>
          </cell>
          <cell r="AS351">
            <v>0</v>
          </cell>
          <cell r="AT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  <cell r="AR352">
            <v>0</v>
          </cell>
          <cell r="AS352">
            <v>0</v>
          </cell>
          <cell r="AT352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R354">
            <v>0</v>
          </cell>
          <cell r="AS354">
            <v>0</v>
          </cell>
          <cell r="AT354" t="str">
            <v>23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R355">
            <v>0</v>
          </cell>
          <cell r="AS355">
            <v>0</v>
          </cell>
          <cell r="AT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R356">
            <v>0</v>
          </cell>
          <cell r="AS356">
            <v>0</v>
          </cell>
          <cell r="AT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  <cell r="AR357">
            <v>0</v>
          </cell>
          <cell r="AS357">
            <v>0</v>
          </cell>
          <cell r="AT357">
            <v>0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  <cell r="AR358">
            <v>0</v>
          </cell>
          <cell r="AS358">
            <v>0</v>
          </cell>
          <cell r="AT358">
            <v>0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  <cell r="AR359">
            <v>0</v>
          </cell>
          <cell r="AS359">
            <v>0</v>
          </cell>
          <cell r="AT359">
            <v>0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R360">
            <v>0</v>
          </cell>
          <cell r="AS360">
            <v>0</v>
          </cell>
          <cell r="AT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  <cell r="AR361">
            <v>0</v>
          </cell>
          <cell r="AS361">
            <v>0</v>
          </cell>
          <cell r="AT361" t="str">
            <v>56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R362">
            <v>0</v>
          </cell>
          <cell r="AS362">
            <v>0</v>
          </cell>
          <cell r="AT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R364">
            <v>0</v>
          </cell>
          <cell r="AS364">
            <v>0</v>
          </cell>
          <cell r="AT364" t="str">
            <v>56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R365">
            <v>0</v>
          </cell>
          <cell r="AS365">
            <v>0</v>
          </cell>
          <cell r="AT365" t="str">
            <v>56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R366">
            <v>0</v>
          </cell>
          <cell r="AS366">
            <v>0</v>
          </cell>
          <cell r="AT366" t="str">
            <v>56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R367">
            <v>0</v>
          </cell>
          <cell r="AS367">
            <v>0</v>
          </cell>
          <cell r="AT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R369">
            <v>0</v>
          </cell>
          <cell r="AS369">
            <v>0</v>
          </cell>
          <cell r="AT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R370">
            <v>0</v>
          </cell>
          <cell r="AS370">
            <v>0</v>
          </cell>
          <cell r="AT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  <cell r="AR371">
            <v>0</v>
          </cell>
          <cell r="AS371">
            <v>0</v>
          </cell>
          <cell r="AT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R372">
            <v>0</v>
          </cell>
          <cell r="AS372">
            <v>0</v>
          </cell>
          <cell r="AT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R373">
            <v>0</v>
          </cell>
          <cell r="AS373">
            <v>0</v>
          </cell>
          <cell r="AT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R374">
            <v>0</v>
          </cell>
          <cell r="AS374">
            <v>0</v>
          </cell>
          <cell r="AT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R375">
            <v>0</v>
          </cell>
          <cell r="AS375">
            <v>0</v>
          </cell>
          <cell r="AT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R376">
            <v>0</v>
          </cell>
          <cell r="AS376">
            <v>0</v>
          </cell>
          <cell r="AT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  <cell r="AR378">
            <v>0</v>
          </cell>
          <cell r="AS378">
            <v>0</v>
          </cell>
          <cell r="AT378">
            <v>0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  <cell r="AR379">
            <v>0</v>
          </cell>
          <cell r="AS379">
            <v>0</v>
          </cell>
          <cell r="AT379">
            <v>0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  <cell r="AR380">
            <v>0</v>
          </cell>
          <cell r="AS380">
            <v>0</v>
          </cell>
          <cell r="AT380">
            <v>0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  <cell r="AR382">
            <v>0</v>
          </cell>
          <cell r="AS382">
            <v>0</v>
          </cell>
          <cell r="AT382">
            <v>0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  <cell r="AR383">
            <v>0</v>
          </cell>
          <cell r="AS383">
            <v>0</v>
          </cell>
          <cell r="AT383">
            <v>0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  <cell r="AR384">
            <v>0</v>
          </cell>
          <cell r="AS384">
            <v>0</v>
          </cell>
          <cell r="AT384">
            <v>0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  <cell r="AR385">
            <v>0</v>
          </cell>
          <cell r="AS385">
            <v>0</v>
          </cell>
          <cell r="AT385" t="str">
            <v>55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R386">
            <v>0</v>
          </cell>
          <cell r="AS386">
            <v>0</v>
          </cell>
          <cell r="AT386" t="str">
            <v>55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  <cell r="AR387">
            <v>0</v>
          </cell>
          <cell r="AS387">
            <v>0</v>
          </cell>
          <cell r="AT387">
            <v>0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  <cell r="AR388">
            <v>0</v>
          </cell>
          <cell r="AS388">
            <v>0</v>
          </cell>
          <cell r="AT388">
            <v>0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  <cell r="AR389">
            <v>0</v>
          </cell>
          <cell r="AS389">
            <v>0</v>
          </cell>
          <cell r="AT389">
            <v>0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  <cell r="AR390">
            <v>0</v>
          </cell>
          <cell r="AS390">
            <v>0</v>
          </cell>
          <cell r="AT390">
            <v>0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  <cell r="AR391">
            <v>0</v>
          </cell>
          <cell r="AS391">
            <v>0</v>
          </cell>
          <cell r="AT391">
            <v>0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  <cell r="AR392">
            <v>0</v>
          </cell>
          <cell r="AS392">
            <v>0</v>
          </cell>
          <cell r="AT392">
            <v>0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  <cell r="AR393">
            <v>0</v>
          </cell>
          <cell r="AS393">
            <v>0</v>
          </cell>
          <cell r="AT393">
            <v>0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  <cell r="AR394">
            <v>0</v>
          </cell>
          <cell r="AS394">
            <v>0</v>
          </cell>
          <cell r="AT394">
            <v>0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  <cell r="AR396">
            <v>0</v>
          </cell>
          <cell r="AS396">
            <v>0</v>
          </cell>
          <cell r="AT396">
            <v>0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  <cell r="AR397">
            <v>0</v>
          </cell>
          <cell r="AS397">
            <v>0</v>
          </cell>
          <cell r="AT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  <cell r="AR398">
            <v>0</v>
          </cell>
          <cell r="AS398">
            <v>0</v>
          </cell>
          <cell r="AT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R399">
            <v>0</v>
          </cell>
          <cell r="AS399">
            <v>0</v>
          </cell>
          <cell r="AT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  <cell r="AR400">
            <v>0</v>
          </cell>
          <cell r="AS400">
            <v>0</v>
          </cell>
          <cell r="AT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  <cell r="AR401">
            <v>0</v>
          </cell>
          <cell r="AS401">
            <v>0</v>
          </cell>
          <cell r="AT401">
            <v>0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R402">
            <v>0</v>
          </cell>
          <cell r="AS402">
            <v>0</v>
          </cell>
          <cell r="AT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  <cell r="AR403">
            <v>0</v>
          </cell>
          <cell r="AS403">
            <v>0</v>
          </cell>
          <cell r="AT403">
            <v>0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  <cell r="AR404">
            <v>0</v>
          </cell>
          <cell r="AS404">
            <v>0</v>
          </cell>
          <cell r="AT404">
            <v>0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  <cell r="AR405">
            <v>0</v>
          </cell>
          <cell r="AS405">
            <v>0</v>
          </cell>
          <cell r="AT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  <cell r="AR406">
            <v>0</v>
          </cell>
          <cell r="AS406">
            <v>0</v>
          </cell>
          <cell r="AT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  <cell r="AR407">
            <v>0</v>
          </cell>
          <cell r="AS407">
            <v>0</v>
          </cell>
          <cell r="AT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  <cell r="AR408">
            <v>0</v>
          </cell>
          <cell r="AS408">
            <v>0</v>
          </cell>
          <cell r="AT408">
            <v>0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R409">
            <v>0</v>
          </cell>
          <cell r="AS409">
            <v>0</v>
          </cell>
          <cell r="AT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  <cell r="AR410">
            <v>0</v>
          </cell>
          <cell r="AS410">
            <v>0</v>
          </cell>
          <cell r="AT410">
            <v>0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  <cell r="AR411">
            <v>0</v>
          </cell>
          <cell r="AS411">
            <v>0</v>
          </cell>
          <cell r="AT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  <cell r="AR412">
            <v>0</v>
          </cell>
          <cell r="AS412">
            <v>0</v>
          </cell>
          <cell r="AT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  <cell r="AR413">
            <v>0</v>
          </cell>
          <cell r="AS413">
            <v>0</v>
          </cell>
          <cell r="AT413">
            <v>0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R414">
            <v>0</v>
          </cell>
          <cell r="AS414">
            <v>0</v>
          </cell>
          <cell r="AT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  <cell r="AR415">
            <v>0</v>
          </cell>
          <cell r="AS415">
            <v>0</v>
          </cell>
          <cell r="AT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  <cell r="AR416">
            <v>0</v>
          </cell>
          <cell r="AS416">
            <v>0</v>
          </cell>
          <cell r="AT416">
            <v>0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  <cell r="AR417">
            <v>0</v>
          </cell>
          <cell r="AS417">
            <v>0</v>
          </cell>
          <cell r="AT417">
            <v>0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  <cell r="AR418">
            <v>0</v>
          </cell>
          <cell r="AS418">
            <v>0</v>
          </cell>
          <cell r="AT418">
            <v>0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  <cell r="AR419">
            <v>0</v>
          </cell>
          <cell r="AS419">
            <v>0</v>
          </cell>
          <cell r="AT419">
            <v>0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  <cell r="AR420">
            <v>0</v>
          </cell>
          <cell r="AS420">
            <v>0</v>
          </cell>
          <cell r="AT420">
            <v>0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R421">
            <v>0</v>
          </cell>
          <cell r="AS421">
            <v>0</v>
          </cell>
          <cell r="AT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R422">
            <v>0</v>
          </cell>
          <cell r="AS422">
            <v>0</v>
          </cell>
          <cell r="AT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  <cell r="AR423">
            <v>0</v>
          </cell>
          <cell r="AS423">
            <v>0</v>
          </cell>
          <cell r="AT423">
            <v>0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  <cell r="AR424">
            <v>0</v>
          </cell>
          <cell r="AS424">
            <v>0</v>
          </cell>
          <cell r="AT424">
            <v>0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  <cell r="AR425">
            <v>0</v>
          </cell>
          <cell r="AS425">
            <v>0</v>
          </cell>
          <cell r="AT425">
            <v>0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R426">
            <v>0</v>
          </cell>
          <cell r="AS426">
            <v>0</v>
          </cell>
          <cell r="AT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R427">
            <v>0</v>
          </cell>
          <cell r="AS427">
            <v>0</v>
          </cell>
          <cell r="AT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R428">
            <v>0</v>
          </cell>
          <cell r="AS428">
            <v>0</v>
          </cell>
          <cell r="AT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R429">
            <v>0</v>
          </cell>
          <cell r="AS429">
            <v>0</v>
          </cell>
          <cell r="AT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R430">
            <v>0</v>
          </cell>
          <cell r="AS430">
            <v>0</v>
          </cell>
          <cell r="AT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R431">
            <v>0</v>
          </cell>
          <cell r="AS431">
            <v>0</v>
          </cell>
          <cell r="AT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R432">
            <v>0</v>
          </cell>
          <cell r="AS432">
            <v>0</v>
          </cell>
          <cell r="AT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  <cell r="AR433">
            <v>0</v>
          </cell>
          <cell r="AS433">
            <v>0</v>
          </cell>
          <cell r="AT433">
            <v>0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R434">
            <v>0</v>
          </cell>
          <cell r="AS434">
            <v>0</v>
          </cell>
          <cell r="AT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R435">
            <v>0</v>
          </cell>
          <cell r="AS435">
            <v>0</v>
          </cell>
          <cell r="AT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R437">
            <v>0</v>
          </cell>
          <cell r="AS437">
            <v>0</v>
          </cell>
          <cell r="AT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  <cell r="AR438">
            <v>0</v>
          </cell>
          <cell r="AS438">
            <v>0</v>
          </cell>
          <cell r="AT438" t="str">
            <v>56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  <cell r="AR439">
            <v>0</v>
          </cell>
          <cell r="AS439">
            <v>0</v>
          </cell>
          <cell r="AT439" t="str">
            <v xml:space="preserve"> 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  <cell r="AR440">
            <v>0</v>
          </cell>
          <cell r="AS440">
            <v>0</v>
          </cell>
          <cell r="AT440">
            <v>0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  <cell r="AR441">
            <v>0</v>
          </cell>
          <cell r="AS441">
            <v>0</v>
          </cell>
          <cell r="AT441">
            <v>0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R442">
            <v>0</v>
          </cell>
          <cell r="AS442">
            <v>0</v>
          </cell>
          <cell r="AT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R443">
            <v>0</v>
          </cell>
          <cell r="AS443">
            <v>0</v>
          </cell>
          <cell r="AT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R444">
            <v>0</v>
          </cell>
          <cell r="AS444">
            <v>0</v>
          </cell>
          <cell r="AT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  <cell r="AR445">
            <v>0</v>
          </cell>
          <cell r="AS445">
            <v>0</v>
          </cell>
          <cell r="AT445">
            <v>0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  <cell r="AR446">
            <v>0</v>
          </cell>
          <cell r="AS446">
            <v>0</v>
          </cell>
          <cell r="AT446">
            <v>0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  <cell r="AR447">
            <v>0</v>
          </cell>
          <cell r="AS447">
            <v>0</v>
          </cell>
          <cell r="AT447">
            <v>0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R448">
            <v>0</v>
          </cell>
          <cell r="AS448">
            <v>0</v>
          </cell>
          <cell r="AT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R449">
            <v>0</v>
          </cell>
          <cell r="AS449">
            <v>0</v>
          </cell>
          <cell r="AT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  <cell r="AR450">
            <v>0</v>
          </cell>
          <cell r="AS450">
            <v>0</v>
          </cell>
          <cell r="AT450">
            <v>0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R451">
            <v>0</v>
          </cell>
          <cell r="AS451">
            <v>0</v>
          </cell>
          <cell r="AT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R452">
            <v>0</v>
          </cell>
          <cell r="AS452">
            <v>0</v>
          </cell>
          <cell r="AT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R453">
            <v>0</v>
          </cell>
          <cell r="AS453">
            <v>0</v>
          </cell>
          <cell r="AT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  <cell r="AR454">
            <v>0</v>
          </cell>
          <cell r="AS454">
            <v>0</v>
          </cell>
          <cell r="AT454">
            <v>0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R455">
            <v>0</v>
          </cell>
          <cell r="AS455">
            <v>0</v>
          </cell>
          <cell r="AT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  <cell r="AR456">
            <v>0</v>
          </cell>
          <cell r="AS456">
            <v>0</v>
          </cell>
          <cell r="AT456">
            <v>0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R457">
            <v>0</v>
          </cell>
          <cell r="AS457">
            <v>0</v>
          </cell>
          <cell r="AT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R458">
            <v>0</v>
          </cell>
          <cell r="AS458">
            <v>0</v>
          </cell>
          <cell r="AT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R460">
            <v>0</v>
          </cell>
          <cell r="AS460">
            <v>0</v>
          </cell>
          <cell r="AT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  <cell r="AR461">
            <v>0</v>
          </cell>
          <cell r="AS461">
            <v>0</v>
          </cell>
          <cell r="AT461">
            <v>0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R462">
            <v>0</v>
          </cell>
          <cell r="AS462">
            <v>0</v>
          </cell>
          <cell r="AT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R463">
            <v>0</v>
          </cell>
          <cell r="AS463">
            <v>0</v>
          </cell>
          <cell r="AT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  <cell r="AR464">
            <v>0</v>
          </cell>
          <cell r="AS464">
            <v>0</v>
          </cell>
          <cell r="AT464">
            <v>0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  <cell r="AR465">
            <v>0</v>
          </cell>
          <cell r="AS465">
            <v>0</v>
          </cell>
          <cell r="AT465">
            <v>0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  <cell r="AR466">
            <v>0</v>
          </cell>
          <cell r="AS466">
            <v>0</v>
          </cell>
          <cell r="AT466">
            <v>0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R467">
            <v>0</v>
          </cell>
          <cell r="AS467">
            <v>0</v>
          </cell>
          <cell r="AT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  <cell r="AR468">
            <v>0</v>
          </cell>
          <cell r="AS468">
            <v>0</v>
          </cell>
          <cell r="AT468">
            <v>0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  <cell r="AR469">
            <v>0</v>
          </cell>
          <cell r="AS469">
            <v>0</v>
          </cell>
          <cell r="AT469">
            <v>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R470">
            <v>0</v>
          </cell>
          <cell r="AS470">
            <v>0</v>
          </cell>
          <cell r="AT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  <cell r="AR471">
            <v>0</v>
          </cell>
          <cell r="AS471">
            <v>0</v>
          </cell>
          <cell r="AT471">
            <v>0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R472">
            <v>0</v>
          </cell>
          <cell r="AS472">
            <v>0</v>
          </cell>
          <cell r="AT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  <cell r="AR473">
            <v>0</v>
          </cell>
          <cell r="AS473">
            <v>0</v>
          </cell>
          <cell r="AT473">
            <v>0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  <cell r="AR474">
            <v>0</v>
          </cell>
          <cell r="AS474">
            <v>0</v>
          </cell>
          <cell r="AT474">
            <v>0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R475">
            <v>0</v>
          </cell>
          <cell r="AS475">
            <v>0</v>
          </cell>
          <cell r="AT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R476">
            <v>0</v>
          </cell>
          <cell r="AS476">
            <v>0</v>
          </cell>
          <cell r="AT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  <cell r="AR477">
            <v>0</v>
          </cell>
          <cell r="AS477">
            <v>0</v>
          </cell>
          <cell r="A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R478">
            <v>0</v>
          </cell>
          <cell r="AS478">
            <v>0</v>
          </cell>
          <cell r="AT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  <cell r="AR479">
            <v>0</v>
          </cell>
          <cell r="AS479">
            <v>0</v>
          </cell>
          <cell r="AT479">
            <v>0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  <cell r="AR480">
            <v>0</v>
          </cell>
          <cell r="AS480">
            <v>0</v>
          </cell>
          <cell r="AT480">
            <v>0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R481">
            <v>0</v>
          </cell>
          <cell r="AS481">
            <v>0</v>
          </cell>
          <cell r="AT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  <cell r="AR482">
            <v>0</v>
          </cell>
          <cell r="AS482">
            <v>0</v>
          </cell>
          <cell r="AT482">
            <v>0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  <cell r="AR483">
            <v>0</v>
          </cell>
          <cell r="AS483">
            <v>0</v>
          </cell>
          <cell r="AT483">
            <v>0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  <cell r="AR484">
            <v>0</v>
          </cell>
          <cell r="AS484">
            <v>0</v>
          </cell>
          <cell r="AT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R485">
            <v>0</v>
          </cell>
          <cell r="AS485">
            <v>0</v>
          </cell>
          <cell r="AT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  <cell r="AR486">
            <v>0</v>
          </cell>
          <cell r="AS486">
            <v>0</v>
          </cell>
          <cell r="AT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  <cell r="AR487">
            <v>0</v>
          </cell>
          <cell r="AS487">
            <v>0</v>
          </cell>
          <cell r="AT487">
            <v>0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  <cell r="AR488">
            <v>0</v>
          </cell>
          <cell r="AS488">
            <v>0</v>
          </cell>
          <cell r="AT488">
            <v>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  <cell r="AR489">
            <v>0</v>
          </cell>
          <cell r="AS489">
            <v>0</v>
          </cell>
          <cell r="AT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  <cell r="AR490">
            <v>0</v>
          </cell>
          <cell r="AS490">
            <v>0</v>
          </cell>
          <cell r="AT490">
            <v>0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  <cell r="AR491">
            <v>0</v>
          </cell>
          <cell r="AS491">
            <v>0</v>
          </cell>
          <cell r="AT491">
            <v>0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  <cell r="AR492">
            <v>0</v>
          </cell>
          <cell r="AS492">
            <v>0</v>
          </cell>
          <cell r="AT492">
            <v>0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  <cell r="AR493">
            <v>0</v>
          </cell>
          <cell r="AS493">
            <v>0</v>
          </cell>
          <cell r="AT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R494">
            <v>0</v>
          </cell>
          <cell r="AS494">
            <v>0</v>
          </cell>
          <cell r="AT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  <cell r="AR495">
            <v>0</v>
          </cell>
          <cell r="AS495">
            <v>0</v>
          </cell>
          <cell r="AT495">
            <v>0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  <cell r="AR496">
            <v>0</v>
          </cell>
          <cell r="AS496">
            <v>0</v>
          </cell>
          <cell r="AT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  <cell r="AR497">
            <v>0</v>
          </cell>
          <cell r="AS497">
            <v>0</v>
          </cell>
          <cell r="AT497">
            <v>0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  <cell r="AR498">
            <v>0</v>
          </cell>
          <cell r="AS498">
            <v>0</v>
          </cell>
          <cell r="AT498">
            <v>0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  <cell r="AR499">
            <v>0</v>
          </cell>
          <cell r="AS499">
            <v>0</v>
          </cell>
          <cell r="AT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  <cell r="AR500">
            <v>0</v>
          </cell>
          <cell r="AS500">
            <v>0</v>
          </cell>
          <cell r="AT500">
            <v>0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  <cell r="AR501">
            <v>0</v>
          </cell>
          <cell r="AS501">
            <v>0</v>
          </cell>
          <cell r="AT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  <cell r="AR502">
            <v>0</v>
          </cell>
          <cell r="AS502">
            <v>0</v>
          </cell>
          <cell r="AT502">
            <v>0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  <cell r="AR503">
            <v>0</v>
          </cell>
          <cell r="AS503">
            <v>0</v>
          </cell>
          <cell r="AT503">
            <v>0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  <cell r="AR504">
            <v>0</v>
          </cell>
          <cell r="AS504">
            <v>0</v>
          </cell>
          <cell r="AT504">
            <v>0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  <cell r="AR505">
            <v>0</v>
          </cell>
          <cell r="AS505">
            <v>0</v>
          </cell>
          <cell r="AT505">
            <v>0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  <cell r="AR506">
            <v>0</v>
          </cell>
          <cell r="AS506">
            <v>0</v>
          </cell>
          <cell r="AT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R507">
            <v>0</v>
          </cell>
          <cell r="AS507">
            <v>0</v>
          </cell>
          <cell r="AT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  <cell r="AR508">
            <v>0</v>
          </cell>
          <cell r="AS508">
            <v>0</v>
          </cell>
          <cell r="AT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  <cell r="AR509">
            <v>0</v>
          </cell>
          <cell r="AS509">
            <v>0</v>
          </cell>
          <cell r="AT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  <cell r="AR510">
            <v>0</v>
          </cell>
          <cell r="AS510">
            <v>0</v>
          </cell>
          <cell r="AT510">
            <v>0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  <cell r="AR511">
            <v>0</v>
          </cell>
          <cell r="AS511">
            <v>0</v>
          </cell>
          <cell r="AT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  <cell r="AR512">
            <v>0</v>
          </cell>
          <cell r="AS512">
            <v>0</v>
          </cell>
          <cell r="AT512">
            <v>0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  <cell r="AR513">
            <v>0</v>
          </cell>
          <cell r="AS513">
            <v>0</v>
          </cell>
          <cell r="AT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  <cell r="AR514">
            <v>0</v>
          </cell>
          <cell r="AS514">
            <v>0</v>
          </cell>
          <cell r="AT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  <cell r="AR515">
            <v>0</v>
          </cell>
          <cell r="AS515">
            <v>0</v>
          </cell>
          <cell r="AT515">
            <v>0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  <cell r="AR516">
            <v>0</v>
          </cell>
          <cell r="AS516">
            <v>0</v>
          </cell>
          <cell r="AT516">
            <v>0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  <cell r="AR517">
            <v>0</v>
          </cell>
          <cell r="AS517">
            <v>0</v>
          </cell>
          <cell r="AT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  <cell r="AR518">
            <v>0</v>
          </cell>
          <cell r="AS518">
            <v>0</v>
          </cell>
          <cell r="AT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  <cell r="AR519">
            <v>0</v>
          </cell>
          <cell r="AS519">
            <v>0</v>
          </cell>
          <cell r="AT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  <cell r="AR520">
            <v>0</v>
          </cell>
          <cell r="AS520">
            <v>0</v>
          </cell>
          <cell r="AT520">
            <v>0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  <cell r="AR521">
            <v>0</v>
          </cell>
          <cell r="AS521">
            <v>0</v>
          </cell>
          <cell r="AT521">
            <v>0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  <cell r="AR522">
            <v>0</v>
          </cell>
          <cell r="AS522">
            <v>0</v>
          </cell>
          <cell r="AT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  <cell r="AR523">
            <v>0</v>
          </cell>
          <cell r="AS523">
            <v>0</v>
          </cell>
          <cell r="AT523">
            <v>0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  <cell r="AR524">
            <v>0</v>
          </cell>
          <cell r="AS524">
            <v>0</v>
          </cell>
          <cell r="AT524">
            <v>0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  <cell r="AR525">
            <v>0</v>
          </cell>
          <cell r="AS525">
            <v>0</v>
          </cell>
          <cell r="AT525">
            <v>0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  <cell r="AR526">
            <v>0</v>
          </cell>
          <cell r="AS526">
            <v>0</v>
          </cell>
          <cell r="AT526" t="str">
            <v>23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  <cell r="AR527">
            <v>0</v>
          </cell>
          <cell r="AS527">
            <v>0</v>
          </cell>
          <cell r="AT527">
            <v>0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  <cell r="AR528">
            <v>0</v>
          </cell>
          <cell r="AS528">
            <v>0</v>
          </cell>
          <cell r="AT528">
            <v>0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R529">
            <v>0</v>
          </cell>
          <cell r="AS529">
            <v>0</v>
          </cell>
          <cell r="AT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R530">
            <v>0</v>
          </cell>
          <cell r="AS530">
            <v>0</v>
          </cell>
          <cell r="AT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R531">
            <v>0</v>
          </cell>
          <cell r="AS531">
            <v>0</v>
          </cell>
          <cell r="AT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  <cell r="AR532">
            <v>0</v>
          </cell>
          <cell r="AS532">
            <v>0</v>
          </cell>
          <cell r="AT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  <cell r="AR533">
            <v>0</v>
          </cell>
          <cell r="AS533">
            <v>0</v>
          </cell>
          <cell r="AT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  <cell r="AR534">
            <v>0</v>
          </cell>
          <cell r="AS534">
            <v>0</v>
          </cell>
          <cell r="AT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  <cell r="AR535">
            <v>0</v>
          </cell>
          <cell r="AS535">
            <v>0</v>
          </cell>
          <cell r="AT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  <cell r="AR536">
            <v>0</v>
          </cell>
          <cell r="AS536">
            <v>0</v>
          </cell>
          <cell r="AT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  <cell r="AR537">
            <v>0</v>
          </cell>
          <cell r="AS537">
            <v>0</v>
          </cell>
          <cell r="AT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  <cell r="AR538">
            <v>0</v>
          </cell>
          <cell r="AS538">
            <v>0</v>
          </cell>
          <cell r="AT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  <cell r="AR539">
            <v>0</v>
          </cell>
          <cell r="AS539">
            <v>0</v>
          </cell>
          <cell r="AT539" t="str">
            <v xml:space="preserve"> 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  <cell r="AR540">
            <v>0</v>
          </cell>
          <cell r="AS540">
            <v>0</v>
          </cell>
          <cell r="AT540">
            <v>0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R541">
            <v>0</v>
          </cell>
          <cell r="AS541">
            <v>0</v>
          </cell>
          <cell r="AT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  <cell r="AR542">
            <v>0</v>
          </cell>
          <cell r="AS542">
            <v>0</v>
          </cell>
          <cell r="AT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  <cell r="AR543">
            <v>0</v>
          </cell>
          <cell r="AS543">
            <v>0</v>
          </cell>
          <cell r="AT543">
            <v>0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  <cell r="AR544">
            <v>0</v>
          </cell>
          <cell r="AS544">
            <v>0</v>
          </cell>
          <cell r="AT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  <cell r="AR545">
            <v>0</v>
          </cell>
          <cell r="AS545">
            <v>0</v>
          </cell>
          <cell r="AT545">
            <v>0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  <cell r="AR546">
            <v>0</v>
          </cell>
          <cell r="AS546">
            <v>0</v>
          </cell>
          <cell r="AT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  <cell r="AR547">
            <v>0</v>
          </cell>
          <cell r="AS547">
            <v>0</v>
          </cell>
          <cell r="AT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  <cell r="AR548">
            <v>0</v>
          </cell>
          <cell r="AS548">
            <v>0</v>
          </cell>
          <cell r="AT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  <cell r="AR549">
            <v>0</v>
          </cell>
          <cell r="AS549">
            <v>0</v>
          </cell>
          <cell r="AT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R550">
            <v>0</v>
          </cell>
          <cell r="AS550">
            <v>0</v>
          </cell>
          <cell r="AT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  <cell r="AR551">
            <v>0</v>
          </cell>
          <cell r="AS551">
            <v>0</v>
          </cell>
          <cell r="AT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  <cell r="AR552">
            <v>0</v>
          </cell>
          <cell r="AS552">
            <v>0</v>
          </cell>
          <cell r="AT552">
            <v>0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  <cell r="AR553">
            <v>0</v>
          </cell>
          <cell r="AS553">
            <v>0</v>
          </cell>
          <cell r="AT553">
            <v>0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  <cell r="AR554">
            <v>0</v>
          </cell>
          <cell r="AS554">
            <v>0</v>
          </cell>
          <cell r="AT554">
            <v>0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  <cell r="AR555">
            <v>0</v>
          </cell>
          <cell r="AS555">
            <v>0</v>
          </cell>
          <cell r="AT555">
            <v>0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  <cell r="AR556">
            <v>0</v>
          </cell>
          <cell r="AS556">
            <v>0</v>
          </cell>
          <cell r="AT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  <cell r="AR557">
            <v>0</v>
          </cell>
          <cell r="AS557">
            <v>0</v>
          </cell>
          <cell r="AT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  <cell r="AR558">
            <v>0</v>
          </cell>
          <cell r="AS558">
            <v>0</v>
          </cell>
          <cell r="AT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  <cell r="AR559">
            <v>0</v>
          </cell>
          <cell r="AS559">
            <v>0</v>
          </cell>
          <cell r="AT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  <cell r="AR560">
            <v>0</v>
          </cell>
          <cell r="AS560">
            <v>0</v>
          </cell>
          <cell r="AT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  <cell r="AR561">
            <v>0</v>
          </cell>
          <cell r="AS561">
            <v>0</v>
          </cell>
          <cell r="AT561">
            <v>0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  <cell r="AR562">
            <v>0</v>
          </cell>
          <cell r="AS562">
            <v>0</v>
          </cell>
          <cell r="AT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  <cell r="AR563">
            <v>0</v>
          </cell>
          <cell r="AS563">
            <v>0</v>
          </cell>
          <cell r="AT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  <cell r="AR564">
            <v>0</v>
          </cell>
          <cell r="AS564">
            <v>0</v>
          </cell>
          <cell r="AT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  <cell r="AR565">
            <v>0</v>
          </cell>
          <cell r="AS565">
            <v>0</v>
          </cell>
          <cell r="AT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  <cell r="AR566">
            <v>0</v>
          </cell>
          <cell r="AS566">
            <v>0</v>
          </cell>
          <cell r="AT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R567">
            <v>0</v>
          </cell>
          <cell r="AS567">
            <v>0</v>
          </cell>
          <cell r="AT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R568">
            <v>0</v>
          </cell>
          <cell r="AS568">
            <v>0</v>
          </cell>
          <cell r="AT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R569">
            <v>0</v>
          </cell>
          <cell r="AS569">
            <v>0</v>
          </cell>
          <cell r="AT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R570">
            <v>0</v>
          </cell>
          <cell r="AS570">
            <v>0</v>
          </cell>
          <cell r="AT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R571">
            <v>0</v>
          </cell>
          <cell r="AS571">
            <v>0</v>
          </cell>
          <cell r="AT571" t="str">
            <v>23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R572">
            <v>0</v>
          </cell>
          <cell r="AS572">
            <v>0</v>
          </cell>
          <cell r="AT572" t="str">
            <v>56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R573">
            <v>0</v>
          </cell>
          <cell r="AS573">
            <v>0</v>
          </cell>
          <cell r="AT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R574">
            <v>0</v>
          </cell>
          <cell r="AS574">
            <v>0</v>
          </cell>
          <cell r="AT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R575">
            <v>0</v>
          </cell>
          <cell r="AS575">
            <v>0</v>
          </cell>
          <cell r="AT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  <cell r="AR576">
            <v>0</v>
          </cell>
          <cell r="AS576">
            <v>0</v>
          </cell>
          <cell r="AT576">
            <v>0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R577">
            <v>0</v>
          </cell>
          <cell r="AS577">
            <v>0</v>
          </cell>
          <cell r="AT577" t="str">
            <v>23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  <cell r="AR578">
            <v>0</v>
          </cell>
          <cell r="AS578">
            <v>0</v>
          </cell>
          <cell r="AT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  <cell r="AR579">
            <v>0</v>
          </cell>
          <cell r="AS579">
            <v>0</v>
          </cell>
          <cell r="AT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  <cell r="AR580">
            <v>0</v>
          </cell>
          <cell r="AS580">
            <v>0</v>
          </cell>
          <cell r="AT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R581">
            <v>0</v>
          </cell>
          <cell r="AS581">
            <v>0</v>
          </cell>
          <cell r="AT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R582">
            <v>0</v>
          </cell>
          <cell r="AS582">
            <v>0</v>
          </cell>
          <cell r="AT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  <cell r="AR583">
            <v>0</v>
          </cell>
          <cell r="AS583">
            <v>0</v>
          </cell>
          <cell r="AT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  <cell r="AR584">
            <v>0</v>
          </cell>
          <cell r="AS584">
            <v>0</v>
          </cell>
          <cell r="AT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  <cell r="AR585">
            <v>0</v>
          </cell>
          <cell r="AS585">
            <v>0</v>
          </cell>
          <cell r="AT585">
            <v>0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  <cell r="AR586">
            <v>0</v>
          </cell>
          <cell r="AS586">
            <v>0</v>
          </cell>
          <cell r="AT586">
            <v>0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  <cell r="AR587">
            <v>0</v>
          </cell>
          <cell r="AS587">
            <v>0</v>
          </cell>
          <cell r="AT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  <cell r="AR588">
            <v>0</v>
          </cell>
          <cell r="AS588">
            <v>0</v>
          </cell>
          <cell r="AT588">
            <v>0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  <cell r="AR589">
            <v>0</v>
          </cell>
          <cell r="AS589">
            <v>0</v>
          </cell>
          <cell r="AT589" t="str">
            <v>56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  <cell r="AR590">
            <v>0</v>
          </cell>
          <cell r="AS590">
            <v>0</v>
          </cell>
          <cell r="AT590">
            <v>0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R591">
            <v>0</v>
          </cell>
          <cell r="AS591">
            <v>0</v>
          </cell>
          <cell r="AT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  <cell r="AR592">
            <v>0</v>
          </cell>
          <cell r="AS592">
            <v>0</v>
          </cell>
          <cell r="AT592">
            <v>0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  <cell r="AR593">
            <v>0</v>
          </cell>
          <cell r="AS593">
            <v>0</v>
          </cell>
          <cell r="AT593" t="str">
            <v>56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  <cell r="AR594">
            <v>0</v>
          </cell>
          <cell r="AS594">
            <v>0</v>
          </cell>
          <cell r="AT594">
            <v>0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  <cell r="AR595">
            <v>0</v>
          </cell>
          <cell r="AS595">
            <v>0</v>
          </cell>
          <cell r="AT595">
            <v>0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  <cell r="AR596">
            <v>0</v>
          </cell>
          <cell r="AS596">
            <v>0</v>
          </cell>
          <cell r="AT596">
            <v>0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  <cell r="AR597">
            <v>0</v>
          </cell>
          <cell r="AS597">
            <v>0</v>
          </cell>
          <cell r="AT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  <cell r="AR598">
            <v>0</v>
          </cell>
          <cell r="AS598">
            <v>0</v>
          </cell>
          <cell r="AT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  <cell r="AR599">
            <v>0</v>
          </cell>
          <cell r="AS599">
            <v>0</v>
          </cell>
          <cell r="AT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  <cell r="AR600">
            <v>0</v>
          </cell>
          <cell r="AS600">
            <v>0</v>
          </cell>
          <cell r="AT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  <cell r="AR601">
            <v>0</v>
          </cell>
          <cell r="AS601">
            <v>0</v>
          </cell>
          <cell r="AT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  <cell r="AR602">
            <v>0</v>
          </cell>
          <cell r="AS602">
            <v>0</v>
          </cell>
          <cell r="AT602">
            <v>0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R603">
            <v>0</v>
          </cell>
          <cell r="AS603">
            <v>0</v>
          </cell>
          <cell r="AT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  <cell r="AR604">
            <v>0</v>
          </cell>
          <cell r="AS604">
            <v>0</v>
          </cell>
          <cell r="AT604">
            <v>0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  <cell r="AR605">
            <v>0</v>
          </cell>
          <cell r="AS605">
            <v>0</v>
          </cell>
          <cell r="AT605">
            <v>0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  <cell r="AR606">
            <v>0</v>
          </cell>
          <cell r="AS606">
            <v>0</v>
          </cell>
          <cell r="AT606">
            <v>0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  <cell r="AR607">
            <v>0</v>
          </cell>
          <cell r="AS607">
            <v>0</v>
          </cell>
          <cell r="AT607" t="str">
            <v>56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  <cell r="AR608">
            <v>0</v>
          </cell>
          <cell r="AS608">
            <v>0</v>
          </cell>
          <cell r="AT608">
            <v>0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  <cell r="AR609">
            <v>0</v>
          </cell>
          <cell r="AS609">
            <v>0</v>
          </cell>
          <cell r="AT609">
            <v>0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  <cell r="AR610">
            <v>0</v>
          </cell>
          <cell r="AS610">
            <v>0</v>
          </cell>
          <cell r="AT610" t="str">
            <v>56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  <cell r="AR611">
            <v>0</v>
          </cell>
          <cell r="AS611">
            <v>0</v>
          </cell>
          <cell r="AT611">
            <v>0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  <cell r="AR612">
            <v>0</v>
          </cell>
          <cell r="AS612">
            <v>0</v>
          </cell>
          <cell r="AT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  <cell r="AR613">
            <v>0</v>
          </cell>
          <cell r="AS613">
            <v>0</v>
          </cell>
          <cell r="AT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  <cell r="AR614">
            <v>0</v>
          </cell>
          <cell r="AS614">
            <v>0</v>
          </cell>
          <cell r="AT614">
            <v>0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  <cell r="AR615">
            <v>0</v>
          </cell>
          <cell r="AS615">
            <v>0</v>
          </cell>
          <cell r="AT615">
            <v>0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  <cell r="AR616">
            <v>0</v>
          </cell>
          <cell r="AS616">
            <v>0</v>
          </cell>
          <cell r="AT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  <cell r="AR617">
            <v>0</v>
          </cell>
          <cell r="AS617">
            <v>0</v>
          </cell>
          <cell r="AT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  <cell r="AR618">
            <v>0</v>
          </cell>
          <cell r="AS618">
            <v>0</v>
          </cell>
          <cell r="AT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  <cell r="AR619">
            <v>0</v>
          </cell>
          <cell r="AS619">
            <v>0</v>
          </cell>
          <cell r="AT619">
            <v>0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  <cell r="AR620">
            <v>0</v>
          </cell>
          <cell r="AS620">
            <v>0</v>
          </cell>
          <cell r="AT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  <cell r="AR621">
            <v>0</v>
          </cell>
          <cell r="AS621">
            <v>0</v>
          </cell>
          <cell r="AT621">
            <v>0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  <cell r="AR622">
            <v>0</v>
          </cell>
          <cell r="AS622">
            <v>0</v>
          </cell>
          <cell r="AT622">
            <v>0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  <cell r="AR623">
            <v>0</v>
          </cell>
          <cell r="AS623">
            <v>0</v>
          </cell>
          <cell r="AT623">
            <v>0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  <cell r="AR624">
            <v>0</v>
          </cell>
          <cell r="AS624">
            <v>0</v>
          </cell>
          <cell r="AT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  <cell r="AR625">
            <v>0</v>
          </cell>
          <cell r="AS625">
            <v>0</v>
          </cell>
          <cell r="AT625">
            <v>0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  <cell r="AR626">
            <v>0</v>
          </cell>
          <cell r="AS626">
            <v>0</v>
          </cell>
          <cell r="AT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  <cell r="AR627">
            <v>0</v>
          </cell>
          <cell r="AS627">
            <v>0</v>
          </cell>
          <cell r="AT627">
            <v>0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  <cell r="AR628">
            <v>0</v>
          </cell>
          <cell r="AS628">
            <v>0</v>
          </cell>
          <cell r="AT628">
            <v>0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  <cell r="AR629">
            <v>0</v>
          </cell>
          <cell r="AS629">
            <v>0</v>
          </cell>
          <cell r="AT629">
            <v>0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  <cell r="AR630">
            <v>0</v>
          </cell>
          <cell r="AS630">
            <v>0</v>
          </cell>
          <cell r="AT630">
            <v>0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  <cell r="AR631">
            <v>0</v>
          </cell>
          <cell r="AS631">
            <v>0</v>
          </cell>
          <cell r="AT631">
            <v>0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  <cell r="AR632">
            <v>0</v>
          </cell>
          <cell r="AS632">
            <v>0</v>
          </cell>
          <cell r="AT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  <cell r="AR633">
            <v>0</v>
          </cell>
          <cell r="AS633">
            <v>0</v>
          </cell>
          <cell r="AT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  <cell r="AR634">
            <v>0</v>
          </cell>
          <cell r="AS634">
            <v>0</v>
          </cell>
          <cell r="AT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  <cell r="AR635">
            <v>0</v>
          </cell>
          <cell r="AS635">
            <v>0</v>
          </cell>
          <cell r="AT635">
            <v>0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  <cell r="AR636">
            <v>0</v>
          </cell>
          <cell r="AS636">
            <v>0</v>
          </cell>
          <cell r="AT636">
            <v>0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  <cell r="AR637">
            <v>0</v>
          </cell>
          <cell r="AS637">
            <v>0</v>
          </cell>
          <cell r="AT637">
            <v>0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  <cell r="AR638">
            <v>0</v>
          </cell>
          <cell r="AS638">
            <v>0</v>
          </cell>
          <cell r="AT638">
            <v>0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  <cell r="AR639">
            <v>0</v>
          </cell>
          <cell r="AS639">
            <v>0</v>
          </cell>
          <cell r="AT639">
            <v>0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  <cell r="AR640">
            <v>0</v>
          </cell>
          <cell r="AS640">
            <v>0</v>
          </cell>
          <cell r="AT640">
            <v>0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  <cell r="AR641">
            <v>0</v>
          </cell>
          <cell r="AS641">
            <v>0</v>
          </cell>
          <cell r="AT641">
            <v>0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  <cell r="AR642">
            <v>0</v>
          </cell>
          <cell r="AS642">
            <v>0</v>
          </cell>
          <cell r="AT642">
            <v>0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  <cell r="AR643">
            <v>0</v>
          </cell>
          <cell r="AS643">
            <v>0</v>
          </cell>
          <cell r="AT643">
            <v>0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  <cell r="AR644">
            <v>0</v>
          </cell>
          <cell r="AS644">
            <v>0</v>
          </cell>
          <cell r="AT644">
            <v>0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  <cell r="AR645">
            <v>0</v>
          </cell>
          <cell r="AS645">
            <v>0</v>
          </cell>
          <cell r="AT645">
            <v>0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  <cell r="AR646">
            <v>0</v>
          </cell>
          <cell r="AS646">
            <v>0</v>
          </cell>
          <cell r="AT646">
            <v>0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  <cell r="AR647">
            <v>0</v>
          </cell>
          <cell r="AS647">
            <v>0</v>
          </cell>
          <cell r="AT647">
            <v>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  <cell r="AR648">
            <v>0</v>
          </cell>
          <cell r="AS648">
            <v>0</v>
          </cell>
          <cell r="AT648">
            <v>0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  <cell r="AR649">
            <v>0</v>
          </cell>
          <cell r="AS649">
            <v>0</v>
          </cell>
          <cell r="AT649">
            <v>0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  <cell r="AR650">
            <v>0</v>
          </cell>
          <cell r="AS650">
            <v>0</v>
          </cell>
          <cell r="AT650">
            <v>0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  <cell r="AR651">
            <v>0</v>
          </cell>
          <cell r="AS651">
            <v>0</v>
          </cell>
          <cell r="AT651">
            <v>0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  <cell r="AR652">
            <v>0</v>
          </cell>
          <cell r="AS652">
            <v>0</v>
          </cell>
          <cell r="AT652">
            <v>0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  <cell r="AR653">
            <v>0</v>
          </cell>
          <cell r="AS653">
            <v>0</v>
          </cell>
          <cell r="AT653">
            <v>0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  <cell r="AR654">
            <v>0</v>
          </cell>
          <cell r="AS654">
            <v>0</v>
          </cell>
          <cell r="AT654">
            <v>0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  <cell r="AR655">
            <v>0</v>
          </cell>
          <cell r="AS655">
            <v>0</v>
          </cell>
          <cell r="AT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  <cell r="AR656">
            <v>0</v>
          </cell>
          <cell r="AS656">
            <v>0</v>
          </cell>
          <cell r="AT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  <cell r="AR657">
            <v>0</v>
          </cell>
          <cell r="AS657">
            <v>0</v>
          </cell>
          <cell r="AT657">
            <v>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  <cell r="AR658">
            <v>0</v>
          </cell>
          <cell r="AS658">
            <v>0</v>
          </cell>
          <cell r="AT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  <cell r="AR659">
            <v>0</v>
          </cell>
          <cell r="AS659">
            <v>0</v>
          </cell>
          <cell r="AT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  <cell r="AR660">
            <v>0</v>
          </cell>
          <cell r="AS660">
            <v>0</v>
          </cell>
          <cell r="AT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  <cell r="AR661">
            <v>0</v>
          </cell>
          <cell r="AS661">
            <v>0</v>
          </cell>
          <cell r="AT661">
            <v>0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  <cell r="AR662">
            <v>0</v>
          </cell>
          <cell r="AS662">
            <v>0</v>
          </cell>
          <cell r="AT662">
            <v>0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  <cell r="AR663">
            <v>0</v>
          </cell>
          <cell r="AS663">
            <v>0</v>
          </cell>
          <cell r="AT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  <cell r="AR664">
            <v>0</v>
          </cell>
          <cell r="AS664">
            <v>0</v>
          </cell>
          <cell r="AT664">
            <v>0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  <cell r="AR665">
            <v>0</v>
          </cell>
          <cell r="AS665">
            <v>0</v>
          </cell>
          <cell r="AT665">
            <v>0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  <cell r="AR666">
            <v>0</v>
          </cell>
          <cell r="AS666">
            <v>0</v>
          </cell>
          <cell r="AT666">
            <v>0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  <cell r="AR667">
            <v>0</v>
          </cell>
          <cell r="AS667">
            <v>0</v>
          </cell>
          <cell r="AT667">
            <v>0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  <cell r="AR668">
            <v>0</v>
          </cell>
          <cell r="AS668">
            <v>0</v>
          </cell>
          <cell r="AT668">
            <v>0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  <cell r="AR669">
            <v>0</v>
          </cell>
          <cell r="AS669">
            <v>0</v>
          </cell>
          <cell r="AT669">
            <v>0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  <cell r="AR670">
            <v>0</v>
          </cell>
          <cell r="AS670">
            <v>0</v>
          </cell>
          <cell r="AT670">
            <v>0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  <cell r="AR671">
            <v>0</v>
          </cell>
          <cell r="AS671">
            <v>0</v>
          </cell>
          <cell r="AT671">
            <v>0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  <cell r="AR672">
            <v>0</v>
          </cell>
          <cell r="AS672">
            <v>0</v>
          </cell>
          <cell r="AT672">
            <v>0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  <cell r="AR673">
            <v>0</v>
          </cell>
          <cell r="AS673">
            <v>0</v>
          </cell>
          <cell r="AT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  <cell r="AR674">
            <v>0</v>
          </cell>
          <cell r="AS674">
            <v>0</v>
          </cell>
          <cell r="AT674">
            <v>0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  <cell r="AR675">
            <v>0</v>
          </cell>
          <cell r="AS675">
            <v>0</v>
          </cell>
          <cell r="AT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  <cell r="AR676">
            <v>0</v>
          </cell>
          <cell r="AS676">
            <v>0</v>
          </cell>
          <cell r="AT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  <cell r="AR677">
            <v>0</v>
          </cell>
          <cell r="AS677">
            <v>0</v>
          </cell>
          <cell r="AT677">
            <v>0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  <cell r="AR678">
            <v>0</v>
          </cell>
          <cell r="AS678">
            <v>0</v>
          </cell>
          <cell r="AT678">
            <v>0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  <cell r="AR679">
            <v>0</v>
          </cell>
          <cell r="AS679">
            <v>0</v>
          </cell>
          <cell r="AT679">
            <v>0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  <cell r="AR680">
            <v>0</v>
          </cell>
          <cell r="AS680">
            <v>0</v>
          </cell>
          <cell r="AT680">
            <v>0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  <cell r="AR681">
            <v>0</v>
          </cell>
          <cell r="AS681">
            <v>0</v>
          </cell>
          <cell r="AT681">
            <v>0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  <cell r="AR682">
            <v>0</v>
          </cell>
          <cell r="AS682">
            <v>0</v>
          </cell>
          <cell r="AT682">
            <v>0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  <cell r="AR683">
            <v>0</v>
          </cell>
          <cell r="AS683">
            <v>0</v>
          </cell>
          <cell r="AT683">
            <v>0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  <cell r="AR684">
            <v>0</v>
          </cell>
          <cell r="AS684">
            <v>0</v>
          </cell>
          <cell r="AT684">
            <v>0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  <cell r="AR685">
            <v>0</v>
          </cell>
          <cell r="AS685">
            <v>0</v>
          </cell>
          <cell r="AT685">
            <v>0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  <cell r="AR686">
            <v>0</v>
          </cell>
          <cell r="AS686">
            <v>0</v>
          </cell>
          <cell r="AT686">
            <v>0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  <cell r="AR687">
            <v>0</v>
          </cell>
          <cell r="AS687">
            <v>0</v>
          </cell>
          <cell r="AT687">
            <v>0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  <cell r="AR688">
            <v>0</v>
          </cell>
          <cell r="AS688">
            <v>0</v>
          </cell>
          <cell r="AT688">
            <v>0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  <cell r="AR689">
            <v>0</v>
          </cell>
          <cell r="AS689">
            <v>0</v>
          </cell>
          <cell r="AT689">
            <v>0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  <cell r="AR690">
            <v>0</v>
          </cell>
          <cell r="AS690">
            <v>0</v>
          </cell>
          <cell r="AT690">
            <v>0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  <cell r="AR691">
            <v>0</v>
          </cell>
          <cell r="AS691">
            <v>0</v>
          </cell>
          <cell r="AT691">
            <v>0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  <cell r="AR692">
            <v>0</v>
          </cell>
          <cell r="AS692">
            <v>0</v>
          </cell>
          <cell r="AT692">
            <v>0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  <cell r="AR693">
            <v>0</v>
          </cell>
          <cell r="AS693">
            <v>0</v>
          </cell>
          <cell r="AT693">
            <v>0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  <cell r="AR694">
            <v>0</v>
          </cell>
          <cell r="AS694">
            <v>0</v>
          </cell>
          <cell r="AT694">
            <v>0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  <cell r="AR695" t="str">
            <v>6e</v>
          </cell>
          <cell r="AS695">
            <v>0</v>
          </cell>
          <cell r="AT695" t="str">
            <v>23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R696">
            <v>0</v>
          </cell>
          <cell r="AS696">
            <v>0</v>
          </cell>
          <cell r="AT696" t="str">
            <v>56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  <cell r="AR697">
            <v>0</v>
          </cell>
          <cell r="AS697">
            <v>0</v>
          </cell>
          <cell r="AT697" t="str">
            <v>56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  <cell r="AR698">
            <v>0</v>
          </cell>
          <cell r="AS698">
            <v>0</v>
          </cell>
          <cell r="AT698" t="str">
            <v>56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  <cell r="AR699">
            <v>0</v>
          </cell>
          <cell r="AS699">
            <v>0</v>
          </cell>
          <cell r="AT699" t="str">
            <v>56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  <cell r="AR700">
            <v>0</v>
          </cell>
          <cell r="AS700">
            <v>0</v>
          </cell>
          <cell r="AT700" t="str">
            <v>56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  <cell r="AR701">
            <v>0</v>
          </cell>
          <cell r="AS701">
            <v>0</v>
          </cell>
          <cell r="AT701">
            <v>0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  <cell r="AR702">
            <v>0</v>
          </cell>
          <cell r="AS702">
            <v>0</v>
          </cell>
          <cell r="AT702">
            <v>0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  <cell r="AR703">
            <v>0</v>
          </cell>
          <cell r="AS703">
            <v>0</v>
          </cell>
          <cell r="AT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R704">
            <v>0</v>
          </cell>
          <cell r="AS704">
            <v>0</v>
          </cell>
          <cell r="AT704" t="str">
            <v>56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  <cell r="AR705">
            <v>0</v>
          </cell>
          <cell r="AS705">
            <v>0</v>
          </cell>
          <cell r="AT705" t="str">
            <v>56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  <cell r="AR706">
            <v>0</v>
          </cell>
          <cell r="AS706">
            <v>0</v>
          </cell>
          <cell r="AT706">
            <v>0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  <cell r="AR707">
            <v>0</v>
          </cell>
          <cell r="AS707">
            <v>0</v>
          </cell>
          <cell r="AT707">
            <v>0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  <cell r="AR708">
            <v>0</v>
          </cell>
          <cell r="AS708">
            <v>0</v>
          </cell>
          <cell r="AT708" t="str">
            <v>56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  <cell r="AR709">
            <v>0</v>
          </cell>
          <cell r="AS709">
            <v>0</v>
          </cell>
          <cell r="AT709" t="str">
            <v>56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  <cell r="AR710">
            <v>0</v>
          </cell>
          <cell r="AS710">
            <v>0</v>
          </cell>
          <cell r="AT710" t="str">
            <v>56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  <cell r="AR711">
            <v>0</v>
          </cell>
          <cell r="AS711">
            <v>0</v>
          </cell>
          <cell r="AT711" t="str">
            <v>56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  <cell r="AR712">
            <v>0</v>
          </cell>
          <cell r="AS712">
            <v>0</v>
          </cell>
          <cell r="AT712" t="str">
            <v>56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  <cell r="AR713">
            <v>0</v>
          </cell>
          <cell r="AS713">
            <v>0</v>
          </cell>
          <cell r="AT713" t="str">
            <v>56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R714">
            <v>0</v>
          </cell>
          <cell r="AS714">
            <v>0</v>
          </cell>
          <cell r="AT714" t="str">
            <v>56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  <cell r="AR715">
            <v>0</v>
          </cell>
          <cell r="AS715">
            <v>0</v>
          </cell>
          <cell r="AT715" t="str">
            <v>56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  <cell r="AR716">
            <v>0</v>
          </cell>
          <cell r="AS716">
            <v>0</v>
          </cell>
          <cell r="AT716" t="str">
            <v>56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  <cell r="AR717">
            <v>0</v>
          </cell>
          <cell r="AS717">
            <v>0</v>
          </cell>
          <cell r="AT717" t="str">
            <v>56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R718">
            <v>0</v>
          </cell>
          <cell r="AS718">
            <v>0</v>
          </cell>
          <cell r="AT718" t="str">
            <v>56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  <cell r="AR719">
            <v>0</v>
          </cell>
          <cell r="AS719">
            <v>0</v>
          </cell>
          <cell r="AT719" t="str">
            <v>56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  <cell r="AR720">
            <v>0</v>
          </cell>
          <cell r="AS720">
            <v>0</v>
          </cell>
          <cell r="AT720" t="str">
            <v>56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  <cell r="AR721">
            <v>0</v>
          </cell>
          <cell r="AS721">
            <v>0</v>
          </cell>
          <cell r="AT721" t="str">
            <v>56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  <cell r="AR722">
            <v>0</v>
          </cell>
          <cell r="AS722">
            <v>0</v>
          </cell>
          <cell r="AT722" t="str">
            <v>56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  <cell r="AR723">
            <v>0</v>
          </cell>
          <cell r="AS723">
            <v>0</v>
          </cell>
          <cell r="AT723" t="str">
            <v>56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  <cell r="AR724">
            <v>0</v>
          </cell>
          <cell r="AS724">
            <v>0</v>
          </cell>
          <cell r="AT724" t="str">
            <v>56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  <cell r="AR725">
            <v>0</v>
          </cell>
          <cell r="AS725">
            <v>0</v>
          </cell>
          <cell r="AT725" t="str">
            <v>56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  <cell r="AR726">
            <v>0</v>
          </cell>
          <cell r="AS726">
            <v>0</v>
          </cell>
          <cell r="AT726" t="str">
            <v>56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  <cell r="AR727">
            <v>0</v>
          </cell>
          <cell r="AS727">
            <v>0</v>
          </cell>
          <cell r="AT727" t="str">
            <v>55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  <cell r="AR728">
            <v>0</v>
          </cell>
          <cell r="AS728">
            <v>0</v>
          </cell>
          <cell r="AT728" t="str">
            <v>56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  <cell r="AR729">
            <v>0</v>
          </cell>
          <cell r="AS729">
            <v>0</v>
          </cell>
          <cell r="AT729" t="str">
            <v>56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  <cell r="AR730">
            <v>0</v>
          </cell>
          <cell r="AS730">
            <v>0</v>
          </cell>
          <cell r="AT730" t="str">
            <v>56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  <cell r="AR731">
            <v>0</v>
          </cell>
          <cell r="AS731">
            <v>0</v>
          </cell>
          <cell r="AT731" t="str">
            <v>56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R732">
            <v>0</v>
          </cell>
          <cell r="AS732">
            <v>0</v>
          </cell>
          <cell r="AT732" t="str">
            <v>56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  <cell r="AR733">
            <v>0</v>
          </cell>
          <cell r="AS733">
            <v>0</v>
          </cell>
          <cell r="AT733" t="str">
            <v>56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  <cell r="AR734">
            <v>0</v>
          </cell>
          <cell r="AS734">
            <v>0</v>
          </cell>
          <cell r="AT734" t="str">
            <v>56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  <cell r="AR735">
            <v>0</v>
          </cell>
          <cell r="AS735">
            <v>0</v>
          </cell>
          <cell r="AT735">
            <v>5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  <cell r="AR736">
            <v>0</v>
          </cell>
          <cell r="AS736">
            <v>0</v>
          </cell>
          <cell r="AT736">
            <v>5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  <cell r="AR737">
            <v>0</v>
          </cell>
          <cell r="AS737">
            <v>0</v>
          </cell>
          <cell r="AT737">
            <v>5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  <cell r="AR738">
            <v>0</v>
          </cell>
          <cell r="AS738">
            <v>0</v>
          </cell>
          <cell r="AT738">
            <v>5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  <cell r="AR739">
            <v>0</v>
          </cell>
          <cell r="AS739">
            <v>0</v>
          </cell>
          <cell r="AT739">
            <v>5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  <cell r="AR740">
            <v>0</v>
          </cell>
          <cell r="AS740">
            <v>0</v>
          </cell>
          <cell r="AT740">
            <v>5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  <cell r="AR741">
            <v>0</v>
          </cell>
          <cell r="AS741">
            <v>0</v>
          </cell>
          <cell r="AT741">
            <v>5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  <cell r="AR742">
            <v>0</v>
          </cell>
          <cell r="AS742">
            <v>0</v>
          </cell>
          <cell r="AT742">
            <v>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  <cell r="AR743">
            <v>0</v>
          </cell>
          <cell r="AS743">
            <v>0</v>
          </cell>
          <cell r="AT743" t="str">
            <v>5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  <cell r="AR744">
            <v>0</v>
          </cell>
          <cell r="AS744">
            <v>0</v>
          </cell>
          <cell r="AT744" t="str">
            <v>5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  <cell r="AR745">
            <v>0</v>
          </cell>
          <cell r="AS745">
            <v>0</v>
          </cell>
          <cell r="AT745">
            <v>5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  <cell r="AR746">
            <v>0</v>
          </cell>
          <cell r="AS746">
            <v>0</v>
          </cell>
          <cell r="AT746" t="str">
            <v>5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R747">
            <v>0</v>
          </cell>
          <cell r="AS747">
            <v>0</v>
          </cell>
          <cell r="AT747">
            <v>5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  <cell r="AR748">
            <v>0</v>
          </cell>
          <cell r="AS748">
            <v>0</v>
          </cell>
          <cell r="AT748">
            <v>5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  <cell r="AR749">
            <v>0</v>
          </cell>
          <cell r="AS749">
            <v>0</v>
          </cell>
          <cell r="AT749">
            <v>5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  <cell r="AR750">
            <v>0</v>
          </cell>
          <cell r="AS750">
            <v>0</v>
          </cell>
          <cell r="AT750">
            <v>5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  <cell r="AR751">
            <v>0</v>
          </cell>
          <cell r="AS751">
            <v>0</v>
          </cell>
          <cell r="AT751">
            <v>5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  <cell r="AR752">
            <v>0</v>
          </cell>
          <cell r="AS752">
            <v>0</v>
          </cell>
          <cell r="AT752">
            <v>5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  <cell r="AR753">
            <v>0</v>
          </cell>
          <cell r="AS753">
            <v>0</v>
          </cell>
          <cell r="AT753">
            <v>5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  <cell r="AR754">
            <v>0</v>
          </cell>
          <cell r="AS754">
            <v>0</v>
          </cell>
          <cell r="AT754">
            <v>5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  <cell r="AR755">
            <v>0</v>
          </cell>
          <cell r="AS755">
            <v>0</v>
          </cell>
          <cell r="AT755">
            <v>5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  <cell r="AR756">
            <v>0</v>
          </cell>
          <cell r="AS756">
            <v>0</v>
          </cell>
          <cell r="AT756">
            <v>5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  <cell r="AR757">
            <v>0</v>
          </cell>
          <cell r="AS757">
            <v>0</v>
          </cell>
          <cell r="AT757">
            <v>5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  <cell r="AR758">
            <v>0</v>
          </cell>
          <cell r="AS758">
            <v>0</v>
          </cell>
          <cell r="AT758">
            <v>5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  <cell r="AR759">
            <v>0</v>
          </cell>
          <cell r="AS759">
            <v>0</v>
          </cell>
          <cell r="AT759">
            <v>5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  <cell r="AR760">
            <v>0</v>
          </cell>
          <cell r="AS760">
            <v>0</v>
          </cell>
          <cell r="AT760">
            <v>5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R761">
            <v>0</v>
          </cell>
          <cell r="AS761">
            <v>0</v>
          </cell>
          <cell r="AT761">
            <v>5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  <cell r="AR762">
            <v>0</v>
          </cell>
          <cell r="AS762">
            <v>0</v>
          </cell>
          <cell r="AT762">
            <v>5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  <cell r="AR763">
            <v>0</v>
          </cell>
          <cell r="AS763">
            <v>0</v>
          </cell>
          <cell r="AT763">
            <v>5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  <cell r="AR764">
            <v>0</v>
          </cell>
          <cell r="AS764">
            <v>0</v>
          </cell>
          <cell r="AT764">
            <v>5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  <cell r="AR765">
            <v>0</v>
          </cell>
          <cell r="AS765">
            <v>0</v>
          </cell>
          <cell r="AT765" t="str">
            <v>5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  <cell r="AR766">
            <v>0</v>
          </cell>
          <cell r="AS766">
            <v>0</v>
          </cell>
          <cell r="AT766" t="str">
            <v>5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  <cell r="AR767">
            <v>0</v>
          </cell>
          <cell r="AS767">
            <v>0</v>
          </cell>
          <cell r="AT767" t="str">
            <v>5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  <cell r="AR768">
            <v>0</v>
          </cell>
          <cell r="AS768">
            <v>0</v>
          </cell>
          <cell r="AT768" t="str">
            <v>5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  <cell r="AR769">
            <v>0</v>
          </cell>
          <cell r="AS769">
            <v>0</v>
          </cell>
          <cell r="AT769" t="str">
            <v>5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  <cell r="AR770">
            <v>0</v>
          </cell>
          <cell r="AS770">
            <v>0</v>
          </cell>
          <cell r="AT770">
            <v>5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  <cell r="AR771">
            <v>0</v>
          </cell>
          <cell r="AS771">
            <v>0</v>
          </cell>
          <cell r="AT771">
            <v>5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  <cell r="AR772">
            <v>0</v>
          </cell>
          <cell r="AS772">
            <v>0</v>
          </cell>
          <cell r="AT772">
            <v>5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  <cell r="AR773">
            <v>0</v>
          </cell>
          <cell r="AS773">
            <v>0</v>
          </cell>
          <cell r="AT773">
            <v>5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  <cell r="AR774">
            <v>0</v>
          </cell>
          <cell r="AS774">
            <v>0</v>
          </cell>
          <cell r="AT774" t="str">
            <v>5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  <cell r="AR775">
            <v>0</v>
          </cell>
          <cell r="AS775">
            <v>0</v>
          </cell>
          <cell r="AT775" t="str">
            <v>5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  <cell r="AR776">
            <v>0</v>
          </cell>
          <cell r="AS776">
            <v>0</v>
          </cell>
          <cell r="AT776">
            <v>5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  <cell r="AR777">
            <v>0</v>
          </cell>
          <cell r="AS777">
            <v>0</v>
          </cell>
          <cell r="AT777">
            <v>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  <cell r="AR778">
            <v>0</v>
          </cell>
          <cell r="AS778">
            <v>0</v>
          </cell>
          <cell r="AT778" t="str">
            <v>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  <cell r="AR779">
            <v>0</v>
          </cell>
          <cell r="AS779">
            <v>0</v>
          </cell>
          <cell r="AT779" t="str">
            <v>5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  <cell r="AR780">
            <v>0</v>
          </cell>
          <cell r="AS780">
            <v>0</v>
          </cell>
          <cell r="AT780" t="str">
            <v>5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  <cell r="AR781">
            <v>0</v>
          </cell>
          <cell r="AS781">
            <v>0</v>
          </cell>
          <cell r="AT781" t="str">
            <v>5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R782">
            <v>0</v>
          </cell>
          <cell r="AS782">
            <v>0</v>
          </cell>
          <cell r="AT782" t="str">
            <v>5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  <cell r="AR783">
            <v>0</v>
          </cell>
          <cell r="AS783">
            <v>0</v>
          </cell>
          <cell r="AT783" t="str">
            <v>5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  <cell r="AR784">
            <v>0</v>
          </cell>
          <cell r="AS784">
            <v>0</v>
          </cell>
          <cell r="AT784" t="str">
            <v>5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  <cell r="AR785">
            <v>0</v>
          </cell>
          <cell r="AS785">
            <v>0</v>
          </cell>
          <cell r="AT785" t="str">
            <v>5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  <cell r="AR786">
            <v>0</v>
          </cell>
          <cell r="AS786">
            <v>0</v>
          </cell>
          <cell r="AT786">
            <v>5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  <cell r="AR787">
            <v>0</v>
          </cell>
          <cell r="AS787">
            <v>0</v>
          </cell>
          <cell r="AT787">
            <v>5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  <cell r="AR788">
            <v>0</v>
          </cell>
          <cell r="AS788">
            <v>0</v>
          </cell>
          <cell r="AT788" t="str">
            <v>5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  <cell r="AR789">
            <v>0</v>
          </cell>
          <cell r="AS789">
            <v>0</v>
          </cell>
          <cell r="AT789" t="str">
            <v>5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  <cell r="AR790">
            <v>0</v>
          </cell>
          <cell r="AS790">
            <v>0</v>
          </cell>
          <cell r="AT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  <cell r="AR791">
            <v>0</v>
          </cell>
          <cell r="AS791">
            <v>0</v>
          </cell>
          <cell r="AT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  <cell r="AR792">
            <v>0</v>
          </cell>
          <cell r="AS792">
            <v>0</v>
          </cell>
          <cell r="AT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  <cell r="AR793">
            <v>0</v>
          </cell>
          <cell r="AS793">
            <v>0</v>
          </cell>
          <cell r="AT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  <cell r="AR794">
            <v>0</v>
          </cell>
          <cell r="AS794">
            <v>0</v>
          </cell>
          <cell r="AT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  <cell r="AR795">
            <v>0</v>
          </cell>
          <cell r="AS795">
            <v>0</v>
          </cell>
          <cell r="AT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R796">
            <v>0</v>
          </cell>
          <cell r="AS796">
            <v>0</v>
          </cell>
          <cell r="AT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  <cell r="AR797">
            <v>0</v>
          </cell>
          <cell r="AS797">
            <v>0</v>
          </cell>
          <cell r="AT797">
            <v>0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R798">
            <v>0</v>
          </cell>
          <cell r="AS798">
            <v>0</v>
          </cell>
          <cell r="AT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  <cell r="AR799">
            <v>0</v>
          </cell>
          <cell r="AS799">
            <v>0</v>
          </cell>
          <cell r="AT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  <cell r="AR800">
            <v>0</v>
          </cell>
          <cell r="AS800">
            <v>0</v>
          </cell>
          <cell r="AT800">
            <v>0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  <cell r="AR801">
            <v>0</v>
          </cell>
          <cell r="AS801">
            <v>0</v>
          </cell>
          <cell r="AT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  <cell r="AR802">
            <v>0</v>
          </cell>
          <cell r="AS802">
            <v>0</v>
          </cell>
          <cell r="AT802">
            <v>0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  <cell r="AR803">
            <v>0</v>
          </cell>
          <cell r="AS803">
            <v>0</v>
          </cell>
          <cell r="AT803">
            <v>0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  <cell r="AR804">
            <v>0</v>
          </cell>
          <cell r="AS804">
            <v>0</v>
          </cell>
          <cell r="AT804">
            <v>0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  <cell r="AR805">
            <v>0</v>
          </cell>
          <cell r="AS805">
            <v>0</v>
          </cell>
          <cell r="AT805">
            <v>0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  <cell r="AR806">
            <v>0</v>
          </cell>
          <cell r="AS806">
            <v>0</v>
          </cell>
          <cell r="AT806">
            <v>0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  <cell r="AR807">
            <v>0</v>
          </cell>
          <cell r="AS807">
            <v>0</v>
          </cell>
          <cell r="AT807">
            <v>0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  <cell r="AR808">
            <v>0</v>
          </cell>
          <cell r="AS808">
            <v>0</v>
          </cell>
          <cell r="AT808">
            <v>0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  <cell r="AR809" t="str">
            <v>6c</v>
          </cell>
          <cell r="AS809">
            <v>0</v>
          </cell>
          <cell r="AT809">
            <v>23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  <cell r="AR810" t="str">
            <v>6c</v>
          </cell>
          <cell r="AS810">
            <v>0</v>
          </cell>
          <cell r="AT810">
            <v>23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  <cell r="AR811" t="str">
            <v>6c</v>
          </cell>
          <cell r="AS811">
            <v>0</v>
          </cell>
          <cell r="AT811">
            <v>23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  <cell r="AR812" t="str">
            <v>6c</v>
          </cell>
          <cell r="AS812">
            <v>0</v>
          </cell>
          <cell r="AT812">
            <v>23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  <cell r="AR813" t="str">
            <v>6c</v>
          </cell>
          <cell r="AS813">
            <v>0</v>
          </cell>
          <cell r="AT813">
            <v>23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  <cell r="AR814" t="str">
            <v>6d</v>
          </cell>
          <cell r="AS814">
            <v>0</v>
          </cell>
          <cell r="AT814">
            <v>23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  <cell r="AR815" t="str">
            <v>6n</v>
          </cell>
          <cell r="AS815">
            <v>0</v>
          </cell>
          <cell r="AT815" t="str">
            <v>23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  <cell r="AR816" t="str">
            <v>6p</v>
          </cell>
          <cell r="AS816">
            <v>0</v>
          </cell>
          <cell r="AT816" t="str">
            <v>23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  <cell r="AR817" t="str">
            <v>6a</v>
          </cell>
          <cell r="AS817">
            <v>0</v>
          </cell>
          <cell r="AT817">
            <v>23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  <cell r="AR818">
            <v>0</v>
          </cell>
          <cell r="AS818">
            <v>0</v>
          </cell>
          <cell r="AT818" t="str">
            <v>58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  <cell r="AR819">
            <v>0</v>
          </cell>
          <cell r="AS819">
            <v>0</v>
          </cell>
          <cell r="AT819" t="str">
            <v>57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  <cell r="AR820">
            <v>0</v>
          </cell>
          <cell r="AS820">
            <v>0</v>
          </cell>
          <cell r="AT820" t="str">
            <v>57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  <cell r="AR821" t="str">
            <v>12</v>
          </cell>
          <cell r="AS821">
            <v>0</v>
          </cell>
          <cell r="AT821">
            <v>23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  <cell r="AR822">
            <v>0</v>
          </cell>
          <cell r="AS822">
            <v>0</v>
          </cell>
          <cell r="AT822" t="str">
            <v>57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  <cell r="AR823">
            <v>7</v>
          </cell>
          <cell r="AS823">
            <v>0</v>
          </cell>
          <cell r="AT823">
            <v>23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  <cell r="AR824">
            <v>0</v>
          </cell>
          <cell r="AS824">
            <v>0</v>
          </cell>
          <cell r="AT824" t="str">
            <v>57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  <cell r="AR825">
            <v>8</v>
          </cell>
          <cell r="AS825">
            <v>0</v>
          </cell>
          <cell r="AT825">
            <v>23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  <cell r="AR826">
            <v>9</v>
          </cell>
          <cell r="AS826">
            <v>0</v>
          </cell>
          <cell r="AT826" t="str">
            <v>23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  <cell r="AR827">
            <v>10</v>
          </cell>
          <cell r="AS827">
            <v>0</v>
          </cell>
          <cell r="AT827">
            <v>23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  <cell r="AR828">
            <v>11</v>
          </cell>
          <cell r="AS828">
            <v>0</v>
          </cell>
          <cell r="AT828">
            <v>23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T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  <cell r="AR830" t="str">
            <v>6b</v>
          </cell>
          <cell r="AS830">
            <v>0</v>
          </cell>
          <cell r="AT830">
            <v>23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  <cell r="AR831">
            <v>39</v>
          </cell>
          <cell r="AS831">
            <v>0</v>
          </cell>
          <cell r="AT831" t="str">
            <v xml:space="preserve"> 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  <cell r="AR832">
            <v>0</v>
          </cell>
          <cell r="AS832">
            <v>0</v>
          </cell>
          <cell r="AT832">
            <v>23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  <cell r="AR833">
            <v>0</v>
          </cell>
          <cell r="AS833">
            <v>0</v>
          </cell>
          <cell r="AT833" t="str">
            <v>35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  <cell r="AR834">
            <v>22</v>
          </cell>
          <cell r="AS834">
            <v>0</v>
          </cell>
          <cell r="AT834" t="str">
            <v>25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  <cell r="AR835" t="str">
            <v>6f</v>
          </cell>
          <cell r="AS835">
            <v>0</v>
          </cell>
          <cell r="AT835">
            <v>23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  <cell r="AR836">
            <v>0</v>
          </cell>
          <cell r="AS836">
            <v>0</v>
          </cell>
          <cell r="AT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  <cell r="AR837">
            <v>0</v>
          </cell>
          <cell r="AS837">
            <v>0</v>
          </cell>
          <cell r="AT837" t="str">
            <v>57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  <cell r="AR838">
            <v>0</v>
          </cell>
          <cell r="AS838">
            <v>0</v>
          </cell>
          <cell r="AT838" t="str">
            <v>57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  <cell r="AR839">
            <v>0</v>
          </cell>
          <cell r="AS839">
            <v>0</v>
          </cell>
          <cell r="AT839">
            <v>23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  <cell r="AR840">
            <v>0</v>
          </cell>
          <cell r="AS840">
            <v>0</v>
          </cell>
          <cell r="AT840" t="str">
            <v>57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  <cell r="AR841">
            <v>0</v>
          </cell>
          <cell r="AS841">
            <v>0</v>
          </cell>
          <cell r="AT841">
            <v>0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  <cell r="AR842">
            <v>0</v>
          </cell>
          <cell r="AS842">
            <v>0</v>
          </cell>
          <cell r="AT842" t="str">
            <v>57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  <cell r="AR843">
            <v>0</v>
          </cell>
          <cell r="AS843">
            <v>0</v>
          </cell>
          <cell r="AT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  <cell r="AR844" t="str">
            <v>6m</v>
          </cell>
          <cell r="AS844">
            <v>0</v>
          </cell>
          <cell r="AT844" t="str">
            <v>23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  <cell r="AR845">
            <v>0</v>
          </cell>
          <cell r="AS845">
            <v>0</v>
          </cell>
          <cell r="AT845" t="str">
            <v>23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  <cell r="AR846" t="str">
            <v>6f</v>
          </cell>
          <cell r="AS846">
            <v>0</v>
          </cell>
          <cell r="AT846">
            <v>23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  <cell r="AR847" t="str">
            <v>6h</v>
          </cell>
          <cell r="AS847">
            <v>0</v>
          </cell>
          <cell r="AT847" t="str">
            <v>23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R848" t="str">
            <v>6h</v>
          </cell>
          <cell r="AS848">
            <v>0</v>
          </cell>
          <cell r="AT848" t="str">
            <v>23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  <cell r="AR849" t="str">
            <v>6d</v>
          </cell>
          <cell r="AS849">
            <v>0</v>
          </cell>
          <cell r="AT849" t="str">
            <v>23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  <cell r="AR850">
            <v>0</v>
          </cell>
          <cell r="AS850">
            <v>0</v>
          </cell>
          <cell r="AT850" t="str">
            <v>57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R851">
            <v>0</v>
          </cell>
          <cell r="AS851">
            <v>0</v>
          </cell>
          <cell r="AT851" t="str">
            <v>57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  <cell r="AR852">
            <v>0</v>
          </cell>
          <cell r="AS852">
            <v>0</v>
          </cell>
          <cell r="AT852">
            <v>0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  <cell r="AR853">
            <v>0</v>
          </cell>
          <cell r="AS853" t="str">
            <v>1</v>
          </cell>
          <cell r="AT853" t="str">
            <v>34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  <cell r="AR854">
            <v>0</v>
          </cell>
          <cell r="AS854" t="str">
            <v>1</v>
          </cell>
          <cell r="AT854" t="str">
            <v>34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  <cell r="AR855">
            <v>0</v>
          </cell>
          <cell r="AS855">
            <v>0</v>
          </cell>
          <cell r="AT855" t="str">
            <v>23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  <cell r="AR856">
            <v>0</v>
          </cell>
          <cell r="AS856">
            <v>0</v>
          </cell>
          <cell r="AT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  <cell r="AR857">
            <v>0</v>
          </cell>
          <cell r="AS857">
            <v>0</v>
          </cell>
          <cell r="AT857">
            <v>0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  <cell r="AR858">
            <v>0</v>
          </cell>
          <cell r="AS858">
            <v>0</v>
          </cell>
          <cell r="AT858">
            <v>0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  <cell r="AR859">
            <v>0</v>
          </cell>
          <cell r="AS859">
            <v>0</v>
          </cell>
          <cell r="AT859" t="str">
            <v>57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  <cell r="AR860">
            <v>0</v>
          </cell>
          <cell r="AS860">
            <v>0</v>
          </cell>
          <cell r="AT860" t="str">
            <v>57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  <cell r="AR861" t="str">
            <v>6d</v>
          </cell>
          <cell r="AS861">
            <v>0</v>
          </cell>
          <cell r="AT861">
            <v>23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  <cell r="AR862" t="str">
            <v>6d</v>
          </cell>
          <cell r="AS862">
            <v>0</v>
          </cell>
          <cell r="AT862">
            <v>23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  <cell r="AR863">
            <v>0</v>
          </cell>
          <cell r="AS863">
            <v>0</v>
          </cell>
          <cell r="AT863" t="str">
            <v>57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  <cell r="AR864">
            <v>0</v>
          </cell>
          <cell r="AS864">
            <v>0</v>
          </cell>
          <cell r="AT864" t="str">
            <v>57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  <cell r="AR865">
            <v>0</v>
          </cell>
          <cell r="AS865">
            <v>0</v>
          </cell>
          <cell r="AT865" t="str">
            <v>57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  <cell r="AR866">
            <v>0</v>
          </cell>
          <cell r="AS866">
            <v>0</v>
          </cell>
          <cell r="AT866" t="str">
            <v>57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  <cell r="AR867">
            <v>0</v>
          </cell>
          <cell r="AS867">
            <v>0</v>
          </cell>
          <cell r="AT867" t="str">
            <v>57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  <cell r="AR868">
            <v>0</v>
          </cell>
          <cell r="AS868">
            <v>0</v>
          </cell>
          <cell r="AT868" t="str">
            <v>57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  <cell r="AR869">
            <v>0</v>
          </cell>
          <cell r="AS869">
            <v>0</v>
          </cell>
          <cell r="AT869" t="str">
            <v>57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  <cell r="AR870">
            <v>0</v>
          </cell>
          <cell r="AS870">
            <v>0</v>
          </cell>
          <cell r="AT870" t="str">
            <v>57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  <cell r="AR871">
            <v>0</v>
          </cell>
          <cell r="AS871">
            <v>0</v>
          </cell>
          <cell r="AT871">
            <v>23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  <cell r="AR872">
            <v>0</v>
          </cell>
          <cell r="AS872">
            <v>0</v>
          </cell>
          <cell r="AT872">
            <v>23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  <cell r="AR873">
            <v>0</v>
          </cell>
          <cell r="AS873">
            <v>0</v>
          </cell>
          <cell r="AT873" t="str">
            <v>57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  <cell r="AR874">
            <v>0</v>
          </cell>
          <cell r="AS874">
            <v>0</v>
          </cell>
          <cell r="AT874" t="str">
            <v>57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  <cell r="AR875">
            <v>0</v>
          </cell>
          <cell r="AS875">
            <v>0</v>
          </cell>
          <cell r="AT875" t="str">
            <v>57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  <cell r="AR876">
            <v>0</v>
          </cell>
          <cell r="AS876">
            <v>0</v>
          </cell>
          <cell r="AT876" t="str">
            <v>57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  <cell r="AR877">
            <v>0</v>
          </cell>
          <cell r="AS877">
            <v>0</v>
          </cell>
          <cell r="AT877" t="str">
            <v>57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  <cell r="AR878">
            <v>0</v>
          </cell>
          <cell r="AS878">
            <v>0</v>
          </cell>
          <cell r="AT878" t="str">
            <v>57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  <cell r="AR879">
            <v>0</v>
          </cell>
          <cell r="AS879">
            <v>0</v>
          </cell>
          <cell r="AT879" t="str">
            <v>57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  <cell r="AR880">
            <v>0</v>
          </cell>
          <cell r="AS880">
            <v>0</v>
          </cell>
          <cell r="AT880" t="str">
            <v>57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  <cell r="AR881">
            <v>0</v>
          </cell>
          <cell r="AS881">
            <v>0</v>
          </cell>
          <cell r="AT881" t="str">
            <v>57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  <cell r="AR882">
            <v>0</v>
          </cell>
          <cell r="AS882">
            <v>0</v>
          </cell>
          <cell r="AT882" t="str">
            <v>57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  <cell r="AR883">
            <v>0</v>
          </cell>
          <cell r="AS883">
            <v>0</v>
          </cell>
          <cell r="AT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  <cell r="AR884">
            <v>0</v>
          </cell>
          <cell r="AS884">
            <v>0</v>
          </cell>
          <cell r="AT884" t="str">
            <v>57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  <cell r="AR885" t="str">
            <v xml:space="preserve">  </v>
          </cell>
          <cell r="AS885">
            <v>0</v>
          </cell>
          <cell r="AT885" t="str">
            <v>57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R886">
            <v>0</v>
          </cell>
          <cell r="AS886">
            <v>0</v>
          </cell>
          <cell r="AT886" t="str">
            <v>57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  <cell r="AR887" t="str">
            <v>6d</v>
          </cell>
          <cell r="AS887">
            <v>0</v>
          </cell>
          <cell r="AT887">
            <v>23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  <cell r="AR888">
            <v>0</v>
          </cell>
          <cell r="AS888">
            <v>0</v>
          </cell>
          <cell r="AT888" t="str">
            <v>57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  <cell r="AR889" t="str">
            <v xml:space="preserve"> </v>
          </cell>
          <cell r="AS889">
            <v>0</v>
          </cell>
          <cell r="AT889" t="str">
            <v xml:space="preserve"> 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  <cell r="AR890" t="str">
            <v xml:space="preserve"> </v>
          </cell>
          <cell r="AS890">
            <v>0</v>
          </cell>
          <cell r="AT890" t="str">
            <v xml:space="preserve"> 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  <cell r="AR891" t="str">
            <v>6l</v>
          </cell>
          <cell r="AS891">
            <v>0</v>
          </cell>
          <cell r="AT891" t="str">
            <v>23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  <cell r="AR892" t="str">
            <v xml:space="preserve"> </v>
          </cell>
          <cell r="AS892">
            <v>0</v>
          </cell>
          <cell r="AT892" t="str">
            <v xml:space="preserve"> 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  <cell r="AR893" t="str">
            <v>6l</v>
          </cell>
          <cell r="AS893">
            <v>0</v>
          </cell>
          <cell r="AT893" t="str">
            <v>23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  <cell r="AR894">
            <v>0</v>
          </cell>
          <cell r="AS894">
            <v>0</v>
          </cell>
          <cell r="AT894" t="str">
            <v>57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  <cell r="AR895">
            <v>0</v>
          </cell>
          <cell r="AS895">
            <v>0</v>
          </cell>
          <cell r="AT895" t="str">
            <v>57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  <cell r="AR896" t="str">
            <v xml:space="preserve"> </v>
          </cell>
          <cell r="AS896">
            <v>0</v>
          </cell>
          <cell r="AT896" t="str">
            <v xml:space="preserve"> 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  <cell r="AR897">
            <v>0</v>
          </cell>
          <cell r="AS897">
            <v>0</v>
          </cell>
          <cell r="AT897" t="str">
            <v>57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  <cell r="AR898">
            <v>0</v>
          </cell>
          <cell r="AS898">
            <v>0</v>
          </cell>
          <cell r="AT898" t="str">
            <v>57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  <cell r="AR899">
            <v>0</v>
          </cell>
          <cell r="AS899">
            <v>0</v>
          </cell>
          <cell r="AT899" t="str">
            <v>57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  <cell r="AR900">
            <v>0</v>
          </cell>
          <cell r="AS900">
            <v>0</v>
          </cell>
          <cell r="AT900" t="str">
            <v>57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  <cell r="AR901">
            <v>0</v>
          </cell>
          <cell r="AS901">
            <v>0</v>
          </cell>
          <cell r="AT901" t="str">
            <v>57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  <cell r="AR902">
            <v>0</v>
          </cell>
          <cell r="AS902">
            <v>0</v>
          </cell>
          <cell r="AT902" t="str">
            <v>57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  <cell r="AR903">
            <v>0</v>
          </cell>
          <cell r="AS903">
            <v>0</v>
          </cell>
          <cell r="AT903" t="str">
            <v>57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  <cell r="AR904">
            <v>0</v>
          </cell>
          <cell r="AS904">
            <v>0</v>
          </cell>
          <cell r="AT904" t="str">
            <v>57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  <cell r="AR905">
            <v>0</v>
          </cell>
          <cell r="AS905">
            <v>0</v>
          </cell>
          <cell r="AT905" t="str">
            <v>57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  <cell r="AR906">
            <v>0</v>
          </cell>
          <cell r="AS906">
            <v>0</v>
          </cell>
          <cell r="AT906" t="str">
            <v>23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  <cell r="AR907">
            <v>0</v>
          </cell>
          <cell r="AS907">
            <v>0</v>
          </cell>
          <cell r="AT907" t="str">
            <v>57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  <cell r="AR908">
            <v>0</v>
          </cell>
          <cell r="AS908">
            <v>0</v>
          </cell>
          <cell r="AT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  <cell r="AR909">
            <v>0</v>
          </cell>
          <cell r="AS909">
            <v>0</v>
          </cell>
          <cell r="AT909">
            <v>0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  <cell r="AR910">
            <v>0</v>
          </cell>
          <cell r="AS910">
            <v>0</v>
          </cell>
          <cell r="AT910" t="str">
            <v>57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  <cell r="AR911">
            <v>0</v>
          </cell>
          <cell r="AS911">
            <v>0</v>
          </cell>
          <cell r="AT911">
            <v>0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  <cell r="AR912">
            <v>0</v>
          </cell>
          <cell r="AS912">
            <v>0</v>
          </cell>
          <cell r="AT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  <cell r="AR913">
            <v>0</v>
          </cell>
          <cell r="AS913">
            <v>0</v>
          </cell>
          <cell r="AT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  <cell r="AR914" t="str">
            <v>6o</v>
          </cell>
          <cell r="AS914">
            <v>0</v>
          </cell>
          <cell r="AT914" t="str">
            <v>23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  <cell r="AR915" t="str">
            <v>6o</v>
          </cell>
          <cell r="AS915">
            <v>0</v>
          </cell>
          <cell r="AT915" t="str">
            <v>23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  <cell r="AR916" t="str">
            <v>6e</v>
          </cell>
          <cell r="AS916">
            <v>0</v>
          </cell>
          <cell r="AT916" t="str">
            <v>23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  <cell r="AR917" t="str">
            <v>6o</v>
          </cell>
          <cell r="AS917">
            <v>0</v>
          </cell>
          <cell r="AT917" t="str">
            <v>23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  <cell r="AR918">
            <v>0</v>
          </cell>
          <cell r="AS918">
            <v>0</v>
          </cell>
          <cell r="AT918" t="str">
            <v>57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  <cell r="AR919">
            <v>0</v>
          </cell>
          <cell r="AS919">
            <v>0</v>
          </cell>
          <cell r="AT919" t="str">
            <v>57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  <cell r="AR920">
            <v>0</v>
          </cell>
          <cell r="AS920">
            <v>0</v>
          </cell>
          <cell r="AT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  <cell r="AR921">
            <v>0</v>
          </cell>
          <cell r="AS921">
            <v>0</v>
          </cell>
          <cell r="AT921">
            <v>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  <cell r="AR922">
            <v>0</v>
          </cell>
          <cell r="AS922">
            <v>0</v>
          </cell>
          <cell r="AT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R923">
            <v>0</v>
          </cell>
          <cell r="AS923">
            <v>0</v>
          </cell>
          <cell r="AT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  <cell r="AR924">
            <v>0</v>
          </cell>
          <cell r="AS924">
            <v>0</v>
          </cell>
          <cell r="AT924">
            <v>0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  <cell r="AR925">
            <v>0</v>
          </cell>
          <cell r="AS925">
            <v>0</v>
          </cell>
          <cell r="AT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  <cell r="AR926">
            <v>0</v>
          </cell>
          <cell r="AS926">
            <v>0</v>
          </cell>
          <cell r="AT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  <cell r="AR927">
            <v>0</v>
          </cell>
          <cell r="AS927">
            <v>0</v>
          </cell>
          <cell r="AT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  <cell r="AR928">
            <v>0</v>
          </cell>
          <cell r="AS928">
            <v>0</v>
          </cell>
          <cell r="AT928" t="str">
            <v>57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  <cell r="AR929">
            <v>0</v>
          </cell>
          <cell r="AS929">
            <v>0</v>
          </cell>
          <cell r="AT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R930">
            <v>0</v>
          </cell>
          <cell r="AS930">
            <v>0</v>
          </cell>
          <cell r="AT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  <cell r="AR931">
            <v>0</v>
          </cell>
          <cell r="AS931">
            <v>0</v>
          </cell>
          <cell r="AT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  <cell r="AR932">
            <v>0</v>
          </cell>
          <cell r="AS932">
            <v>0</v>
          </cell>
          <cell r="AT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  <cell r="AR933">
            <v>0</v>
          </cell>
          <cell r="AS933">
            <v>0</v>
          </cell>
          <cell r="AT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  <cell r="AR934">
            <v>0</v>
          </cell>
          <cell r="AS934">
            <v>0</v>
          </cell>
          <cell r="AT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  <cell r="AR935" t="str">
            <v>6i</v>
          </cell>
          <cell r="AS935">
            <v>0</v>
          </cell>
          <cell r="AT935" t="str">
            <v>23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  <cell r="AR936" t="str">
            <v>6k</v>
          </cell>
          <cell r="AS936">
            <v>0</v>
          </cell>
          <cell r="AT936" t="str">
            <v>23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  <cell r="AR937" t="str">
            <v>6d</v>
          </cell>
          <cell r="AS937">
            <v>0</v>
          </cell>
          <cell r="AT937">
            <v>23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  <cell r="AR938">
            <v>0</v>
          </cell>
          <cell r="AS938">
            <v>0</v>
          </cell>
          <cell r="AT938" t="str">
            <v>57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  <cell r="AR939" t="str">
            <v>6d</v>
          </cell>
          <cell r="AS939">
            <v>0</v>
          </cell>
          <cell r="AT939">
            <v>23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  <cell r="AR940" t="str">
            <v>6d</v>
          </cell>
          <cell r="AS940">
            <v>0</v>
          </cell>
          <cell r="AT940">
            <v>23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  <cell r="AR941" t="str">
            <v>6d</v>
          </cell>
          <cell r="AS941">
            <v>0</v>
          </cell>
          <cell r="AT941">
            <v>23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  <cell r="AR942" t="str">
            <v>6d</v>
          </cell>
          <cell r="AS942">
            <v>0</v>
          </cell>
          <cell r="AT942">
            <v>23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  <cell r="AR943" t="str">
            <v>6d</v>
          </cell>
          <cell r="AS943">
            <v>0</v>
          </cell>
          <cell r="AT943">
            <v>23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  <cell r="AR944">
            <v>0</v>
          </cell>
          <cell r="AS944">
            <v>0</v>
          </cell>
          <cell r="AT944" t="str">
            <v>57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  <cell r="AR945" t="str">
            <v>6d</v>
          </cell>
          <cell r="AS945">
            <v>0</v>
          </cell>
          <cell r="AT945" t="str">
            <v>23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  <cell r="AR946" t="str">
            <v>6d</v>
          </cell>
          <cell r="AS946">
            <v>0</v>
          </cell>
          <cell r="AT946" t="str">
            <v>23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  <cell r="AR947" t="str">
            <v>6d</v>
          </cell>
          <cell r="AS947">
            <v>0</v>
          </cell>
          <cell r="AT947" t="str">
            <v>23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R948">
            <v>0</v>
          </cell>
          <cell r="AS948">
            <v>0</v>
          </cell>
          <cell r="AT948" t="str">
            <v>57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  <cell r="AR949">
            <v>0</v>
          </cell>
          <cell r="AS949">
            <v>0</v>
          </cell>
          <cell r="AT949" t="str">
            <v>57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  <cell r="AR950">
            <v>0</v>
          </cell>
          <cell r="AS950">
            <v>0</v>
          </cell>
          <cell r="AT950" t="str">
            <v>57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  <cell r="AR951">
            <v>0</v>
          </cell>
          <cell r="AS951">
            <v>0</v>
          </cell>
          <cell r="AT951" t="str">
            <v>57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  <cell r="AR952">
            <v>0</v>
          </cell>
          <cell r="AS952">
            <v>0</v>
          </cell>
          <cell r="AT952" t="str">
            <v>57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  <cell r="AR953">
            <v>0</v>
          </cell>
          <cell r="AS953">
            <v>0</v>
          </cell>
          <cell r="AT953" t="str">
            <v>57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  <cell r="AR954">
            <v>0</v>
          </cell>
          <cell r="AS954">
            <v>0</v>
          </cell>
          <cell r="AT954" t="str">
            <v>57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  <cell r="AR955">
            <v>0</v>
          </cell>
          <cell r="AS955">
            <v>0</v>
          </cell>
          <cell r="AT955">
            <v>0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  <cell r="AR956">
            <v>0</v>
          </cell>
          <cell r="AS956">
            <v>0</v>
          </cell>
          <cell r="AT956">
            <v>0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  <cell r="AR957">
            <v>0</v>
          </cell>
          <cell r="AS957">
            <v>0</v>
          </cell>
          <cell r="AT957">
            <v>0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  <cell r="AR958">
            <v>0</v>
          </cell>
          <cell r="AS958">
            <v>0</v>
          </cell>
          <cell r="AT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  <cell r="AR959">
            <v>0</v>
          </cell>
          <cell r="AS959">
            <v>0</v>
          </cell>
          <cell r="AT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  <cell r="AR960">
            <v>0</v>
          </cell>
          <cell r="AS960">
            <v>0</v>
          </cell>
          <cell r="AT960">
            <v>0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  <cell r="AR961">
            <v>0</v>
          </cell>
          <cell r="AS961">
            <v>0</v>
          </cell>
          <cell r="AT961">
            <v>0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  <cell r="AR962">
            <v>0</v>
          </cell>
          <cell r="AS962">
            <v>0</v>
          </cell>
          <cell r="AT962">
            <v>0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  <cell r="AR963">
            <v>0</v>
          </cell>
          <cell r="AS963">
            <v>0</v>
          </cell>
          <cell r="AT963">
            <v>0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  <cell r="AR964">
            <v>0</v>
          </cell>
          <cell r="AS964">
            <v>0</v>
          </cell>
          <cell r="AT964">
            <v>0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  <cell r="AR965">
            <v>0</v>
          </cell>
          <cell r="AS965">
            <v>0</v>
          </cell>
          <cell r="AT965">
            <v>0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  <cell r="AR966">
            <v>0</v>
          </cell>
          <cell r="AS966">
            <v>0</v>
          </cell>
          <cell r="AT966">
            <v>0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  <cell r="AR967">
            <v>0</v>
          </cell>
          <cell r="AS967">
            <v>0</v>
          </cell>
          <cell r="AT967">
            <v>0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  <cell r="AR968">
            <v>0</v>
          </cell>
          <cell r="AS968">
            <v>0</v>
          </cell>
          <cell r="AT968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  <cell r="AR969">
            <v>0</v>
          </cell>
          <cell r="AS969">
            <v>0</v>
          </cell>
          <cell r="AT969">
            <v>0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  <cell r="AR970">
            <v>0</v>
          </cell>
          <cell r="AS970">
            <v>0</v>
          </cell>
          <cell r="AT970" t="str">
            <v>57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R971" t="str">
            <v xml:space="preserve">  </v>
          </cell>
          <cell r="AS971">
            <v>0</v>
          </cell>
          <cell r="AT971" t="str">
            <v>57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  <cell r="AR972">
            <v>0</v>
          </cell>
          <cell r="AS972">
            <v>0</v>
          </cell>
          <cell r="AT972" t="str">
            <v>57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R973">
            <v>0</v>
          </cell>
          <cell r="AS973">
            <v>0</v>
          </cell>
          <cell r="AT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  <cell r="AR974">
            <v>0</v>
          </cell>
          <cell r="AS974">
            <v>0</v>
          </cell>
          <cell r="AT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  <cell r="AR975">
            <v>0</v>
          </cell>
          <cell r="AS975">
            <v>0</v>
          </cell>
          <cell r="AT975" t="str">
            <v>23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  <cell r="AR976">
            <v>0</v>
          </cell>
          <cell r="AS976">
            <v>0</v>
          </cell>
          <cell r="AT976" t="str">
            <v>35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  <cell r="AR977">
            <v>0</v>
          </cell>
          <cell r="AS977">
            <v>0</v>
          </cell>
          <cell r="AT977" t="str">
            <v>23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  <cell r="AR978">
            <v>0</v>
          </cell>
          <cell r="AS978">
            <v>0</v>
          </cell>
          <cell r="AT978" t="str">
            <v>35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  <cell r="AR979">
            <v>0</v>
          </cell>
          <cell r="AS979">
            <v>0</v>
          </cell>
          <cell r="AT979" t="str">
            <v>23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  <cell r="AR980">
            <v>0</v>
          </cell>
          <cell r="AS980">
            <v>0</v>
          </cell>
          <cell r="AT980" t="str">
            <v>35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  <cell r="AR981">
            <v>0</v>
          </cell>
          <cell r="AS981">
            <v>0</v>
          </cell>
          <cell r="AT981" t="str">
            <v>23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  <cell r="AR982">
            <v>0</v>
          </cell>
          <cell r="AS982">
            <v>0</v>
          </cell>
          <cell r="AT982" t="str">
            <v>35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  <cell r="AR983">
            <v>0</v>
          </cell>
          <cell r="AS983">
            <v>0</v>
          </cell>
          <cell r="AT983" t="str">
            <v>23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  <cell r="AR984">
            <v>0</v>
          </cell>
          <cell r="AS984">
            <v>0</v>
          </cell>
          <cell r="AT984" t="str">
            <v>35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  <cell r="AR985">
            <v>0</v>
          </cell>
          <cell r="AS985">
            <v>0</v>
          </cell>
          <cell r="AT985" t="str">
            <v>23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  <cell r="AR986">
            <v>0</v>
          </cell>
          <cell r="AS986">
            <v>0</v>
          </cell>
          <cell r="AT986" t="str">
            <v>35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  <cell r="AR987">
            <v>0</v>
          </cell>
          <cell r="AS987">
            <v>0</v>
          </cell>
          <cell r="AT987" t="str">
            <v>23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  <cell r="AR988">
            <v>0</v>
          </cell>
          <cell r="AS988">
            <v>0</v>
          </cell>
          <cell r="AT988" t="str">
            <v>23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  <cell r="AR989">
            <v>0</v>
          </cell>
          <cell r="AS989">
            <v>0</v>
          </cell>
          <cell r="AT989" t="str">
            <v>57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T990" t="str">
            <v>57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  <cell r="AR991">
            <v>0</v>
          </cell>
          <cell r="AS991">
            <v>0</v>
          </cell>
          <cell r="AT991" t="str">
            <v>23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  <cell r="AR992">
            <v>0</v>
          </cell>
          <cell r="AS992">
            <v>0</v>
          </cell>
          <cell r="AT992" t="str">
            <v>23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  <cell r="AR993">
            <v>0</v>
          </cell>
          <cell r="AS993">
            <v>0</v>
          </cell>
          <cell r="AT993" t="str">
            <v>35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  <cell r="AR994" t="str">
            <v>6f</v>
          </cell>
          <cell r="AS994">
            <v>0</v>
          </cell>
          <cell r="AT994" t="str">
            <v>23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  <cell r="AR995" t="str">
            <v>6b</v>
          </cell>
          <cell r="AS995">
            <v>0</v>
          </cell>
          <cell r="AT995" t="str">
            <v>23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  <cell r="AR996" t="str">
            <v>6a</v>
          </cell>
          <cell r="AS996">
            <v>0</v>
          </cell>
          <cell r="AT996" t="str">
            <v>23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  <cell r="AR997">
            <v>0</v>
          </cell>
          <cell r="AS997">
            <v>0</v>
          </cell>
          <cell r="AT997">
            <v>0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  <cell r="AR998" t="str">
            <v xml:space="preserve">  </v>
          </cell>
          <cell r="AS998">
            <v>0</v>
          </cell>
          <cell r="AT998">
            <v>0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  <cell r="AR999">
            <v>0</v>
          </cell>
          <cell r="AS999">
            <v>0</v>
          </cell>
          <cell r="AT999">
            <v>0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  <cell r="AR1000" t="str">
            <v xml:space="preserve">  </v>
          </cell>
          <cell r="AS1000">
            <v>0</v>
          </cell>
          <cell r="AT1000">
            <v>0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R1001">
            <v>0</v>
          </cell>
          <cell r="AS1001">
            <v>0</v>
          </cell>
          <cell r="AT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  <cell r="AR1002">
            <v>0</v>
          </cell>
          <cell r="AS1002">
            <v>0</v>
          </cell>
          <cell r="AT1002">
            <v>0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  <cell r="AR1003" t="str">
            <v xml:space="preserve">  </v>
          </cell>
          <cell r="AS1003">
            <v>0</v>
          </cell>
          <cell r="AT1003">
            <v>0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  <cell r="AR1004">
            <v>0</v>
          </cell>
          <cell r="AS1004">
            <v>0</v>
          </cell>
          <cell r="AT1004">
            <v>0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  <cell r="AR1005">
            <v>0</v>
          </cell>
          <cell r="AS1005">
            <v>0</v>
          </cell>
          <cell r="AT1005">
            <v>0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  <cell r="AR1006" t="str">
            <v xml:space="preserve">  </v>
          </cell>
          <cell r="AS1006">
            <v>0</v>
          </cell>
          <cell r="AT1006">
            <v>0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  <cell r="AR1007">
            <v>0</v>
          </cell>
          <cell r="AS1007">
            <v>0</v>
          </cell>
          <cell r="AT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  <cell r="AR1008">
            <v>0</v>
          </cell>
          <cell r="AS1008">
            <v>0</v>
          </cell>
          <cell r="AT1008">
            <v>0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  <cell r="AR1009">
            <v>0</v>
          </cell>
          <cell r="AS1009">
            <v>0</v>
          </cell>
          <cell r="AT1009" t="str">
            <v>23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R1010">
            <v>0</v>
          </cell>
          <cell r="AS1010">
            <v>0</v>
          </cell>
          <cell r="AT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  <cell r="AR1011">
            <v>0</v>
          </cell>
          <cell r="AS1011">
            <v>0</v>
          </cell>
          <cell r="AT1011">
            <v>23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  <cell r="AR1012">
            <v>0</v>
          </cell>
          <cell r="AS1012">
            <v>0</v>
          </cell>
          <cell r="AT1012" t="str">
            <v>57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  <cell r="AR1013">
            <v>0</v>
          </cell>
          <cell r="AS1013">
            <v>0</v>
          </cell>
          <cell r="AT1013" t="str">
            <v>23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  <cell r="AR1014">
            <v>0</v>
          </cell>
          <cell r="AS1014">
            <v>0</v>
          </cell>
          <cell r="AT1014" t="str">
            <v>35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  <cell r="AR1015">
            <v>0</v>
          </cell>
          <cell r="AS1015">
            <v>0</v>
          </cell>
          <cell r="AT1015" t="str">
            <v>23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  <cell r="AR1016">
            <v>0</v>
          </cell>
          <cell r="AS1016">
            <v>0</v>
          </cell>
          <cell r="AT1016" t="str">
            <v>35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  <cell r="AR1017">
            <v>0</v>
          </cell>
          <cell r="AS1017">
            <v>0</v>
          </cell>
          <cell r="AT1017" t="str">
            <v>23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  <cell r="AR1018">
            <v>0</v>
          </cell>
          <cell r="AS1018">
            <v>0</v>
          </cell>
          <cell r="AT1018" t="str">
            <v>23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  <cell r="AR1019">
            <v>0</v>
          </cell>
          <cell r="AS1019">
            <v>0</v>
          </cell>
          <cell r="AT1019" t="str">
            <v>57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  <cell r="AR1020">
            <v>0</v>
          </cell>
          <cell r="AS1020">
            <v>0</v>
          </cell>
          <cell r="AT1020" t="str">
            <v>57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  <cell r="AR1021">
            <v>0</v>
          </cell>
          <cell r="AS1021">
            <v>0</v>
          </cell>
          <cell r="AT1021">
            <v>0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  <cell r="AR1022">
            <v>0</v>
          </cell>
          <cell r="AS1022">
            <v>0</v>
          </cell>
          <cell r="AT1022">
            <v>0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  <cell r="AR1023">
            <v>0</v>
          </cell>
          <cell r="AS1023">
            <v>0</v>
          </cell>
          <cell r="AT1023" t="str">
            <v>60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  <cell r="AR1024">
            <v>0</v>
          </cell>
          <cell r="AS1024">
            <v>0</v>
          </cell>
          <cell r="AT1024" t="str">
            <v>60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  <cell r="AR1025">
            <v>0</v>
          </cell>
          <cell r="AS1025">
            <v>0</v>
          </cell>
          <cell r="AT1025" t="str">
            <v>60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  <cell r="AR1026">
            <v>0</v>
          </cell>
          <cell r="AS1026">
            <v>0</v>
          </cell>
          <cell r="AT1026" t="str">
            <v>57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  <cell r="AR1027">
            <v>0</v>
          </cell>
          <cell r="AS1027">
            <v>0</v>
          </cell>
          <cell r="AT1027" t="str">
            <v>57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  <cell r="AR1028">
            <v>0</v>
          </cell>
          <cell r="AS1028">
            <v>0</v>
          </cell>
          <cell r="AT1028" t="str">
            <v>57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  <cell r="AR1029">
            <v>0</v>
          </cell>
          <cell r="AS1029">
            <v>0</v>
          </cell>
          <cell r="AT1029">
            <v>0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  <cell r="AR1030">
            <v>0</v>
          </cell>
          <cell r="AS1030">
            <v>0</v>
          </cell>
          <cell r="AT1030">
            <v>0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  <cell r="AR1031">
            <v>0</v>
          </cell>
          <cell r="AS1031">
            <v>0</v>
          </cell>
          <cell r="AT1031">
            <v>0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  <cell r="AR1032">
            <v>0</v>
          </cell>
          <cell r="AS1032">
            <v>0</v>
          </cell>
          <cell r="AT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  <cell r="AR1033">
            <v>0</v>
          </cell>
          <cell r="AS1033">
            <v>0</v>
          </cell>
          <cell r="AT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  <cell r="AR1034">
            <v>0</v>
          </cell>
          <cell r="AS1034">
            <v>0</v>
          </cell>
          <cell r="AT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T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  <cell r="AR1036">
            <v>0</v>
          </cell>
          <cell r="AS1036">
            <v>0</v>
          </cell>
          <cell r="AT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T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T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R1039">
            <v>0</v>
          </cell>
          <cell r="AS1039">
            <v>0</v>
          </cell>
          <cell r="AT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  <cell r="AR1040">
            <v>0</v>
          </cell>
          <cell r="AS1040">
            <v>0</v>
          </cell>
          <cell r="AT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  <cell r="AR1041">
            <v>0</v>
          </cell>
          <cell r="AS1041">
            <v>0</v>
          </cell>
          <cell r="AT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  <cell r="AR1042">
            <v>0</v>
          </cell>
          <cell r="AS1042">
            <v>0</v>
          </cell>
          <cell r="AT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  <cell r="AR1043">
            <v>0</v>
          </cell>
          <cell r="AS1043">
            <v>0</v>
          </cell>
          <cell r="AT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  <cell r="AR1044">
            <v>0</v>
          </cell>
          <cell r="AS1044">
            <v>0</v>
          </cell>
          <cell r="AT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  <cell r="AR1045">
            <v>0</v>
          </cell>
          <cell r="AS1045">
            <v>0</v>
          </cell>
          <cell r="AT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  <cell r="AR1046">
            <v>0</v>
          </cell>
          <cell r="AS1046">
            <v>0</v>
          </cell>
          <cell r="AT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  <cell r="AR1047">
            <v>0</v>
          </cell>
          <cell r="AS1047">
            <v>0</v>
          </cell>
          <cell r="AT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  <cell r="AR1048">
            <v>0</v>
          </cell>
          <cell r="AS1048">
            <v>0</v>
          </cell>
          <cell r="AT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  <cell r="AR1049">
            <v>0</v>
          </cell>
          <cell r="AS1049">
            <v>0</v>
          </cell>
          <cell r="AT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  <cell r="AR1050">
            <v>0</v>
          </cell>
          <cell r="AS1050">
            <v>0</v>
          </cell>
          <cell r="AT1050">
            <v>0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  <cell r="AR1051">
            <v>0</v>
          </cell>
          <cell r="AS1051">
            <v>0</v>
          </cell>
          <cell r="AT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  <cell r="AR1052">
            <v>0</v>
          </cell>
          <cell r="AS1052">
            <v>0</v>
          </cell>
          <cell r="AT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  <cell r="AR1053">
            <v>0</v>
          </cell>
          <cell r="AS1053">
            <v>0</v>
          </cell>
          <cell r="AT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  <cell r="AR1054">
            <v>0</v>
          </cell>
          <cell r="AS1054">
            <v>0</v>
          </cell>
          <cell r="AT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  <cell r="AR1055">
            <v>0</v>
          </cell>
          <cell r="AS1055">
            <v>0</v>
          </cell>
          <cell r="AT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  <cell r="AR1056">
            <v>0</v>
          </cell>
          <cell r="AS1056">
            <v>0</v>
          </cell>
          <cell r="AT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  <cell r="AR1057">
            <v>0</v>
          </cell>
          <cell r="AS1057">
            <v>0</v>
          </cell>
          <cell r="AT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  <cell r="AR1058">
            <v>0</v>
          </cell>
          <cell r="AS1058">
            <v>0</v>
          </cell>
          <cell r="AT1058" t="str">
            <v>57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  <cell r="AR1059">
            <v>0</v>
          </cell>
          <cell r="AS1059">
            <v>0</v>
          </cell>
          <cell r="AT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  <cell r="AR1060">
            <v>0</v>
          </cell>
          <cell r="AS1060">
            <v>0</v>
          </cell>
          <cell r="AT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  <cell r="AR1061">
            <v>0</v>
          </cell>
          <cell r="AS1061">
            <v>0</v>
          </cell>
          <cell r="AT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  <cell r="AR1062">
            <v>0</v>
          </cell>
          <cell r="AS1062">
            <v>0</v>
          </cell>
          <cell r="AT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  <cell r="AR1063">
            <v>0</v>
          </cell>
          <cell r="AS1063">
            <v>0</v>
          </cell>
          <cell r="AT1063">
            <v>0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  <cell r="AR1064">
            <v>0</v>
          </cell>
          <cell r="AS1064">
            <v>0</v>
          </cell>
          <cell r="AT1064">
            <v>0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  <cell r="AR1065">
            <v>0</v>
          </cell>
          <cell r="AS1065">
            <v>0</v>
          </cell>
          <cell r="AT1065">
            <v>0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  <cell r="AR1066">
            <v>0</v>
          </cell>
          <cell r="AS1066">
            <v>0</v>
          </cell>
          <cell r="AT1066">
            <v>0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  <cell r="AR1067">
            <v>0</v>
          </cell>
          <cell r="AS1067">
            <v>0</v>
          </cell>
          <cell r="AT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  <cell r="AR1068">
            <v>0</v>
          </cell>
          <cell r="AS1068">
            <v>0</v>
          </cell>
          <cell r="AT1068" t="str">
            <v>53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  <cell r="AR1069">
            <v>0</v>
          </cell>
          <cell r="AS1069">
            <v>0</v>
          </cell>
          <cell r="AT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  <cell r="AR1070">
            <v>0</v>
          </cell>
          <cell r="AS1070">
            <v>0</v>
          </cell>
          <cell r="AT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  <cell r="AR1071">
            <v>0</v>
          </cell>
          <cell r="AS1071">
            <v>0</v>
          </cell>
          <cell r="AT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  <cell r="AR1072">
            <v>0</v>
          </cell>
          <cell r="AS1072">
            <v>0</v>
          </cell>
          <cell r="AT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  <cell r="AR1073">
            <v>0</v>
          </cell>
          <cell r="AS1073">
            <v>0</v>
          </cell>
          <cell r="AT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  <cell r="AR1074">
            <v>0</v>
          </cell>
          <cell r="AS1074">
            <v>0</v>
          </cell>
          <cell r="AT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  <cell r="AR1075">
            <v>0</v>
          </cell>
          <cell r="AS1075">
            <v>0</v>
          </cell>
          <cell r="AT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  <cell r="AR1076">
            <v>0</v>
          </cell>
          <cell r="AS1076">
            <v>0</v>
          </cell>
          <cell r="AT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  <cell r="AR1077" t="str">
            <v>6a</v>
          </cell>
          <cell r="AS1077">
            <v>0</v>
          </cell>
          <cell r="AT1077" t="str">
            <v>23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  <cell r="AR1078">
            <v>0</v>
          </cell>
          <cell r="AS1078">
            <v>0</v>
          </cell>
          <cell r="AT1078">
            <v>11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  <cell r="AR1079">
            <v>0</v>
          </cell>
          <cell r="AS1079">
            <v>0</v>
          </cell>
          <cell r="AT1079" t="str">
            <v>53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  <cell r="AR1080">
            <v>0</v>
          </cell>
          <cell r="AS1080">
            <v>0</v>
          </cell>
          <cell r="AT1080" t="str">
            <v>53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  <cell r="AR1081">
            <v>0</v>
          </cell>
          <cell r="AS1081">
            <v>0</v>
          </cell>
          <cell r="AT1081" t="str">
            <v>53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  <cell r="AR1082">
            <v>0</v>
          </cell>
          <cell r="AS1082">
            <v>0</v>
          </cell>
          <cell r="AT1082" t="str">
            <v>53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  <cell r="AR1083">
            <v>0</v>
          </cell>
          <cell r="AS1083">
            <v>0</v>
          </cell>
          <cell r="AT1083">
            <v>0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  <cell r="AR1084">
            <v>0</v>
          </cell>
          <cell r="AS1084">
            <v>0</v>
          </cell>
          <cell r="AT1084" t="str">
            <v>57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  <cell r="AR1085">
            <v>0</v>
          </cell>
          <cell r="AS1085">
            <v>0</v>
          </cell>
          <cell r="AT1085" t="str">
            <v>57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  <cell r="AR1086">
            <v>0</v>
          </cell>
          <cell r="AS1086">
            <v>0</v>
          </cell>
          <cell r="AT1086" t="str">
            <v>57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R1087">
            <v>0</v>
          </cell>
          <cell r="AS1087">
            <v>0</v>
          </cell>
          <cell r="AT1087" t="str">
            <v>57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  <cell r="AR1088">
            <v>0</v>
          </cell>
          <cell r="AS1088">
            <v>0</v>
          </cell>
          <cell r="AT1088" t="str">
            <v>57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R1089">
            <v>0</v>
          </cell>
          <cell r="AS1089">
            <v>0</v>
          </cell>
          <cell r="AT1089" t="str">
            <v>57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  <cell r="AR1090">
            <v>0</v>
          </cell>
          <cell r="AS1090">
            <v>0</v>
          </cell>
          <cell r="AT1090" t="str">
            <v>57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  <cell r="AR1091">
            <v>0</v>
          </cell>
          <cell r="AS1091">
            <v>0</v>
          </cell>
          <cell r="AT1091" t="str">
            <v>57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  <cell r="AR1092">
            <v>0</v>
          </cell>
          <cell r="AS1092">
            <v>0</v>
          </cell>
          <cell r="AT1092" t="str">
            <v>57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  <cell r="AR1093">
            <v>0</v>
          </cell>
          <cell r="AS1093">
            <v>0</v>
          </cell>
          <cell r="AT1093" t="str">
            <v>57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R1094">
            <v>0</v>
          </cell>
          <cell r="AS1094">
            <v>0</v>
          </cell>
          <cell r="AT1094" t="str">
            <v>57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  <cell r="AR1095">
            <v>0</v>
          </cell>
          <cell r="AS1095">
            <v>0</v>
          </cell>
          <cell r="AT1095" t="str">
            <v>53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R1096">
            <v>0</v>
          </cell>
          <cell r="AS1096">
            <v>0</v>
          </cell>
          <cell r="AT1096" t="str">
            <v>57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  <cell r="AR1097">
            <v>0</v>
          </cell>
          <cell r="AS1097">
            <v>0</v>
          </cell>
          <cell r="AT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R1098">
            <v>0</v>
          </cell>
          <cell r="AS1098">
            <v>0</v>
          </cell>
          <cell r="AT1098">
            <v>11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  <cell r="AR1099">
            <v>0</v>
          </cell>
          <cell r="AS1099">
            <v>0</v>
          </cell>
          <cell r="AT1099" t="str">
            <v>57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  <cell r="AR1100">
            <v>0</v>
          </cell>
          <cell r="AS1100">
            <v>0</v>
          </cell>
          <cell r="AT1100" t="str">
            <v>11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R1101">
            <v>0</v>
          </cell>
          <cell r="AS1101">
            <v>0</v>
          </cell>
          <cell r="AT1101" t="str">
            <v>11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  <cell r="AR1102">
            <v>0</v>
          </cell>
          <cell r="AS1102">
            <v>0</v>
          </cell>
          <cell r="AT1102" t="str">
            <v xml:space="preserve"> 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  <cell r="AR1103">
            <v>0</v>
          </cell>
          <cell r="AS1103">
            <v>0</v>
          </cell>
          <cell r="AT1103" t="str">
            <v>57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  <cell r="AR1104">
            <v>0</v>
          </cell>
          <cell r="AS1104">
            <v>0</v>
          </cell>
          <cell r="AT1104" t="str">
            <v>57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R1105" t="str">
            <v>6o</v>
          </cell>
          <cell r="AS1105">
            <v>0</v>
          </cell>
          <cell r="AT1105" t="str">
            <v>23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  <cell r="AR1106">
            <v>0</v>
          </cell>
          <cell r="AS1106">
            <v>0</v>
          </cell>
          <cell r="AT1106" t="str">
            <v>57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  <cell r="AR1107">
            <v>0</v>
          </cell>
          <cell r="AS1107">
            <v>0</v>
          </cell>
          <cell r="AT1107">
            <v>11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  <cell r="AR1108" t="str">
            <v>6o</v>
          </cell>
          <cell r="AS1108">
            <v>0</v>
          </cell>
          <cell r="AT1108" t="str">
            <v>23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  <cell r="AR1109">
            <v>0</v>
          </cell>
          <cell r="AS1109">
            <v>0</v>
          </cell>
          <cell r="AT1109" t="str">
            <v>57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R1110">
            <v>0</v>
          </cell>
          <cell r="AS1110">
            <v>0</v>
          </cell>
          <cell r="AT1110" t="str">
            <v>57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  <cell r="AR1111">
            <v>0</v>
          </cell>
          <cell r="AS1111">
            <v>0</v>
          </cell>
          <cell r="AT1111" t="str">
            <v>11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  <cell r="AR1112" t="str">
            <v>6i</v>
          </cell>
          <cell r="AS1112">
            <v>0</v>
          </cell>
          <cell r="AT1112" t="str">
            <v>23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  <cell r="AR1113">
            <v>0</v>
          </cell>
          <cell r="AS1113">
            <v>0</v>
          </cell>
          <cell r="AT1113" t="str">
            <v>11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  <cell r="AR1114" t="str">
            <v>6i</v>
          </cell>
          <cell r="AS1114">
            <v>0</v>
          </cell>
          <cell r="AT1114" t="str">
            <v>23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  <cell r="AR1115">
            <v>0</v>
          </cell>
          <cell r="AS1115">
            <v>0</v>
          </cell>
          <cell r="AT1115" t="str">
            <v>11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  <cell r="AR1116" t="str">
            <v>6i</v>
          </cell>
          <cell r="AS1116">
            <v>0</v>
          </cell>
          <cell r="AT1116" t="str">
            <v>23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  <cell r="AR1117">
            <v>0</v>
          </cell>
          <cell r="AS1117">
            <v>0</v>
          </cell>
          <cell r="AT1117" t="str">
            <v>11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  <cell r="AR1118" t="str">
            <v xml:space="preserve"> </v>
          </cell>
          <cell r="AS1118">
            <v>0</v>
          </cell>
          <cell r="AT1118" t="str">
            <v>57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  <cell r="AR1119">
            <v>0</v>
          </cell>
          <cell r="AS1119">
            <v>0</v>
          </cell>
          <cell r="AT1119" t="str">
            <v>11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  <cell r="AR1120" t="str">
            <v>6o</v>
          </cell>
          <cell r="AS1120">
            <v>0</v>
          </cell>
          <cell r="AT1120" t="str">
            <v>23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  <cell r="AR1121">
            <v>0</v>
          </cell>
          <cell r="AS1121">
            <v>0</v>
          </cell>
          <cell r="AT1121" t="str">
            <v>57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R1122">
            <v>0</v>
          </cell>
          <cell r="AS1122">
            <v>0</v>
          </cell>
          <cell r="AT1122" t="str">
            <v>57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  <cell r="AR1123">
            <v>0</v>
          </cell>
          <cell r="AS1123">
            <v>0</v>
          </cell>
          <cell r="AT1123">
            <v>0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  <cell r="AR1124">
            <v>0</v>
          </cell>
          <cell r="AS1124">
            <v>0</v>
          </cell>
          <cell r="AT1124" t="str">
            <v>57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  <cell r="AR1125">
            <v>0</v>
          </cell>
          <cell r="AS1125">
            <v>0</v>
          </cell>
          <cell r="AT1125" t="str">
            <v>11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  <cell r="AR1126">
            <v>0</v>
          </cell>
          <cell r="AS1126">
            <v>0</v>
          </cell>
          <cell r="AT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  <cell r="AR1127">
            <v>0</v>
          </cell>
          <cell r="AS1127">
            <v>0</v>
          </cell>
          <cell r="AT1127" t="str">
            <v>11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  <cell r="AR1128" t="str">
            <v>6a</v>
          </cell>
          <cell r="AS1128">
            <v>0</v>
          </cell>
          <cell r="AT1128" t="str">
            <v>23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  <cell r="AR1129" t="str">
            <v>6a</v>
          </cell>
          <cell r="AS1129">
            <v>0</v>
          </cell>
          <cell r="AT1129" t="str">
            <v>23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  <cell r="AR1130">
            <v>0</v>
          </cell>
          <cell r="AS1130">
            <v>0</v>
          </cell>
          <cell r="AT1130" t="str">
            <v>57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R1131">
            <v>0</v>
          </cell>
          <cell r="AS1131">
            <v>0</v>
          </cell>
          <cell r="AT1131" t="str">
            <v>57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  <cell r="AR1132">
            <v>0</v>
          </cell>
          <cell r="AS1132">
            <v>0</v>
          </cell>
          <cell r="AT1132" t="str">
            <v>57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  <cell r="AR1133">
            <v>0</v>
          </cell>
          <cell r="AS1133">
            <v>0</v>
          </cell>
          <cell r="AT1133" t="str">
            <v>57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  <cell r="AR1134" t="str">
            <v>6f</v>
          </cell>
          <cell r="AS1134">
            <v>0</v>
          </cell>
          <cell r="AT1134" t="str">
            <v>23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  <cell r="AR1135" t="str">
            <v>6l</v>
          </cell>
          <cell r="AS1135">
            <v>0</v>
          </cell>
          <cell r="AT1135" t="str">
            <v>23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  <cell r="AR1136">
            <v>0</v>
          </cell>
          <cell r="AS1136">
            <v>0</v>
          </cell>
          <cell r="AT1136" t="str">
            <v>57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  <cell r="AR1137">
            <v>0</v>
          </cell>
          <cell r="AS1137">
            <v>0</v>
          </cell>
          <cell r="AT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  <cell r="AR1138">
            <v>0</v>
          </cell>
          <cell r="AS1138">
            <v>0</v>
          </cell>
          <cell r="AT1138" t="str">
            <v>57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  <cell r="AR1139">
            <v>0</v>
          </cell>
          <cell r="AS1139">
            <v>0</v>
          </cell>
          <cell r="AT1139" t="str">
            <v>57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  <cell r="AR1140">
            <v>0</v>
          </cell>
          <cell r="AS1140">
            <v>0</v>
          </cell>
          <cell r="AT1140" t="str">
            <v>56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  <cell r="AR1141" t="str">
            <v>6o</v>
          </cell>
          <cell r="AS1141">
            <v>0</v>
          </cell>
          <cell r="AT1141" t="str">
            <v>23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  <cell r="AR1142" t="str">
            <v>6o</v>
          </cell>
          <cell r="AS1142">
            <v>0</v>
          </cell>
          <cell r="AT1142" t="str">
            <v>23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  <cell r="AR1143">
            <v>0</v>
          </cell>
          <cell r="AS1143">
            <v>0</v>
          </cell>
          <cell r="AT1143" t="str">
            <v>57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  <cell r="AR1144">
            <v>0</v>
          </cell>
          <cell r="AS1144">
            <v>0</v>
          </cell>
          <cell r="AT1144" t="str">
            <v>57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  <cell r="AR1145" t="str">
            <v>6k</v>
          </cell>
          <cell r="AS1145">
            <v>0</v>
          </cell>
          <cell r="AT1145" t="str">
            <v>23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  <cell r="AR1146" t="str">
            <v xml:space="preserve"> </v>
          </cell>
          <cell r="AS1146">
            <v>0</v>
          </cell>
          <cell r="AT1146" t="str">
            <v>5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  <cell r="AR1147" t="str">
            <v>6k</v>
          </cell>
          <cell r="AS1147">
            <v>0</v>
          </cell>
          <cell r="AT1147" t="str">
            <v>23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  <cell r="AR1148" t="str">
            <v>6k</v>
          </cell>
          <cell r="AS1148">
            <v>0</v>
          </cell>
          <cell r="AT1148" t="str">
            <v>23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  <cell r="AR1149">
            <v>0</v>
          </cell>
          <cell r="AS1149">
            <v>0</v>
          </cell>
          <cell r="AT1149" t="str">
            <v>11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  <cell r="AR1150" t="str">
            <v xml:space="preserve"> </v>
          </cell>
          <cell r="AS1150">
            <v>0</v>
          </cell>
          <cell r="AT1150" t="str">
            <v>57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  <cell r="AR1151">
            <v>0</v>
          </cell>
          <cell r="AS1151">
            <v>0</v>
          </cell>
          <cell r="AT1151" t="str">
            <v>11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  <cell r="AR1152">
            <v>0</v>
          </cell>
          <cell r="AS1152">
            <v>0</v>
          </cell>
          <cell r="AT1152" t="str">
            <v>57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  <cell r="AR1153">
            <v>0</v>
          </cell>
          <cell r="AS1153">
            <v>0</v>
          </cell>
          <cell r="AT1153" t="str">
            <v>11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  <cell r="AR1154" t="str">
            <v xml:space="preserve"> </v>
          </cell>
          <cell r="AS1154">
            <v>0</v>
          </cell>
          <cell r="AT1154" t="str">
            <v>23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  <cell r="AR1155">
            <v>0</v>
          </cell>
          <cell r="AS1155">
            <v>0</v>
          </cell>
          <cell r="AT1155" t="str">
            <v>5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  <cell r="AR1156" t="str">
            <v>6f</v>
          </cell>
          <cell r="AS1156">
            <v>0</v>
          </cell>
          <cell r="AT1156" t="str">
            <v>23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  <cell r="AR1157">
            <v>0</v>
          </cell>
          <cell r="AS1157">
            <v>0</v>
          </cell>
          <cell r="AT1157" t="str">
            <v>57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  <cell r="AR1158" t="str">
            <v>6f</v>
          </cell>
          <cell r="AS1158">
            <v>0</v>
          </cell>
          <cell r="AT1158" t="str">
            <v>23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  <cell r="AR1159">
            <v>0</v>
          </cell>
          <cell r="AS1159">
            <v>0</v>
          </cell>
          <cell r="AT1159" t="str">
            <v>57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  <cell r="AR1160">
            <v>0</v>
          </cell>
          <cell r="AS1160">
            <v>0</v>
          </cell>
          <cell r="AT1160">
            <v>11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  <cell r="AR1161">
            <v>0</v>
          </cell>
          <cell r="AS1161">
            <v>0</v>
          </cell>
          <cell r="AT1161" t="str">
            <v>57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  <cell r="AR1162">
            <v>0</v>
          </cell>
          <cell r="AS1162">
            <v>0</v>
          </cell>
          <cell r="AT1162" t="str">
            <v>4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  <cell r="AR1163">
            <v>0</v>
          </cell>
          <cell r="AS1163">
            <v>0</v>
          </cell>
          <cell r="AT1163" t="str">
            <v>57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  <cell r="AR1164">
            <v>0</v>
          </cell>
          <cell r="AS1164">
            <v>0</v>
          </cell>
          <cell r="AT1164" t="str">
            <v>57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  <cell r="AR1165">
            <v>0</v>
          </cell>
          <cell r="AS1165">
            <v>0</v>
          </cell>
          <cell r="AT1165" t="str">
            <v>57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  <cell r="AR1166">
            <v>0</v>
          </cell>
          <cell r="AS1166">
            <v>0</v>
          </cell>
          <cell r="AT1166" t="str">
            <v xml:space="preserve"> 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  <cell r="AR1167">
            <v>0</v>
          </cell>
          <cell r="AS1167">
            <v>0</v>
          </cell>
          <cell r="AT1167" t="str">
            <v xml:space="preserve"> 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  <cell r="AR1168">
            <v>0</v>
          </cell>
          <cell r="AS1168">
            <v>0</v>
          </cell>
          <cell r="AT1168">
            <v>0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  <cell r="AR1169">
            <v>0</v>
          </cell>
          <cell r="AS1169">
            <v>0</v>
          </cell>
          <cell r="AT1169">
            <v>0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R1170" t="str">
            <v>6f</v>
          </cell>
          <cell r="AS1170">
            <v>0</v>
          </cell>
          <cell r="AT1170" t="str">
            <v>23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  <cell r="AR1171" t="str">
            <v>6b</v>
          </cell>
          <cell r="AS1171">
            <v>0</v>
          </cell>
          <cell r="AT1171" t="str">
            <v>23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  <cell r="AR1172" t="str">
            <v>6b</v>
          </cell>
          <cell r="AS1172">
            <v>0</v>
          </cell>
          <cell r="AT1172" t="str">
            <v>23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  <cell r="AR1173" t="str">
            <v>6b</v>
          </cell>
          <cell r="AS1173">
            <v>0</v>
          </cell>
          <cell r="AT1173" t="str">
            <v>23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  <cell r="AR1174">
            <v>0</v>
          </cell>
          <cell r="AS1174">
            <v>0</v>
          </cell>
          <cell r="AT1174">
            <v>11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  <cell r="AR1175">
            <v>0</v>
          </cell>
          <cell r="AS1175">
            <v>0</v>
          </cell>
          <cell r="AT1175">
            <v>11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  <cell r="AR1176" t="str">
            <v>6l</v>
          </cell>
          <cell r="AS1176">
            <v>0</v>
          </cell>
          <cell r="AT1176" t="str">
            <v>23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  <cell r="AR1177" t="str">
            <v>6l</v>
          </cell>
          <cell r="AS1177">
            <v>0</v>
          </cell>
          <cell r="AT1177" t="str">
            <v>23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R1178">
            <v>0</v>
          </cell>
          <cell r="AS1178">
            <v>0</v>
          </cell>
          <cell r="AT1178" t="str">
            <v>56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  <cell r="AR1179">
            <v>0</v>
          </cell>
          <cell r="AS1179">
            <v>0</v>
          </cell>
          <cell r="AT1179">
            <v>0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  <cell r="AR1180">
            <v>0</v>
          </cell>
          <cell r="AS1180">
            <v>0</v>
          </cell>
          <cell r="AT1180">
            <v>5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  <cell r="AR1181">
            <v>0</v>
          </cell>
          <cell r="AS1181">
            <v>0</v>
          </cell>
          <cell r="AT1181" t="str">
            <v>5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  <cell r="AR1182">
            <v>0</v>
          </cell>
          <cell r="AS1182">
            <v>0</v>
          </cell>
          <cell r="AT1182" t="str">
            <v>5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  <cell r="AR1183">
            <v>0</v>
          </cell>
          <cell r="AS1183">
            <v>0</v>
          </cell>
          <cell r="AT1183" t="str">
            <v>5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  <cell r="AR1184">
            <v>0</v>
          </cell>
          <cell r="AS1184">
            <v>0</v>
          </cell>
          <cell r="AT1184">
            <v>0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  <cell r="AR1185">
            <v>0</v>
          </cell>
          <cell r="AS1185">
            <v>0</v>
          </cell>
          <cell r="AT1185">
            <v>0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  <cell r="AR1186">
            <v>0</v>
          </cell>
          <cell r="AS1186">
            <v>0</v>
          </cell>
          <cell r="AT1186">
            <v>11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  <cell r="AR1187">
            <v>0</v>
          </cell>
          <cell r="AS1187">
            <v>0</v>
          </cell>
          <cell r="AT1187">
            <v>11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  <cell r="AR1188">
            <v>0</v>
          </cell>
          <cell r="AS1188">
            <v>0</v>
          </cell>
          <cell r="AT1188" t="str">
            <v>5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  <cell r="AR1189">
            <v>0</v>
          </cell>
          <cell r="AS1189">
            <v>0</v>
          </cell>
          <cell r="AT1189" t="str">
            <v>5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  <cell r="AR1190">
            <v>0</v>
          </cell>
          <cell r="AS1190">
            <v>0</v>
          </cell>
          <cell r="AT1190">
            <v>0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  <cell r="AR1191">
            <v>0</v>
          </cell>
          <cell r="AS1191">
            <v>0</v>
          </cell>
          <cell r="AT1191" t="str">
            <v xml:space="preserve"> 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  <cell r="AR1192">
            <v>0</v>
          </cell>
          <cell r="AS1192">
            <v>0</v>
          </cell>
          <cell r="AT1192" t="str">
            <v>5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  <cell r="AR1193" t="str">
            <v xml:space="preserve"> </v>
          </cell>
          <cell r="AS1193">
            <v>0</v>
          </cell>
          <cell r="AT1193" t="str">
            <v>57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  <cell r="AR1194">
            <v>0</v>
          </cell>
          <cell r="AS1194" t="str">
            <v xml:space="preserve"> </v>
          </cell>
          <cell r="AT1194" t="str">
            <v>57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  <cell r="AR1195">
            <v>0</v>
          </cell>
          <cell r="AS1195">
            <v>0</v>
          </cell>
          <cell r="AT1195" t="str">
            <v>5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  <cell r="AR1196">
            <v>0</v>
          </cell>
          <cell r="AS1196">
            <v>0</v>
          </cell>
          <cell r="AT1196" t="str">
            <v>5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  <cell r="AR1197">
            <v>0</v>
          </cell>
          <cell r="AS1197">
            <v>0</v>
          </cell>
          <cell r="AT1197" t="str">
            <v>5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  <cell r="AR1198">
            <v>0</v>
          </cell>
          <cell r="AS1198">
            <v>0</v>
          </cell>
          <cell r="AT1198" t="str">
            <v>5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  <cell r="AR1199">
            <v>0</v>
          </cell>
          <cell r="AS1199">
            <v>0</v>
          </cell>
          <cell r="AT1199" t="str">
            <v>5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  <cell r="AR1200">
            <v>0</v>
          </cell>
          <cell r="AS1200">
            <v>0</v>
          </cell>
          <cell r="AT1200" t="str">
            <v>5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  <cell r="AR1201">
            <v>0</v>
          </cell>
          <cell r="AS1201">
            <v>0</v>
          </cell>
          <cell r="AT1201" t="str">
            <v>11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  <cell r="AR1202">
            <v>0</v>
          </cell>
          <cell r="AS1202">
            <v>0</v>
          </cell>
          <cell r="AT1202" t="str">
            <v>23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  <cell r="AR1203">
            <v>0</v>
          </cell>
          <cell r="AS1203">
            <v>0</v>
          </cell>
          <cell r="AT1203" t="str">
            <v>57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  <cell r="AR1204">
            <v>0</v>
          </cell>
          <cell r="AS1204">
            <v>0</v>
          </cell>
          <cell r="AT1204" t="str">
            <v>57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  <cell r="AR1205">
            <v>0</v>
          </cell>
          <cell r="AS1205">
            <v>0</v>
          </cell>
          <cell r="AT1205">
            <v>0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  <cell r="AR1206">
            <v>0</v>
          </cell>
          <cell r="AS1206">
            <v>0</v>
          </cell>
          <cell r="AT1206">
            <v>0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  <cell r="AR1207">
            <v>0</v>
          </cell>
          <cell r="AS1207">
            <v>0</v>
          </cell>
          <cell r="AT1207">
            <v>0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  <cell r="AR1208">
            <v>0</v>
          </cell>
          <cell r="AS1208">
            <v>0</v>
          </cell>
          <cell r="AT1208" t="str">
            <v>5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  <cell r="AR1209">
            <v>0</v>
          </cell>
          <cell r="AS1209">
            <v>0</v>
          </cell>
          <cell r="AT1209">
            <v>0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  <cell r="AR1210">
            <v>0</v>
          </cell>
          <cell r="AS1210">
            <v>0</v>
          </cell>
          <cell r="AT1210">
            <v>0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  <cell r="AR1211">
            <v>0</v>
          </cell>
          <cell r="AS1211">
            <v>0</v>
          </cell>
          <cell r="AT1211">
            <v>0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  <cell r="AR1212">
            <v>0</v>
          </cell>
          <cell r="AS1212">
            <v>0</v>
          </cell>
          <cell r="AT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  <cell r="AR1213">
            <v>0</v>
          </cell>
          <cell r="AS1213">
            <v>0</v>
          </cell>
          <cell r="AT1213">
            <v>0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  <cell r="AR1214">
            <v>0</v>
          </cell>
          <cell r="AS1214">
            <v>0</v>
          </cell>
          <cell r="AT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  <cell r="AR1215">
            <v>0</v>
          </cell>
          <cell r="AS1215">
            <v>0</v>
          </cell>
          <cell r="AT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  <cell r="AR1216">
            <v>0</v>
          </cell>
          <cell r="AS1216">
            <v>0</v>
          </cell>
          <cell r="AT1216">
            <v>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  <cell r="AR1217">
            <v>0</v>
          </cell>
          <cell r="AS1217">
            <v>0</v>
          </cell>
          <cell r="AT1217">
            <v>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  <cell r="AR1218">
            <v>0</v>
          </cell>
          <cell r="AS1218">
            <v>0</v>
          </cell>
          <cell r="AT1218">
            <v>0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  <cell r="AR1219">
            <v>0</v>
          </cell>
          <cell r="AS1219">
            <v>0</v>
          </cell>
          <cell r="AT1219">
            <v>0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  <cell r="AR1220">
            <v>0</v>
          </cell>
          <cell r="AS1220">
            <v>0</v>
          </cell>
          <cell r="AT1220">
            <v>0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  <cell r="AR1221">
            <v>0</v>
          </cell>
          <cell r="AS1221">
            <v>0</v>
          </cell>
          <cell r="AT1221">
            <v>0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  <cell r="AR1222">
            <v>0</v>
          </cell>
          <cell r="AS1222">
            <v>0</v>
          </cell>
          <cell r="AT1222">
            <v>0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T1223" t="str">
            <v>23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  <cell r="AR1224">
            <v>0</v>
          </cell>
          <cell r="AS1224">
            <v>0</v>
          </cell>
          <cell r="AT1224">
            <v>0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  <cell r="AR1225">
            <v>0</v>
          </cell>
          <cell r="AS1225">
            <v>0</v>
          </cell>
          <cell r="AT1225">
            <v>0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  <cell r="AR1226">
            <v>0</v>
          </cell>
          <cell r="AS1226">
            <v>0</v>
          </cell>
          <cell r="AT1226">
            <v>0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  <cell r="AR1227">
            <v>0</v>
          </cell>
          <cell r="AS1227">
            <v>0</v>
          </cell>
          <cell r="AT1227">
            <v>0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  <cell r="AR1228">
            <v>0</v>
          </cell>
          <cell r="AS1228">
            <v>0</v>
          </cell>
          <cell r="AT1228">
            <v>0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  <cell r="AR1229">
            <v>0</v>
          </cell>
          <cell r="AS1229">
            <v>0</v>
          </cell>
          <cell r="AT1229">
            <v>0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  <cell r="AR1230">
            <v>0</v>
          </cell>
          <cell r="AS1230">
            <v>0</v>
          </cell>
          <cell r="AT1230">
            <v>0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  <cell r="AR1231">
            <v>0</v>
          </cell>
          <cell r="AS1231">
            <v>0</v>
          </cell>
          <cell r="AT1231">
            <v>0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  <cell r="AR1232">
            <v>0</v>
          </cell>
          <cell r="AS1232">
            <v>0</v>
          </cell>
          <cell r="AT1232">
            <v>0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  <cell r="AR1233">
            <v>0</v>
          </cell>
          <cell r="AS1233">
            <v>0</v>
          </cell>
          <cell r="AT1233">
            <v>0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  <cell r="AR1234">
            <v>0</v>
          </cell>
          <cell r="AS1234">
            <v>0</v>
          </cell>
          <cell r="AT1234" t="str">
            <v>57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  <cell r="AR1235">
            <v>0</v>
          </cell>
          <cell r="AS1235">
            <v>0</v>
          </cell>
          <cell r="AT1235" t="str">
            <v>57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  <cell r="AR1236">
            <v>0</v>
          </cell>
          <cell r="AS1236">
            <v>0</v>
          </cell>
          <cell r="AT1236" t="str">
            <v>57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  <cell r="AR1237">
            <v>0</v>
          </cell>
          <cell r="AS1237">
            <v>0</v>
          </cell>
          <cell r="AT1237">
            <v>0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  <cell r="AR1238">
            <v>0</v>
          </cell>
          <cell r="AS1238">
            <v>0</v>
          </cell>
          <cell r="AT1238" t="str">
            <v>57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  <cell r="AR1239">
            <v>0</v>
          </cell>
          <cell r="AS1239">
            <v>0</v>
          </cell>
          <cell r="AT1239">
            <v>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  <cell r="AR1240">
            <v>0</v>
          </cell>
          <cell r="AS1240">
            <v>0</v>
          </cell>
          <cell r="AT1240">
            <v>0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  <cell r="AR1241">
            <v>0</v>
          </cell>
          <cell r="AS1241">
            <v>0</v>
          </cell>
          <cell r="AT1241" t="str">
            <v>57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  <cell r="AR1242">
            <v>0</v>
          </cell>
          <cell r="AS1242">
            <v>0</v>
          </cell>
          <cell r="AT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  <cell r="AR1243">
            <v>0</v>
          </cell>
          <cell r="AS1243">
            <v>0</v>
          </cell>
          <cell r="AT1243" t="str">
            <v>57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  <cell r="AR1244">
            <v>0</v>
          </cell>
          <cell r="AS1244">
            <v>0</v>
          </cell>
          <cell r="AT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  <cell r="AR1245">
            <v>0</v>
          </cell>
          <cell r="AS1245">
            <v>0</v>
          </cell>
          <cell r="AT1245">
            <v>0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  <cell r="AR1246">
            <v>0</v>
          </cell>
          <cell r="AS1246">
            <v>0</v>
          </cell>
          <cell r="AT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  <cell r="AR1247">
            <v>0</v>
          </cell>
          <cell r="AS1247">
            <v>0</v>
          </cell>
          <cell r="AT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  <cell r="AR1248">
            <v>0</v>
          </cell>
          <cell r="AS1248">
            <v>0</v>
          </cell>
          <cell r="AT1248" t="str">
            <v>57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  <cell r="AR1249">
            <v>0</v>
          </cell>
          <cell r="AS1249">
            <v>0</v>
          </cell>
          <cell r="AT1249" t="str">
            <v>57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  <cell r="AR1250">
            <v>0</v>
          </cell>
          <cell r="AS1250">
            <v>0</v>
          </cell>
          <cell r="AT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  <cell r="AR1251">
            <v>0</v>
          </cell>
          <cell r="AS1251">
            <v>0</v>
          </cell>
          <cell r="AT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  <cell r="AR1252">
            <v>0</v>
          </cell>
          <cell r="AS1252">
            <v>0</v>
          </cell>
          <cell r="AT1252">
            <v>0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  <cell r="AR1253">
            <v>0</v>
          </cell>
          <cell r="AS1253">
            <v>0</v>
          </cell>
          <cell r="AT1253" t="str">
            <v>57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  <cell r="AR1254">
            <v>0</v>
          </cell>
          <cell r="AS1254">
            <v>0</v>
          </cell>
          <cell r="AT1254" t="str">
            <v>57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  <cell r="AR1255">
            <v>0</v>
          </cell>
          <cell r="AS1255">
            <v>0</v>
          </cell>
          <cell r="AT1255" t="str">
            <v>57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  <cell r="AR1256">
            <v>0</v>
          </cell>
          <cell r="AS1256">
            <v>0</v>
          </cell>
          <cell r="AT1256" t="str">
            <v>57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  <cell r="AR1257">
            <v>0</v>
          </cell>
          <cell r="AS1257">
            <v>0</v>
          </cell>
          <cell r="AT1257">
            <v>0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  <cell r="AR1258">
            <v>0</v>
          </cell>
          <cell r="AS1258">
            <v>0</v>
          </cell>
          <cell r="AT1258" t="str">
            <v>57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  <cell r="AR1259">
            <v>0</v>
          </cell>
          <cell r="AS1259">
            <v>0</v>
          </cell>
          <cell r="AT1259">
            <v>0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  <cell r="AR1260">
            <v>0</v>
          </cell>
          <cell r="AS1260">
            <v>0</v>
          </cell>
          <cell r="AT1260" t="str">
            <v>57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  <cell r="AR1261">
            <v>0</v>
          </cell>
          <cell r="AS1261">
            <v>0</v>
          </cell>
          <cell r="AT1261">
            <v>0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  <cell r="AR1262">
            <v>0</v>
          </cell>
          <cell r="AS1262">
            <v>0</v>
          </cell>
          <cell r="AT1262" t="str">
            <v>57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  <cell r="AR1263">
            <v>0</v>
          </cell>
          <cell r="AS1263">
            <v>0</v>
          </cell>
          <cell r="AT1263" t="str">
            <v>57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  <cell r="AR1264">
            <v>0</v>
          </cell>
          <cell r="AS1264">
            <v>0</v>
          </cell>
          <cell r="AT1264">
            <v>0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  <cell r="AR1265">
            <v>0</v>
          </cell>
          <cell r="AS1265">
            <v>0</v>
          </cell>
          <cell r="AT1265" t="str">
            <v>57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R1266">
            <v>0</v>
          </cell>
          <cell r="AS1266">
            <v>0</v>
          </cell>
          <cell r="AT1266" t="str">
            <v>57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  <cell r="AR1267">
            <v>0</v>
          </cell>
          <cell r="AS1267">
            <v>0</v>
          </cell>
          <cell r="AT1267">
            <v>0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  <cell r="AR1268">
            <v>0</v>
          </cell>
          <cell r="AS1268">
            <v>0</v>
          </cell>
          <cell r="AT1268">
            <v>0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  <cell r="AR1269">
            <v>0</v>
          </cell>
          <cell r="AS1269">
            <v>0</v>
          </cell>
          <cell r="AT1269">
            <v>0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  <cell r="AR1270">
            <v>0</v>
          </cell>
          <cell r="AS1270">
            <v>0</v>
          </cell>
          <cell r="AT1270" t="str">
            <v>57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  <cell r="AR1271">
            <v>0</v>
          </cell>
          <cell r="AS1271">
            <v>0</v>
          </cell>
          <cell r="AT1271" t="str">
            <v>57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  <cell r="AR1272">
            <v>0</v>
          </cell>
          <cell r="AS1272">
            <v>0</v>
          </cell>
          <cell r="AT1272">
            <v>0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  <cell r="AR1273">
            <v>0</v>
          </cell>
          <cell r="AS1273">
            <v>0</v>
          </cell>
          <cell r="AT1273">
            <v>0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  <cell r="AR1274">
            <v>0</v>
          </cell>
          <cell r="AS1274">
            <v>0</v>
          </cell>
          <cell r="AT1274" t="str">
            <v>57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R1275">
            <v>0</v>
          </cell>
          <cell r="AS1275">
            <v>0</v>
          </cell>
          <cell r="AT1275" t="str">
            <v>57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  <cell r="AR1276">
            <v>0</v>
          </cell>
          <cell r="AS1276">
            <v>0</v>
          </cell>
          <cell r="AT1276" t="str">
            <v>57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  <cell r="AR1277">
            <v>0</v>
          </cell>
          <cell r="AS1277">
            <v>0</v>
          </cell>
          <cell r="AT1277" t="str">
            <v>57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  <cell r="AR1278">
            <v>0</v>
          </cell>
          <cell r="AS1278">
            <v>0</v>
          </cell>
          <cell r="AT1278" t="str">
            <v>57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R1279">
            <v>0</v>
          </cell>
          <cell r="AS1279">
            <v>0</v>
          </cell>
          <cell r="AT1279" t="str">
            <v>57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  <cell r="AR1280">
            <v>0</v>
          </cell>
          <cell r="AS1280">
            <v>0</v>
          </cell>
          <cell r="AT1280" t="str">
            <v>57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  <cell r="AR1281">
            <v>0</v>
          </cell>
          <cell r="AS1281">
            <v>0</v>
          </cell>
          <cell r="AT1281" t="str">
            <v>57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  <cell r="AR1282">
            <v>0</v>
          </cell>
          <cell r="AS1282">
            <v>0</v>
          </cell>
          <cell r="AT1282" t="str">
            <v>57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  <cell r="AR1283">
            <v>0</v>
          </cell>
          <cell r="AS1283">
            <v>0</v>
          </cell>
          <cell r="AT1283" t="str">
            <v>57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R1284">
            <v>0</v>
          </cell>
          <cell r="AS1284">
            <v>0</v>
          </cell>
          <cell r="AT1284" t="str">
            <v>57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  <cell r="AR1285">
            <v>0</v>
          </cell>
          <cell r="AS1285">
            <v>0</v>
          </cell>
          <cell r="AT1285">
            <v>0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  <cell r="AR1286">
            <v>0</v>
          </cell>
          <cell r="AS1286">
            <v>0</v>
          </cell>
          <cell r="AT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  <cell r="AR1287">
            <v>0</v>
          </cell>
          <cell r="AS1287">
            <v>0</v>
          </cell>
          <cell r="AT1287" t="str">
            <v>57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  <cell r="AR1288">
            <v>0</v>
          </cell>
          <cell r="AS1288">
            <v>0</v>
          </cell>
          <cell r="AT1288" t="str">
            <v>57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  <cell r="AR1289">
            <v>0</v>
          </cell>
          <cell r="AS1289">
            <v>0</v>
          </cell>
          <cell r="AT1289" t="str">
            <v>57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  <cell r="AR1290">
            <v>0</v>
          </cell>
          <cell r="AS1290">
            <v>0</v>
          </cell>
          <cell r="AT1290" t="str">
            <v>57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R1291">
            <v>0</v>
          </cell>
          <cell r="AS1291">
            <v>0</v>
          </cell>
          <cell r="AT1291" t="str">
            <v>57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  <cell r="AR1292">
            <v>0</v>
          </cell>
          <cell r="AS1292">
            <v>0</v>
          </cell>
          <cell r="AT1292" t="str">
            <v>57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  <cell r="AR1293">
            <v>0</v>
          </cell>
          <cell r="AS1293">
            <v>0</v>
          </cell>
          <cell r="AT1293" t="str">
            <v>57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R1294">
            <v>0</v>
          </cell>
          <cell r="AS1294">
            <v>0</v>
          </cell>
          <cell r="AT1294" t="str">
            <v>57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  <cell r="AR1295">
            <v>0</v>
          </cell>
          <cell r="AS1295">
            <v>0</v>
          </cell>
          <cell r="AT1295" t="str">
            <v>57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R1296">
            <v>0</v>
          </cell>
          <cell r="AS1296">
            <v>0</v>
          </cell>
          <cell r="AT1296" t="str">
            <v>57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R1297">
            <v>0</v>
          </cell>
          <cell r="AS1297">
            <v>0</v>
          </cell>
          <cell r="AT1297" t="str">
            <v>57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  <cell r="AR1298">
            <v>0</v>
          </cell>
          <cell r="AS1298">
            <v>0</v>
          </cell>
          <cell r="AT1298" t="str">
            <v>57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  <cell r="AR1299">
            <v>0</v>
          </cell>
          <cell r="AS1299">
            <v>0</v>
          </cell>
          <cell r="AT1299" t="str">
            <v>57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  <cell r="AR1300">
            <v>0</v>
          </cell>
          <cell r="AS1300">
            <v>0</v>
          </cell>
          <cell r="AT1300" t="str">
            <v>57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  <cell r="AR1301">
            <v>0</v>
          </cell>
          <cell r="AS1301">
            <v>0</v>
          </cell>
          <cell r="AT1301" t="str">
            <v>57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  <cell r="AR1302">
            <v>0</v>
          </cell>
          <cell r="AS1302">
            <v>0</v>
          </cell>
          <cell r="AT1302" t="str">
            <v>57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  <cell r="AR1303">
            <v>0</v>
          </cell>
          <cell r="AS1303">
            <v>0</v>
          </cell>
          <cell r="AT1303" t="str">
            <v>57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  <cell r="AR1304">
            <v>0</v>
          </cell>
          <cell r="AS1304">
            <v>0</v>
          </cell>
          <cell r="AT1304" t="str">
            <v>57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  <cell r="AR1305">
            <v>0</v>
          </cell>
          <cell r="AS1305">
            <v>0</v>
          </cell>
          <cell r="AT1305" t="str">
            <v>57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  <cell r="AR1306">
            <v>0</v>
          </cell>
          <cell r="AS1306">
            <v>0</v>
          </cell>
          <cell r="AT1306" t="str">
            <v>57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  <cell r="AR1307">
            <v>0</v>
          </cell>
          <cell r="AS1307">
            <v>0</v>
          </cell>
          <cell r="AT1307" t="str">
            <v>57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  <cell r="AR1308">
            <v>0</v>
          </cell>
          <cell r="AS1308">
            <v>0</v>
          </cell>
          <cell r="AT1308" t="str">
            <v>57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  <cell r="AR1309">
            <v>0</v>
          </cell>
          <cell r="AS1309">
            <v>0</v>
          </cell>
          <cell r="AT1309" t="str">
            <v>57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  <cell r="AR1310">
            <v>0</v>
          </cell>
          <cell r="AS1310">
            <v>0</v>
          </cell>
          <cell r="AT1310" t="str">
            <v>57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  <cell r="AR1311">
            <v>0</v>
          </cell>
          <cell r="AS1311">
            <v>0</v>
          </cell>
          <cell r="AT1311" t="str">
            <v>57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  <cell r="AR1312">
            <v>0</v>
          </cell>
          <cell r="AS1312">
            <v>0</v>
          </cell>
          <cell r="AT1312" t="str">
            <v>57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  <cell r="AR1313">
            <v>0</v>
          </cell>
          <cell r="AS1313">
            <v>0</v>
          </cell>
          <cell r="AT1313" t="str">
            <v>57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  <cell r="AR1314">
            <v>0</v>
          </cell>
          <cell r="AS1314">
            <v>0</v>
          </cell>
          <cell r="AT1314" t="str">
            <v>57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  <cell r="AR1315">
            <v>0</v>
          </cell>
          <cell r="AS1315">
            <v>0</v>
          </cell>
          <cell r="AT1315" t="str">
            <v>57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  <cell r="AR1316">
            <v>0</v>
          </cell>
          <cell r="AS1316">
            <v>0</v>
          </cell>
          <cell r="AT1316" t="str">
            <v>57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  <cell r="AR1317">
            <v>0</v>
          </cell>
          <cell r="AS1317">
            <v>0</v>
          </cell>
          <cell r="AT1317" t="str">
            <v>57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  <cell r="AR1318">
            <v>0</v>
          </cell>
          <cell r="AS1318">
            <v>0</v>
          </cell>
          <cell r="AT1318" t="str">
            <v>57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  <cell r="AR1319">
            <v>0</v>
          </cell>
          <cell r="AS1319">
            <v>0</v>
          </cell>
          <cell r="AT1319" t="str">
            <v>57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  <cell r="AR1320">
            <v>0</v>
          </cell>
          <cell r="AS1320">
            <v>0</v>
          </cell>
          <cell r="AT1320" t="str">
            <v>57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  <cell r="AR1321">
            <v>0</v>
          </cell>
          <cell r="AS1321">
            <v>0</v>
          </cell>
          <cell r="AT1321" t="str">
            <v>57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  <cell r="AR1322">
            <v>0</v>
          </cell>
          <cell r="AS1322">
            <v>0</v>
          </cell>
          <cell r="AT1322" t="str">
            <v>57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  <cell r="AR1323">
            <v>0</v>
          </cell>
          <cell r="AS1323">
            <v>0</v>
          </cell>
          <cell r="AT1323" t="str">
            <v xml:space="preserve"> 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  <cell r="AR1324">
            <v>0</v>
          </cell>
          <cell r="AS1324">
            <v>0</v>
          </cell>
          <cell r="AT1324" t="str">
            <v xml:space="preserve"> 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  <cell r="AR1325">
            <v>0</v>
          </cell>
          <cell r="AS1325">
            <v>0</v>
          </cell>
          <cell r="AT1325" t="str">
            <v xml:space="preserve"> 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  <cell r="AR1326">
            <v>0</v>
          </cell>
          <cell r="AS1326">
            <v>0</v>
          </cell>
          <cell r="AT1326" t="str">
            <v xml:space="preserve"> 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  <cell r="AR1327">
            <v>0</v>
          </cell>
          <cell r="AS1327">
            <v>0</v>
          </cell>
          <cell r="AT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  <cell r="AR1328">
            <v>0</v>
          </cell>
          <cell r="AS1328">
            <v>0</v>
          </cell>
          <cell r="AT1328">
            <v>0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  <cell r="AR1329">
            <v>0</v>
          </cell>
          <cell r="AS1329">
            <v>0</v>
          </cell>
          <cell r="AT1329">
            <v>0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  <cell r="AR1330">
            <v>0</v>
          </cell>
          <cell r="AS1330">
            <v>0</v>
          </cell>
          <cell r="AT1330" t="str">
            <v>57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R1331">
            <v>0</v>
          </cell>
          <cell r="AS1331">
            <v>0</v>
          </cell>
          <cell r="AT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  <cell r="AR1332">
            <v>0</v>
          </cell>
          <cell r="AS1332">
            <v>0</v>
          </cell>
          <cell r="AT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  <cell r="AR1333">
            <v>0</v>
          </cell>
          <cell r="AS1333">
            <v>0</v>
          </cell>
          <cell r="AT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  <cell r="AR1334">
            <v>0</v>
          </cell>
          <cell r="AS1334">
            <v>0</v>
          </cell>
          <cell r="AT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  <cell r="AR1335">
            <v>0</v>
          </cell>
          <cell r="AS1335">
            <v>0</v>
          </cell>
          <cell r="AT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R1336">
            <v>0</v>
          </cell>
          <cell r="AS1336">
            <v>0</v>
          </cell>
          <cell r="AT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  <cell r="AR1337">
            <v>0</v>
          </cell>
          <cell r="AS1337">
            <v>0</v>
          </cell>
          <cell r="AT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  <cell r="AR1338">
            <v>0</v>
          </cell>
          <cell r="AS1338">
            <v>0</v>
          </cell>
          <cell r="AT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  <cell r="AR1339">
            <v>0</v>
          </cell>
          <cell r="AS1339">
            <v>0</v>
          </cell>
          <cell r="AT1339">
            <v>0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  <cell r="AR1340">
            <v>0</v>
          </cell>
          <cell r="AS1340">
            <v>0</v>
          </cell>
          <cell r="AT1340">
            <v>0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  <cell r="AR1341">
            <v>0</v>
          </cell>
          <cell r="AS1341">
            <v>0</v>
          </cell>
          <cell r="AT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  <cell r="AR1342">
            <v>0</v>
          </cell>
          <cell r="AS1342">
            <v>0</v>
          </cell>
          <cell r="AT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  <cell r="AR1343">
            <v>0</v>
          </cell>
          <cell r="AS1343">
            <v>0</v>
          </cell>
          <cell r="AT1343">
            <v>0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  <cell r="AR1344">
            <v>0</v>
          </cell>
          <cell r="AS1344">
            <v>0</v>
          </cell>
          <cell r="AT1344">
            <v>0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  <cell r="AR1345">
            <v>0</v>
          </cell>
          <cell r="AS1345">
            <v>0</v>
          </cell>
          <cell r="AT1345">
            <v>0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  <cell r="AR1346">
            <v>0</v>
          </cell>
          <cell r="AS1346">
            <v>0</v>
          </cell>
          <cell r="AT1346">
            <v>0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  <cell r="AR1347">
            <v>0</v>
          </cell>
          <cell r="AS1347">
            <v>0</v>
          </cell>
          <cell r="AT1347" t="str">
            <v xml:space="preserve"> 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  <cell r="AR1348">
            <v>0</v>
          </cell>
          <cell r="AS1348">
            <v>0</v>
          </cell>
          <cell r="AT1348">
            <v>12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  <cell r="AR1349">
            <v>0</v>
          </cell>
          <cell r="AS1349">
            <v>0</v>
          </cell>
          <cell r="AT1349">
            <v>12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  <cell r="AR1350">
            <v>0</v>
          </cell>
          <cell r="AS1350">
            <v>0</v>
          </cell>
          <cell r="AT1350">
            <v>12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  <cell r="AR1351">
            <v>0</v>
          </cell>
          <cell r="AS1351">
            <v>0</v>
          </cell>
          <cell r="AT1351">
            <v>12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  <cell r="AR1352">
            <v>0</v>
          </cell>
          <cell r="AS1352">
            <v>0</v>
          </cell>
          <cell r="AT1352">
            <v>12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  <cell r="AR1353">
            <v>0</v>
          </cell>
          <cell r="AS1353">
            <v>0</v>
          </cell>
          <cell r="AT1353">
            <v>12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  <cell r="AR1354">
            <v>0</v>
          </cell>
          <cell r="AS1354">
            <v>0</v>
          </cell>
          <cell r="AT1354" t="str">
            <v>12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  <cell r="AR1355">
            <v>0</v>
          </cell>
          <cell r="AS1355">
            <v>0</v>
          </cell>
          <cell r="AT1355" t="str">
            <v>12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  <cell r="AR1356">
            <v>0</v>
          </cell>
          <cell r="AS1356">
            <v>0</v>
          </cell>
          <cell r="AT1356">
            <v>12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  <cell r="AR1357">
            <v>0</v>
          </cell>
          <cell r="AS1357">
            <v>0</v>
          </cell>
          <cell r="AT1357">
            <v>12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  <cell r="AR1358">
            <v>0</v>
          </cell>
          <cell r="AS1358">
            <v>0</v>
          </cell>
          <cell r="AT1358">
            <v>12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  <cell r="AR1359">
            <v>0</v>
          </cell>
          <cell r="AS1359">
            <v>0</v>
          </cell>
          <cell r="AT1359">
            <v>12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  <cell r="AR1360">
            <v>0</v>
          </cell>
          <cell r="AS1360">
            <v>0</v>
          </cell>
          <cell r="AT1360">
            <v>12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  <cell r="AR1361">
            <v>0</v>
          </cell>
          <cell r="AS1361">
            <v>0</v>
          </cell>
          <cell r="AT1361">
            <v>12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  <cell r="AR1362">
            <v>0</v>
          </cell>
          <cell r="AS1362">
            <v>0</v>
          </cell>
          <cell r="AT1362">
            <v>12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  <cell r="AR1363">
            <v>0</v>
          </cell>
          <cell r="AS1363">
            <v>0</v>
          </cell>
          <cell r="AT1363">
            <v>12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R1364">
            <v>0</v>
          </cell>
          <cell r="AS1364">
            <v>0</v>
          </cell>
          <cell r="AT1364">
            <v>12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  <cell r="AR1365">
            <v>0</v>
          </cell>
          <cell r="AS1365">
            <v>0</v>
          </cell>
          <cell r="AT1365">
            <v>12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  <cell r="AR1366">
            <v>0</v>
          </cell>
          <cell r="AS1366">
            <v>0</v>
          </cell>
          <cell r="AT1366">
            <v>12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R1367">
            <v>0</v>
          </cell>
          <cell r="AS1367">
            <v>0</v>
          </cell>
          <cell r="AT1367">
            <v>12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  <cell r="AR1368">
            <v>0</v>
          </cell>
          <cell r="AS1368">
            <v>0</v>
          </cell>
          <cell r="AT1368">
            <v>12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R1369">
            <v>0</v>
          </cell>
          <cell r="AS1369">
            <v>0</v>
          </cell>
          <cell r="AT1369">
            <v>12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  <cell r="AR1370">
            <v>0</v>
          </cell>
          <cell r="AS1370">
            <v>0</v>
          </cell>
          <cell r="AT1370" t="str">
            <v>12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  <cell r="AR1371">
            <v>0</v>
          </cell>
          <cell r="AS1371">
            <v>0</v>
          </cell>
          <cell r="AT1371" t="str">
            <v>12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  <cell r="AR1372">
            <v>0</v>
          </cell>
          <cell r="AS1372">
            <v>0</v>
          </cell>
          <cell r="AT1372" t="str">
            <v>12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  <cell r="AR1373">
            <v>0</v>
          </cell>
          <cell r="AS1373">
            <v>0</v>
          </cell>
          <cell r="AT1373" t="str">
            <v>12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  <cell r="AR1374">
            <v>0</v>
          </cell>
          <cell r="AS1374">
            <v>0</v>
          </cell>
          <cell r="AT1374" t="str">
            <v>12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  <cell r="AR1375">
            <v>0</v>
          </cell>
          <cell r="AS1375">
            <v>0</v>
          </cell>
          <cell r="AT1375" t="str">
            <v>12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  <cell r="AR1376">
            <v>0</v>
          </cell>
          <cell r="AS1376">
            <v>0</v>
          </cell>
          <cell r="AT1376" t="str">
            <v>12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  <cell r="AR1377">
            <v>0</v>
          </cell>
          <cell r="AS1377">
            <v>0</v>
          </cell>
          <cell r="AT1377" t="str">
            <v>12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  <cell r="AR1378">
            <v>0</v>
          </cell>
          <cell r="AS1378">
            <v>0</v>
          </cell>
          <cell r="AT1378" t="str">
            <v>12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  <cell r="AR1379">
            <v>0</v>
          </cell>
          <cell r="AS1379">
            <v>0</v>
          </cell>
          <cell r="AT1379" t="str">
            <v>12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  <cell r="AR1380">
            <v>0</v>
          </cell>
          <cell r="AS1380">
            <v>0</v>
          </cell>
          <cell r="AT1380" t="str">
            <v>12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  <cell r="AR1381">
            <v>0</v>
          </cell>
          <cell r="AS1381">
            <v>0</v>
          </cell>
          <cell r="AT1381" t="str">
            <v>12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  <cell r="AR1382">
            <v>0</v>
          </cell>
          <cell r="AS1382">
            <v>0</v>
          </cell>
          <cell r="AT1382" t="str">
            <v>12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  <cell r="AR1383">
            <v>0</v>
          </cell>
          <cell r="AS1383">
            <v>0</v>
          </cell>
          <cell r="AT1383" t="str">
            <v>12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  <cell r="AR1384">
            <v>0</v>
          </cell>
          <cell r="AS1384">
            <v>0</v>
          </cell>
          <cell r="AT1384">
            <v>0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  <cell r="AR1385">
            <v>0</v>
          </cell>
          <cell r="AS1385">
            <v>0</v>
          </cell>
          <cell r="AT1385">
            <v>0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R1386">
            <v>0</v>
          </cell>
          <cell r="AS1386">
            <v>0</v>
          </cell>
          <cell r="AT1386" t="str">
            <v>58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  <cell r="AR1387">
            <v>0</v>
          </cell>
          <cell r="AS1387">
            <v>10</v>
          </cell>
          <cell r="AT1387" t="str">
            <v>39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  <cell r="AR1388">
            <v>0</v>
          </cell>
          <cell r="AS1388">
            <v>0</v>
          </cell>
          <cell r="AT1388" t="str">
            <v>58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  <cell r="AR1389" t="str">
            <v>37c</v>
          </cell>
          <cell r="AS1389">
            <v>0</v>
          </cell>
          <cell r="AT1389" t="str">
            <v>22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R1390">
            <v>0</v>
          </cell>
          <cell r="AS1390">
            <v>0</v>
          </cell>
          <cell r="AT1390" t="str">
            <v>58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  <cell r="AR1391">
            <v>0</v>
          </cell>
          <cell r="AS1391">
            <v>0</v>
          </cell>
          <cell r="AT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  <cell r="AR1392">
            <v>0</v>
          </cell>
          <cell r="AS1392">
            <v>0</v>
          </cell>
          <cell r="AT1392" t="str">
            <v>58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  <cell r="AR1393">
            <v>0</v>
          </cell>
          <cell r="AS1393">
            <v>0</v>
          </cell>
          <cell r="AT1393" t="str">
            <v>5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  <cell r="AR1394">
            <v>23</v>
          </cell>
          <cell r="AS1394">
            <v>0</v>
          </cell>
          <cell r="AT1394">
            <v>22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  <cell r="AR1395">
            <v>0</v>
          </cell>
          <cell r="AS1395">
            <v>0</v>
          </cell>
          <cell r="AT1395" t="str">
            <v>58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  <cell r="AR1396">
            <v>0</v>
          </cell>
          <cell r="AS1396">
            <v>0</v>
          </cell>
          <cell r="AT1396" t="str">
            <v>5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  <cell r="AR1397">
            <v>24</v>
          </cell>
          <cell r="AS1397">
            <v>0</v>
          </cell>
          <cell r="AT1397">
            <v>22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  <cell r="AR1398">
            <v>0</v>
          </cell>
          <cell r="AS1398">
            <v>0</v>
          </cell>
          <cell r="AT1398" t="str">
            <v>58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  <cell r="AR1399">
            <v>0</v>
          </cell>
          <cell r="AS1399">
            <v>0</v>
          </cell>
          <cell r="AT1399" t="str">
            <v>56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  <cell r="AR1400">
            <v>25</v>
          </cell>
          <cell r="AS1400">
            <v>0</v>
          </cell>
          <cell r="AT1400">
            <v>22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  <cell r="AR1401">
            <v>0</v>
          </cell>
          <cell r="AS1401">
            <v>0</v>
          </cell>
          <cell r="AT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  <cell r="AR1402">
            <v>0</v>
          </cell>
          <cell r="AS1402">
            <v>0</v>
          </cell>
          <cell r="AT1402" t="str">
            <v>58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  <cell r="AR1403">
            <v>0</v>
          </cell>
          <cell r="AS1403">
            <v>0</v>
          </cell>
          <cell r="AT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  <cell r="AR1404">
            <v>0</v>
          </cell>
          <cell r="AS1404">
            <v>0</v>
          </cell>
          <cell r="AT1404" t="str">
            <v>58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  <cell r="AR1405">
            <v>0</v>
          </cell>
          <cell r="AS1405">
            <v>0</v>
          </cell>
          <cell r="AT1405" t="str">
            <v>58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  <cell r="AR1406">
            <v>0</v>
          </cell>
          <cell r="AS1406">
            <v>0</v>
          </cell>
          <cell r="AT1406" t="str">
            <v>58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  <cell r="AR1407">
            <v>0</v>
          </cell>
          <cell r="AS1407">
            <v>0</v>
          </cell>
          <cell r="AT1407" t="str">
            <v>58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  <cell r="AR1408">
            <v>0</v>
          </cell>
          <cell r="AS1408">
            <v>0</v>
          </cell>
          <cell r="AT1408" t="str">
            <v>58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  <cell r="AR1409">
            <v>0</v>
          </cell>
          <cell r="AS1409">
            <v>0</v>
          </cell>
          <cell r="AT1409">
            <v>0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  <cell r="AR1410">
            <v>0</v>
          </cell>
          <cell r="AS1410">
            <v>0</v>
          </cell>
          <cell r="AT1410">
            <v>0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  <cell r="AR1411">
            <v>0</v>
          </cell>
          <cell r="AS1411">
            <v>0</v>
          </cell>
          <cell r="AT1411">
            <v>0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  <cell r="AR1412">
            <v>0</v>
          </cell>
          <cell r="AS1412" t="str">
            <v>10</v>
          </cell>
          <cell r="AT1412" t="str">
            <v>39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  <cell r="AR1413" t="str">
            <v>26a</v>
          </cell>
          <cell r="AS1413">
            <v>0</v>
          </cell>
          <cell r="AT1413">
            <v>22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  <cell r="AR1414">
            <v>0</v>
          </cell>
          <cell r="AS1414">
            <v>0</v>
          </cell>
          <cell r="AT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  <cell r="AR1415">
            <v>0</v>
          </cell>
          <cell r="AS1415">
            <v>0</v>
          </cell>
          <cell r="AT1415">
            <v>0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  <cell r="AR1416">
            <v>0</v>
          </cell>
          <cell r="AS1416">
            <v>0</v>
          </cell>
          <cell r="AT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  <cell r="AR1417">
            <v>0</v>
          </cell>
          <cell r="AS1417">
            <v>0</v>
          </cell>
          <cell r="AT1417" t="str">
            <v>58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  <cell r="AR1418">
            <v>0</v>
          </cell>
          <cell r="AS1418">
            <v>0</v>
          </cell>
          <cell r="AT1418" t="str">
            <v>58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  <cell r="AR1419">
            <v>0</v>
          </cell>
          <cell r="AS1419">
            <v>0</v>
          </cell>
          <cell r="AT1419" t="str">
            <v>58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  <cell r="AR1420">
            <v>0</v>
          </cell>
          <cell r="AS1420">
            <v>0</v>
          </cell>
          <cell r="AT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  <cell r="AR1421" t="str">
            <v>26b</v>
          </cell>
          <cell r="AS1421">
            <v>0</v>
          </cell>
          <cell r="AT1421" t="str">
            <v>22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  <cell r="AR1422">
            <v>0</v>
          </cell>
          <cell r="AS1422">
            <v>0</v>
          </cell>
          <cell r="AT1422" t="str">
            <v>58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  <cell r="AR1423">
            <v>0</v>
          </cell>
          <cell r="AS1423">
            <v>0</v>
          </cell>
          <cell r="AT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  <cell r="AR1424">
            <v>0</v>
          </cell>
          <cell r="AS1424">
            <v>0</v>
          </cell>
          <cell r="AT1424" t="str">
            <v>58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  <cell r="AR1425">
            <v>0</v>
          </cell>
          <cell r="AS1425">
            <v>0</v>
          </cell>
          <cell r="AT1425" t="str">
            <v>58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  <cell r="AR1426">
            <v>0</v>
          </cell>
          <cell r="AS1426">
            <v>0</v>
          </cell>
          <cell r="AT1426">
            <v>0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  <cell r="AR1427">
            <v>0</v>
          </cell>
          <cell r="AS1427">
            <v>0</v>
          </cell>
          <cell r="AT1427" t="str">
            <v>58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  <cell r="AR1428">
            <v>0</v>
          </cell>
          <cell r="AS1428">
            <v>0</v>
          </cell>
          <cell r="AT1428">
            <v>0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  <cell r="AR1429">
            <v>0</v>
          </cell>
          <cell r="AS1429">
            <v>0</v>
          </cell>
          <cell r="AT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  <cell r="AR1430">
            <v>0</v>
          </cell>
          <cell r="AS1430">
            <v>0</v>
          </cell>
          <cell r="AT1430" t="str">
            <v>58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  <cell r="AR1431">
            <v>0</v>
          </cell>
          <cell r="AS1431">
            <v>0</v>
          </cell>
          <cell r="AT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  <cell r="AR1432">
            <v>0</v>
          </cell>
          <cell r="AS1432">
            <v>0</v>
          </cell>
          <cell r="AT1432" t="str">
            <v>58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  <cell r="AR1433">
            <v>0</v>
          </cell>
          <cell r="AS1433">
            <v>0</v>
          </cell>
          <cell r="AT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  <cell r="AR1434">
            <v>0</v>
          </cell>
          <cell r="AS1434">
            <v>0</v>
          </cell>
          <cell r="AT1434" t="str">
            <v>22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  <cell r="AR1435">
            <v>0</v>
          </cell>
          <cell r="AS1435">
            <v>0</v>
          </cell>
          <cell r="AT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  <cell r="AR1436">
            <v>0</v>
          </cell>
          <cell r="AS1436">
            <v>0</v>
          </cell>
          <cell r="AT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  <cell r="AR1437">
            <v>0</v>
          </cell>
          <cell r="AS1437">
            <v>0</v>
          </cell>
          <cell r="AT1437" t="str">
            <v>39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  <cell r="AR1438">
            <v>0</v>
          </cell>
          <cell r="AS1438">
            <v>0</v>
          </cell>
          <cell r="AT1438" t="str">
            <v>58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  <cell r="AR1439">
            <v>0</v>
          </cell>
          <cell r="AS1439">
            <v>0</v>
          </cell>
          <cell r="AT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  <cell r="AR1440">
            <v>0</v>
          </cell>
          <cell r="AS1440">
            <v>0</v>
          </cell>
          <cell r="AT1440" t="str">
            <v>58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  <cell r="AR1441">
            <v>0</v>
          </cell>
          <cell r="AS1441">
            <v>0</v>
          </cell>
          <cell r="AT1441" t="str">
            <v>58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  <cell r="AR1442">
            <v>0</v>
          </cell>
          <cell r="AS1442">
            <v>0</v>
          </cell>
          <cell r="AT1442" t="str">
            <v>58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  <cell r="AR1443">
            <v>0</v>
          </cell>
          <cell r="AS1443">
            <v>0</v>
          </cell>
          <cell r="AT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  <cell r="AR1444">
            <v>0</v>
          </cell>
          <cell r="AS1444">
            <v>0</v>
          </cell>
          <cell r="AT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  <cell r="AR1445">
            <v>0</v>
          </cell>
          <cell r="AS1445">
            <v>0</v>
          </cell>
          <cell r="AT1445">
            <v>0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  <cell r="AR1446">
            <v>0</v>
          </cell>
          <cell r="AS1446">
            <v>0</v>
          </cell>
          <cell r="AT1446">
            <v>0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  <cell r="AR1447">
            <v>0</v>
          </cell>
          <cell r="AS1447">
            <v>0</v>
          </cell>
          <cell r="AT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  <cell r="AR1448">
            <v>0</v>
          </cell>
          <cell r="AS1448">
            <v>0</v>
          </cell>
          <cell r="AT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  <cell r="AR1449">
            <v>0</v>
          </cell>
          <cell r="AS1449">
            <v>0</v>
          </cell>
          <cell r="AT1449" t="str">
            <v>5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  <cell r="AR1450">
            <v>0</v>
          </cell>
          <cell r="AS1450">
            <v>0</v>
          </cell>
          <cell r="AT1450" t="str">
            <v>58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  <cell r="AR1451">
            <v>0</v>
          </cell>
          <cell r="AS1451">
            <v>0</v>
          </cell>
          <cell r="AT1451" t="str">
            <v>5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  <cell r="AR1452">
            <v>0</v>
          </cell>
          <cell r="AS1452">
            <v>0</v>
          </cell>
          <cell r="AT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  <cell r="AR1453">
            <v>0</v>
          </cell>
          <cell r="AS1453">
            <v>0</v>
          </cell>
          <cell r="AT1453" t="str">
            <v>58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  <cell r="AR1454">
            <v>0</v>
          </cell>
          <cell r="AS1454">
            <v>0</v>
          </cell>
          <cell r="AT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  <cell r="AR1455" t="str">
            <v>35a2</v>
          </cell>
          <cell r="AS1455" t="str">
            <v>11</v>
          </cell>
          <cell r="AT1455" t="str">
            <v>29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  <cell r="AR1456" t="str">
            <v>37f</v>
          </cell>
          <cell r="AS1456">
            <v>0</v>
          </cell>
          <cell r="AT1456" t="str">
            <v>22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  <cell r="AR1457">
            <v>0</v>
          </cell>
          <cell r="AS1457">
            <v>0</v>
          </cell>
          <cell r="AT1457" t="str">
            <v>58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  <cell r="AR1458" t="str">
            <v>37d</v>
          </cell>
          <cell r="AS1458">
            <v>0</v>
          </cell>
          <cell r="AT1458">
            <v>22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  <cell r="AR1459">
            <v>0</v>
          </cell>
          <cell r="AS1459">
            <v>0</v>
          </cell>
          <cell r="AT1459" t="str">
            <v>58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  <cell r="AR1460">
            <v>0</v>
          </cell>
          <cell r="AS1460">
            <v>0</v>
          </cell>
          <cell r="AT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  <cell r="AR1461">
            <v>0</v>
          </cell>
          <cell r="AS1461">
            <v>0</v>
          </cell>
          <cell r="AT1461" t="str">
            <v>58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  <cell r="AR1462">
            <v>0</v>
          </cell>
          <cell r="AS1462">
            <v>0</v>
          </cell>
          <cell r="AT1462">
            <v>0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  <cell r="AR1463">
            <v>0</v>
          </cell>
          <cell r="AS1463">
            <v>0</v>
          </cell>
          <cell r="AT1463">
            <v>0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  <cell r="AR1464">
            <v>0</v>
          </cell>
          <cell r="AS1464">
            <v>0</v>
          </cell>
          <cell r="AT1464" t="str">
            <v>58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  <cell r="AR1465" t="str">
            <v>35a2</v>
          </cell>
          <cell r="AS1465" t="str">
            <v>11</v>
          </cell>
          <cell r="AT1465" t="str">
            <v>29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  <cell r="AR1466">
            <v>0</v>
          </cell>
          <cell r="AS1466">
            <v>0</v>
          </cell>
          <cell r="AT1466" t="str">
            <v>58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  <cell r="AR1467">
            <v>0</v>
          </cell>
          <cell r="AS1467">
            <v>0</v>
          </cell>
          <cell r="AT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R1468" t="str">
            <v>32</v>
          </cell>
          <cell r="AS1468">
            <v>0</v>
          </cell>
          <cell r="AT1468" t="str">
            <v>22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  <cell r="AR1469">
            <v>0</v>
          </cell>
          <cell r="AS1469">
            <v>0</v>
          </cell>
          <cell r="AT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  <cell r="AR1470">
            <v>0</v>
          </cell>
          <cell r="AS1470">
            <v>0</v>
          </cell>
          <cell r="AT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  <cell r="AR1471">
            <v>0</v>
          </cell>
          <cell r="AS1471">
            <v>0</v>
          </cell>
          <cell r="AT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  <cell r="AR1472">
            <v>0</v>
          </cell>
          <cell r="AS1472">
            <v>0</v>
          </cell>
          <cell r="AT1472">
            <v>22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  <cell r="AR1473">
            <v>0</v>
          </cell>
          <cell r="AS1473">
            <v>0</v>
          </cell>
          <cell r="AT1473">
            <v>0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  <cell r="AR1474" t="str">
            <v>37g</v>
          </cell>
          <cell r="AS1474" t="str">
            <v>10a</v>
          </cell>
          <cell r="AT1474" t="str">
            <v>28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  <cell r="AR1475" t="str">
            <v>37h</v>
          </cell>
          <cell r="AS1475">
            <v>0</v>
          </cell>
          <cell r="AT1475" t="str">
            <v>22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  <cell r="AR1476">
            <v>0</v>
          </cell>
          <cell r="AS1476">
            <v>0</v>
          </cell>
          <cell r="AT1476">
            <v>0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  <cell r="AR1477">
            <v>0</v>
          </cell>
          <cell r="AS1477">
            <v>0</v>
          </cell>
          <cell r="AT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  <cell r="AR1478">
            <v>0</v>
          </cell>
          <cell r="AS1478">
            <v>0</v>
          </cell>
          <cell r="AT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  <cell r="AR1479">
            <v>0</v>
          </cell>
          <cell r="AS1479">
            <v>0</v>
          </cell>
          <cell r="AT1479">
            <v>0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  <cell r="AR1480" t="str">
            <v>35a</v>
          </cell>
          <cell r="AS1480" t="str">
            <v>10a</v>
          </cell>
          <cell r="AT1480" t="str">
            <v>28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  <cell r="AR1481">
            <v>0</v>
          </cell>
          <cell r="AS1481">
            <v>0</v>
          </cell>
          <cell r="AT1481" t="str">
            <v>58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  <cell r="AR1482">
            <v>0</v>
          </cell>
          <cell r="AS1482">
            <v>0</v>
          </cell>
          <cell r="AT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  <cell r="AR1483" t="str">
            <v xml:space="preserve"> </v>
          </cell>
          <cell r="AS1483" t="str">
            <v>10</v>
          </cell>
          <cell r="AT1483" t="str">
            <v>39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  <cell r="AR1484">
            <v>0</v>
          </cell>
          <cell r="AS1484">
            <v>0</v>
          </cell>
          <cell r="AT1484" t="str">
            <v>58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  <cell r="AR1485">
            <v>0</v>
          </cell>
          <cell r="AS1485">
            <v>0</v>
          </cell>
          <cell r="AT1485" t="str">
            <v>22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R1486" t="str">
            <v xml:space="preserve"> </v>
          </cell>
          <cell r="AS1486" t="str">
            <v xml:space="preserve"> </v>
          </cell>
          <cell r="AT1486" t="str">
            <v>58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  <cell r="AR1487">
            <v>0</v>
          </cell>
          <cell r="AS1487">
            <v>0</v>
          </cell>
          <cell r="AT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R1488">
            <v>0</v>
          </cell>
          <cell r="AS1488">
            <v>0</v>
          </cell>
          <cell r="AT1488" t="str">
            <v>58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  <cell r="AR1489">
            <v>0</v>
          </cell>
          <cell r="AS1489">
            <v>0</v>
          </cell>
          <cell r="AT1489" t="str">
            <v>39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  <cell r="AR1490">
            <v>0</v>
          </cell>
          <cell r="AS1490">
            <v>0</v>
          </cell>
          <cell r="AT1490" t="str">
            <v>22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  <cell r="AR1491">
            <v>0</v>
          </cell>
          <cell r="AS1491">
            <v>9</v>
          </cell>
          <cell r="AT1491" t="str">
            <v>39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  <cell r="AR1492">
            <v>0</v>
          </cell>
          <cell r="AS1492">
            <v>0</v>
          </cell>
          <cell r="AT1492" t="str">
            <v>22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  <cell r="AR1493">
            <v>0</v>
          </cell>
          <cell r="AS1493">
            <v>0</v>
          </cell>
          <cell r="AT1493" t="str">
            <v>39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  <cell r="AR1494">
            <v>0</v>
          </cell>
          <cell r="AS1494">
            <v>0</v>
          </cell>
          <cell r="AT1494" t="str">
            <v>22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R1495">
            <v>0</v>
          </cell>
          <cell r="AS1495">
            <v>0</v>
          </cell>
          <cell r="AT1495" t="str">
            <v>58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  <cell r="AR1496">
            <v>0</v>
          </cell>
          <cell r="AS1496">
            <v>0</v>
          </cell>
          <cell r="AT1496" t="str">
            <v>22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R1497">
            <v>0</v>
          </cell>
          <cell r="AS1497">
            <v>0</v>
          </cell>
          <cell r="AT1497" t="str">
            <v>58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  <cell r="AR1498">
            <v>0</v>
          </cell>
          <cell r="AS1498">
            <v>0</v>
          </cell>
          <cell r="AT1498" t="str">
            <v>58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  <cell r="AR1499">
            <v>0</v>
          </cell>
          <cell r="AS1499" t="str">
            <v>10</v>
          </cell>
          <cell r="AT1499" t="str">
            <v>39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  <cell r="AR1500">
            <v>0</v>
          </cell>
          <cell r="AS1500">
            <v>0</v>
          </cell>
          <cell r="AT1500" t="str">
            <v>22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  <cell r="AR1501">
            <v>0</v>
          </cell>
          <cell r="AS1501">
            <v>0</v>
          </cell>
          <cell r="AT1501" t="str">
            <v>58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  <cell r="AR1502">
            <v>0</v>
          </cell>
          <cell r="AS1502">
            <v>0</v>
          </cell>
          <cell r="AT1502" t="str">
            <v>39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  <cell r="AR1503">
            <v>0</v>
          </cell>
          <cell r="AS1503">
            <v>0</v>
          </cell>
          <cell r="AT1503">
            <v>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  <cell r="AR1504">
            <v>0</v>
          </cell>
          <cell r="AS1504">
            <v>0</v>
          </cell>
          <cell r="AT1504">
            <v>0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  <cell r="AR1505" t="str">
            <v xml:space="preserve"> </v>
          </cell>
          <cell r="AS1505">
            <v>0</v>
          </cell>
          <cell r="AT1505" t="str">
            <v>58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R1506">
            <v>0</v>
          </cell>
          <cell r="AS1506" t="str">
            <v xml:space="preserve"> </v>
          </cell>
          <cell r="AT1506" t="str">
            <v>58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  <cell r="AR1507" t="str">
            <v>26c</v>
          </cell>
          <cell r="AS1507">
            <v>0</v>
          </cell>
          <cell r="AT1507" t="str">
            <v>22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  <cell r="AR1508">
            <v>0</v>
          </cell>
          <cell r="AS1508">
            <v>0</v>
          </cell>
          <cell r="AT1508">
            <v>0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  <cell r="AR1509">
            <v>0</v>
          </cell>
          <cell r="AS1509">
            <v>0</v>
          </cell>
          <cell r="AT1509" t="str">
            <v>58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  <cell r="AR1510">
            <v>0</v>
          </cell>
          <cell r="AS1510">
            <v>0</v>
          </cell>
          <cell r="AT1510" t="str">
            <v xml:space="preserve">58 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  <cell r="AR1511">
            <v>0</v>
          </cell>
          <cell r="AS1511">
            <v>0</v>
          </cell>
          <cell r="AT1511" t="str">
            <v>22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  <cell r="AR1512">
            <v>0</v>
          </cell>
          <cell r="AS1512">
            <v>0</v>
          </cell>
          <cell r="AT1512">
            <v>0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  <cell r="AR1513">
            <v>0</v>
          </cell>
          <cell r="AS1513">
            <v>0</v>
          </cell>
          <cell r="AT1513">
            <v>0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  <cell r="AR1514">
            <v>0</v>
          </cell>
          <cell r="AS1514">
            <v>0</v>
          </cell>
          <cell r="AT1514" t="str">
            <v>58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R1515">
            <v>0</v>
          </cell>
          <cell r="AS1515">
            <v>0</v>
          </cell>
          <cell r="AT1515" t="str">
            <v>58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  <cell r="AR1516">
            <v>0</v>
          </cell>
          <cell r="AS1516">
            <v>0</v>
          </cell>
          <cell r="AT1516" t="str">
            <v xml:space="preserve"> 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  <cell r="AR1517">
            <v>0</v>
          </cell>
          <cell r="AS1517">
            <v>0</v>
          </cell>
          <cell r="AT1517" t="str">
            <v>22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  <cell r="AR1518">
            <v>0</v>
          </cell>
          <cell r="AS1518">
            <v>0</v>
          </cell>
          <cell r="AT1518" t="str">
            <v>22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  <cell r="AR1519">
            <v>0</v>
          </cell>
          <cell r="AS1519">
            <v>0</v>
          </cell>
          <cell r="AT1519" t="str">
            <v>22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R1520">
            <v>0</v>
          </cell>
          <cell r="AS1520">
            <v>0</v>
          </cell>
          <cell r="AT1520" t="str">
            <v>58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  <cell r="AR1521" t="str">
            <v xml:space="preserve"> </v>
          </cell>
          <cell r="AS1521">
            <v>0</v>
          </cell>
          <cell r="AT1521" t="str">
            <v>58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  <cell r="AR1522">
            <v>0</v>
          </cell>
          <cell r="AS1522">
            <v>0</v>
          </cell>
          <cell r="AT1522" t="str">
            <v>56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  <cell r="AR1523">
            <v>0</v>
          </cell>
          <cell r="AS1523">
            <v>0</v>
          </cell>
          <cell r="AT1523" t="str">
            <v>58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  <cell r="AR1524">
            <v>0</v>
          </cell>
          <cell r="AS1524">
            <v>0</v>
          </cell>
          <cell r="AT1524" t="str">
            <v>58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  <cell r="AR1525">
            <v>0</v>
          </cell>
          <cell r="AS1525">
            <v>0</v>
          </cell>
          <cell r="AT1525" t="str">
            <v>58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  <cell r="AR1526">
            <v>0</v>
          </cell>
          <cell r="AS1526">
            <v>0</v>
          </cell>
          <cell r="AT1526" t="str">
            <v>58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  <cell r="AR1527">
            <v>0</v>
          </cell>
          <cell r="AS1527">
            <v>0</v>
          </cell>
          <cell r="AT1527" t="str">
            <v>58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  <cell r="AR1528" t="str">
            <v>35a2</v>
          </cell>
          <cell r="AS1528" t="str">
            <v>11</v>
          </cell>
          <cell r="AT1528" t="str">
            <v>29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  <cell r="AR1529">
            <v>0</v>
          </cell>
          <cell r="AS1529">
            <v>0</v>
          </cell>
          <cell r="AT1529" t="str">
            <v>22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  <cell r="AR1530" t="str">
            <v>22</v>
          </cell>
          <cell r="AS1530">
            <v>0</v>
          </cell>
          <cell r="AT1530" t="str">
            <v>25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  <cell r="AR1531" t="str">
            <v>22</v>
          </cell>
          <cell r="AS1531">
            <v>0</v>
          </cell>
          <cell r="AT1531" t="str">
            <v>25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  <cell r="AR1532">
            <v>0</v>
          </cell>
          <cell r="AS1532">
            <v>0</v>
          </cell>
          <cell r="AT1532" t="str">
            <v>58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  <cell r="AR1533">
            <v>0</v>
          </cell>
          <cell r="AS1533">
            <v>0</v>
          </cell>
          <cell r="AT1533" t="str">
            <v>58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  <cell r="AR1534">
            <v>0</v>
          </cell>
          <cell r="AS1534">
            <v>0</v>
          </cell>
          <cell r="AT1534" t="str">
            <v>23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  <cell r="AR1535">
            <v>0</v>
          </cell>
          <cell r="AS1535">
            <v>0</v>
          </cell>
          <cell r="AT1535" t="str">
            <v>35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  <cell r="AR1536">
            <v>0</v>
          </cell>
          <cell r="AS1536">
            <v>0</v>
          </cell>
          <cell r="AT1536" t="str">
            <v>40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  <cell r="AR1537">
            <v>0</v>
          </cell>
          <cell r="AS1537">
            <v>0</v>
          </cell>
          <cell r="AT1537" t="str">
            <v>40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  <cell r="AR1538">
            <v>0</v>
          </cell>
          <cell r="AS1538">
            <v>0</v>
          </cell>
          <cell r="AT1538" t="str">
            <v>40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  <cell r="AR1539">
            <v>0</v>
          </cell>
          <cell r="AS1539">
            <v>0</v>
          </cell>
          <cell r="AT1539" t="str">
            <v>40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  <cell r="AR1540">
            <v>0</v>
          </cell>
          <cell r="AS1540">
            <v>0</v>
          </cell>
          <cell r="AT1540" t="str">
            <v>40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  <cell r="AR1541">
            <v>0</v>
          </cell>
          <cell r="AS1541">
            <v>0</v>
          </cell>
          <cell r="AT1541" t="str">
            <v>40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R1542">
            <v>0</v>
          </cell>
          <cell r="AS1542">
            <v>0</v>
          </cell>
          <cell r="AT1542" t="str">
            <v>40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  <cell r="AR1543">
            <v>0</v>
          </cell>
          <cell r="AS1543">
            <v>0</v>
          </cell>
          <cell r="AT1543" t="str">
            <v>40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  <cell r="AR1544">
            <v>0</v>
          </cell>
          <cell r="AS1544">
            <v>0</v>
          </cell>
          <cell r="AT1544" t="str">
            <v>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  <cell r="AR1545">
            <v>0</v>
          </cell>
          <cell r="AS1545">
            <v>0</v>
          </cell>
          <cell r="AT1545">
            <v>2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  <cell r="AR1546">
            <v>0</v>
          </cell>
          <cell r="AS1546">
            <v>0</v>
          </cell>
          <cell r="AT1546">
            <v>2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  <cell r="AR1547">
            <v>0</v>
          </cell>
          <cell r="AS1547">
            <v>0</v>
          </cell>
          <cell r="AT1547" t="str">
            <v>55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  <cell r="AR1548">
            <v>0</v>
          </cell>
          <cell r="AS1548">
            <v>0</v>
          </cell>
          <cell r="AT1548">
            <v>4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  <cell r="AR1549">
            <v>0</v>
          </cell>
          <cell r="AS1549">
            <v>0</v>
          </cell>
          <cell r="AT1549">
            <v>4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  <cell r="AR1550">
            <v>0</v>
          </cell>
          <cell r="AS1550">
            <v>0</v>
          </cell>
          <cell r="AT1550">
            <v>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  <cell r="AR1551">
            <v>0</v>
          </cell>
          <cell r="AS1551">
            <v>0</v>
          </cell>
          <cell r="AT1551">
            <v>4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  <cell r="AR1552">
            <v>0</v>
          </cell>
          <cell r="AS1552">
            <v>0</v>
          </cell>
          <cell r="AT1552">
            <v>4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  <cell r="AR1553">
            <v>0</v>
          </cell>
          <cell r="AS1553">
            <v>0</v>
          </cell>
          <cell r="AT1553" t="str">
            <v>57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  <cell r="AR1554">
            <v>0</v>
          </cell>
          <cell r="AS1554">
            <v>0</v>
          </cell>
          <cell r="AT1554" t="str">
            <v>57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  <cell r="AR1555">
            <v>0</v>
          </cell>
          <cell r="AS1555">
            <v>0</v>
          </cell>
          <cell r="AT1555" t="str">
            <v>57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  <cell r="AR1556">
            <v>0</v>
          </cell>
          <cell r="AS1556">
            <v>0</v>
          </cell>
          <cell r="AT1556" t="str">
            <v>57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  <cell r="AR1557">
            <v>0</v>
          </cell>
          <cell r="AS1557">
            <v>0</v>
          </cell>
          <cell r="AT1557" t="str">
            <v>55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  <cell r="AR1558">
            <v>0</v>
          </cell>
          <cell r="AS1558">
            <v>0</v>
          </cell>
          <cell r="AT1558">
            <v>4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R1559">
            <v>0</v>
          </cell>
          <cell r="AS1559">
            <v>0</v>
          </cell>
          <cell r="AT1559">
            <v>4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  <cell r="AR1560">
            <v>0</v>
          </cell>
          <cell r="AS1560">
            <v>0</v>
          </cell>
          <cell r="AT1560">
            <v>4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  <cell r="AR1561">
            <v>0</v>
          </cell>
          <cell r="AS1561">
            <v>0</v>
          </cell>
          <cell r="AT1561">
            <v>4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  <cell r="AR1562">
            <v>0</v>
          </cell>
          <cell r="AS1562">
            <v>0</v>
          </cell>
          <cell r="AT1562">
            <v>6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  <cell r="AR1563">
            <v>0</v>
          </cell>
          <cell r="AS1563">
            <v>0</v>
          </cell>
          <cell r="AT1563">
            <v>6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  <cell r="AR1564">
            <v>0</v>
          </cell>
          <cell r="AS1564">
            <v>0</v>
          </cell>
          <cell r="AT1564" t="str">
            <v>6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  <cell r="AR1565">
            <v>0</v>
          </cell>
          <cell r="AS1565">
            <v>0</v>
          </cell>
          <cell r="AT1565">
            <v>6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  <cell r="AR1566">
            <v>0</v>
          </cell>
          <cell r="AS1566">
            <v>0</v>
          </cell>
          <cell r="AT1566">
            <v>6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  <cell r="AR1567">
            <v>0</v>
          </cell>
          <cell r="AS1567">
            <v>0</v>
          </cell>
          <cell r="AT1567">
            <v>6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  <cell r="AR1568">
            <v>0</v>
          </cell>
          <cell r="AS1568">
            <v>0</v>
          </cell>
          <cell r="AT1568">
            <v>6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  <cell r="AR1569">
            <v>0</v>
          </cell>
          <cell r="AS1569">
            <v>0</v>
          </cell>
          <cell r="AT1569">
            <v>6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  <cell r="AR1570">
            <v>0</v>
          </cell>
          <cell r="AS1570">
            <v>0</v>
          </cell>
          <cell r="AT1570">
            <v>6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  <cell r="AR1571">
            <v>0</v>
          </cell>
          <cell r="AS1571">
            <v>0</v>
          </cell>
          <cell r="AT1571">
            <v>6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  <cell r="AR1572">
            <v>0</v>
          </cell>
          <cell r="AS1572">
            <v>0</v>
          </cell>
          <cell r="AT1572">
            <v>6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  <cell r="AR1573">
            <v>0</v>
          </cell>
          <cell r="AS1573">
            <v>0</v>
          </cell>
          <cell r="AT1573" t="str">
            <v>56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  <cell r="AR1574">
            <v>0</v>
          </cell>
          <cell r="AS1574">
            <v>0</v>
          </cell>
          <cell r="AT1574" t="str">
            <v>56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  <cell r="AR1575">
            <v>0</v>
          </cell>
          <cell r="AS1575">
            <v>0</v>
          </cell>
          <cell r="AT1575">
            <v>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  <cell r="AR1576">
            <v>0</v>
          </cell>
          <cell r="AS1576">
            <v>0</v>
          </cell>
          <cell r="AT1576">
            <v>6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  <cell r="AR1577">
            <v>0</v>
          </cell>
          <cell r="AS1577">
            <v>0</v>
          </cell>
          <cell r="AT1577">
            <v>6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  <cell r="AR1578">
            <v>0</v>
          </cell>
          <cell r="AS1578">
            <v>0</v>
          </cell>
          <cell r="AT1578">
            <v>6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  <cell r="AR1579">
            <v>0</v>
          </cell>
          <cell r="AS1579">
            <v>0</v>
          </cell>
          <cell r="AT1579">
            <v>6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  <cell r="AR1580">
            <v>0</v>
          </cell>
          <cell r="AS1580">
            <v>0</v>
          </cell>
          <cell r="AT1580">
            <v>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  <cell r="AR1581">
            <v>0</v>
          </cell>
          <cell r="AS1581">
            <v>0</v>
          </cell>
          <cell r="AT1581">
            <v>6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  <cell r="AR1582">
            <v>0</v>
          </cell>
          <cell r="AS1582">
            <v>0</v>
          </cell>
          <cell r="AT1582" t="str">
            <v>56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  <cell r="AR1583">
            <v>0</v>
          </cell>
          <cell r="AS1583">
            <v>0</v>
          </cell>
          <cell r="AT1583" t="str">
            <v>56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R1584">
            <v>0</v>
          </cell>
          <cell r="AS1584">
            <v>0</v>
          </cell>
          <cell r="AT1584" t="str">
            <v>56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  <cell r="AR1585">
            <v>0</v>
          </cell>
          <cell r="AS1585">
            <v>0</v>
          </cell>
          <cell r="AT1585" t="str">
            <v>56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  <cell r="AR1586">
            <v>0</v>
          </cell>
          <cell r="AS1586">
            <v>0</v>
          </cell>
          <cell r="AT1586" t="str">
            <v>56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  <cell r="AR1587">
            <v>0</v>
          </cell>
          <cell r="AS1587">
            <v>0</v>
          </cell>
          <cell r="AT1587" t="str">
            <v>56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  <cell r="AR1588">
            <v>0</v>
          </cell>
          <cell r="AS1588">
            <v>0</v>
          </cell>
          <cell r="AT1588" t="str">
            <v>56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  <cell r="AR1589">
            <v>0</v>
          </cell>
          <cell r="AS1589">
            <v>0</v>
          </cell>
          <cell r="AT1589" t="str">
            <v>5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  <cell r="AR1590">
            <v>0</v>
          </cell>
          <cell r="AS1590">
            <v>0</v>
          </cell>
          <cell r="AT1590" t="str">
            <v>5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  <cell r="AR1591">
            <v>0</v>
          </cell>
          <cell r="AS1591">
            <v>0</v>
          </cell>
          <cell r="AT1591" t="str">
            <v>5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R1592">
            <v>0</v>
          </cell>
          <cell r="AS1592">
            <v>0</v>
          </cell>
          <cell r="AT1592" t="str">
            <v>5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  <cell r="AR1593">
            <v>0</v>
          </cell>
          <cell r="AS1593">
            <v>0</v>
          </cell>
          <cell r="AT1593" t="str">
            <v>5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  <cell r="AR1594">
            <v>0</v>
          </cell>
          <cell r="AS1594">
            <v>0</v>
          </cell>
          <cell r="AT1594" t="str">
            <v>57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  <cell r="AR1595">
            <v>0</v>
          </cell>
          <cell r="AS1595">
            <v>0</v>
          </cell>
          <cell r="AT1595" t="str">
            <v>57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  <cell r="AR1596">
            <v>0</v>
          </cell>
          <cell r="AS1596">
            <v>0</v>
          </cell>
          <cell r="AT1596" t="str">
            <v>57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  <cell r="AR1597">
            <v>0</v>
          </cell>
          <cell r="AS1597">
            <v>0</v>
          </cell>
          <cell r="AT1597" t="str">
            <v>57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  <cell r="AR1598">
            <v>0</v>
          </cell>
          <cell r="AS1598">
            <v>0</v>
          </cell>
          <cell r="AT1598" t="str">
            <v>57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  <cell r="AR1599">
            <v>0</v>
          </cell>
          <cell r="AS1599">
            <v>0</v>
          </cell>
          <cell r="AT1599" t="str">
            <v>57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  <cell r="AR1600">
            <v>0</v>
          </cell>
          <cell r="AS1600">
            <v>0</v>
          </cell>
          <cell r="AT1600" t="str">
            <v>56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R1601">
            <v>0</v>
          </cell>
          <cell r="AS1601">
            <v>0</v>
          </cell>
          <cell r="AT1601" t="str">
            <v>56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  <cell r="AR1602">
            <v>0</v>
          </cell>
          <cell r="AS1602">
            <v>0</v>
          </cell>
          <cell r="AT1602" t="str">
            <v>5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  <cell r="AR1603">
            <v>0</v>
          </cell>
          <cell r="AS1603">
            <v>0</v>
          </cell>
          <cell r="AT1603" t="str">
            <v>5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  <cell r="AR1604">
            <v>0</v>
          </cell>
          <cell r="AS1604">
            <v>0</v>
          </cell>
          <cell r="AT1604" t="str">
            <v>5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  <cell r="AR1605">
            <v>0</v>
          </cell>
          <cell r="AS1605">
            <v>0</v>
          </cell>
          <cell r="AT1605">
            <v>8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  <cell r="AR1606">
            <v>0</v>
          </cell>
          <cell r="AS1606">
            <v>0</v>
          </cell>
          <cell r="AT1606">
            <v>8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  <cell r="AR1607">
            <v>0</v>
          </cell>
          <cell r="AS1607">
            <v>0</v>
          </cell>
          <cell r="AT1607">
            <v>8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  <cell r="AR1608">
            <v>0</v>
          </cell>
          <cell r="AS1608">
            <v>0</v>
          </cell>
          <cell r="AT1608">
            <v>8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  <cell r="AR1609">
            <v>0</v>
          </cell>
          <cell r="AS1609">
            <v>0</v>
          </cell>
          <cell r="AT1609">
            <v>8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  <cell r="AR1610">
            <v>0</v>
          </cell>
          <cell r="AS1610">
            <v>0</v>
          </cell>
          <cell r="AT1610">
            <v>8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  <cell r="AR1611">
            <v>0</v>
          </cell>
          <cell r="AS1611">
            <v>0</v>
          </cell>
          <cell r="AT1611">
            <v>8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  <cell r="AR1612">
            <v>0</v>
          </cell>
          <cell r="AS1612">
            <v>0</v>
          </cell>
          <cell r="AT1612">
            <v>8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  <cell r="AR1613">
            <v>0</v>
          </cell>
          <cell r="AS1613">
            <v>0</v>
          </cell>
          <cell r="AT1613">
            <v>8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  <cell r="AR1614">
            <v>0</v>
          </cell>
          <cell r="AS1614">
            <v>0</v>
          </cell>
          <cell r="AT1614">
            <v>8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  <cell r="AR1615">
            <v>0</v>
          </cell>
          <cell r="AS1615">
            <v>0</v>
          </cell>
          <cell r="AT1615">
            <v>8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  <cell r="AR1616">
            <v>0</v>
          </cell>
          <cell r="AS1616">
            <v>0</v>
          </cell>
          <cell r="AT1616">
            <v>8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  <cell r="AR1617">
            <v>0</v>
          </cell>
          <cell r="AS1617">
            <v>0</v>
          </cell>
          <cell r="AT1617">
            <v>8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  <cell r="AR1618">
            <v>0</v>
          </cell>
          <cell r="AS1618">
            <v>0</v>
          </cell>
          <cell r="AT1618">
            <v>8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  <cell r="AR1619">
            <v>0</v>
          </cell>
          <cell r="AS1619">
            <v>0</v>
          </cell>
          <cell r="AT1619">
            <v>8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  <cell r="AR1620">
            <v>0</v>
          </cell>
          <cell r="AS1620">
            <v>0</v>
          </cell>
          <cell r="AT1620">
            <v>8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  <cell r="AR1621">
            <v>0</v>
          </cell>
          <cell r="AS1621">
            <v>0</v>
          </cell>
          <cell r="AT1621">
            <v>8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  <cell r="AR1622">
            <v>0</v>
          </cell>
          <cell r="AS1622">
            <v>0</v>
          </cell>
          <cell r="AT1622">
            <v>8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  <cell r="AR1623">
            <v>0</v>
          </cell>
          <cell r="AS1623">
            <v>0</v>
          </cell>
          <cell r="AT1623">
            <v>8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  <cell r="AR1624">
            <v>0</v>
          </cell>
          <cell r="AS1624">
            <v>0</v>
          </cell>
          <cell r="AT1624">
            <v>8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  <cell r="AR1625">
            <v>0</v>
          </cell>
          <cell r="AS1625">
            <v>0</v>
          </cell>
          <cell r="AT1625">
            <v>8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  <cell r="AR1626">
            <v>0</v>
          </cell>
          <cell r="AS1626">
            <v>0</v>
          </cell>
          <cell r="AT1626">
            <v>8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  <cell r="AR1627">
            <v>0</v>
          </cell>
          <cell r="AS1627">
            <v>0</v>
          </cell>
          <cell r="AT1627">
            <v>8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  <cell r="AR1628">
            <v>0</v>
          </cell>
          <cell r="AS1628">
            <v>0</v>
          </cell>
          <cell r="AT1628">
            <v>8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  <cell r="AR1629">
            <v>0</v>
          </cell>
          <cell r="AS1629">
            <v>0</v>
          </cell>
          <cell r="AT1629">
            <v>8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  <cell r="AR1630">
            <v>0</v>
          </cell>
          <cell r="AS1630">
            <v>0</v>
          </cell>
          <cell r="AT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  <cell r="AR1631">
            <v>0</v>
          </cell>
          <cell r="AS1631">
            <v>0</v>
          </cell>
          <cell r="AT1631">
            <v>8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  <cell r="AR1632">
            <v>0</v>
          </cell>
          <cell r="AS1632">
            <v>0</v>
          </cell>
          <cell r="AT1632">
            <v>8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  <cell r="AR1633">
            <v>0</v>
          </cell>
          <cell r="AS1633">
            <v>0</v>
          </cell>
          <cell r="AT1633">
            <v>8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  <cell r="AR1634">
            <v>0</v>
          </cell>
          <cell r="AS1634">
            <v>0</v>
          </cell>
          <cell r="AT1634">
            <v>8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  <cell r="AR1635">
            <v>0</v>
          </cell>
          <cell r="AS1635">
            <v>0</v>
          </cell>
          <cell r="AT1635">
            <v>8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  <cell r="AR1636">
            <v>0</v>
          </cell>
          <cell r="AS1636">
            <v>0</v>
          </cell>
          <cell r="AT1636">
            <v>8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  <cell r="AR1637">
            <v>0</v>
          </cell>
          <cell r="AS1637">
            <v>0</v>
          </cell>
          <cell r="AT1637">
            <v>8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  <cell r="AR1638">
            <v>0</v>
          </cell>
          <cell r="AS1638">
            <v>0</v>
          </cell>
          <cell r="AT1638">
            <v>8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  <cell r="AR1639">
            <v>0</v>
          </cell>
          <cell r="AS1639">
            <v>0</v>
          </cell>
          <cell r="AT1639">
            <v>8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  <cell r="AR1640">
            <v>0</v>
          </cell>
          <cell r="AS1640">
            <v>0</v>
          </cell>
          <cell r="AT1640">
            <v>8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  <cell r="AR1641">
            <v>0</v>
          </cell>
          <cell r="AS1641">
            <v>0</v>
          </cell>
          <cell r="AT1641">
            <v>8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  <cell r="AR1642">
            <v>0</v>
          </cell>
          <cell r="AS1642">
            <v>0</v>
          </cell>
          <cell r="AT1642">
            <v>8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  <cell r="AR1643">
            <v>0</v>
          </cell>
          <cell r="AS1643">
            <v>0</v>
          </cell>
          <cell r="AT1643">
            <v>8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  <cell r="AR1644">
            <v>0</v>
          </cell>
          <cell r="AS1644">
            <v>0</v>
          </cell>
          <cell r="AT1644" t="str">
            <v>8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  <cell r="AR1645">
            <v>0</v>
          </cell>
          <cell r="AS1645">
            <v>0</v>
          </cell>
          <cell r="AT1645" t="str">
            <v>8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  <cell r="AR1646">
            <v>0</v>
          </cell>
          <cell r="AS1646">
            <v>0</v>
          </cell>
          <cell r="AT1646" t="str">
            <v>8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  <cell r="AR1647">
            <v>0</v>
          </cell>
          <cell r="AS1647">
            <v>0</v>
          </cell>
          <cell r="AT1647">
            <v>8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  <cell r="AR1648">
            <v>0</v>
          </cell>
          <cell r="AS1648">
            <v>0</v>
          </cell>
          <cell r="AT1648" t="str">
            <v>8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  <cell r="AR1649">
            <v>0</v>
          </cell>
          <cell r="AS1649">
            <v>0</v>
          </cell>
          <cell r="AT1649" t="str">
            <v>8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  <cell r="AR1650">
            <v>0</v>
          </cell>
          <cell r="AS1650">
            <v>0</v>
          </cell>
          <cell r="AT1650">
            <v>8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R1651">
            <v>0</v>
          </cell>
          <cell r="AS1651">
            <v>0</v>
          </cell>
          <cell r="AT1651">
            <v>8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  <cell r="AR1652">
            <v>0</v>
          </cell>
          <cell r="AS1652">
            <v>0</v>
          </cell>
          <cell r="AT1652" t="str">
            <v>8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  <cell r="AR1653">
            <v>0</v>
          </cell>
          <cell r="AS1653">
            <v>0</v>
          </cell>
          <cell r="AT1653" t="str">
            <v>8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  <cell r="AR1654">
            <v>0</v>
          </cell>
          <cell r="AS1654">
            <v>0</v>
          </cell>
          <cell r="AT1654" t="str">
            <v>8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  <cell r="AR1655">
            <v>0</v>
          </cell>
          <cell r="AS1655">
            <v>0</v>
          </cell>
          <cell r="AT1655" t="str">
            <v>8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  <cell r="AR1656">
            <v>0</v>
          </cell>
          <cell r="AS1656">
            <v>0</v>
          </cell>
          <cell r="AT1656">
            <v>8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  <cell r="AR1657">
            <v>0</v>
          </cell>
          <cell r="AS1657">
            <v>0</v>
          </cell>
          <cell r="AT1657" t="str">
            <v>8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  <cell r="AR1658">
            <v>0</v>
          </cell>
          <cell r="AS1658">
            <v>0</v>
          </cell>
          <cell r="AT1658" t="str">
            <v>8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  <cell r="AR1659">
            <v>0</v>
          </cell>
          <cell r="AS1659">
            <v>0</v>
          </cell>
          <cell r="AT1659" t="str">
            <v>8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  <cell r="AR1660">
            <v>0</v>
          </cell>
          <cell r="AS1660">
            <v>0</v>
          </cell>
          <cell r="AT1660">
            <v>8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  <cell r="AR1661">
            <v>0</v>
          </cell>
          <cell r="AS1661">
            <v>0</v>
          </cell>
          <cell r="AT1661">
            <v>8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  <cell r="AR1662">
            <v>0</v>
          </cell>
          <cell r="AS1662">
            <v>0</v>
          </cell>
          <cell r="AT1662">
            <v>8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  <cell r="AR1663">
            <v>0</v>
          </cell>
          <cell r="AS1663">
            <v>0</v>
          </cell>
          <cell r="AT1663">
            <v>8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  <cell r="AR1664">
            <v>0</v>
          </cell>
          <cell r="AS1664">
            <v>0</v>
          </cell>
          <cell r="AT1664">
            <v>8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R1665">
            <v>0</v>
          </cell>
          <cell r="AS1665">
            <v>0</v>
          </cell>
          <cell r="AT1665">
            <v>8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  <cell r="AR1666">
            <v>0</v>
          </cell>
          <cell r="AS1666">
            <v>0</v>
          </cell>
          <cell r="AT1666">
            <v>8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R1667">
            <v>0</v>
          </cell>
          <cell r="AS1667">
            <v>0</v>
          </cell>
          <cell r="AT1667">
            <v>8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  <cell r="AR1668">
            <v>0</v>
          </cell>
          <cell r="AS1668">
            <v>0</v>
          </cell>
          <cell r="AT1668" t="str">
            <v>8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  <cell r="AR1669">
            <v>0</v>
          </cell>
          <cell r="AS1669">
            <v>0</v>
          </cell>
          <cell r="AT1669" t="str">
            <v>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R1670">
            <v>0</v>
          </cell>
          <cell r="AS1670">
            <v>0</v>
          </cell>
          <cell r="AT1670" t="str">
            <v>55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  <cell r="AR1671">
            <v>0</v>
          </cell>
          <cell r="AS1671">
            <v>0</v>
          </cell>
          <cell r="AT1671" t="str">
            <v>55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  <cell r="AR1672">
            <v>0</v>
          </cell>
          <cell r="AS1672">
            <v>0</v>
          </cell>
          <cell r="AT1672" t="str">
            <v>55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  <cell r="AR1673">
            <v>0</v>
          </cell>
          <cell r="AS1673">
            <v>0</v>
          </cell>
          <cell r="AT1673" t="str">
            <v>55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  <cell r="AR1674">
            <v>0</v>
          </cell>
          <cell r="AS1674">
            <v>0</v>
          </cell>
          <cell r="AT1674">
            <v>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  <cell r="AR1675">
            <v>0</v>
          </cell>
          <cell r="AS1675">
            <v>0</v>
          </cell>
          <cell r="AT1675">
            <v>0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  <cell r="AR1676">
            <v>0</v>
          </cell>
          <cell r="AS1676">
            <v>0</v>
          </cell>
          <cell r="AT1676" t="str">
            <v>57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  <cell r="AR1677">
            <v>0</v>
          </cell>
          <cell r="AS1677">
            <v>0</v>
          </cell>
          <cell r="AT1677" t="str">
            <v>57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  <cell r="AR1678">
            <v>0</v>
          </cell>
          <cell r="AS1678">
            <v>0</v>
          </cell>
          <cell r="AT1678" t="str">
            <v>57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  <cell r="AR1679">
            <v>0</v>
          </cell>
          <cell r="AS1679">
            <v>0</v>
          </cell>
          <cell r="AT1679">
            <v>0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  <cell r="AR1680">
            <v>0</v>
          </cell>
          <cell r="AS1680">
            <v>0</v>
          </cell>
          <cell r="AT1680">
            <v>0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  <cell r="AR1681">
            <v>0</v>
          </cell>
          <cell r="AS1681">
            <v>0</v>
          </cell>
          <cell r="AT1681">
            <v>0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  <cell r="AR1682">
            <v>0</v>
          </cell>
          <cell r="AS1682">
            <v>0</v>
          </cell>
          <cell r="AT1682">
            <v>0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  <cell r="AR1683">
            <v>0</v>
          </cell>
          <cell r="AS1683">
            <v>0</v>
          </cell>
          <cell r="AT1683">
            <v>0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  <cell r="AR1684">
            <v>0</v>
          </cell>
          <cell r="AS1684">
            <v>0</v>
          </cell>
          <cell r="AT1684" t="str">
            <v>57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  <cell r="AR1685">
            <v>0</v>
          </cell>
          <cell r="AS1685">
            <v>0</v>
          </cell>
          <cell r="AT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  <cell r="AR1686">
            <v>0</v>
          </cell>
          <cell r="AS1686">
            <v>0</v>
          </cell>
          <cell r="AT1686" t="str">
            <v>57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  <cell r="AR1687">
            <v>0</v>
          </cell>
          <cell r="AS1687">
            <v>0</v>
          </cell>
          <cell r="AT1687" t="str">
            <v>57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  <cell r="AR1688">
            <v>0</v>
          </cell>
          <cell r="AS1688">
            <v>0</v>
          </cell>
          <cell r="AT1688" t="str">
            <v>57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  <cell r="AR1689">
            <v>0</v>
          </cell>
          <cell r="AS1689">
            <v>0</v>
          </cell>
          <cell r="AT1689">
            <v>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  <cell r="AR1690">
            <v>0</v>
          </cell>
          <cell r="AS1690">
            <v>0</v>
          </cell>
          <cell r="AT1690" t="str">
            <v>57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  <cell r="AR1691">
            <v>0</v>
          </cell>
          <cell r="AS1691">
            <v>0</v>
          </cell>
          <cell r="AT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  <cell r="AR1692">
            <v>0</v>
          </cell>
          <cell r="AS1692">
            <v>0</v>
          </cell>
          <cell r="AT1692" t="str">
            <v>57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  <cell r="AR1693">
            <v>0</v>
          </cell>
          <cell r="AS1693">
            <v>0</v>
          </cell>
          <cell r="AT1693" t="str">
            <v>57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  <cell r="AR1694">
            <v>0</v>
          </cell>
          <cell r="AS1694">
            <v>0</v>
          </cell>
          <cell r="AT1694" t="str">
            <v>57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  <cell r="AR1695">
            <v>0</v>
          </cell>
          <cell r="AS1695">
            <v>0</v>
          </cell>
          <cell r="AT1695" t="str">
            <v>57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  <cell r="AR1696">
            <v>0</v>
          </cell>
          <cell r="AS1696">
            <v>0</v>
          </cell>
          <cell r="AT1696" t="str">
            <v>57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  <cell r="AR1697">
            <v>0</v>
          </cell>
          <cell r="AS1697">
            <v>0</v>
          </cell>
          <cell r="AT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R1698">
            <v>0</v>
          </cell>
          <cell r="AS1698">
            <v>0</v>
          </cell>
          <cell r="AT1698" t="str">
            <v>57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  <cell r="AR1699">
            <v>0</v>
          </cell>
          <cell r="AS1699">
            <v>0</v>
          </cell>
          <cell r="AT1699">
            <v>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  <cell r="AR1700">
            <v>0</v>
          </cell>
          <cell r="AS1700">
            <v>0</v>
          </cell>
          <cell r="AT1700" t="str">
            <v>57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  <cell r="AR1701">
            <v>0</v>
          </cell>
          <cell r="AS1701">
            <v>0</v>
          </cell>
          <cell r="AT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  <cell r="AR1702">
            <v>0</v>
          </cell>
          <cell r="AS1702">
            <v>0</v>
          </cell>
          <cell r="AT1702" t="str">
            <v>57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  <cell r="AR1703">
            <v>0</v>
          </cell>
          <cell r="AS1703">
            <v>0</v>
          </cell>
          <cell r="AT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  <cell r="AR1704">
            <v>0</v>
          </cell>
          <cell r="AS1704">
            <v>0</v>
          </cell>
          <cell r="AT1704" t="str">
            <v>57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  <cell r="AR1705">
            <v>0</v>
          </cell>
          <cell r="AS1705">
            <v>0</v>
          </cell>
          <cell r="AT1705">
            <v>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  <cell r="AR1706">
            <v>0</v>
          </cell>
          <cell r="AS1706">
            <v>0</v>
          </cell>
          <cell r="AT1706" t="str">
            <v>57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  <cell r="AR1707">
            <v>0</v>
          </cell>
          <cell r="AS1707">
            <v>0</v>
          </cell>
          <cell r="AT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  <cell r="AR1708">
            <v>0</v>
          </cell>
          <cell r="AS1708">
            <v>0</v>
          </cell>
          <cell r="AT1708" t="str">
            <v>57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  <cell r="AR1709">
            <v>0</v>
          </cell>
          <cell r="AS1709">
            <v>0</v>
          </cell>
          <cell r="AT1709" t="str">
            <v>56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  <cell r="AR1710">
            <v>0</v>
          </cell>
          <cell r="AS1710">
            <v>0</v>
          </cell>
          <cell r="AT1710" t="str">
            <v>57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  <cell r="AR1711">
            <v>0</v>
          </cell>
          <cell r="AS1711">
            <v>0</v>
          </cell>
          <cell r="AT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  <cell r="AR1712">
            <v>0</v>
          </cell>
          <cell r="AS1712">
            <v>0</v>
          </cell>
          <cell r="AT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  <cell r="AR1713">
            <v>0</v>
          </cell>
          <cell r="AS1713">
            <v>0</v>
          </cell>
          <cell r="AT1713" t="str">
            <v>57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  <cell r="AR1714">
            <v>0</v>
          </cell>
          <cell r="AS1714">
            <v>0</v>
          </cell>
          <cell r="AT1714" t="str">
            <v>57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  <cell r="AR1715">
            <v>0</v>
          </cell>
          <cell r="AS1715">
            <v>0</v>
          </cell>
          <cell r="AT1715">
            <v>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  <cell r="AR1716">
            <v>0</v>
          </cell>
          <cell r="AS1716">
            <v>0</v>
          </cell>
          <cell r="AT1716" t="str">
            <v>57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  <cell r="AR1717">
            <v>0</v>
          </cell>
          <cell r="AS1717">
            <v>0</v>
          </cell>
          <cell r="AT1717" t="str">
            <v>57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R1718">
            <v>0</v>
          </cell>
          <cell r="AS1718">
            <v>0</v>
          </cell>
          <cell r="AT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R1719">
            <v>0</v>
          </cell>
          <cell r="AS1719">
            <v>0</v>
          </cell>
          <cell r="AT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  <cell r="AR1720">
            <v>0</v>
          </cell>
          <cell r="AS1720">
            <v>0</v>
          </cell>
          <cell r="AT1720" t="str">
            <v>57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  <cell r="AR1721">
            <v>0</v>
          </cell>
          <cell r="AS1721">
            <v>0</v>
          </cell>
          <cell r="AT1721" t="str">
            <v>57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R1722">
            <v>0</v>
          </cell>
          <cell r="AS1722">
            <v>0</v>
          </cell>
          <cell r="AT1722" t="str">
            <v>57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  <cell r="AR1723">
            <v>0</v>
          </cell>
          <cell r="AS1723">
            <v>0</v>
          </cell>
          <cell r="AT1723" t="str">
            <v>56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  <cell r="AR1724">
            <v>0</v>
          </cell>
          <cell r="AS1724">
            <v>0</v>
          </cell>
          <cell r="AT1724" t="str">
            <v>57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  <cell r="AR1725">
            <v>0</v>
          </cell>
          <cell r="AS1725">
            <v>0</v>
          </cell>
          <cell r="AT1725" t="str">
            <v>57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  <cell r="AR1726">
            <v>0</v>
          </cell>
          <cell r="AS1726">
            <v>0</v>
          </cell>
          <cell r="AT1726" t="str">
            <v>57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  <cell r="AR1727">
            <v>0</v>
          </cell>
          <cell r="AS1727">
            <v>0</v>
          </cell>
          <cell r="AT1727" t="str">
            <v>57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  <cell r="AR1728">
            <v>0</v>
          </cell>
          <cell r="AS1728">
            <v>0</v>
          </cell>
          <cell r="AT1728" t="str">
            <v>57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  <cell r="AR1729">
            <v>0</v>
          </cell>
          <cell r="AS1729">
            <v>0</v>
          </cell>
          <cell r="AT1729" t="str">
            <v>56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  <cell r="AR1730" t="str">
            <v>22</v>
          </cell>
          <cell r="AS1730">
            <v>0</v>
          </cell>
          <cell r="AT1730" t="str">
            <v>25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  <cell r="AR1731">
            <v>0</v>
          </cell>
          <cell r="AS1731">
            <v>0</v>
          </cell>
          <cell r="AT1731" t="str">
            <v>57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  <cell r="AR1732" t="str">
            <v>22</v>
          </cell>
          <cell r="AS1732">
            <v>0</v>
          </cell>
          <cell r="AT1732" t="str">
            <v>25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  <cell r="AR1733">
            <v>0</v>
          </cell>
          <cell r="AS1733">
            <v>0</v>
          </cell>
          <cell r="AT1733" t="str">
            <v>57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  <cell r="AR1734">
            <v>0</v>
          </cell>
          <cell r="AS1734">
            <v>0</v>
          </cell>
          <cell r="AT1734" t="str">
            <v>57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  <cell r="AR1735">
            <v>0</v>
          </cell>
          <cell r="AS1735">
            <v>0</v>
          </cell>
          <cell r="AT1735" t="str">
            <v>57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  <cell r="AR1736">
            <v>0</v>
          </cell>
          <cell r="AS1736">
            <v>0</v>
          </cell>
          <cell r="AT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  <cell r="AR1737">
            <v>0</v>
          </cell>
          <cell r="AS1737">
            <v>0</v>
          </cell>
          <cell r="AT1737">
            <v>0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  <cell r="AR1738">
            <v>0</v>
          </cell>
          <cell r="AS1738">
            <v>0</v>
          </cell>
          <cell r="AT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  <cell r="AR1739">
            <v>4</v>
          </cell>
          <cell r="AS1739">
            <v>0</v>
          </cell>
          <cell r="AT1739">
            <v>18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R1740">
            <v>0</v>
          </cell>
          <cell r="AS1740">
            <v>0</v>
          </cell>
          <cell r="AT1740">
            <v>18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  <cell r="AR1741" t="str">
            <v>5</v>
          </cell>
          <cell r="AS1741" t="str">
            <v>2C</v>
          </cell>
          <cell r="AT1741" t="str">
            <v>26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R1742">
            <v>0</v>
          </cell>
          <cell r="AS1742">
            <v>0</v>
          </cell>
          <cell r="AT1742" t="str">
            <v>26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  <cell r="AR1743">
            <v>4</v>
          </cell>
          <cell r="AS1743">
            <v>0</v>
          </cell>
          <cell r="AT1743">
            <v>18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  <cell r="AR1744">
            <v>0</v>
          </cell>
          <cell r="AS1744">
            <v>0</v>
          </cell>
          <cell r="AT1744" t="str">
            <v>26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  <cell r="AR1745">
            <v>4</v>
          </cell>
          <cell r="AS1745">
            <v>0</v>
          </cell>
          <cell r="AT1745">
            <v>18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  <cell r="AR1746">
            <v>4</v>
          </cell>
          <cell r="AS1746">
            <v>0</v>
          </cell>
          <cell r="AT1746">
            <v>18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  <cell r="AR1747">
            <v>0</v>
          </cell>
          <cell r="AS1747">
            <v>0</v>
          </cell>
          <cell r="AT1747">
            <v>18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  <cell r="AR1748">
            <v>5</v>
          </cell>
          <cell r="AS1748" t="str">
            <v>2c</v>
          </cell>
          <cell r="AT1748">
            <v>26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  <cell r="AR1749">
            <v>4</v>
          </cell>
          <cell r="AS1749">
            <v>0</v>
          </cell>
          <cell r="AT1749">
            <v>18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  <cell r="AR1750">
            <v>4</v>
          </cell>
          <cell r="AS1750">
            <v>0</v>
          </cell>
          <cell r="AT1750">
            <v>18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  <cell r="AR1751">
            <v>4</v>
          </cell>
          <cell r="AS1751">
            <v>0</v>
          </cell>
          <cell r="AT1751">
            <v>18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R1752">
            <v>4</v>
          </cell>
          <cell r="AS1752">
            <v>0</v>
          </cell>
          <cell r="AT1752">
            <v>18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  <cell r="AR1753">
            <v>0</v>
          </cell>
          <cell r="AS1753">
            <v>0</v>
          </cell>
          <cell r="AT1753">
            <v>18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  <cell r="AR1754">
            <v>0</v>
          </cell>
          <cell r="AS1754">
            <v>1</v>
          </cell>
          <cell r="AT1754" t="str">
            <v>34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  <cell r="AR1755">
            <v>4</v>
          </cell>
          <cell r="AS1755">
            <v>0</v>
          </cell>
          <cell r="AT1755">
            <v>18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  <cell r="AR1756">
            <v>4</v>
          </cell>
          <cell r="AS1756">
            <v>0</v>
          </cell>
          <cell r="AT1756">
            <v>18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  <cell r="AR1757">
            <v>0</v>
          </cell>
          <cell r="AS1757">
            <v>1</v>
          </cell>
          <cell r="AT1757">
            <v>34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  <cell r="AR1758">
            <v>4</v>
          </cell>
          <cell r="AS1758">
            <v>0</v>
          </cell>
          <cell r="AT1758">
            <v>18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  <cell r="AR1759">
            <v>4</v>
          </cell>
          <cell r="AS1759">
            <v>0</v>
          </cell>
          <cell r="AT1759">
            <v>18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  <cell r="AR1760">
            <v>4</v>
          </cell>
          <cell r="AS1760">
            <v>0</v>
          </cell>
          <cell r="AT1760">
            <v>18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  <cell r="AR1761">
            <v>4</v>
          </cell>
          <cell r="AS1761">
            <v>0</v>
          </cell>
          <cell r="AT1761">
            <v>18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  <cell r="AR1762">
            <v>4</v>
          </cell>
          <cell r="AS1762">
            <v>0</v>
          </cell>
          <cell r="AT1762">
            <v>18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  <cell r="AR1763">
            <v>4</v>
          </cell>
          <cell r="AS1763">
            <v>0</v>
          </cell>
          <cell r="AT1763">
            <v>18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R1764">
            <v>4</v>
          </cell>
          <cell r="AS1764">
            <v>0</v>
          </cell>
          <cell r="AT1764">
            <v>18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  <cell r="AR1765">
            <v>0</v>
          </cell>
          <cell r="AS1765">
            <v>1</v>
          </cell>
          <cell r="AT1765" t="str">
            <v>34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  <cell r="AR1766">
            <v>4</v>
          </cell>
          <cell r="AS1766">
            <v>0</v>
          </cell>
          <cell r="AT1766">
            <v>18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  <cell r="AR1767">
            <v>0</v>
          </cell>
          <cell r="AS1767">
            <v>0</v>
          </cell>
          <cell r="AT1767">
            <v>18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  <cell r="AR1768">
            <v>0</v>
          </cell>
          <cell r="AS1768">
            <v>1</v>
          </cell>
          <cell r="AT1768" t="str">
            <v>34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  <cell r="AR1769">
            <v>0</v>
          </cell>
          <cell r="AS1769">
            <v>1</v>
          </cell>
          <cell r="AT1769" t="str">
            <v>34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  <cell r="AR1770">
            <v>0</v>
          </cell>
          <cell r="AS1770">
            <v>1</v>
          </cell>
          <cell r="AT1770" t="str">
            <v>34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  <cell r="AR1771">
            <v>4</v>
          </cell>
          <cell r="AS1771">
            <v>0</v>
          </cell>
          <cell r="AT1771">
            <v>18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  <cell r="AR1772">
            <v>0</v>
          </cell>
          <cell r="AS1772">
            <v>0</v>
          </cell>
          <cell r="AT1772">
            <v>18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  <cell r="AR1773">
            <v>4</v>
          </cell>
          <cell r="AS1773">
            <v>0</v>
          </cell>
          <cell r="AT1773">
            <v>18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  <cell r="AR1774">
            <v>0</v>
          </cell>
          <cell r="AS1774">
            <v>1</v>
          </cell>
          <cell r="AT1774" t="str">
            <v>34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  <cell r="AR1775">
            <v>0</v>
          </cell>
          <cell r="AS1775">
            <v>1</v>
          </cell>
          <cell r="AT1775">
            <v>34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  <cell r="AR1776">
            <v>4</v>
          </cell>
          <cell r="AS1776">
            <v>0</v>
          </cell>
          <cell r="AT1776">
            <v>18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  <cell r="AR1777" t="str">
            <v xml:space="preserve"> </v>
          </cell>
          <cell r="AS1777">
            <v>1</v>
          </cell>
          <cell r="AT1777">
            <v>34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  <cell r="AR1778">
            <v>4</v>
          </cell>
          <cell r="AS1778">
            <v>0</v>
          </cell>
          <cell r="AT1778">
            <v>18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  <cell r="AR1779">
            <v>4</v>
          </cell>
          <cell r="AS1779">
            <v>0</v>
          </cell>
          <cell r="AT1779">
            <v>18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  <cell r="AR1780">
            <v>0</v>
          </cell>
          <cell r="AS1780">
            <v>0</v>
          </cell>
          <cell r="AT1780">
            <v>18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  <cell r="AR1781">
            <v>0</v>
          </cell>
          <cell r="AS1781">
            <v>1</v>
          </cell>
          <cell r="AT1781" t="str">
            <v>34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R1782">
            <v>0</v>
          </cell>
          <cell r="AS1782">
            <v>0</v>
          </cell>
          <cell r="AT1782" t="str">
            <v>26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  <cell r="AR1783">
            <v>4</v>
          </cell>
          <cell r="AS1783">
            <v>0</v>
          </cell>
          <cell r="AT1783">
            <v>18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  <cell r="AR1784">
            <v>0</v>
          </cell>
          <cell r="AS1784">
            <v>0</v>
          </cell>
          <cell r="AT1784" t="str">
            <v>26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  <cell r="AR1785" t="str">
            <v>4</v>
          </cell>
          <cell r="AS1785">
            <v>0</v>
          </cell>
          <cell r="AT1785" t="str">
            <v>18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  <cell r="AR1786" t="str">
            <v>4</v>
          </cell>
          <cell r="AS1786">
            <v>0</v>
          </cell>
          <cell r="AT1786" t="str">
            <v>18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  <cell r="AR1787">
            <v>0</v>
          </cell>
          <cell r="AS1787">
            <v>0</v>
          </cell>
          <cell r="AT1787">
            <v>9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R1788">
            <v>0</v>
          </cell>
          <cell r="AS1788">
            <v>0</v>
          </cell>
          <cell r="AT1788">
            <v>9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  <cell r="AR1789">
            <v>0</v>
          </cell>
          <cell r="AS1789">
            <v>0</v>
          </cell>
          <cell r="AT1789">
            <v>9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R1790">
            <v>0</v>
          </cell>
          <cell r="AS1790">
            <v>0</v>
          </cell>
          <cell r="AT1790">
            <v>9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R1791">
            <v>0</v>
          </cell>
          <cell r="AS1791">
            <v>0</v>
          </cell>
          <cell r="AT1791">
            <v>9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  <cell r="AR1792">
            <v>0</v>
          </cell>
          <cell r="AS1792">
            <v>0</v>
          </cell>
          <cell r="AT1792">
            <v>9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  <cell r="AR1793">
            <v>0</v>
          </cell>
          <cell r="AS1793">
            <v>0</v>
          </cell>
          <cell r="AT1793">
            <v>9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  <cell r="AR1794">
            <v>0</v>
          </cell>
          <cell r="AS1794">
            <v>0</v>
          </cell>
          <cell r="AT1794">
            <v>9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  <cell r="AR1795">
            <v>0</v>
          </cell>
          <cell r="AS1795">
            <v>0</v>
          </cell>
          <cell r="AT1795">
            <v>9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  <cell r="AR1796">
            <v>0</v>
          </cell>
          <cell r="AS1796">
            <v>0</v>
          </cell>
          <cell r="AT1796">
            <v>9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  <cell r="AR1797">
            <v>0</v>
          </cell>
          <cell r="AS1797">
            <v>0</v>
          </cell>
          <cell r="AT1797" t="str">
            <v>9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  <cell r="AR1798">
            <v>0</v>
          </cell>
          <cell r="AS1798">
            <v>0</v>
          </cell>
          <cell r="AT1798" t="str">
            <v>9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  <cell r="AR1799">
            <v>0</v>
          </cell>
          <cell r="AS1799">
            <v>0</v>
          </cell>
          <cell r="AT1799" t="str">
            <v>9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T1800" t="str">
            <v>9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  <cell r="AR1801">
            <v>0</v>
          </cell>
          <cell r="AS1801">
            <v>0</v>
          </cell>
          <cell r="AT1801">
            <v>0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  <cell r="AR1802">
            <v>0</v>
          </cell>
          <cell r="AS1802">
            <v>0</v>
          </cell>
          <cell r="AT1802">
            <v>0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  <cell r="AR1803">
            <v>0</v>
          </cell>
          <cell r="AS1803">
            <v>0</v>
          </cell>
          <cell r="AT1803">
            <v>0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  <cell r="AR1804">
            <v>0</v>
          </cell>
          <cell r="AS1804">
            <v>0</v>
          </cell>
          <cell r="AT1804">
            <v>0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  <cell r="AR1805">
            <v>0</v>
          </cell>
          <cell r="AS1805">
            <v>0</v>
          </cell>
          <cell r="AT1805">
            <v>0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  <cell r="AR1806">
            <v>0</v>
          </cell>
          <cell r="AS1806">
            <v>0</v>
          </cell>
          <cell r="AT1806">
            <v>0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  <cell r="AR1807">
            <v>0</v>
          </cell>
          <cell r="AS1807">
            <v>0</v>
          </cell>
          <cell r="AT1807">
            <v>0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  <cell r="AR1808">
            <v>0</v>
          </cell>
          <cell r="AS1808">
            <v>0</v>
          </cell>
          <cell r="AT1808">
            <v>0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  <cell r="AR1809">
            <v>0</v>
          </cell>
          <cell r="AS1809">
            <v>0</v>
          </cell>
          <cell r="AT1809">
            <v>0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R1810">
            <v>0</v>
          </cell>
          <cell r="AS1810">
            <v>0</v>
          </cell>
          <cell r="AT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  <cell r="AR1811">
            <v>0</v>
          </cell>
          <cell r="AS1811">
            <v>0</v>
          </cell>
          <cell r="AT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  <cell r="AR1812">
            <v>0</v>
          </cell>
          <cell r="AS1812">
            <v>0</v>
          </cell>
          <cell r="AT1812">
            <v>0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  <cell r="AR1813">
            <v>0</v>
          </cell>
          <cell r="AS1813">
            <v>0</v>
          </cell>
          <cell r="AT1813">
            <v>0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  <cell r="AR1814">
            <v>0</v>
          </cell>
          <cell r="AS1814">
            <v>0</v>
          </cell>
          <cell r="AT1814">
            <v>0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R1815">
            <v>0</v>
          </cell>
          <cell r="AS1815">
            <v>0</v>
          </cell>
          <cell r="AT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  <cell r="AR1816">
            <v>0</v>
          </cell>
          <cell r="AS1816">
            <v>0</v>
          </cell>
          <cell r="AT1816">
            <v>0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  <cell r="AR1817">
            <v>0</v>
          </cell>
          <cell r="AS1817">
            <v>0</v>
          </cell>
          <cell r="AT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R1818">
            <v>0</v>
          </cell>
          <cell r="AS1818">
            <v>0</v>
          </cell>
          <cell r="AT1818" t="str">
            <v>56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  <cell r="AR1819">
            <v>0</v>
          </cell>
          <cell r="AS1819">
            <v>0</v>
          </cell>
          <cell r="AT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  <cell r="AR1820">
            <v>0</v>
          </cell>
          <cell r="AS1820">
            <v>0</v>
          </cell>
          <cell r="AT1820">
            <v>0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  <cell r="AR1821">
            <v>0</v>
          </cell>
          <cell r="AS1821">
            <v>0</v>
          </cell>
          <cell r="AT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  <cell r="AR1822">
            <v>0</v>
          </cell>
          <cell r="AS1822">
            <v>0</v>
          </cell>
          <cell r="AT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  <cell r="AR1823">
            <v>0</v>
          </cell>
          <cell r="AS1823">
            <v>0</v>
          </cell>
          <cell r="AT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  <cell r="AR1824">
            <v>0</v>
          </cell>
          <cell r="AS1824">
            <v>0</v>
          </cell>
          <cell r="AT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  <cell r="AR1825">
            <v>0</v>
          </cell>
          <cell r="AS1825">
            <v>0</v>
          </cell>
          <cell r="AT1825">
            <v>0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  <cell r="AR1826">
            <v>0</v>
          </cell>
          <cell r="AS1826">
            <v>0</v>
          </cell>
          <cell r="AT1826">
            <v>0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R1827">
            <v>0</v>
          </cell>
          <cell r="AS1827">
            <v>0</v>
          </cell>
          <cell r="AT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  <cell r="AR1828">
            <v>0</v>
          </cell>
          <cell r="AS1828">
            <v>0</v>
          </cell>
          <cell r="AT1828">
            <v>0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  <cell r="AR1829">
            <v>0</v>
          </cell>
          <cell r="AS1829">
            <v>0</v>
          </cell>
          <cell r="AT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  <cell r="AR1830">
            <v>0</v>
          </cell>
          <cell r="AS1830">
            <v>0</v>
          </cell>
          <cell r="AT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  <cell r="AR1831">
            <v>0</v>
          </cell>
          <cell r="AS1831">
            <v>0</v>
          </cell>
          <cell r="AT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  <cell r="AR1832">
            <v>0</v>
          </cell>
          <cell r="AS1832">
            <v>0</v>
          </cell>
          <cell r="AT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  <cell r="AR1833">
            <v>0</v>
          </cell>
          <cell r="AS1833">
            <v>0</v>
          </cell>
          <cell r="AT1833">
            <v>0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  <cell r="AR1834">
            <v>0</v>
          </cell>
          <cell r="AS1834">
            <v>0</v>
          </cell>
          <cell r="AT1834">
            <v>0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  <cell r="AR1835">
            <v>0</v>
          </cell>
          <cell r="AS1835">
            <v>0</v>
          </cell>
          <cell r="AT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  <cell r="AR1836">
            <v>0</v>
          </cell>
          <cell r="AS1836">
            <v>0</v>
          </cell>
          <cell r="AT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R1837">
            <v>0</v>
          </cell>
          <cell r="AS1837">
            <v>0</v>
          </cell>
          <cell r="AT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R1838">
            <v>0</v>
          </cell>
          <cell r="AS1838">
            <v>0</v>
          </cell>
          <cell r="AT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R1839" t="str">
            <v xml:space="preserve"> </v>
          </cell>
          <cell r="AS1839">
            <v>0</v>
          </cell>
          <cell r="AT1839" t="str">
            <v xml:space="preserve"> 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  <cell r="AR1840">
            <v>0</v>
          </cell>
          <cell r="AS1840">
            <v>0</v>
          </cell>
          <cell r="AT1840" t="str">
            <v>56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R1841">
            <v>0</v>
          </cell>
          <cell r="AS1841">
            <v>0</v>
          </cell>
          <cell r="AT1841" t="str">
            <v>56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  <cell r="AR1842">
            <v>0</v>
          </cell>
          <cell r="AS1842">
            <v>0</v>
          </cell>
          <cell r="AT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  <cell r="AR1843">
            <v>0</v>
          </cell>
          <cell r="AS1843">
            <v>0</v>
          </cell>
          <cell r="AT1843">
            <v>0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  <cell r="AR1844">
            <v>0</v>
          </cell>
          <cell r="AS1844">
            <v>0</v>
          </cell>
          <cell r="AT1844">
            <v>0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  <cell r="AR1845">
            <v>0</v>
          </cell>
          <cell r="AS1845">
            <v>0</v>
          </cell>
          <cell r="AT1845">
            <v>0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  <cell r="AR1846">
            <v>0</v>
          </cell>
          <cell r="AS1846">
            <v>0</v>
          </cell>
          <cell r="AT1846">
            <v>0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  <cell r="AR1847">
            <v>0</v>
          </cell>
          <cell r="AS1847">
            <v>0</v>
          </cell>
          <cell r="AT1847">
            <v>0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  <cell r="AR1848">
            <v>0</v>
          </cell>
          <cell r="AS1848">
            <v>0</v>
          </cell>
          <cell r="AT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R1849">
            <v>0</v>
          </cell>
          <cell r="AS1849">
            <v>0</v>
          </cell>
          <cell r="AT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  <cell r="AR1850">
            <v>0</v>
          </cell>
          <cell r="AS1850">
            <v>0</v>
          </cell>
          <cell r="AT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  <cell r="AR1851">
            <v>0</v>
          </cell>
          <cell r="AS1851">
            <v>0</v>
          </cell>
          <cell r="AT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  <cell r="AR1852">
            <v>0</v>
          </cell>
          <cell r="AS1852">
            <v>0</v>
          </cell>
          <cell r="AT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  <cell r="AR1853">
            <v>0</v>
          </cell>
          <cell r="AS1853">
            <v>0</v>
          </cell>
          <cell r="AT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  <cell r="AR1854">
            <v>0</v>
          </cell>
          <cell r="AS1854">
            <v>0</v>
          </cell>
          <cell r="AT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  <cell r="AR1855">
            <v>0</v>
          </cell>
          <cell r="AS1855">
            <v>0</v>
          </cell>
          <cell r="AT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  <cell r="AR1856">
            <v>0</v>
          </cell>
          <cell r="AS1856">
            <v>0</v>
          </cell>
          <cell r="AT1856">
            <v>0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  <cell r="AR1857">
            <v>0</v>
          </cell>
          <cell r="AS1857">
            <v>0</v>
          </cell>
          <cell r="AT1857">
            <v>0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  <cell r="AR1858">
            <v>0</v>
          </cell>
          <cell r="AS1858">
            <v>0</v>
          </cell>
          <cell r="AT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  <cell r="AR1859">
            <v>0</v>
          </cell>
          <cell r="AS1859">
            <v>0</v>
          </cell>
          <cell r="AT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  <cell r="AR1860">
            <v>0</v>
          </cell>
          <cell r="AS1860">
            <v>0</v>
          </cell>
          <cell r="AT1860">
            <v>0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  <cell r="AR1861">
            <v>0</v>
          </cell>
          <cell r="AS1861">
            <v>0</v>
          </cell>
          <cell r="AT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  <cell r="AR1862">
            <v>0</v>
          </cell>
          <cell r="AS1862">
            <v>0</v>
          </cell>
          <cell r="AT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  <cell r="AR1863">
            <v>0</v>
          </cell>
          <cell r="AS1863">
            <v>0</v>
          </cell>
          <cell r="AT1863">
            <v>0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  <cell r="AR1864">
            <v>0</v>
          </cell>
          <cell r="AS1864">
            <v>0</v>
          </cell>
          <cell r="AT1864">
            <v>0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  <cell r="AR1865">
            <v>0</v>
          </cell>
          <cell r="AS1865">
            <v>0</v>
          </cell>
          <cell r="AT1865">
            <v>0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  <cell r="AR1866">
            <v>0</v>
          </cell>
          <cell r="AS1866">
            <v>0</v>
          </cell>
          <cell r="AT1866">
            <v>0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  <cell r="AR1867">
            <v>0</v>
          </cell>
          <cell r="AS1867">
            <v>0</v>
          </cell>
          <cell r="AT1867">
            <v>0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  <cell r="AR1868">
            <v>0</v>
          </cell>
          <cell r="AS1868">
            <v>0</v>
          </cell>
          <cell r="AT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  <cell r="AR1869">
            <v>0</v>
          </cell>
          <cell r="AS1869">
            <v>0</v>
          </cell>
          <cell r="AT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  <cell r="AR1870">
            <v>0</v>
          </cell>
          <cell r="AS1870">
            <v>0</v>
          </cell>
          <cell r="AT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  <cell r="AR1871">
            <v>0</v>
          </cell>
          <cell r="AS1871">
            <v>0</v>
          </cell>
          <cell r="AT1871">
            <v>0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  <cell r="AR1872">
            <v>0</v>
          </cell>
          <cell r="AS1872">
            <v>0</v>
          </cell>
          <cell r="AT1872">
            <v>0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  <cell r="AR1873">
            <v>0</v>
          </cell>
          <cell r="AS1873">
            <v>0</v>
          </cell>
          <cell r="AT1873">
            <v>0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  <cell r="AR1874">
            <v>0</v>
          </cell>
          <cell r="AS1874">
            <v>0</v>
          </cell>
          <cell r="AT1874" t="str">
            <v>56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  <cell r="AR1875">
            <v>0</v>
          </cell>
          <cell r="AS1875">
            <v>0</v>
          </cell>
          <cell r="AT1875">
            <v>0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  <cell r="AR1876">
            <v>0</v>
          </cell>
          <cell r="AS1876">
            <v>0</v>
          </cell>
          <cell r="AT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  <cell r="AR1877">
            <v>0</v>
          </cell>
          <cell r="AS1877">
            <v>0</v>
          </cell>
          <cell r="AT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  <cell r="AR1878">
            <v>0</v>
          </cell>
          <cell r="AS1878">
            <v>0</v>
          </cell>
          <cell r="AT1878">
            <v>0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  <cell r="AR1879">
            <v>0</v>
          </cell>
          <cell r="AS1879">
            <v>0</v>
          </cell>
          <cell r="AT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  <cell r="AR1880">
            <v>0</v>
          </cell>
          <cell r="AS1880">
            <v>0</v>
          </cell>
          <cell r="AT1880">
            <v>0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  <cell r="AR1881">
            <v>0</v>
          </cell>
          <cell r="AS1881">
            <v>0</v>
          </cell>
          <cell r="AT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  <cell r="AR1882">
            <v>0</v>
          </cell>
          <cell r="AS1882">
            <v>0</v>
          </cell>
          <cell r="AT1882">
            <v>0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  <cell r="AR1883">
            <v>0</v>
          </cell>
          <cell r="AS1883">
            <v>0</v>
          </cell>
          <cell r="AT1883">
            <v>0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  <cell r="AR1884">
            <v>0</v>
          </cell>
          <cell r="AS1884">
            <v>0</v>
          </cell>
          <cell r="AT1884">
            <v>0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  <cell r="AR1885">
            <v>0</v>
          </cell>
          <cell r="AS1885">
            <v>0</v>
          </cell>
          <cell r="AT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  <cell r="AR1886">
            <v>0</v>
          </cell>
          <cell r="AS1886">
            <v>0</v>
          </cell>
          <cell r="AT1886">
            <v>0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  <cell r="AR1887">
            <v>0</v>
          </cell>
          <cell r="AS1887">
            <v>0</v>
          </cell>
          <cell r="AT1887">
            <v>0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  <cell r="AR1888">
            <v>0</v>
          </cell>
          <cell r="AS1888">
            <v>0</v>
          </cell>
          <cell r="AT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  <cell r="AR1889">
            <v>0</v>
          </cell>
          <cell r="AS1889">
            <v>0</v>
          </cell>
          <cell r="AT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  <cell r="AR1890">
            <v>0</v>
          </cell>
          <cell r="AS1890">
            <v>0</v>
          </cell>
          <cell r="AT1890">
            <v>0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  <cell r="AR1891">
            <v>0</v>
          </cell>
          <cell r="AS1891">
            <v>0</v>
          </cell>
          <cell r="AT1891">
            <v>0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  <cell r="AR1892">
            <v>0</v>
          </cell>
          <cell r="AS1892">
            <v>0</v>
          </cell>
          <cell r="AT1892">
            <v>0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  <cell r="AR1893">
            <v>0</v>
          </cell>
          <cell r="AS1893">
            <v>0</v>
          </cell>
          <cell r="AT1893">
            <v>0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  <cell r="AR1894">
            <v>0</v>
          </cell>
          <cell r="AS1894">
            <v>0</v>
          </cell>
          <cell r="AT1894">
            <v>0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  <cell r="AR1895">
            <v>0</v>
          </cell>
          <cell r="AS1895">
            <v>0</v>
          </cell>
          <cell r="AT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  <cell r="AR1896">
            <v>0</v>
          </cell>
          <cell r="AS1896">
            <v>0</v>
          </cell>
          <cell r="AT1896">
            <v>0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  <cell r="AR1897">
            <v>0</v>
          </cell>
          <cell r="AS1897">
            <v>0</v>
          </cell>
          <cell r="AT1897">
            <v>0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  <cell r="AR1898">
            <v>0</v>
          </cell>
          <cell r="AS1898">
            <v>0</v>
          </cell>
          <cell r="AT1898">
            <v>0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  <cell r="AR1899">
            <v>0</v>
          </cell>
          <cell r="AS1899">
            <v>0</v>
          </cell>
          <cell r="AT1899">
            <v>0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  <cell r="AR1900">
            <v>0</v>
          </cell>
          <cell r="AS1900">
            <v>0</v>
          </cell>
          <cell r="AT1900">
            <v>0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  <cell r="AR1901">
            <v>0</v>
          </cell>
          <cell r="AS1901">
            <v>0</v>
          </cell>
          <cell r="AT1901">
            <v>0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  <cell r="AR1902">
            <v>0</v>
          </cell>
          <cell r="AS1902">
            <v>0</v>
          </cell>
          <cell r="AT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  <cell r="AR1903">
            <v>0</v>
          </cell>
          <cell r="AS1903">
            <v>0</v>
          </cell>
          <cell r="AT1903" t="str">
            <v>56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  <cell r="AR1904">
            <v>0</v>
          </cell>
          <cell r="AS1904">
            <v>0</v>
          </cell>
          <cell r="AT1904">
            <v>0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  <cell r="AR1905">
            <v>0</v>
          </cell>
          <cell r="AS1905">
            <v>0</v>
          </cell>
          <cell r="AT1905">
            <v>0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  <cell r="AR1906">
            <v>0</v>
          </cell>
          <cell r="AS1906">
            <v>0</v>
          </cell>
          <cell r="AT1906">
            <v>0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  <cell r="AR1907">
            <v>0</v>
          </cell>
          <cell r="AS1907">
            <v>0</v>
          </cell>
          <cell r="AT1907" t="str">
            <v>55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R1908">
            <v>0</v>
          </cell>
          <cell r="AS1908">
            <v>0</v>
          </cell>
          <cell r="AT1908" t="str">
            <v>9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  <cell r="AR1909">
            <v>0</v>
          </cell>
          <cell r="AS1909">
            <v>0</v>
          </cell>
          <cell r="AT1909" t="str">
            <v>55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  <cell r="AR1910">
            <v>0</v>
          </cell>
          <cell r="AS1910">
            <v>0</v>
          </cell>
          <cell r="AT1910" t="str">
            <v>55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  <cell r="AR1911" t="str">
            <v>28a</v>
          </cell>
          <cell r="AS1911" t="str">
            <v>12a</v>
          </cell>
          <cell r="AT1911" t="str">
            <v>21.1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  <cell r="AR1912">
            <v>28</v>
          </cell>
          <cell r="AS1912">
            <v>0</v>
          </cell>
          <cell r="AT1912">
            <v>21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  <cell r="AR1913">
            <v>0</v>
          </cell>
          <cell r="AS1913">
            <v>0</v>
          </cell>
          <cell r="AT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R1914">
            <v>28</v>
          </cell>
          <cell r="AS1914">
            <v>0</v>
          </cell>
          <cell r="AT1914">
            <v>21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  <cell r="AR1915">
            <v>0</v>
          </cell>
          <cell r="AS1915">
            <v>0</v>
          </cell>
          <cell r="AT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  <cell r="AR1916">
            <v>0</v>
          </cell>
          <cell r="AS1916" t="str">
            <v>12</v>
          </cell>
          <cell r="AT1916" t="str">
            <v>38.1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  <cell r="AR1917">
            <v>28</v>
          </cell>
          <cell r="AS1917">
            <v>0</v>
          </cell>
          <cell r="AT1917">
            <v>21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  <cell r="AR1918">
            <v>28</v>
          </cell>
          <cell r="AS1918">
            <v>0</v>
          </cell>
          <cell r="AT1918">
            <v>21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  <cell r="AR1919">
            <v>0</v>
          </cell>
          <cell r="AS1919">
            <v>0</v>
          </cell>
          <cell r="AT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R1920">
            <v>0</v>
          </cell>
          <cell r="AS1920">
            <v>0</v>
          </cell>
          <cell r="AT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  <cell r="AR1921">
            <v>0</v>
          </cell>
          <cell r="AS1921">
            <v>0</v>
          </cell>
          <cell r="AT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  <cell r="AR1922">
            <v>0</v>
          </cell>
          <cell r="AS1922">
            <v>0</v>
          </cell>
          <cell r="AT1922">
            <v>0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  <cell r="AR1923">
            <v>0</v>
          </cell>
          <cell r="AS1923">
            <v>0</v>
          </cell>
          <cell r="AT1923">
            <v>0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  <cell r="AR1924">
            <v>0</v>
          </cell>
          <cell r="AS1924">
            <v>0</v>
          </cell>
          <cell r="AT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  <cell r="AR1925">
            <v>0</v>
          </cell>
          <cell r="AS1925">
            <v>0</v>
          </cell>
          <cell r="AT1925">
            <v>0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R1926">
            <v>0</v>
          </cell>
          <cell r="AS1926">
            <v>0</v>
          </cell>
          <cell r="AT1926" t="str">
            <v>55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  <cell r="AR1927">
            <v>0</v>
          </cell>
          <cell r="AS1927">
            <v>0</v>
          </cell>
          <cell r="AT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R1928">
            <v>0</v>
          </cell>
          <cell r="AS1928">
            <v>0</v>
          </cell>
          <cell r="AT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  <cell r="AR1929">
            <v>0</v>
          </cell>
          <cell r="AS1929">
            <v>0</v>
          </cell>
          <cell r="AT1929">
            <v>0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  <cell r="AR1930">
            <v>0</v>
          </cell>
          <cell r="AS1930">
            <v>0</v>
          </cell>
          <cell r="AT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  <cell r="AR1931">
            <v>0</v>
          </cell>
          <cell r="AS1931">
            <v>0</v>
          </cell>
          <cell r="AT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  <cell r="AR1932">
            <v>0</v>
          </cell>
          <cell r="AS1932">
            <v>0</v>
          </cell>
          <cell r="AT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  <cell r="AR1933">
            <v>0</v>
          </cell>
          <cell r="AS1933">
            <v>0</v>
          </cell>
          <cell r="AT1933">
            <v>0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  <cell r="AR1934">
            <v>0</v>
          </cell>
          <cell r="AS1934">
            <v>0</v>
          </cell>
          <cell r="AT1934">
            <v>0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  <cell r="AR1935">
            <v>0</v>
          </cell>
          <cell r="AS1935">
            <v>0</v>
          </cell>
          <cell r="AT1935">
            <v>0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  <cell r="AR1936">
            <v>0</v>
          </cell>
          <cell r="AS1936">
            <v>0</v>
          </cell>
          <cell r="AT1936">
            <v>0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  <cell r="AR1937">
            <v>0</v>
          </cell>
          <cell r="AS1937">
            <v>0</v>
          </cell>
          <cell r="AT1937">
            <v>0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  <cell r="AR1938">
            <v>0</v>
          </cell>
          <cell r="AS1938">
            <v>0</v>
          </cell>
          <cell r="AT1938">
            <v>0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R1939">
            <v>0</v>
          </cell>
          <cell r="AS1939">
            <v>0</v>
          </cell>
          <cell r="AT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  <cell r="AR1940">
            <v>0</v>
          </cell>
          <cell r="AS1940">
            <v>0</v>
          </cell>
          <cell r="AT1940">
            <v>0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  <cell r="AR1941">
            <v>0</v>
          </cell>
          <cell r="AS1941">
            <v>0</v>
          </cell>
          <cell r="AT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  <cell r="AR1942">
            <v>0</v>
          </cell>
          <cell r="AS1942">
            <v>0</v>
          </cell>
          <cell r="AT1942">
            <v>0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R1943">
            <v>0</v>
          </cell>
          <cell r="AS1943">
            <v>0</v>
          </cell>
          <cell r="AT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  <cell r="AR1944">
            <v>0</v>
          </cell>
          <cell r="AS1944">
            <v>0</v>
          </cell>
          <cell r="AT1944">
            <v>0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  <cell r="AR1945">
            <v>0</v>
          </cell>
          <cell r="AS1945">
            <v>0</v>
          </cell>
          <cell r="AT1945">
            <v>0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  <cell r="AR1946">
            <v>0</v>
          </cell>
          <cell r="AS1946">
            <v>0</v>
          </cell>
          <cell r="AT1946">
            <v>0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  <cell r="AR1947">
            <v>0</v>
          </cell>
          <cell r="AS1947">
            <v>0</v>
          </cell>
          <cell r="AT1947">
            <v>0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  <cell r="AR1948">
            <v>0</v>
          </cell>
          <cell r="AS1948">
            <v>0</v>
          </cell>
          <cell r="AT1948">
            <v>0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R1949">
            <v>0</v>
          </cell>
          <cell r="AS1949">
            <v>0</v>
          </cell>
          <cell r="AT1949" t="str">
            <v xml:space="preserve"> 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  <cell r="AR1950">
            <v>0</v>
          </cell>
          <cell r="AS1950">
            <v>0</v>
          </cell>
          <cell r="AT1950">
            <v>0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  <cell r="AR1951">
            <v>0</v>
          </cell>
          <cell r="AS1951">
            <v>0</v>
          </cell>
          <cell r="AT1951">
            <v>0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  <cell r="AR1952">
            <v>0</v>
          </cell>
          <cell r="AS1952">
            <v>0</v>
          </cell>
          <cell r="AT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  <cell r="AR1953">
            <v>0</v>
          </cell>
          <cell r="AS1953">
            <v>0</v>
          </cell>
          <cell r="AT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  <cell r="AR1954">
            <v>0</v>
          </cell>
          <cell r="AS1954">
            <v>0</v>
          </cell>
          <cell r="AT1954">
            <v>0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R1955">
            <v>0</v>
          </cell>
          <cell r="AS1955">
            <v>0</v>
          </cell>
          <cell r="AT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  <cell r="AR1956">
            <v>0</v>
          </cell>
          <cell r="AS1956">
            <v>0</v>
          </cell>
          <cell r="AT1956">
            <v>0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R1957">
            <v>0</v>
          </cell>
          <cell r="AS1957">
            <v>0</v>
          </cell>
          <cell r="AT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  <cell r="AR1958">
            <v>0</v>
          </cell>
          <cell r="AS1958">
            <v>0</v>
          </cell>
          <cell r="AT1958">
            <v>0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  <cell r="AR1959">
            <v>0</v>
          </cell>
          <cell r="AS1959">
            <v>0</v>
          </cell>
          <cell r="AT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  <cell r="AR1960">
            <v>0</v>
          </cell>
          <cell r="AS1960">
            <v>0</v>
          </cell>
          <cell r="AT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  <cell r="AR1961">
            <v>0</v>
          </cell>
          <cell r="AS1961">
            <v>0</v>
          </cell>
          <cell r="AT1961">
            <v>0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  <cell r="AR1962">
            <v>0</v>
          </cell>
          <cell r="AS1962">
            <v>0</v>
          </cell>
          <cell r="AT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R1963">
            <v>0</v>
          </cell>
          <cell r="AS1963">
            <v>0</v>
          </cell>
          <cell r="AT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  <cell r="AR1964">
            <v>0</v>
          </cell>
          <cell r="AS1964">
            <v>0</v>
          </cell>
          <cell r="AT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  <cell r="AR1965">
            <v>0</v>
          </cell>
          <cell r="AS1965">
            <v>0</v>
          </cell>
          <cell r="AT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  <cell r="AR1966">
            <v>0</v>
          </cell>
          <cell r="AS1966">
            <v>0</v>
          </cell>
          <cell r="AT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  <cell r="AR1967">
            <v>0</v>
          </cell>
          <cell r="AS1967">
            <v>0</v>
          </cell>
          <cell r="AT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  <cell r="AR1968">
            <v>0</v>
          </cell>
          <cell r="AS1968">
            <v>0</v>
          </cell>
          <cell r="AT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  <cell r="AR1969">
            <v>0</v>
          </cell>
          <cell r="AS1969">
            <v>0</v>
          </cell>
          <cell r="AT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  <cell r="AR1970">
            <v>0</v>
          </cell>
          <cell r="AS1970">
            <v>0</v>
          </cell>
          <cell r="AT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  <cell r="AR1971">
            <v>0</v>
          </cell>
          <cell r="AS1971">
            <v>0</v>
          </cell>
          <cell r="AT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  <cell r="AR1972">
            <v>0</v>
          </cell>
          <cell r="AS1972">
            <v>0</v>
          </cell>
          <cell r="AT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  <cell r="AR1973">
            <v>0</v>
          </cell>
          <cell r="AS1973">
            <v>0</v>
          </cell>
          <cell r="AT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  <cell r="AR1974">
            <v>0</v>
          </cell>
          <cell r="AS1974">
            <v>0</v>
          </cell>
          <cell r="AT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  <cell r="AR1975">
            <v>0</v>
          </cell>
          <cell r="AS1975">
            <v>0</v>
          </cell>
          <cell r="AT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  <cell r="AR1976">
            <v>0</v>
          </cell>
          <cell r="AS1976">
            <v>0</v>
          </cell>
          <cell r="AT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  <cell r="AR1977">
            <v>0</v>
          </cell>
          <cell r="AS1977">
            <v>0</v>
          </cell>
          <cell r="AT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  <cell r="AR1978">
            <v>0</v>
          </cell>
          <cell r="AS1978">
            <v>0</v>
          </cell>
          <cell r="AT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  <cell r="AR1979">
            <v>0</v>
          </cell>
          <cell r="AS1979">
            <v>0</v>
          </cell>
          <cell r="AT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  <cell r="AR1980">
            <v>0</v>
          </cell>
          <cell r="AS1980">
            <v>0</v>
          </cell>
          <cell r="AT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  <cell r="AR1981">
            <v>0</v>
          </cell>
          <cell r="AS1981">
            <v>0</v>
          </cell>
          <cell r="AT1981">
            <v>0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  <cell r="AR1982">
            <v>0</v>
          </cell>
          <cell r="AS1982">
            <v>0</v>
          </cell>
          <cell r="AT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  <cell r="AR1983">
            <v>0</v>
          </cell>
          <cell r="AS1983">
            <v>0</v>
          </cell>
          <cell r="AT1983">
            <v>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  <cell r="AR1984">
            <v>0</v>
          </cell>
          <cell r="AS1984">
            <v>0</v>
          </cell>
          <cell r="AT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  <cell r="AR1985">
            <v>0</v>
          </cell>
          <cell r="AS1985">
            <v>0</v>
          </cell>
          <cell r="AT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  <cell r="AR1986">
            <v>0</v>
          </cell>
          <cell r="AS1986">
            <v>0</v>
          </cell>
          <cell r="AT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  <cell r="AR1987">
            <v>0</v>
          </cell>
          <cell r="AS1987">
            <v>0</v>
          </cell>
          <cell r="AT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  <cell r="AR1988">
            <v>0</v>
          </cell>
          <cell r="AS1988">
            <v>0</v>
          </cell>
          <cell r="AT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  <cell r="AR1989">
            <v>0</v>
          </cell>
          <cell r="AS1989">
            <v>0</v>
          </cell>
          <cell r="AT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  <cell r="AR1990">
            <v>0</v>
          </cell>
          <cell r="AS1990">
            <v>0</v>
          </cell>
          <cell r="AT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  <cell r="AR1991">
            <v>0</v>
          </cell>
          <cell r="AS1991">
            <v>0</v>
          </cell>
          <cell r="AT1991">
            <v>0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  <cell r="AR1992">
            <v>0</v>
          </cell>
          <cell r="AS1992">
            <v>0</v>
          </cell>
          <cell r="AT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  <cell r="AR1993">
            <v>0</v>
          </cell>
          <cell r="AS1993">
            <v>0</v>
          </cell>
          <cell r="AT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  <cell r="AR1994">
            <v>0</v>
          </cell>
          <cell r="AS1994">
            <v>0</v>
          </cell>
          <cell r="AT1994" t="str">
            <v>57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  <cell r="AR1995">
            <v>0</v>
          </cell>
          <cell r="AS1995">
            <v>0</v>
          </cell>
          <cell r="AT1995" t="str">
            <v>57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  <cell r="AR1996">
            <v>0</v>
          </cell>
          <cell r="AS1996">
            <v>0</v>
          </cell>
          <cell r="AT1996" t="str">
            <v xml:space="preserve"> 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R1997">
            <v>0</v>
          </cell>
          <cell r="AS1997">
            <v>0</v>
          </cell>
          <cell r="AT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  <cell r="AR1998">
            <v>0</v>
          </cell>
          <cell r="AS1998">
            <v>0</v>
          </cell>
          <cell r="AT1998">
            <v>0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R1999">
            <v>0</v>
          </cell>
          <cell r="AS1999">
            <v>0</v>
          </cell>
          <cell r="AT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  <cell r="AR2000">
            <v>0</v>
          </cell>
          <cell r="AS2000">
            <v>0</v>
          </cell>
          <cell r="AT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  <cell r="AR2001">
            <v>0</v>
          </cell>
          <cell r="AS2001">
            <v>0</v>
          </cell>
          <cell r="AT2001">
            <v>0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R2002">
            <v>0</v>
          </cell>
          <cell r="AS2002">
            <v>0</v>
          </cell>
          <cell r="AT2002" t="str">
            <v>23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  <cell r="AR2003">
            <v>0</v>
          </cell>
          <cell r="AS2003">
            <v>0</v>
          </cell>
          <cell r="AT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  <cell r="AR2004">
            <v>0</v>
          </cell>
          <cell r="AS2004">
            <v>0</v>
          </cell>
          <cell r="AT2004">
            <v>0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  <cell r="AR2005">
            <v>0</v>
          </cell>
          <cell r="AS2005">
            <v>0</v>
          </cell>
          <cell r="AT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  <cell r="AR2006">
            <v>0</v>
          </cell>
          <cell r="AS2006">
            <v>0</v>
          </cell>
          <cell r="AT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  <cell r="AR2007">
            <v>0</v>
          </cell>
          <cell r="AS2007">
            <v>0</v>
          </cell>
          <cell r="AT2007">
            <v>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R2008">
            <v>0</v>
          </cell>
          <cell r="AS2008">
            <v>0</v>
          </cell>
          <cell r="AT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  <cell r="AR2009">
            <v>0</v>
          </cell>
          <cell r="AS2009">
            <v>0</v>
          </cell>
          <cell r="AT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R2010">
            <v>0</v>
          </cell>
          <cell r="AS2010">
            <v>0</v>
          </cell>
          <cell r="AT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  <cell r="AR2011">
            <v>0</v>
          </cell>
          <cell r="AS2011">
            <v>0</v>
          </cell>
          <cell r="AT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  <cell r="AR2012">
            <v>0</v>
          </cell>
          <cell r="AS2012">
            <v>0</v>
          </cell>
          <cell r="AT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R2013">
            <v>0</v>
          </cell>
          <cell r="AS2013">
            <v>0</v>
          </cell>
          <cell r="AT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  <cell r="AR2014">
            <v>0</v>
          </cell>
          <cell r="AS2014">
            <v>0</v>
          </cell>
          <cell r="AT2014">
            <v>0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R2015">
            <v>0</v>
          </cell>
          <cell r="AS2015">
            <v>0</v>
          </cell>
          <cell r="AT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R2016">
            <v>0</v>
          </cell>
          <cell r="AS2016">
            <v>0</v>
          </cell>
          <cell r="AT2016" t="str">
            <v>57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  <cell r="AR2017">
            <v>0</v>
          </cell>
          <cell r="AS2017">
            <v>0</v>
          </cell>
          <cell r="AT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R2018">
            <v>0</v>
          </cell>
          <cell r="AS2018">
            <v>0</v>
          </cell>
          <cell r="AT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R2019">
            <v>0</v>
          </cell>
          <cell r="AS2019">
            <v>0</v>
          </cell>
          <cell r="AT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  <cell r="AR2020">
            <v>0</v>
          </cell>
          <cell r="AS2020">
            <v>0</v>
          </cell>
          <cell r="AT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  <cell r="AR2021">
            <v>0</v>
          </cell>
          <cell r="AS2021">
            <v>0</v>
          </cell>
          <cell r="AT2021">
            <v>0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  <cell r="AR2022">
            <v>0</v>
          </cell>
          <cell r="AS2022">
            <v>0</v>
          </cell>
          <cell r="AT2022">
            <v>0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  <cell r="AR2023">
            <v>0</v>
          </cell>
          <cell r="AS2023">
            <v>0</v>
          </cell>
          <cell r="AT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  <cell r="AR2024">
            <v>0</v>
          </cell>
          <cell r="AS2024">
            <v>0</v>
          </cell>
          <cell r="AT2024">
            <v>0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  <cell r="AR2025">
            <v>0</v>
          </cell>
          <cell r="AS2025">
            <v>0</v>
          </cell>
          <cell r="AT2025">
            <v>0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R2026">
            <v>0</v>
          </cell>
          <cell r="AS2026">
            <v>0</v>
          </cell>
          <cell r="AT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  <cell r="AR2027">
            <v>0</v>
          </cell>
          <cell r="AS2027">
            <v>0</v>
          </cell>
          <cell r="AT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  <cell r="AR2028">
            <v>0</v>
          </cell>
          <cell r="AS2028">
            <v>0</v>
          </cell>
          <cell r="AT2028">
            <v>0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  <cell r="AR2029">
            <v>0</v>
          </cell>
          <cell r="AS2029">
            <v>0</v>
          </cell>
          <cell r="AT2029">
            <v>0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  <cell r="AR2030">
            <v>0</v>
          </cell>
          <cell r="AS2030">
            <v>0</v>
          </cell>
          <cell r="AT2030">
            <v>0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  <cell r="AR2031">
            <v>0</v>
          </cell>
          <cell r="AS2031">
            <v>0</v>
          </cell>
          <cell r="AT2031">
            <v>0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  <cell r="AR2032">
            <v>0</v>
          </cell>
          <cell r="AS2032">
            <v>0</v>
          </cell>
          <cell r="AT2032">
            <v>0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  <cell r="AR2033">
            <v>0</v>
          </cell>
          <cell r="AS2033">
            <v>0</v>
          </cell>
          <cell r="AT2033">
            <v>0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  <cell r="AR2034">
            <v>0</v>
          </cell>
          <cell r="AS2034">
            <v>0</v>
          </cell>
          <cell r="AT2034">
            <v>0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  <cell r="AR2035">
            <v>0</v>
          </cell>
          <cell r="AS2035">
            <v>0</v>
          </cell>
          <cell r="AT2035">
            <v>0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  <cell r="AR2036">
            <v>0</v>
          </cell>
          <cell r="AS2036">
            <v>0</v>
          </cell>
          <cell r="AT2036">
            <v>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  <cell r="AR2037">
            <v>0</v>
          </cell>
          <cell r="AS2037">
            <v>0</v>
          </cell>
          <cell r="AT2037">
            <v>0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  <cell r="AR2038">
            <v>0</v>
          </cell>
          <cell r="AS2038">
            <v>0</v>
          </cell>
          <cell r="AT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R2039">
            <v>0</v>
          </cell>
          <cell r="AS2039">
            <v>0</v>
          </cell>
          <cell r="AT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  <cell r="AR2040">
            <v>0</v>
          </cell>
          <cell r="AS2040">
            <v>0</v>
          </cell>
          <cell r="AT2040">
            <v>0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  <cell r="AR2041">
            <v>0</v>
          </cell>
          <cell r="AS2041">
            <v>0</v>
          </cell>
          <cell r="AT2041">
            <v>0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R2042">
            <v>0</v>
          </cell>
          <cell r="AS2042">
            <v>0</v>
          </cell>
          <cell r="AT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  <cell r="AR2043">
            <v>0</v>
          </cell>
          <cell r="AS2043">
            <v>0</v>
          </cell>
          <cell r="AT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  <cell r="AR2044">
            <v>0</v>
          </cell>
          <cell r="AS2044">
            <v>0</v>
          </cell>
          <cell r="AT2044">
            <v>0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  <cell r="AR2045">
            <v>0</v>
          </cell>
          <cell r="AS2045">
            <v>0</v>
          </cell>
          <cell r="AT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  <cell r="AR2046">
            <v>0</v>
          </cell>
          <cell r="AS2046">
            <v>0</v>
          </cell>
          <cell r="AT2046">
            <v>0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  <cell r="AR2047">
            <v>0</v>
          </cell>
          <cell r="AS2047">
            <v>0</v>
          </cell>
          <cell r="AT2047">
            <v>0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  <cell r="AR2048">
            <v>0</v>
          </cell>
          <cell r="AS2048">
            <v>0</v>
          </cell>
          <cell r="AT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R2049">
            <v>0</v>
          </cell>
          <cell r="AS2049">
            <v>0</v>
          </cell>
          <cell r="AT2049" t="str">
            <v>56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  <cell r="AR2050">
            <v>0</v>
          </cell>
          <cell r="AS2050">
            <v>0</v>
          </cell>
          <cell r="AT2050">
            <v>0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  <cell r="AR2051">
            <v>0</v>
          </cell>
          <cell r="AS2051">
            <v>0</v>
          </cell>
          <cell r="AT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  <cell r="AR2052">
            <v>0</v>
          </cell>
          <cell r="AS2052">
            <v>0</v>
          </cell>
          <cell r="AT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  <cell r="AR2053">
            <v>0</v>
          </cell>
          <cell r="AS2053">
            <v>0</v>
          </cell>
          <cell r="AT2053" t="str">
            <v>56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  <cell r="AR2054">
            <v>0</v>
          </cell>
          <cell r="AS2054">
            <v>0</v>
          </cell>
          <cell r="AT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  <cell r="AR2055">
            <v>0</v>
          </cell>
          <cell r="AS2055">
            <v>0</v>
          </cell>
          <cell r="AT2055" t="str">
            <v>56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  <cell r="AR2056">
            <v>0</v>
          </cell>
          <cell r="AS2056">
            <v>0</v>
          </cell>
          <cell r="AT2056" t="str">
            <v>56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R2057">
            <v>0</v>
          </cell>
          <cell r="AS2057">
            <v>0</v>
          </cell>
          <cell r="AT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  <cell r="AR2058">
            <v>0</v>
          </cell>
          <cell r="AS2058">
            <v>0</v>
          </cell>
          <cell r="AT2058">
            <v>0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R2059">
            <v>0</v>
          </cell>
          <cell r="AS2059">
            <v>0</v>
          </cell>
          <cell r="AT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  <cell r="AR2060">
            <v>0</v>
          </cell>
          <cell r="AS2060">
            <v>0</v>
          </cell>
          <cell r="AT2060" t="str">
            <v xml:space="preserve"> 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R2061">
            <v>0</v>
          </cell>
          <cell r="AS2061">
            <v>0</v>
          </cell>
          <cell r="AT2061" t="str">
            <v>56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  <cell r="AR2062">
            <v>0</v>
          </cell>
          <cell r="AS2062">
            <v>0</v>
          </cell>
          <cell r="AT2062" t="str">
            <v>56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  <cell r="AR2063">
            <v>0</v>
          </cell>
          <cell r="AS2063">
            <v>0</v>
          </cell>
          <cell r="AT2063">
            <v>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  <cell r="AR2064">
            <v>0</v>
          </cell>
          <cell r="AS2064">
            <v>0</v>
          </cell>
          <cell r="AT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  <cell r="AR2065">
            <v>0</v>
          </cell>
          <cell r="AS2065">
            <v>0</v>
          </cell>
          <cell r="AT2065" t="str">
            <v>56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  <cell r="AR2066">
            <v>0</v>
          </cell>
          <cell r="AS2066">
            <v>0</v>
          </cell>
          <cell r="AT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  <cell r="AR2067">
            <v>0</v>
          </cell>
          <cell r="AS2067">
            <v>0</v>
          </cell>
          <cell r="AT2067" t="str">
            <v>56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  <cell r="AR2068">
            <v>0</v>
          </cell>
          <cell r="AS2068">
            <v>0</v>
          </cell>
          <cell r="AT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  <cell r="AR2069">
            <v>0</v>
          </cell>
          <cell r="AS2069">
            <v>0</v>
          </cell>
          <cell r="AT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  <cell r="AR2070">
            <v>0</v>
          </cell>
          <cell r="AS2070">
            <v>0</v>
          </cell>
          <cell r="AT2070">
            <v>0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  <cell r="AR2071">
            <v>0</v>
          </cell>
          <cell r="AS2071">
            <v>0</v>
          </cell>
          <cell r="AT2071" t="str">
            <v>57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  <cell r="AR2072">
            <v>0</v>
          </cell>
          <cell r="AS2072">
            <v>0</v>
          </cell>
          <cell r="AT2072">
            <v>0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  <cell r="AR2073">
            <v>0</v>
          </cell>
          <cell r="AS2073">
            <v>0</v>
          </cell>
          <cell r="AT2073">
            <v>0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  <cell r="AR2074">
            <v>0</v>
          </cell>
          <cell r="AS2074">
            <v>0</v>
          </cell>
          <cell r="AT2074">
            <v>0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  <cell r="AR2075">
            <v>0</v>
          </cell>
          <cell r="AS2075">
            <v>0</v>
          </cell>
          <cell r="AT2075">
            <v>0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  <cell r="AR2076">
            <v>0</v>
          </cell>
          <cell r="AS2076">
            <v>0</v>
          </cell>
          <cell r="AT2076">
            <v>0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R2077">
            <v>0</v>
          </cell>
          <cell r="AS2077">
            <v>0</v>
          </cell>
          <cell r="AT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R2078">
            <v>0</v>
          </cell>
          <cell r="AS2078">
            <v>0</v>
          </cell>
          <cell r="AT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  <cell r="AR2079">
            <v>0</v>
          </cell>
          <cell r="AS2079">
            <v>0</v>
          </cell>
          <cell r="AT2079" t="str">
            <v xml:space="preserve"> 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  <cell r="AR2080">
            <v>0</v>
          </cell>
          <cell r="AS2080">
            <v>0</v>
          </cell>
          <cell r="AT2080">
            <v>0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R2081">
            <v>0</v>
          </cell>
          <cell r="AS2081">
            <v>0</v>
          </cell>
          <cell r="AT2081" t="str">
            <v>57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  <cell r="AR2082">
            <v>0</v>
          </cell>
          <cell r="AS2082">
            <v>0</v>
          </cell>
          <cell r="AT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  <cell r="AR2083">
            <v>0</v>
          </cell>
          <cell r="AS2083">
            <v>0</v>
          </cell>
          <cell r="AT2083">
            <v>0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  <cell r="AR2084">
            <v>0</v>
          </cell>
          <cell r="AS2084">
            <v>0</v>
          </cell>
          <cell r="AT2084" t="str">
            <v>56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  <cell r="AR2085">
            <v>0</v>
          </cell>
          <cell r="AS2085">
            <v>0</v>
          </cell>
          <cell r="AT2085">
            <v>0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  <cell r="AR2086">
            <v>0</v>
          </cell>
          <cell r="AS2086">
            <v>0</v>
          </cell>
          <cell r="AT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R2087">
            <v>0</v>
          </cell>
          <cell r="AS2087">
            <v>0</v>
          </cell>
          <cell r="AT2087" t="str">
            <v>56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  <cell r="AR2088">
            <v>0</v>
          </cell>
          <cell r="AS2088">
            <v>0</v>
          </cell>
          <cell r="AT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  <cell r="AR2089">
            <v>0</v>
          </cell>
          <cell r="AS2089">
            <v>0</v>
          </cell>
          <cell r="AT2089">
            <v>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  <cell r="AR2090">
            <v>0</v>
          </cell>
          <cell r="AS2090">
            <v>0</v>
          </cell>
          <cell r="AT2090">
            <v>0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  <cell r="AR2091">
            <v>0</v>
          </cell>
          <cell r="AS2091">
            <v>0</v>
          </cell>
          <cell r="AT2091">
            <v>0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  <cell r="AR2092">
            <v>0</v>
          </cell>
          <cell r="AS2092">
            <v>0</v>
          </cell>
          <cell r="AT2092">
            <v>0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  <cell r="AR2093">
            <v>0</v>
          </cell>
          <cell r="AS2093">
            <v>0</v>
          </cell>
          <cell r="AT2093">
            <v>0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  <cell r="AR2094">
            <v>0</v>
          </cell>
          <cell r="AS2094">
            <v>0</v>
          </cell>
          <cell r="AT2094" t="str">
            <v>56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  <cell r="AR2095">
            <v>0</v>
          </cell>
          <cell r="AS2095">
            <v>0</v>
          </cell>
          <cell r="AT2095">
            <v>0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R2096">
            <v>0</v>
          </cell>
          <cell r="AS2096">
            <v>0</v>
          </cell>
          <cell r="AT2096" t="str">
            <v>56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  <cell r="AR2097">
            <v>0</v>
          </cell>
          <cell r="AS2097">
            <v>0</v>
          </cell>
          <cell r="AT2097">
            <v>0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  <cell r="AR2098">
            <v>0</v>
          </cell>
          <cell r="AS2098">
            <v>0</v>
          </cell>
          <cell r="AT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  <cell r="AR2099">
            <v>0</v>
          </cell>
          <cell r="AS2099">
            <v>0</v>
          </cell>
          <cell r="AT2099" t="str">
            <v>57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R2100">
            <v>0</v>
          </cell>
          <cell r="AS2100">
            <v>0</v>
          </cell>
          <cell r="AT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  <cell r="AR2101">
            <v>0</v>
          </cell>
          <cell r="AS2101">
            <v>0</v>
          </cell>
          <cell r="AT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R2102">
            <v>0</v>
          </cell>
          <cell r="AS2102">
            <v>0</v>
          </cell>
          <cell r="AT2102" t="str">
            <v>56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  <cell r="AR2103">
            <v>0</v>
          </cell>
          <cell r="AS2103">
            <v>0</v>
          </cell>
          <cell r="AT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R2104">
            <v>0</v>
          </cell>
          <cell r="AS2104">
            <v>0</v>
          </cell>
          <cell r="AT2104" t="str">
            <v>57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  <cell r="AR2105">
            <v>0</v>
          </cell>
          <cell r="AS2105">
            <v>0</v>
          </cell>
          <cell r="AT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R2106">
            <v>0</v>
          </cell>
          <cell r="AS2106">
            <v>0</v>
          </cell>
          <cell r="AT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  <cell r="AR2107">
            <v>0</v>
          </cell>
          <cell r="AS2107">
            <v>0</v>
          </cell>
          <cell r="AT2107">
            <v>0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  <cell r="AR2108">
            <v>0</v>
          </cell>
          <cell r="AS2108">
            <v>0</v>
          </cell>
          <cell r="AT2108">
            <v>0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  <cell r="AR2109">
            <v>0</v>
          </cell>
          <cell r="AS2109">
            <v>0</v>
          </cell>
          <cell r="AT2109">
            <v>0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  <cell r="AR2110">
            <v>0</v>
          </cell>
          <cell r="AS2110">
            <v>0</v>
          </cell>
          <cell r="AT2110">
            <v>0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  <cell r="AR2111">
            <v>0</v>
          </cell>
          <cell r="AS2111">
            <v>0</v>
          </cell>
          <cell r="AT2111">
            <v>0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R2112">
            <v>0</v>
          </cell>
          <cell r="AS2112">
            <v>0</v>
          </cell>
          <cell r="AT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  <cell r="AR2113">
            <v>0</v>
          </cell>
          <cell r="AS2113">
            <v>0</v>
          </cell>
          <cell r="AT2113">
            <v>0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  <cell r="AR2114">
            <v>0</v>
          </cell>
          <cell r="AS2114">
            <v>0</v>
          </cell>
          <cell r="AT2114">
            <v>0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  <cell r="AR2115">
            <v>0</v>
          </cell>
          <cell r="AS2115">
            <v>0</v>
          </cell>
          <cell r="AT2115">
            <v>0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  <cell r="AR2116">
            <v>0</v>
          </cell>
          <cell r="AS2116">
            <v>0</v>
          </cell>
          <cell r="AT2116">
            <v>0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  <cell r="AR2117">
            <v>0</v>
          </cell>
          <cell r="AS2117">
            <v>0</v>
          </cell>
          <cell r="AT2117">
            <v>0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  <cell r="AR2118">
            <v>0</v>
          </cell>
          <cell r="AS2118">
            <v>0</v>
          </cell>
          <cell r="AT2118">
            <v>0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  <cell r="AR2119">
            <v>0</v>
          </cell>
          <cell r="AS2119">
            <v>0</v>
          </cell>
          <cell r="AT2119">
            <v>0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  <cell r="AR2120">
            <v>0</v>
          </cell>
          <cell r="AS2120">
            <v>0</v>
          </cell>
          <cell r="AT2120">
            <v>0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  <cell r="AR2121">
            <v>0</v>
          </cell>
          <cell r="AS2121">
            <v>0</v>
          </cell>
          <cell r="AT2121">
            <v>0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  <cell r="AR2122">
            <v>0</v>
          </cell>
          <cell r="AS2122">
            <v>0</v>
          </cell>
          <cell r="AT2122">
            <v>0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  <cell r="AR2123">
            <v>0</v>
          </cell>
          <cell r="AS2123">
            <v>0</v>
          </cell>
          <cell r="AT2123">
            <v>0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  <cell r="AR2124">
            <v>0</v>
          </cell>
          <cell r="AS2124">
            <v>0</v>
          </cell>
          <cell r="AT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  <cell r="AR2125">
            <v>0</v>
          </cell>
          <cell r="AS2125">
            <v>0</v>
          </cell>
          <cell r="AT2125">
            <v>0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  <cell r="AR2126">
            <v>0</v>
          </cell>
          <cell r="AS2126">
            <v>0</v>
          </cell>
          <cell r="AT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  <cell r="AR2127">
            <v>0</v>
          </cell>
          <cell r="AS2127">
            <v>0</v>
          </cell>
          <cell r="AT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  <cell r="AR2128">
            <v>0</v>
          </cell>
          <cell r="AS2128">
            <v>0</v>
          </cell>
          <cell r="AT2128">
            <v>0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  <cell r="AR2129">
            <v>0</v>
          </cell>
          <cell r="AS2129">
            <v>0</v>
          </cell>
          <cell r="AT2129">
            <v>0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R2130">
            <v>0</v>
          </cell>
          <cell r="AS2130">
            <v>0</v>
          </cell>
          <cell r="AT2130" t="str">
            <v>56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  <cell r="AR2131">
            <v>0</v>
          </cell>
          <cell r="AS2131">
            <v>0</v>
          </cell>
          <cell r="AT2131" t="str">
            <v>57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  <cell r="AR2132">
            <v>0</v>
          </cell>
          <cell r="AS2132">
            <v>0</v>
          </cell>
          <cell r="AT2132" t="str">
            <v>57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  <cell r="AR2133">
            <v>0</v>
          </cell>
          <cell r="AS2133">
            <v>0</v>
          </cell>
          <cell r="AT2133" t="str">
            <v>56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  <cell r="AR2134">
            <v>0</v>
          </cell>
          <cell r="AS2134">
            <v>0</v>
          </cell>
          <cell r="AT2134" t="str">
            <v>56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  <cell r="AR2135">
            <v>0</v>
          </cell>
          <cell r="AS2135">
            <v>0</v>
          </cell>
          <cell r="AT2135" t="str">
            <v>55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  <cell r="AR2136">
            <v>0</v>
          </cell>
          <cell r="AS2136">
            <v>0</v>
          </cell>
          <cell r="AT2136" t="str">
            <v>56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  <cell r="AR2137">
            <v>0</v>
          </cell>
          <cell r="AS2137">
            <v>0</v>
          </cell>
          <cell r="AT2137" t="str">
            <v>56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  <cell r="AR2138">
            <v>0</v>
          </cell>
          <cell r="AS2138">
            <v>0</v>
          </cell>
          <cell r="AT2138" t="str">
            <v>56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  <cell r="AR2139">
            <v>0</v>
          </cell>
          <cell r="AS2139">
            <v>0</v>
          </cell>
          <cell r="AT2139" t="str">
            <v>56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  <cell r="AR2140">
            <v>0</v>
          </cell>
          <cell r="AS2140">
            <v>0</v>
          </cell>
          <cell r="AT2140" t="str">
            <v>56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  <cell r="AR2141">
            <v>0</v>
          </cell>
          <cell r="AS2141">
            <v>0</v>
          </cell>
          <cell r="AT2141" t="str">
            <v>56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  <cell r="AR2142">
            <v>0</v>
          </cell>
          <cell r="AS2142">
            <v>0</v>
          </cell>
          <cell r="AT2142" t="str">
            <v>56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R2143">
            <v>0</v>
          </cell>
          <cell r="AS2143">
            <v>0</v>
          </cell>
          <cell r="AT2143" t="str">
            <v>56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  <cell r="AR2144">
            <v>0</v>
          </cell>
          <cell r="AS2144">
            <v>0</v>
          </cell>
          <cell r="AT2144" t="str">
            <v>56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R2145">
            <v>0</v>
          </cell>
          <cell r="AS2145">
            <v>0</v>
          </cell>
          <cell r="AT2145" t="str">
            <v>56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  <cell r="AR2146">
            <v>0</v>
          </cell>
          <cell r="AS2146">
            <v>0</v>
          </cell>
          <cell r="AT2146" t="str">
            <v>56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  <cell r="AR2147">
            <v>0</v>
          </cell>
          <cell r="AS2147">
            <v>0</v>
          </cell>
          <cell r="AT2147" t="str">
            <v>56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  <cell r="AR2148">
            <v>0</v>
          </cell>
          <cell r="AS2148">
            <v>0</v>
          </cell>
          <cell r="AT2148" t="str">
            <v>56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R2149">
            <v>0</v>
          </cell>
          <cell r="AS2149">
            <v>0</v>
          </cell>
          <cell r="AT2149" t="str">
            <v>56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  <cell r="AR2150">
            <v>0</v>
          </cell>
          <cell r="AS2150">
            <v>0</v>
          </cell>
          <cell r="AT2150" t="str">
            <v>56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  <cell r="AR2151">
            <v>0</v>
          </cell>
          <cell r="AS2151">
            <v>0</v>
          </cell>
          <cell r="AT2151" t="str">
            <v>56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  <cell r="AR2152">
            <v>0</v>
          </cell>
          <cell r="AS2152">
            <v>0</v>
          </cell>
          <cell r="AT2152" t="str">
            <v>56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  <cell r="AR2153">
            <v>0</v>
          </cell>
          <cell r="AS2153">
            <v>0</v>
          </cell>
          <cell r="AT2153" t="str">
            <v>56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  <cell r="AR2154">
            <v>0</v>
          </cell>
          <cell r="AS2154">
            <v>0</v>
          </cell>
          <cell r="AT2154" t="str">
            <v>56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  <cell r="AR2155">
            <v>0</v>
          </cell>
          <cell r="AS2155">
            <v>0</v>
          </cell>
          <cell r="AT2155" t="str">
            <v>56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  <cell r="AR2156">
            <v>0</v>
          </cell>
          <cell r="AS2156">
            <v>0</v>
          </cell>
          <cell r="AT2156" t="str">
            <v>56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  <cell r="AR2157">
            <v>0</v>
          </cell>
          <cell r="AS2157">
            <v>0</v>
          </cell>
          <cell r="AT2157" t="str">
            <v>56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  <cell r="AR2158">
            <v>0</v>
          </cell>
          <cell r="AS2158">
            <v>0</v>
          </cell>
          <cell r="AT2158" t="str">
            <v>56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R2159">
            <v>0</v>
          </cell>
          <cell r="AS2159">
            <v>0</v>
          </cell>
          <cell r="AT2159" t="str">
            <v>56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  <cell r="AR2160">
            <v>0</v>
          </cell>
          <cell r="AS2160">
            <v>0</v>
          </cell>
          <cell r="AT2160" t="str">
            <v>56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R2161">
            <v>0</v>
          </cell>
          <cell r="AS2161">
            <v>0</v>
          </cell>
          <cell r="AT2161" t="str">
            <v>56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  <cell r="AR2162">
            <v>0</v>
          </cell>
          <cell r="AS2162">
            <v>0</v>
          </cell>
          <cell r="AT2162" t="str">
            <v>56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R2163" t="str">
            <v>30</v>
          </cell>
          <cell r="AS2163">
            <v>0</v>
          </cell>
          <cell r="AT2163" t="str">
            <v>20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  <cell r="AR2164">
            <v>0</v>
          </cell>
          <cell r="AS2164">
            <v>8</v>
          </cell>
          <cell r="AT2164" t="str">
            <v>38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R2165">
            <v>0</v>
          </cell>
          <cell r="AS2165">
            <v>8</v>
          </cell>
          <cell r="AT2165" t="str">
            <v>38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  <cell r="AR2166">
            <v>0</v>
          </cell>
          <cell r="AS2166">
            <v>8</v>
          </cell>
          <cell r="AT2166" t="str">
            <v>38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R2167">
            <v>30</v>
          </cell>
          <cell r="AS2167">
            <v>0</v>
          </cell>
          <cell r="AT2167">
            <v>20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  <cell r="AR2168">
            <v>30</v>
          </cell>
          <cell r="AS2168">
            <v>0</v>
          </cell>
          <cell r="AT2168">
            <v>20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R2169" t="str">
            <v xml:space="preserve"> </v>
          </cell>
          <cell r="AS2169">
            <v>8</v>
          </cell>
          <cell r="AT2169" t="str">
            <v>38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  <cell r="AR2170">
            <v>0</v>
          </cell>
          <cell r="AS2170">
            <v>8</v>
          </cell>
          <cell r="AT2170" t="str">
            <v>38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  <cell r="AR2171">
            <v>30</v>
          </cell>
          <cell r="AS2171">
            <v>0</v>
          </cell>
          <cell r="AT2171">
            <v>20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  <cell r="AR2172">
            <v>0</v>
          </cell>
          <cell r="AS2172">
            <v>8</v>
          </cell>
          <cell r="AT2172" t="str">
            <v>38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R2173" t="str">
            <v>30</v>
          </cell>
          <cell r="AS2173">
            <v>0</v>
          </cell>
          <cell r="AT2173" t="str">
            <v>20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  <cell r="AR2174">
            <v>0</v>
          </cell>
          <cell r="AS2174">
            <v>8</v>
          </cell>
          <cell r="AT2174" t="str">
            <v>38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  <cell r="AR2175">
            <v>30</v>
          </cell>
          <cell r="AS2175">
            <v>0</v>
          </cell>
          <cell r="AT2175">
            <v>20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  <cell r="AR2176">
            <v>30</v>
          </cell>
          <cell r="AS2176">
            <v>0</v>
          </cell>
          <cell r="AT2176">
            <v>20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  <cell r="AR2177">
            <v>30</v>
          </cell>
          <cell r="AS2177">
            <v>0</v>
          </cell>
          <cell r="AT2177">
            <v>20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  <cell r="AR2178">
            <v>30</v>
          </cell>
          <cell r="AS2178">
            <v>0</v>
          </cell>
          <cell r="AT2178">
            <v>20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  <cell r="AR2179" t="str">
            <v>30</v>
          </cell>
          <cell r="AS2179">
            <v>0</v>
          </cell>
          <cell r="AT2179" t="str">
            <v>20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  <cell r="AR2180">
            <v>0</v>
          </cell>
          <cell r="AS2180">
            <v>8</v>
          </cell>
          <cell r="AT2180" t="str">
            <v>38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  <cell r="AR2181" t="str">
            <v>30</v>
          </cell>
          <cell r="AS2181">
            <v>0</v>
          </cell>
          <cell r="AT2181" t="str">
            <v>20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  <cell r="AR2182">
            <v>0</v>
          </cell>
          <cell r="AS2182">
            <v>8</v>
          </cell>
          <cell r="AT2182" t="str">
            <v>38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  <cell r="AR2183">
            <v>0</v>
          </cell>
          <cell r="AS2183">
            <v>8</v>
          </cell>
          <cell r="AT2183" t="str">
            <v>38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  <cell r="AR2184">
            <v>0</v>
          </cell>
          <cell r="AS2184">
            <v>0</v>
          </cell>
          <cell r="AT2184" t="str">
            <v>38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  <cell r="AR2185">
            <v>0</v>
          </cell>
          <cell r="AS2185">
            <v>8</v>
          </cell>
          <cell r="AT2185" t="str">
            <v>38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  <cell r="AR2186">
            <v>0</v>
          </cell>
          <cell r="AS2186">
            <v>8</v>
          </cell>
          <cell r="AT2186" t="str">
            <v>38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  <cell r="AR2187">
            <v>0</v>
          </cell>
          <cell r="AS2187">
            <v>0</v>
          </cell>
          <cell r="AT2187">
            <v>0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  <cell r="AR2188">
            <v>0</v>
          </cell>
          <cell r="AS2188">
            <v>0</v>
          </cell>
          <cell r="AT2188" t="str">
            <v>38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  <cell r="AR2189">
            <v>0</v>
          </cell>
          <cell r="AS2189">
            <v>0</v>
          </cell>
          <cell r="AT2189">
            <v>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  <cell r="AR2190">
            <v>0</v>
          </cell>
          <cell r="AS2190">
            <v>0</v>
          </cell>
          <cell r="AT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  <cell r="AR2191">
            <v>0</v>
          </cell>
          <cell r="AS2191">
            <v>0</v>
          </cell>
          <cell r="AT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  <cell r="AR2192">
            <v>0</v>
          </cell>
          <cell r="AS2192">
            <v>0</v>
          </cell>
          <cell r="AT2192">
            <v>0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  <cell r="AR2193">
            <v>0</v>
          </cell>
          <cell r="AS2193">
            <v>0</v>
          </cell>
          <cell r="AT2193" t="str">
            <v>53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  <cell r="AR2194">
            <v>0</v>
          </cell>
          <cell r="AS2194">
            <v>0</v>
          </cell>
          <cell r="AT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  <cell r="AR2195">
            <v>0</v>
          </cell>
          <cell r="AS2195">
            <v>0</v>
          </cell>
          <cell r="AT2195" t="str">
            <v>57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  <cell r="AR2196">
            <v>0</v>
          </cell>
          <cell r="AS2196">
            <v>0</v>
          </cell>
          <cell r="AT2196" t="str">
            <v>23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  <cell r="AR2197">
            <v>0</v>
          </cell>
          <cell r="AS2197">
            <v>0</v>
          </cell>
          <cell r="AT2197">
            <v>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  <cell r="AR2198">
            <v>0</v>
          </cell>
          <cell r="AS2198">
            <v>0</v>
          </cell>
          <cell r="AT2198" t="str">
            <v>57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  <cell r="AR2199">
            <v>0</v>
          </cell>
          <cell r="AS2199">
            <v>0</v>
          </cell>
          <cell r="AT2199" t="str">
            <v>57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  <cell r="AR2200">
            <v>0</v>
          </cell>
          <cell r="AS2200">
            <v>0</v>
          </cell>
          <cell r="AT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  <cell r="AR2201">
            <v>0</v>
          </cell>
          <cell r="AS2201">
            <v>0</v>
          </cell>
          <cell r="AT2201">
            <v>0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  <cell r="AR2202">
            <v>0</v>
          </cell>
          <cell r="AS2202">
            <v>0</v>
          </cell>
          <cell r="AT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  <cell r="AR2203">
            <v>0</v>
          </cell>
          <cell r="AS2203">
            <v>0</v>
          </cell>
          <cell r="AT2203">
            <v>0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  <cell r="AR2204">
            <v>0</v>
          </cell>
          <cell r="AS2204">
            <v>0</v>
          </cell>
          <cell r="AT2204">
            <v>0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  <cell r="AR2205">
            <v>0</v>
          </cell>
          <cell r="AS2205">
            <v>0</v>
          </cell>
          <cell r="AT2205">
            <v>0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  <cell r="AR2206">
            <v>0</v>
          </cell>
          <cell r="AS2206">
            <v>0</v>
          </cell>
          <cell r="AT2206" t="str">
            <v>23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  <cell r="AR2207">
            <v>0</v>
          </cell>
          <cell r="AS2207">
            <v>0</v>
          </cell>
          <cell r="AT2207" t="str">
            <v>57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  <cell r="AR2208">
            <v>0</v>
          </cell>
          <cell r="AS2208">
            <v>0</v>
          </cell>
          <cell r="AT2208" t="str">
            <v>23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  <cell r="AR2209">
            <v>0</v>
          </cell>
          <cell r="AS2209">
            <v>0</v>
          </cell>
          <cell r="AT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  <cell r="AR2210">
            <v>0</v>
          </cell>
          <cell r="AS2210">
            <v>0</v>
          </cell>
          <cell r="AT2210" t="str">
            <v>57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  <cell r="AR2211">
            <v>0</v>
          </cell>
          <cell r="AS2211">
            <v>0</v>
          </cell>
          <cell r="AT2211" t="str">
            <v>57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  <cell r="AR2212" t="str">
            <v xml:space="preserve"> </v>
          </cell>
          <cell r="AS2212" t="str">
            <v>10</v>
          </cell>
          <cell r="AT2212" t="str">
            <v>35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  <cell r="AR2213">
            <v>0</v>
          </cell>
          <cell r="AS2213">
            <v>0</v>
          </cell>
          <cell r="AT2213" t="str">
            <v>57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  <cell r="AR2214">
            <v>0</v>
          </cell>
          <cell r="AS2214">
            <v>0</v>
          </cell>
          <cell r="AT2214" t="str">
            <v>57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  <cell r="AR2215">
            <v>0</v>
          </cell>
          <cell r="AS2215">
            <v>0</v>
          </cell>
          <cell r="AT2215" t="str">
            <v>57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  <cell r="AR2216">
            <v>0</v>
          </cell>
          <cell r="AS2216">
            <v>0</v>
          </cell>
          <cell r="AT2216" t="str">
            <v>57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  <cell r="AR2217">
            <v>0</v>
          </cell>
          <cell r="AS2217">
            <v>0</v>
          </cell>
          <cell r="AT2217" t="str">
            <v>57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  <cell r="AR2218">
            <v>0</v>
          </cell>
          <cell r="AS2218">
            <v>0</v>
          </cell>
          <cell r="AT2218" t="str">
            <v>57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  <cell r="AR2219">
            <v>0</v>
          </cell>
          <cell r="AS2219">
            <v>0</v>
          </cell>
          <cell r="AT2219" t="str">
            <v>57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  <cell r="AR2220">
            <v>0</v>
          </cell>
          <cell r="AS2220">
            <v>0</v>
          </cell>
          <cell r="AT2220" t="str">
            <v>57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  <cell r="AR2221" t="str">
            <v xml:space="preserve"> </v>
          </cell>
          <cell r="AS2221">
            <v>0</v>
          </cell>
          <cell r="AT2221" t="str">
            <v>23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  <cell r="AR2222">
            <v>0</v>
          </cell>
          <cell r="AS2222">
            <v>0</v>
          </cell>
          <cell r="AT2222" t="str">
            <v>57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  <cell r="AR2223">
            <v>0</v>
          </cell>
          <cell r="AS2223">
            <v>0</v>
          </cell>
          <cell r="AT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  <cell r="AR2224">
            <v>0</v>
          </cell>
          <cell r="AS2224">
            <v>0</v>
          </cell>
          <cell r="AT2224">
            <v>0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  <cell r="AR2225">
            <v>0</v>
          </cell>
          <cell r="AS2225">
            <v>0</v>
          </cell>
          <cell r="AT2225" t="str">
            <v>57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  <cell r="AR2226">
            <v>0</v>
          </cell>
          <cell r="AS2226">
            <v>0</v>
          </cell>
          <cell r="AT2226">
            <v>0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  <cell r="AR2227">
            <v>0</v>
          </cell>
          <cell r="AS2227">
            <v>0</v>
          </cell>
          <cell r="AT2227">
            <v>0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  <cell r="AR2228">
            <v>5</v>
          </cell>
          <cell r="AS2228" t="str">
            <v>2c</v>
          </cell>
          <cell r="AT2228" t="str">
            <v>26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  <cell r="AR2229">
            <v>5</v>
          </cell>
          <cell r="AS2229" t="str">
            <v>2c</v>
          </cell>
          <cell r="AT2229" t="str">
            <v>26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  <cell r="AR2230">
            <v>0</v>
          </cell>
          <cell r="AS2230">
            <v>0</v>
          </cell>
          <cell r="AT2230">
            <v>0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  <cell r="AR2231">
            <v>0</v>
          </cell>
          <cell r="AS2231">
            <v>0</v>
          </cell>
          <cell r="AT2231" t="str">
            <v>57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  <cell r="AR2232">
            <v>0</v>
          </cell>
          <cell r="AS2232">
            <v>0</v>
          </cell>
          <cell r="AT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  <cell r="AR2233">
            <v>0</v>
          </cell>
          <cell r="AS2233">
            <v>0</v>
          </cell>
          <cell r="AT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  <cell r="AR2234">
            <v>5</v>
          </cell>
          <cell r="AS2234" t="str">
            <v>2c</v>
          </cell>
          <cell r="AT2234" t="str">
            <v>26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  <cell r="AR2235">
            <v>0</v>
          </cell>
          <cell r="AS2235">
            <v>0</v>
          </cell>
          <cell r="AT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  <cell r="AR2236">
            <v>0</v>
          </cell>
          <cell r="AS2236">
            <v>0</v>
          </cell>
          <cell r="AT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  <cell r="AR2237">
            <v>0</v>
          </cell>
          <cell r="AS2237">
            <v>0</v>
          </cell>
          <cell r="AT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  <cell r="AR2238">
            <v>5</v>
          </cell>
          <cell r="AS2238" t="str">
            <v>2c</v>
          </cell>
          <cell r="AT2238" t="str">
            <v>26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  <cell r="AR2239">
            <v>0</v>
          </cell>
          <cell r="AS2239">
            <v>0</v>
          </cell>
          <cell r="AT2239">
            <v>0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  <cell r="AR2240">
            <v>0</v>
          </cell>
          <cell r="AS2240">
            <v>0</v>
          </cell>
          <cell r="AT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  <cell r="AR2241">
            <v>0</v>
          </cell>
          <cell r="AS2241">
            <v>0</v>
          </cell>
          <cell r="AT2241">
            <v>0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  <cell r="AR2242">
            <v>0</v>
          </cell>
          <cell r="AS2242">
            <v>0</v>
          </cell>
          <cell r="AT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  <cell r="AR2243">
            <v>0</v>
          </cell>
          <cell r="AS2243">
            <v>0</v>
          </cell>
          <cell r="AT2243" t="str">
            <v>57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  <cell r="AR2244">
            <v>0</v>
          </cell>
          <cell r="AS2244">
            <v>0</v>
          </cell>
          <cell r="AT2244" t="str">
            <v>23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  <cell r="AR2245">
            <v>0</v>
          </cell>
          <cell r="AS2245">
            <v>0</v>
          </cell>
          <cell r="AT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  <cell r="AR2246">
            <v>0</v>
          </cell>
          <cell r="AS2246">
            <v>0</v>
          </cell>
          <cell r="AT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  <cell r="AR2247">
            <v>0</v>
          </cell>
          <cell r="AS2247">
            <v>0</v>
          </cell>
          <cell r="AT2247">
            <v>0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  <cell r="AR2248">
            <v>0</v>
          </cell>
          <cell r="AS2248">
            <v>0</v>
          </cell>
          <cell r="AT2248" t="str">
            <v>57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  <cell r="AR2249">
            <v>0</v>
          </cell>
          <cell r="AS2249">
            <v>0</v>
          </cell>
          <cell r="AT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  <cell r="AR2250">
            <v>0</v>
          </cell>
          <cell r="AS2250">
            <v>0</v>
          </cell>
          <cell r="AT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  <cell r="AR2251">
            <v>0</v>
          </cell>
          <cell r="AS2251">
            <v>0</v>
          </cell>
          <cell r="AT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  <cell r="AR2252">
            <v>0</v>
          </cell>
          <cell r="AS2252">
            <v>0</v>
          </cell>
          <cell r="AT2252">
            <v>0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  <cell r="AR2253">
            <v>0</v>
          </cell>
          <cell r="AS2253">
            <v>0</v>
          </cell>
          <cell r="AT2253">
            <v>0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R2254">
            <v>0</v>
          </cell>
          <cell r="AS2254">
            <v>0</v>
          </cell>
          <cell r="AT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  <cell r="AR2255">
            <v>0</v>
          </cell>
          <cell r="AS2255">
            <v>0</v>
          </cell>
          <cell r="AT2255">
            <v>0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  <cell r="AR2256">
            <v>0</v>
          </cell>
          <cell r="AS2256">
            <v>0</v>
          </cell>
          <cell r="AT2256">
            <v>0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  <cell r="AR2257">
            <v>0</v>
          </cell>
          <cell r="AS2257">
            <v>0</v>
          </cell>
          <cell r="AT2257" t="str">
            <v>57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R2258" t="str">
            <v>29.1</v>
          </cell>
          <cell r="AS2258">
            <v>0</v>
          </cell>
          <cell r="AT2258" t="str">
            <v>23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  <cell r="AR2259">
            <v>0</v>
          </cell>
          <cell r="AS2259">
            <v>0</v>
          </cell>
          <cell r="AT2259" t="str">
            <v>57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  <cell r="AR2260">
            <v>0</v>
          </cell>
          <cell r="AS2260">
            <v>0</v>
          </cell>
          <cell r="AT2260" t="str">
            <v>57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  <cell r="AR2261">
            <v>0</v>
          </cell>
          <cell r="AS2261">
            <v>0</v>
          </cell>
          <cell r="AT2261" t="str">
            <v>57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  <cell r="AR2262">
            <v>0</v>
          </cell>
          <cell r="AS2262">
            <v>0</v>
          </cell>
          <cell r="AT2262" t="str">
            <v>57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  <cell r="AR2263">
            <v>0</v>
          </cell>
          <cell r="AS2263">
            <v>0</v>
          </cell>
          <cell r="AT2263" t="str">
            <v>57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  <cell r="AR2264">
            <v>0</v>
          </cell>
          <cell r="AS2264">
            <v>0</v>
          </cell>
          <cell r="AT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  <cell r="AR2265">
            <v>0</v>
          </cell>
          <cell r="AS2265">
            <v>0</v>
          </cell>
          <cell r="AT2265" t="str">
            <v>57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  <cell r="AR2266">
            <v>0</v>
          </cell>
          <cell r="AS2266">
            <v>0</v>
          </cell>
          <cell r="AT2266" t="str">
            <v>57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  <cell r="AR2267">
            <v>0</v>
          </cell>
          <cell r="AS2267">
            <v>0</v>
          </cell>
          <cell r="AT2267" t="str">
            <v>23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  <cell r="AR2268" t="str">
            <v>5</v>
          </cell>
          <cell r="AS2268" t="str">
            <v>2c</v>
          </cell>
          <cell r="AT2268" t="str">
            <v>26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  <cell r="AR2269">
            <v>0</v>
          </cell>
          <cell r="AS2269">
            <v>0</v>
          </cell>
          <cell r="AT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  <cell r="AR2270">
            <v>0</v>
          </cell>
          <cell r="AS2270">
            <v>0</v>
          </cell>
          <cell r="AT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  <cell r="AR2271">
            <v>0</v>
          </cell>
          <cell r="AS2271">
            <v>0</v>
          </cell>
          <cell r="AT2271">
            <v>0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  <cell r="AR2272">
            <v>0</v>
          </cell>
          <cell r="AS2272">
            <v>0</v>
          </cell>
          <cell r="AT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  <cell r="AR2273">
            <v>0</v>
          </cell>
          <cell r="AS2273">
            <v>0</v>
          </cell>
          <cell r="AT2273">
            <v>0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  <cell r="AR2274">
            <v>0</v>
          </cell>
          <cell r="AS2274">
            <v>0</v>
          </cell>
          <cell r="AT2274" t="str">
            <v>57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  <cell r="AR2275">
            <v>0</v>
          </cell>
          <cell r="AS2275">
            <v>0</v>
          </cell>
          <cell r="AT2275" t="str">
            <v>57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  <cell r="AR2276">
            <v>0</v>
          </cell>
          <cell r="AS2276">
            <v>0</v>
          </cell>
          <cell r="AT2276">
            <v>0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  <cell r="AR2277">
            <v>0</v>
          </cell>
          <cell r="AS2277">
            <v>0</v>
          </cell>
          <cell r="AT2277" t="str">
            <v>23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  <cell r="AR2278">
            <v>0</v>
          </cell>
          <cell r="AS2278">
            <v>0</v>
          </cell>
          <cell r="AT2278" t="str">
            <v>23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  <cell r="AR2279">
            <v>0</v>
          </cell>
          <cell r="AS2279">
            <v>0</v>
          </cell>
          <cell r="AT2279" t="str">
            <v>23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R2280">
            <v>0</v>
          </cell>
          <cell r="AS2280">
            <v>0</v>
          </cell>
          <cell r="AT2280" t="str">
            <v>57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  <cell r="AR2281">
            <v>0</v>
          </cell>
          <cell r="AS2281">
            <v>0</v>
          </cell>
          <cell r="AT2281" t="str">
            <v>57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  <cell r="AR2282">
            <v>0</v>
          </cell>
          <cell r="AS2282">
            <v>0</v>
          </cell>
          <cell r="AT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R2283" t="str">
            <v>6g</v>
          </cell>
          <cell r="AS2283">
            <v>0</v>
          </cell>
          <cell r="AT2283" t="str">
            <v>23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  <cell r="AR2284">
            <v>0</v>
          </cell>
          <cell r="AS2284">
            <v>0</v>
          </cell>
          <cell r="AT2284" t="str">
            <v>23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  <cell r="AR2285">
            <v>0</v>
          </cell>
          <cell r="AS2285">
            <v>0</v>
          </cell>
          <cell r="AT2285" t="str">
            <v>23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  <cell r="AR2286">
            <v>0</v>
          </cell>
          <cell r="AS2286">
            <v>0</v>
          </cell>
          <cell r="AT2286" t="str">
            <v>23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  <cell r="AR2287">
            <v>0</v>
          </cell>
          <cell r="AS2287">
            <v>0</v>
          </cell>
          <cell r="AT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  <cell r="AR2288">
            <v>0</v>
          </cell>
          <cell r="AS2288">
            <v>0</v>
          </cell>
          <cell r="AT2288">
            <v>0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  <cell r="AR2289">
            <v>0</v>
          </cell>
          <cell r="AS2289">
            <v>0</v>
          </cell>
          <cell r="AT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  <cell r="AR2290">
            <v>0</v>
          </cell>
          <cell r="AS2290">
            <v>0</v>
          </cell>
          <cell r="AT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R2291">
            <v>0</v>
          </cell>
          <cell r="AS2291">
            <v>0</v>
          </cell>
          <cell r="AT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  <cell r="AR2292">
            <v>0</v>
          </cell>
          <cell r="AS2292">
            <v>0</v>
          </cell>
          <cell r="AT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R2293">
            <v>0</v>
          </cell>
          <cell r="AS2293">
            <v>0</v>
          </cell>
          <cell r="AT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  <cell r="AR2294">
            <v>0</v>
          </cell>
          <cell r="AS2294">
            <v>0</v>
          </cell>
          <cell r="AT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  <cell r="AR2295">
            <v>0</v>
          </cell>
          <cell r="AS2295">
            <v>0</v>
          </cell>
          <cell r="AT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  <cell r="AR2296">
            <v>0</v>
          </cell>
          <cell r="AS2296">
            <v>0</v>
          </cell>
          <cell r="AT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  <cell r="AR2297">
            <v>0</v>
          </cell>
          <cell r="AS2297">
            <v>0</v>
          </cell>
          <cell r="AT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  <cell r="AR2298">
            <v>0</v>
          </cell>
          <cell r="AS2298">
            <v>0</v>
          </cell>
          <cell r="AT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  <cell r="AR2299">
            <v>0</v>
          </cell>
          <cell r="AS2299">
            <v>0</v>
          </cell>
          <cell r="AT2299">
            <v>0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  <cell r="AR2300" t="str">
            <v>30</v>
          </cell>
          <cell r="AS2300">
            <v>0</v>
          </cell>
          <cell r="AT2300" t="str">
            <v>20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  <cell r="AR2301">
            <v>0</v>
          </cell>
          <cell r="AS2301">
            <v>0</v>
          </cell>
          <cell r="AT2301" t="str">
            <v>23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  <cell r="AR2302" t="str">
            <v xml:space="preserve"> </v>
          </cell>
          <cell r="AS2302">
            <v>0</v>
          </cell>
          <cell r="AT2302" t="str">
            <v>57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  <cell r="AR2303">
            <v>0</v>
          </cell>
          <cell r="AS2303">
            <v>0</v>
          </cell>
          <cell r="AT2303" t="str">
            <v>57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  <cell r="AR2304">
            <v>5</v>
          </cell>
          <cell r="AS2304" t="str">
            <v>2c</v>
          </cell>
          <cell r="AT2304" t="str">
            <v>26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  <cell r="AR2305" t="str">
            <v>5</v>
          </cell>
          <cell r="AS2305" t="str">
            <v>2c</v>
          </cell>
          <cell r="AT2305" t="str">
            <v>26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  <cell r="AR2306">
            <v>0</v>
          </cell>
          <cell r="AS2306">
            <v>0</v>
          </cell>
          <cell r="AT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R2307">
            <v>0</v>
          </cell>
          <cell r="AS2307">
            <v>0</v>
          </cell>
          <cell r="AT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  <cell r="AR2308">
            <v>0</v>
          </cell>
          <cell r="AS2308">
            <v>0</v>
          </cell>
          <cell r="AT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R2309">
            <v>0</v>
          </cell>
          <cell r="AS2309">
            <v>0</v>
          </cell>
          <cell r="AT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  <cell r="AR2310">
            <v>0</v>
          </cell>
          <cell r="AS2310">
            <v>0</v>
          </cell>
          <cell r="AT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  <cell r="AR2311">
            <v>0</v>
          </cell>
          <cell r="AS2311">
            <v>0</v>
          </cell>
          <cell r="AT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  <cell r="AR2312">
            <v>0</v>
          </cell>
          <cell r="AS2312">
            <v>0</v>
          </cell>
          <cell r="AT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  <cell r="AR2313">
            <v>0</v>
          </cell>
          <cell r="AS2313">
            <v>0</v>
          </cell>
          <cell r="AT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R2314">
            <v>0</v>
          </cell>
          <cell r="AS2314">
            <v>0</v>
          </cell>
          <cell r="AT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  <cell r="AR2315">
            <v>0</v>
          </cell>
          <cell r="AS2315">
            <v>0</v>
          </cell>
          <cell r="AT2315" t="str">
            <v>57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  <cell r="AR2316">
            <v>0</v>
          </cell>
          <cell r="AS2316">
            <v>0</v>
          </cell>
          <cell r="AT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  <cell r="AR2317" t="str">
            <v>29.1</v>
          </cell>
          <cell r="AS2317">
            <v>0</v>
          </cell>
          <cell r="AT2317" t="str">
            <v>23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  <cell r="AR2318">
            <v>0</v>
          </cell>
          <cell r="AS2318">
            <v>0</v>
          </cell>
          <cell r="AT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  <cell r="AR2319">
            <v>0</v>
          </cell>
          <cell r="AS2319">
            <v>0</v>
          </cell>
          <cell r="AT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  <cell r="AR2320">
            <v>0</v>
          </cell>
          <cell r="AS2320">
            <v>0</v>
          </cell>
          <cell r="AT2320">
            <v>0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  <cell r="AR2321">
            <v>0</v>
          </cell>
          <cell r="AS2321">
            <v>0</v>
          </cell>
          <cell r="AT2321">
            <v>0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  <cell r="AR2322">
            <v>0</v>
          </cell>
          <cell r="AS2322">
            <v>0</v>
          </cell>
          <cell r="AT2322" t="str">
            <v>56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R2323">
            <v>0</v>
          </cell>
          <cell r="AS2323">
            <v>0</v>
          </cell>
          <cell r="AT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  <cell r="AR2324" t="str">
            <v xml:space="preserve"> </v>
          </cell>
          <cell r="AS2324">
            <v>0</v>
          </cell>
          <cell r="AT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  <cell r="AR2325">
            <v>0</v>
          </cell>
          <cell r="AS2325">
            <v>0</v>
          </cell>
          <cell r="AT2325">
            <v>0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  <cell r="AR2326">
            <v>0</v>
          </cell>
          <cell r="AS2326">
            <v>0</v>
          </cell>
          <cell r="AT2326" t="str">
            <v>57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  <cell r="AR2327">
            <v>0</v>
          </cell>
          <cell r="AS2327">
            <v>0</v>
          </cell>
          <cell r="AT2327">
            <v>0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  <cell r="AR2328">
            <v>0</v>
          </cell>
          <cell r="AS2328">
            <v>0</v>
          </cell>
          <cell r="AT2328">
            <v>0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  <cell r="AR2329" t="str">
            <v>30</v>
          </cell>
          <cell r="AS2329">
            <v>0</v>
          </cell>
          <cell r="AT2329" t="str">
            <v>20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R2330">
            <v>0</v>
          </cell>
          <cell r="AS2330">
            <v>0</v>
          </cell>
          <cell r="AT2330">
            <v>23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  <cell r="AR2331">
            <v>0</v>
          </cell>
          <cell r="AS2331">
            <v>0</v>
          </cell>
          <cell r="AT2331" t="str">
            <v>57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  <cell r="AR2332">
            <v>0</v>
          </cell>
          <cell r="AS2332">
            <v>0</v>
          </cell>
          <cell r="AT2332">
            <v>23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  <cell r="AR2333">
            <v>0</v>
          </cell>
          <cell r="AS2333">
            <v>0</v>
          </cell>
          <cell r="AT2333" t="str">
            <v>57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  <cell r="AR2334" t="str">
            <v>6e</v>
          </cell>
          <cell r="AS2334">
            <v>0</v>
          </cell>
          <cell r="AT2334">
            <v>23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  <cell r="AR2335">
            <v>0</v>
          </cell>
          <cell r="AS2335">
            <v>0</v>
          </cell>
          <cell r="AT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  <cell r="AR2336">
            <v>0</v>
          </cell>
          <cell r="AS2336">
            <v>0</v>
          </cell>
          <cell r="AT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  <cell r="AR2337">
            <v>0</v>
          </cell>
          <cell r="AS2337">
            <v>0</v>
          </cell>
          <cell r="AT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R2338">
            <v>0</v>
          </cell>
          <cell r="AS2338">
            <v>0</v>
          </cell>
          <cell r="AT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  <cell r="AR2339">
            <v>0</v>
          </cell>
          <cell r="AS2339">
            <v>0</v>
          </cell>
          <cell r="AT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R2340">
            <v>0</v>
          </cell>
          <cell r="AS2340">
            <v>0</v>
          </cell>
          <cell r="AT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  <cell r="AR2341">
            <v>0</v>
          </cell>
          <cell r="AS2341">
            <v>0</v>
          </cell>
          <cell r="AT2341">
            <v>0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  <cell r="AR2342">
            <v>0</v>
          </cell>
          <cell r="AS2342">
            <v>0</v>
          </cell>
          <cell r="AT2342">
            <v>0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  <cell r="AR2343">
            <v>0</v>
          </cell>
          <cell r="AS2343">
            <v>0</v>
          </cell>
          <cell r="AT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  <cell r="AR2344">
            <v>0</v>
          </cell>
          <cell r="AS2344">
            <v>0</v>
          </cell>
          <cell r="AT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  <cell r="AR2345">
            <v>0</v>
          </cell>
          <cell r="AS2345">
            <v>0</v>
          </cell>
          <cell r="AT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  <cell r="AR2346">
            <v>0</v>
          </cell>
          <cell r="AS2346">
            <v>0</v>
          </cell>
          <cell r="AT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  <cell r="AR2347">
            <v>0</v>
          </cell>
          <cell r="AS2347">
            <v>0</v>
          </cell>
          <cell r="AT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  <cell r="AR2348">
            <v>0</v>
          </cell>
          <cell r="AS2348">
            <v>0</v>
          </cell>
          <cell r="AT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  <cell r="AR2349" t="str">
            <v>6g</v>
          </cell>
          <cell r="AS2349">
            <v>0</v>
          </cell>
          <cell r="AT2349" t="str">
            <v>23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  <cell r="AR2350">
            <v>0</v>
          </cell>
          <cell r="AS2350">
            <v>0</v>
          </cell>
          <cell r="AT2350">
            <v>0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  <cell r="AR2351">
            <v>0</v>
          </cell>
          <cell r="AS2351">
            <v>0</v>
          </cell>
          <cell r="AT2351">
            <v>0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  <cell r="AR2352" t="str">
            <v>29.1</v>
          </cell>
          <cell r="AS2352">
            <v>0</v>
          </cell>
          <cell r="AT2352" t="str">
            <v>23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  <cell r="AR2353" t="str">
            <v>29.1</v>
          </cell>
          <cell r="AS2353">
            <v>0</v>
          </cell>
          <cell r="AT2353" t="str">
            <v>23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  <cell r="AR2354">
            <v>0</v>
          </cell>
          <cell r="AS2354">
            <v>0</v>
          </cell>
          <cell r="AT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  <cell r="AR2355">
            <v>0</v>
          </cell>
          <cell r="AS2355">
            <v>0</v>
          </cell>
          <cell r="AT2355" t="str">
            <v>23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  <cell r="AR2356">
            <v>0</v>
          </cell>
          <cell r="AS2356">
            <v>0</v>
          </cell>
          <cell r="AT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  <cell r="AR2357">
            <v>0</v>
          </cell>
          <cell r="AS2357">
            <v>0</v>
          </cell>
          <cell r="AT2357" t="str">
            <v>23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  <cell r="AR2358">
            <v>0</v>
          </cell>
          <cell r="AS2358">
            <v>0</v>
          </cell>
          <cell r="AT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  <cell r="AR2359">
            <v>0</v>
          </cell>
          <cell r="AS2359">
            <v>0</v>
          </cell>
          <cell r="AT2359" t="str">
            <v>23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  <cell r="AR2360">
            <v>0</v>
          </cell>
          <cell r="AS2360">
            <v>0</v>
          </cell>
          <cell r="AT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  <cell r="AR2361">
            <v>0</v>
          </cell>
          <cell r="AS2361">
            <v>0</v>
          </cell>
          <cell r="AT2361" t="str">
            <v>23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T2362" t="str">
            <v>23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  <cell r="AR2363">
            <v>0</v>
          </cell>
          <cell r="AS2363">
            <v>0</v>
          </cell>
          <cell r="AT2363" t="str">
            <v>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T2364" t="str">
            <v>23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  <cell r="AR2365" t="str">
            <v xml:space="preserve"> </v>
          </cell>
          <cell r="AS2365">
            <v>0</v>
          </cell>
          <cell r="AT2365" t="str">
            <v>23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  <cell r="AR2366">
            <v>0</v>
          </cell>
          <cell r="AS2366">
            <v>0</v>
          </cell>
          <cell r="AT2366" t="str">
            <v>23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  <cell r="AR2367">
            <v>0</v>
          </cell>
          <cell r="AS2367">
            <v>0</v>
          </cell>
          <cell r="AT2367" t="str">
            <v>23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  <cell r="AR2368">
            <v>0</v>
          </cell>
          <cell r="AS2368">
            <v>0</v>
          </cell>
          <cell r="AT2368" t="str">
            <v>23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  <cell r="AR2369">
            <v>0</v>
          </cell>
          <cell r="AS2369">
            <v>0</v>
          </cell>
          <cell r="AT2369" t="str">
            <v>56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  <cell r="AR2370">
            <v>0</v>
          </cell>
          <cell r="AS2370">
            <v>0</v>
          </cell>
          <cell r="AT2370" t="str">
            <v>56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  <cell r="AR2371">
            <v>0</v>
          </cell>
          <cell r="AS2371">
            <v>0</v>
          </cell>
          <cell r="AT2371" t="str">
            <v>23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  <cell r="AR2372">
            <v>0</v>
          </cell>
          <cell r="AS2372">
            <v>0</v>
          </cell>
          <cell r="AT2372" t="str">
            <v>35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  <cell r="AR2373">
            <v>0</v>
          </cell>
          <cell r="AS2373">
            <v>0</v>
          </cell>
          <cell r="AT2373" t="str">
            <v>23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  <cell r="AR2374">
            <v>0</v>
          </cell>
          <cell r="AS2374">
            <v>0</v>
          </cell>
          <cell r="AT2374" t="str">
            <v>35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  <cell r="AR2375">
            <v>0</v>
          </cell>
          <cell r="AS2375">
            <v>0</v>
          </cell>
          <cell r="AT2375" t="str">
            <v>23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  <cell r="AR2376">
            <v>0</v>
          </cell>
          <cell r="AS2376">
            <v>0</v>
          </cell>
          <cell r="AT2376" t="str">
            <v>35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R2377">
            <v>0</v>
          </cell>
          <cell r="AS2377">
            <v>0</v>
          </cell>
          <cell r="AT2377" t="str">
            <v>23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  <cell r="AR2378">
            <v>0</v>
          </cell>
          <cell r="AS2378">
            <v>0</v>
          </cell>
          <cell r="AT2378" t="str">
            <v>35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  <cell r="AR2379">
            <v>0</v>
          </cell>
          <cell r="AS2379">
            <v>0</v>
          </cell>
          <cell r="AT2379" t="str">
            <v>23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  <cell r="AR2380">
            <v>0</v>
          </cell>
          <cell r="AS2380">
            <v>0</v>
          </cell>
          <cell r="AT2380" t="str">
            <v>23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  <cell r="AR2381">
            <v>0</v>
          </cell>
          <cell r="AS2381">
            <v>0</v>
          </cell>
          <cell r="AT2381" t="str">
            <v>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R2382">
            <v>0</v>
          </cell>
          <cell r="AS2382">
            <v>0</v>
          </cell>
          <cell r="AT2382" t="str">
            <v>23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  <cell r="AR2383">
            <v>0</v>
          </cell>
          <cell r="AS2383">
            <v>0</v>
          </cell>
          <cell r="AT2383" t="str">
            <v>35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R2384">
            <v>0</v>
          </cell>
          <cell r="AS2384">
            <v>0</v>
          </cell>
          <cell r="AT2384" t="str">
            <v>23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  <cell r="AR2385">
            <v>0</v>
          </cell>
          <cell r="AS2385">
            <v>0</v>
          </cell>
          <cell r="AT2385" t="str">
            <v>57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  <cell r="AR2386">
            <v>0</v>
          </cell>
          <cell r="AS2386">
            <v>0</v>
          </cell>
          <cell r="AT2386" t="str">
            <v>57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  <cell r="AR2387">
            <v>0</v>
          </cell>
          <cell r="AS2387">
            <v>0</v>
          </cell>
          <cell r="AT2387" t="str">
            <v>23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  <cell r="AR2388">
            <v>0</v>
          </cell>
          <cell r="AS2388">
            <v>0</v>
          </cell>
          <cell r="AT2388" t="str">
            <v>23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  <cell r="AR2389">
            <v>0</v>
          </cell>
          <cell r="AS2389">
            <v>0</v>
          </cell>
          <cell r="AT2389" t="str">
            <v>23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  <cell r="AR2390">
            <v>0</v>
          </cell>
          <cell r="AS2390">
            <v>0</v>
          </cell>
          <cell r="AT2390" t="str">
            <v>23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  <cell r="AR2391" t="str">
            <v>22</v>
          </cell>
          <cell r="AS2391">
            <v>0</v>
          </cell>
          <cell r="AT2391" t="str">
            <v>25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  <cell r="AR2392" t="str">
            <v>22</v>
          </cell>
          <cell r="AS2392">
            <v>0</v>
          </cell>
          <cell r="AT2392" t="str">
            <v>25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  <cell r="AR2393">
            <v>0</v>
          </cell>
          <cell r="AS2393">
            <v>0</v>
          </cell>
          <cell r="AT2393" t="str">
            <v>57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  <cell r="AR2394">
            <v>0</v>
          </cell>
          <cell r="AS2394">
            <v>0</v>
          </cell>
          <cell r="AT2394" t="str">
            <v>23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  <cell r="AR2395">
            <v>0</v>
          </cell>
          <cell r="AS2395">
            <v>0</v>
          </cell>
          <cell r="AT2395">
            <v>0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  <cell r="AR2396">
            <v>0</v>
          </cell>
          <cell r="AS2396">
            <v>0</v>
          </cell>
          <cell r="AT2396">
            <v>0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  <cell r="AR2397">
            <v>0</v>
          </cell>
          <cell r="AS2397">
            <v>0</v>
          </cell>
          <cell r="AT2397">
            <v>0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  <cell r="AR2398">
            <v>0</v>
          </cell>
          <cell r="AS2398">
            <v>0</v>
          </cell>
          <cell r="AT2398">
            <v>0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  <cell r="AR2399">
            <v>0</v>
          </cell>
          <cell r="AS2399">
            <v>0</v>
          </cell>
          <cell r="AT2399">
            <v>0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  <cell r="AR2400">
            <v>0</v>
          </cell>
          <cell r="AS2400">
            <v>0</v>
          </cell>
          <cell r="AT2400">
            <v>0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  <cell r="AR2401">
            <v>0</v>
          </cell>
          <cell r="AS2401">
            <v>0</v>
          </cell>
          <cell r="AT2401">
            <v>0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  <cell r="AR2402">
            <v>0</v>
          </cell>
          <cell r="AS2402">
            <v>0</v>
          </cell>
          <cell r="AT2402">
            <v>0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  <cell r="AR2403">
            <v>0</v>
          </cell>
          <cell r="AS2403">
            <v>0</v>
          </cell>
          <cell r="AT2403">
            <v>0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  <cell r="AR2404">
            <v>0</v>
          </cell>
          <cell r="AS2404">
            <v>0</v>
          </cell>
          <cell r="AT2404">
            <v>0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  <cell r="AR2405">
            <v>0</v>
          </cell>
          <cell r="AS2405">
            <v>0</v>
          </cell>
          <cell r="AT2405">
            <v>0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  <cell r="AR2406">
            <v>0</v>
          </cell>
          <cell r="AS2406">
            <v>0</v>
          </cell>
          <cell r="AT2406">
            <v>0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  <cell r="AR2407">
            <v>0</v>
          </cell>
          <cell r="AS2407">
            <v>0</v>
          </cell>
          <cell r="AT2407">
            <v>0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  <cell r="AR2408">
            <v>0</v>
          </cell>
          <cell r="AS2408">
            <v>0</v>
          </cell>
          <cell r="AT2408">
            <v>0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  <cell r="AR2409">
            <v>0</v>
          </cell>
          <cell r="AS2409">
            <v>0</v>
          </cell>
          <cell r="AT2409">
            <v>0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  <cell r="AR2410">
            <v>0</v>
          </cell>
          <cell r="AS2410">
            <v>0</v>
          </cell>
          <cell r="AT2410">
            <v>0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  <cell r="AR2411">
            <v>0</v>
          </cell>
          <cell r="AS2411">
            <v>0</v>
          </cell>
          <cell r="AT2411">
            <v>10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  <cell r="AR2412">
            <v>0</v>
          </cell>
          <cell r="AS2412">
            <v>0</v>
          </cell>
          <cell r="AT2412">
            <v>10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R2413">
            <v>0</v>
          </cell>
          <cell r="AS2413">
            <v>0</v>
          </cell>
          <cell r="AT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  <cell r="AR2414">
            <v>0</v>
          </cell>
          <cell r="AS2414">
            <v>0</v>
          </cell>
          <cell r="AT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R2415">
            <v>0</v>
          </cell>
          <cell r="AS2415">
            <v>0</v>
          </cell>
          <cell r="AT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R2416">
            <v>0</v>
          </cell>
          <cell r="AS2416">
            <v>0</v>
          </cell>
          <cell r="AT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  <cell r="AR2417">
            <v>0</v>
          </cell>
          <cell r="AS2417">
            <v>0</v>
          </cell>
          <cell r="AT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  <cell r="AR2418">
            <v>0</v>
          </cell>
          <cell r="AS2418">
            <v>0</v>
          </cell>
          <cell r="AT2418">
            <v>0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  <cell r="AR2419">
            <v>0</v>
          </cell>
          <cell r="AS2419">
            <v>0</v>
          </cell>
          <cell r="AT2419">
            <v>0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R2420">
            <v>0</v>
          </cell>
          <cell r="AS2420">
            <v>0</v>
          </cell>
          <cell r="AT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  <cell r="AR2421">
            <v>0</v>
          </cell>
          <cell r="AS2421">
            <v>0</v>
          </cell>
          <cell r="AT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  <cell r="AR2422">
            <v>0</v>
          </cell>
          <cell r="AS2422">
            <v>0</v>
          </cell>
          <cell r="AT2422">
            <v>0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  <cell r="AR2423">
            <v>0</v>
          </cell>
          <cell r="AS2423">
            <v>0</v>
          </cell>
          <cell r="AT2423">
            <v>0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  <cell r="AR2424">
            <v>0</v>
          </cell>
          <cell r="AS2424">
            <v>0</v>
          </cell>
          <cell r="AT2424">
            <v>0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  <cell r="AR2425">
            <v>0</v>
          </cell>
          <cell r="AS2425">
            <v>0</v>
          </cell>
          <cell r="AT2425">
            <v>0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  <cell r="AR2426">
            <v>0</v>
          </cell>
          <cell r="AS2426">
            <v>0</v>
          </cell>
          <cell r="AT2426">
            <v>12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R2427">
            <v>0</v>
          </cell>
          <cell r="AS2427">
            <v>0</v>
          </cell>
          <cell r="AT2427">
            <v>12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R2428">
            <v>0</v>
          </cell>
          <cell r="AS2428">
            <v>0</v>
          </cell>
          <cell r="AT2428">
            <v>12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  <cell r="AR2429">
            <v>0</v>
          </cell>
          <cell r="AS2429">
            <v>0</v>
          </cell>
          <cell r="AT2429" t="str">
            <v>12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  <cell r="AR2430">
            <v>0</v>
          </cell>
          <cell r="AS2430">
            <v>10</v>
          </cell>
          <cell r="AT2430" t="str">
            <v>39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  <cell r="AR2431" t="str">
            <v>35a</v>
          </cell>
          <cell r="AS2431" t="str">
            <v>10a</v>
          </cell>
          <cell r="AT2431" t="str">
            <v>28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R2432">
            <v>0</v>
          </cell>
          <cell r="AS2432" t="str">
            <v>10</v>
          </cell>
          <cell r="AT2432" t="str">
            <v>39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  <cell r="AR2433">
            <v>31</v>
          </cell>
          <cell r="AS2433">
            <v>0</v>
          </cell>
          <cell r="AT2433">
            <v>22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R2434">
            <v>32</v>
          </cell>
          <cell r="AS2434">
            <v>0</v>
          </cell>
          <cell r="AT2434">
            <v>22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  <cell r="AR2435">
            <v>33</v>
          </cell>
          <cell r="AS2435">
            <v>0</v>
          </cell>
          <cell r="AT2435">
            <v>22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R2436">
            <v>34</v>
          </cell>
          <cell r="AS2436">
            <v>0</v>
          </cell>
          <cell r="AT2436">
            <v>22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  <cell r="AR2437">
            <v>35</v>
          </cell>
          <cell r="AS2437">
            <v>0</v>
          </cell>
          <cell r="AT2437">
            <v>22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R2438">
            <v>0</v>
          </cell>
          <cell r="AS2438">
            <v>10</v>
          </cell>
          <cell r="AT2438" t="str">
            <v>39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  <cell r="AR2439">
            <v>0</v>
          </cell>
          <cell r="AS2439">
            <v>0</v>
          </cell>
          <cell r="AT2439">
            <v>22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R2440">
            <v>0</v>
          </cell>
          <cell r="AS2440">
            <v>0</v>
          </cell>
          <cell r="AT2440" t="str">
            <v>39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R2441">
            <v>33</v>
          </cell>
          <cell r="AS2441">
            <v>0</v>
          </cell>
          <cell r="AT2441">
            <v>22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  <cell r="AR2442" t="str">
            <v>33</v>
          </cell>
          <cell r="AS2442">
            <v>0</v>
          </cell>
          <cell r="AT2442" t="str">
            <v>22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R2443" t="str">
            <v>37c</v>
          </cell>
          <cell r="AS2443">
            <v>0</v>
          </cell>
          <cell r="AT2443">
            <v>22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  <cell r="AR2444">
            <v>0</v>
          </cell>
          <cell r="AS2444">
            <v>0</v>
          </cell>
          <cell r="AT2444" t="str">
            <v>58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R2445" t="str">
            <v>35a</v>
          </cell>
          <cell r="AS2445" t="str">
            <v>10a</v>
          </cell>
          <cell r="AT2445" t="str">
            <v>28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R2446">
            <v>0</v>
          </cell>
          <cell r="AS2446">
            <v>0</v>
          </cell>
          <cell r="AT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  <cell r="AR2447">
            <v>0</v>
          </cell>
          <cell r="AS2447">
            <v>0</v>
          </cell>
          <cell r="AT2447" t="str">
            <v>58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R2448" t="str">
            <v>35a</v>
          </cell>
          <cell r="AS2448" t="str">
            <v>10a</v>
          </cell>
          <cell r="AT2448" t="str">
            <v>28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  <cell r="AR2449">
            <v>0</v>
          </cell>
          <cell r="AS2449">
            <v>0</v>
          </cell>
          <cell r="AT2449" t="str">
            <v>58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R2450">
            <v>0</v>
          </cell>
          <cell r="AS2450">
            <v>0</v>
          </cell>
          <cell r="AT2450" t="str">
            <v>58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  <cell r="AR2451">
            <v>0</v>
          </cell>
          <cell r="AS2451">
            <v>0</v>
          </cell>
          <cell r="AT2451" t="str">
            <v>58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  <cell r="AR2452">
            <v>0</v>
          </cell>
          <cell r="AS2452">
            <v>0</v>
          </cell>
          <cell r="AT2452" t="str">
            <v>58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R2453">
            <v>0</v>
          </cell>
          <cell r="AS2453">
            <v>0</v>
          </cell>
          <cell r="AT2453" t="str">
            <v>58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  <cell r="AR2454">
            <v>0</v>
          </cell>
          <cell r="AS2454">
            <v>0</v>
          </cell>
          <cell r="AT2454" t="str">
            <v>5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R2455">
            <v>0</v>
          </cell>
          <cell r="AS2455">
            <v>0</v>
          </cell>
          <cell r="AT2455" t="str">
            <v>58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  <cell r="AR2456">
            <v>0</v>
          </cell>
          <cell r="AS2456">
            <v>0</v>
          </cell>
          <cell r="AT2456" t="str">
            <v>58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R2457">
            <v>0</v>
          </cell>
          <cell r="AS2457">
            <v>0</v>
          </cell>
          <cell r="AT2457" t="str">
            <v>5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R2458">
            <v>0</v>
          </cell>
          <cell r="AS2458">
            <v>0</v>
          </cell>
          <cell r="AT2458" t="str">
            <v>58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  <cell r="AR2459">
            <v>0</v>
          </cell>
          <cell r="AS2459">
            <v>0</v>
          </cell>
          <cell r="AT2459" t="str">
            <v>58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R2460">
            <v>0</v>
          </cell>
          <cell r="AS2460">
            <v>0</v>
          </cell>
          <cell r="AT2460" t="str">
            <v>58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  <cell r="AR2461">
            <v>0</v>
          </cell>
          <cell r="AS2461">
            <v>0</v>
          </cell>
          <cell r="AT2461" t="str">
            <v>58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  <cell r="AR2462" t="str">
            <v>37m</v>
          </cell>
          <cell r="AS2462">
            <v>0</v>
          </cell>
          <cell r="AT2462" t="str">
            <v>22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  <cell r="AR2463">
            <v>0</v>
          </cell>
          <cell r="AS2463">
            <v>0</v>
          </cell>
          <cell r="AT2463" t="str">
            <v>58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  <cell r="AR2464" t="str">
            <v>37a</v>
          </cell>
          <cell r="AS2464">
            <v>0</v>
          </cell>
          <cell r="AT2464" t="str">
            <v>22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R2465">
            <v>0</v>
          </cell>
          <cell r="AS2465">
            <v>0</v>
          </cell>
          <cell r="AT2465" t="str">
            <v>58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  <cell r="AR2466">
            <v>0</v>
          </cell>
          <cell r="AS2466">
            <v>0</v>
          </cell>
          <cell r="AT2466">
            <v>0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R2467">
            <v>0</v>
          </cell>
          <cell r="AS2467">
            <v>0</v>
          </cell>
          <cell r="AT2467" t="str">
            <v>58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  <cell r="AR2468">
            <v>0</v>
          </cell>
          <cell r="AS2468">
            <v>0</v>
          </cell>
          <cell r="AT2468" t="str">
            <v>58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R2469">
            <v>0</v>
          </cell>
          <cell r="AS2469">
            <v>0</v>
          </cell>
          <cell r="AT2469" t="str">
            <v>58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  <cell r="AR2470">
            <v>0</v>
          </cell>
          <cell r="AS2470">
            <v>0</v>
          </cell>
          <cell r="AT2470" t="str">
            <v>58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  <cell r="AR2471">
            <v>0</v>
          </cell>
          <cell r="AS2471">
            <v>0</v>
          </cell>
          <cell r="AT2471" t="str">
            <v>58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R2472">
            <v>0</v>
          </cell>
          <cell r="AS2472">
            <v>0</v>
          </cell>
          <cell r="AT2472" t="str">
            <v>58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  <cell r="AR2473">
            <v>0</v>
          </cell>
          <cell r="AS2473">
            <v>0</v>
          </cell>
          <cell r="AT2473" t="str">
            <v>58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R2474">
            <v>0</v>
          </cell>
          <cell r="AS2474">
            <v>0</v>
          </cell>
          <cell r="AT2474" t="str">
            <v>58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  <cell r="AR2475">
            <v>0</v>
          </cell>
          <cell r="AS2475">
            <v>0</v>
          </cell>
          <cell r="AT2475" t="str">
            <v>58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R2476">
            <v>0</v>
          </cell>
          <cell r="AS2476">
            <v>0</v>
          </cell>
          <cell r="AT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R2477">
            <v>0</v>
          </cell>
          <cell r="AS2477">
            <v>0</v>
          </cell>
          <cell r="AT2477" t="str">
            <v>58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  <cell r="AR2478">
            <v>0</v>
          </cell>
          <cell r="AS2478">
            <v>0</v>
          </cell>
          <cell r="AT2478" t="str">
            <v>58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R2479">
            <v>0</v>
          </cell>
          <cell r="AS2479">
            <v>0</v>
          </cell>
          <cell r="AT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  <cell r="AR2480">
            <v>0</v>
          </cell>
          <cell r="AS2480">
            <v>0</v>
          </cell>
          <cell r="AT2480" t="str">
            <v>58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R2481" t="str">
            <v>35a</v>
          </cell>
          <cell r="AS2481" t="str">
            <v>10a</v>
          </cell>
          <cell r="AT2481" t="str">
            <v>28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  <cell r="AR2482">
            <v>0</v>
          </cell>
          <cell r="AS2482">
            <v>0</v>
          </cell>
          <cell r="AT2482" t="str">
            <v>58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  <cell r="AR2483">
            <v>0</v>
          </cell>
          <cell r="AS2483">
            <v>0</v>
          </cell>
          <cell r="AT2483">
            <v>0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  <cell r="AR2484">
            <v>0</v>
          </cell>
          <cell r="AS2484">
            <v>0</v>
          </cell>
          <cell r="AT2484">
            <v>0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  <cell r="AR2485">
            <v>0</v>
          </cell>
          <cell r="AS2485">
            <v>0</v>
          </cell>
          <cell r="AT2485" t="str">
            <v>22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  <cell r="AR2486">
            <v>0</v>
          </cell>
          <cell r="AS2486">
            <v>0</v>
          </cell>
          <cell r="AT2486" t="str">
            <v>58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  <cell r="AR2487">
            <v>0</v>
          </cell>
          <cell r="AS2487">
            <v>0</v>
          </cell>
          <cell r="AT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R2488">
            <v>0</v>
          </cell>
          <cell r="AS2488">
            <v>0</v>
          </cell>
          <cell r="AT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R2489">
            <v>0</v>
          </cell>
          <cell r="AS2489">
            <v>0</v>
          </cell>
          <cell r="AT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  <cell r="AR2490">
            <v>0</v>
          </cell>
          <cell r="AS2490">
            <v>0</v>
          </cell>
          <cell r="AT2490" t="str">
            <v>58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R2491">
            <v>37</v>
          </cell>
          <cell r="AS2491">
            <v>0</v>
          </cell>
          <cell r="AT2491">
            <v>22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  <cell r="AR2492">
            <v>0</v>
          </cell>
          <cell r="AS2492">
            <v>0</v>
          </cell>
          <cell r="AT2492" t="str">
            <v>58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R2493">
            <v>0</v>
          </cell>
          <cell r="AS2493">
            <v>0</v>
          </cell>
          <cell r="AT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  <cell r="AR2494">
            <v>0</v>
          </cell>
          <cell r="AS2494">
            <v>0</v>
          </cell>
          <cell r="AT2494">
            <v>0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  <cell r="AR2495">
            <v>0</v>
          </cell>
          <cell r="AS2495">
            <v>0</v>
          </cell>
          <cell r="AT2495" t="str">
            <v>58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R2496">
            <v>0</v>
          </cell>
          <cell r="AS2496">
            <v>0</v>
          </cell>
          <cell r="AT2496" t="str">
            <v>58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  <cell r="AR2497">
            <v>33</v>
          </cell>
          <cell r="AS2497">
            <v>0</v>
          </cell>
          <cell r="AT2497">
            <v>22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  <cell r="AR2498">
            <v>0</v>
          </cell>
          <cell r="AS2498">
            <v>0</v>
          </cell>
          <cell r="AT2498" t="str">
            <v>58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  <cell r="AR2499">
            <v>0</v>
          </cell>
          <cell r="AS2499">
            <v>0</v>
          </cell>
          <cell r="AT2499" t="str">
            <v>58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  <cell r="AR2500">
            <v>0</v>
          </cell>
          <cell r="AS2500">
            <v>0</v>
          </cell>
          <cell r="AT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  <cell r="AR2501">
            <v>0</v>
          </cell>
          <cell r="AS2501">
            <v>0</v>
          </cell>
          <cell r="AT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  <cell r="AR2502">
            <v>0</v>
          </cell>
          <cell r="AS2502">
            <v>0</v>
          </cell>
          <cell r="AT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  <cell r="AR2503" t="str">
            <v>37e</v>
          </cell>
          <cell r="AS2503">
            <v>0</v>
          </cell>
          <cell r="AT2503">
            <v>22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  <cell r="AR2504">
            <v>0</v>
          </cell>
          <cell r="AS2504">
            <v>0</v>
          </cell>
          <cell r="AT2504">
            <v>0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  <cell r="AR2505">
            <v>0</v>
          </cell>
          <cell r="AS2505">
            <v>10</v>
          </cell>
          <cell r="AT2505" t="str">
            <v>39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  <cell r="AR2506" t="str">
            <v>37a</v>
          </cell>
          <cell r="AS2506">
            <v>0</v>
          </cell>
          <cell r="AT2506">
            <v>22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  <cell r="AR2507">
            <v>0</v>
          </cell>
          <cell r="AS2507">
            <v>0</v>
          </cell>
          <cell r="AT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  <cell r="AR2508" t="str">
            <v>37b</v>
          </cell>
          <cell r="AS2508">
            <v>0</v>
          </cell>
          <cell r="AT2508">
            <v>22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  <cell r="AR2509">
            <v>0</v>
          </cell>
          <cell r="AS2509">
            <v>0</v>
          </cell>
          <cell r="AT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  <cell r="AR2510">
            <v>0</v>
          </cell>
          <cell r="AS2510">
            <v>0</v>
          </cell>
          <cell r="AT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  <cell r="AR2511">
            <v>0</v>
          </cell>
          <cell r="AS2511">
            <v>0</v>
          </cell>
          <cell r="AT2511" t="str">
            <v>58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  <cell r="AR2512" t="str">
            <v>35a</v>
          </cell>
          <cell r="AS2512" t="str">
            <v>10a</v>
          </cell>
          <cell r="AT2512" t="str">
            <v>28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  <cell r="AR2513">
            <v>0</v>
          </cell>
          <cell r="AS2513">
            <v>0</v>
          </cell>
          <cell r="AT2513" t="str">
            <v>5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  <cell r="AR2514">
            <v>0</v>
          </cell>
          <cell r="AS2514">
            <v>0</v>
          </cell>
          <cell r="AT2514" t="str">
            <v>22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  <cell r="AR2515" t="str">
            <v>35a1</v>
          </cell>
          <cell r="AS2515" t="str">
            <v>10b</v>
          </cell>
          <cell r="AT2515" t="str">
            <v>28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  <cell r="AR2516">
            <v>0</v>
          </cell>
          <cell r="AS2516">
            <v>0</v>
          </cell>
          <cell r="AT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  <cell r="AR2517" t="str">
            <v>37i</v>
          </cell>
          <cell r="AS2517">
            <v>0</v>
          </cell>
          <cell r="AT2517">
            <v>22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  <cell r="AR2518" t="str">
            <v>37i</v>
          </cell>
          <cell r="AS2518">
            <v>0</v>
          </cell>
          <cell r="AT2518">
            <v>22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  <cell r="AR2519" t="str">
            <v>37l</v>
          </cell>
          <cell r="AS2519">
            <v>0</v>
          </cell>
          <cell r="AT2519" t="str">
            <v>22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  <cell r="AR2520" t="str">
            <v>37j</v>
          </cell>
          <cell r="AS2520">
            <v>0</v>
          </cell>
          <cell r="AT2520" t="str">
            <v>22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  <cell r="AR2521">
            <v>0</v>
          </cell>
          <cell r="AS2521">
            <v>0</v>
          </cell>
          <cell r="AT2521" t="str">
            <v>58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  <cell r="AR2522">
            <v>0</v>
          </cell>
          <cell r="AS2522">
            <v>0</v>
          </cell>
          <cell r="AT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  <cell r="AR2523" t="str">
            <v>37j</v>
          </cell>
          <cell r="AS2523">
            <v>0</v>
          </cell>
          <cell r="AT2523">
            <v>22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  <cell r="AR2524" t="str">
            <v>37j</v>
          </cell>
          <cell r="AS2524">
            <v>0</v>
          </cell>
          <cell r="AT2524">
            <v>22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  <cell r="AR2525">
            <v>0</v>
          </cell>
          <cell r="AS2525">
            <v>0</v>
          </cell>
          <cell r="AT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  <cell r="AR2526" t="str">
            <v>37k</v>
          </cell>
          <cell r="AS2526">
            <v>0</v>
          </cell>
          <cell r="AT2526">
            <v>22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  <cell r="AR2527" t="str">
            <v>37k</v>
          </cell>
          <cell r="AS2527">
            <v>0</v>
          </cell>
          <cell r="AT2527">
            <v>22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  <cell r="AR2528" t="str">
            <v>37c</v>
          </cell>
          <cell r="AS2528">
            <v>0</v>
          </cell>
          <cell r="AT2528" t="str">
            <v>22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  <cell r="AR2529" t="str">
            <v>37j</v>
          </cell>
          <cell r="AS2529">
            <v>0</v>
          </cell>
          <cell r="AT2529" t="str">
            <v>22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  <cell r="AR2530" t="str">
            <v>37k</v>
          </cell>
          <cell r="AS2530">
            <v>0</v>
          </cell>
          <cell r="AT2530" t="str">
            <v>22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  <cell r="AR2531">
            <v>0</v>
          </cell>
          <cell r="AS2531">
            <v>0</v>
          </cell>
          <cell r="AT2531" t="str">
            <v>22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  <cell r="AR2532">
            <v>0</v>
          </cell>
          <cell r="AS2532">
            <v>0</v>
          </cell>
          <cell r="AT2532" t="str">
            <v>22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  <cell r="AR2533">
            <v>0</v>
          </cell>
          <cell r="AS2533">
            <v>0</v>
          </cell>
          <cell r="AT2533" t="str">
            <v>58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  <cell r="AR2534" t="str">
            <v>37m</v>
          </cell>
          <cell r="AS2534">
            <v>0</v>
          </cell>
          <cell r="AT2534" t="str">
            <v>22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  <cell r="AR2535" t="str">
            <v>37d</v>
          </cell>
          <cell r="AS2535">
            <v>0</v>
          </cell>
          <cell r="AT2535" t="str">
            <v>22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  <cell r="AR2536" t="str">
            <v>37b</v>
          </cell>
          <cell r="AS2536">
            <v>0</v>
          </cell>
          <cell r="AT2536" t="str">
            <v>22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  <cell r="AR2537">
            <v>0</v>
          </cell>
          <cell r="AS2537">
            <v>0</v>
          </cell>
          <cell r="AT2537" t="str">
            <v>22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  <cell r="AR2538">
            <v>0</v>
          </cell>
          <cell r="AS2538">
            <v>0</v>
          </cell>
          <cell r="AT2538" t="str">
            <v>57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  <cell r="AR2539">
            <v>0</v>
          </cell>
          <cell r="AS2539">
            <v>0</v>
          </cell>
          <cell r="AT2539" t="str">
            <v>22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  <cell r="AR2540">
            <v>0</v>
          </cell>
          <cell r="AS2540">
            <v>0</v>
          </cell>
          <cell r="AT2540" t="str">
            <v>39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  <cell r="AR2541">
            <v>0</v>
          </cell>
          <cell r="AS2541">
            <v>0</v>
          </cell>
          <cell r="AT2541" t="str">
            <v>22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  <cell r="AR2542">
            <v>0</v>
          </cell>
          <cell r="AS2542">
            <v>0</v>
          </cell>
          <cell r="AT2542" t="str">
            <v>39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  <cell r="AR2543">
            <v>0</v>
          </cell>
          <cell r="AS2543">
            <v>0</v>
          </cell>
          <cell r="AT2543" t="str">
            <v>22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  <cell r="AR2544">
            <v>0</v>
          </cell>
          <cell r="AS2544">
            <v>0</v>
          </cell>
          <cell r="AT2544" t="str">
            <v>39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  <cell r="AR2545">
            <v>0</v>
          </cell>
          <cell r="AS2545">
            <v>0</v>
          </cell>
          <cell r="AT2545" t="str">
            <v>22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  <cell r="AR2546">
            <v>0</v>
          </cell>
          <cell r="AS2546">
            <v>0</v>
          </cell>
          <cell r="AT2546" t="str">
            <v>39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  <cell r="AR2547">
            <v>0</v>
          </cell>
          <cell r="AS2547">
            <v>0</v>
          </cell>
          <cell r="AT2547">
            <v>0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  <cell r="AR2548">
            <v>0</v>
          </cell>
          <cell r="AS2548">
            <v>0</v>
          </cell>
          <cell r="AT2548" t="str">
            <v>39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  <cell r="AR2549">
            <v>0</v>
          </cell>
          <cell r="AS2549">
            <v>0</v>
          </cell>
          <cell r="AT2549">
            <v>0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  <cell r="AR2550" t="str">
            <v>37i</v>
          </cell>
          <cell r="AS2550">
            <v>0</v>
          </cell>
          <cell r="AT2550" t="str">
            <v>22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  <cell r="AR2551">
            <v>0</v>
          </cell>
          <cell r="AS2551">
            <v>0</v>
          </cell>
          <cell r="AT2551" t="str">
            <v>22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  <cell r="AR2552">
            <v>0</v>
          </cell>
          <cell r="AS2552">
            <v>0</v>
          </cell>
          <cell r="AT2552">
            <v>0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  <cell r="AR2553">
            <v>0</v>
          </cell>
          <cell r="AS2553">
            <v>0</v>
          </cell>
          <cell r="AT2553" t="str">
            <v>1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  <cell r="AR2554">
            <v>0</v>
          </cell>
          <cell r="AS2554">
            <v>0</v>
          </cell>
          <cell r="AT2554">
            <v>0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  <row r="2558">
          <cell r="AT2558" t="str">
            <v>Merch Inv</v>
          </cell>
        </row>
        <row r="2559">
          <cell r="AT2559">
            <v>0</v>
          </cell>
        </row>
        <row r="2560">
          <cell r="AR2560" t="str">
            <v xml:space="preserve"> </v>
          </cell>
          <cell r="AS2560">
            <v>0</v>
          </cell>
          <cell r="AT2560">
            <v>0</v>
          </cell>
        </row>
        <row r="2561">
          <cell r="AT2561" t="str">
            <v>Adjusted Check Total s/b Zero</v>
          </cell>
        </row>
        <row r="2562">
          <cell r="AT2562" t="str">
            <v>Avg</v>
          </cell>
        </row>
        <row r="2563">
          <cell r="AT2563" t="str">
            <v>Op</v>
          </cell>
        </row>
        <row r="2564">
          <cell r="AT2564" t="str">
            <v>Non-Op</v>
          </cell>
        </row>
        <row r="2568">
          <cell r="AR2568">
            <v>0</v>
          </cell>
          <cell r="AS2568">
            <v>0</v>
          </cell>
          <cell r="AT2568">
            <v>0</v>
          </cell>
        </row>
        <row r="2569">
          <cell r="AR2569">
            <v>0</v>
          </cell>
          <cell r="AS2569">
            <v>0</v>
          </cell>
          <cell r="AT2569">
            <v>0</v>
          </cell>
        </row>
        <row r="2570">
          <cell r="AR2570">
            <v>0</v>
          </cell>
          <cell r="AS2570">
            <v>0</v>
          </cell>
          <cell r="AT2570">
            <v>0</v>
          </cell>
        </row>
        <row r="2571">
          <cell r="AR2571">
            <v>0</v>
          </cell>
          <cell r="AS2571">
            <v>0</v>
          </cell>
          <cell r="AT2571">
            <v>0</v>
          </cell>
        </row>
        <row r="2572">
          <cell r="AR2572">
            <v>0</v>
          </cell>
          <cell r="AS2572">
            <v>0</v>
          </cell>
          <cell r="AT2572">
            <v>0</v>
          </cell>
        </row>
        <row r="2573">
          <cell r="AR2573">
            <v>0</v>
          </cell>
          <cell r="AS2573">
            <v>0</v>
          </cell>
          <cell r="AT2573">
            <v>0</v>
          </cell>
        </row>
        <row r="2574">
          <cell r="AR2574">
            <v>0</v>
          </cell>
          <cell r="AS2574">
            <v>0</v>
          </cell>
          <cell r="AT2574">
            <v>0</v>
          </cell>
        </row>
        <row r="2575">
          <cell r="AR2575">
            <v>0</v>
          </cell>
          <cell r="AS2575">
            <v>0</v>
          </cell>
          <cell r="AT2575">
            <v>0</v>
          </cell>
        </row>
        <row r="2576">
          <cell r="AR2576">
            <v>0</v>
          </cell>
          <cell r="AS2576">
            <v>0</v>
          </cell>
          <cell r="AT2576">
            <v>0</v>
          </cell>
        </row>
        <row r="2944">
          <cell r="AR2944">
            <v>0</v>
          </cell>
          <cell r="AS2944">
            <v>0</v>
          </cell>
          <cell r="AT2944">
            <v>0</v>
          </cell>
        </row>
        <row r="2945">
          <cell r="AR2945">
            <v>0</v>
          </cell>
          <cell r="AS2945">
            <v>0</v>
          </cell>
          <cell r="AT2945">
            <v>0</v>
          </cell>
        </row>
        <row r="2946">
          <cell r="AR2946">
            <v>0</v>
          </cell>
          <cell r="AS2946">
            <v>0</v>
          </cell>
          <cell r="AT2946">
            <v>0</v>
          </cell>
        </row>
        <row r="2947">
          <cell r="AR2947">
            <v>0</v>
          </cell>
          <cell r="AS2947">
            <v>0</v>
          </cell>
          <cell r="AT2947">
            <v>0</v>
          </cell>
        </row>
        <row r="2948">
          <cell r="AR2948">
            <v>0</v>
          </cell>
          <cell r="AS2948">
            <v>0</v>
          </cell>
          <cell r="AT2948">
            <v>0</v>
          </cell>
        </row>
        <row r="2949">
          <cell r="AR2949">
            <v>0</v>
          </cell>
          <cell r="AS2949">
            <v>0</v>
          </cell>
          <cell r="AT2949">
            <v>0</v>
          </cell>
        </row>
        <row r="2950">
          <cell r="AR2950">
            <v>0</v>
          </cell>
          <cell r="AS2950">
            <v>0</v>
          </cell>
          <cell r="AT2950">
            <v>0</v>
          </cell>
        </row>
        <row r="3018">
          <cell r="AR3018">
            <v>0</v>
          </cell>
          <cell r="AS3018">
            <v>0</v>
          </cell>
          <cell r="AT3018">
            <v>0</v>
          </cell>
        </row>
        <row r="3025">
          <cell r="AR3025">
            <v>0</v>
          </cell>
          <cell r="AS3025">
            <v>0</v>
          </cell>
          <cell r="AT3025">
            <v>0</v>
          </cell>
        </row>
        <row r="3026">
          <cell r="AR3026">
            <v>0</v>
          </cell>
          <cell r="AS3026">
            <v>0</v>
          </cell>
          <cell r="AT3026">
            <v>0</v>
          </cell>
        </row>
        <row r="3027">
          <cell r="AR3027">
            <v>0</v>
          </cell>
          <cell r="AS3027">
            <v>0</v>
          </cell>
          <cell r="AT3027">
            <v>0</v>
          </cell>
        </row>
        <row r="3028">
          <cell r="AR3028">
            <v>0</v>
          </cell>
          <cell r="AS3028">
            <v>0</v>
          </cell>
          <cell r="AT3028">
            <v>0</v>
          </cell>
        </row>
        <row r="3029">
          <cell r="AR3029">
            <v>0</v>
          </cell>
          <cell r="AS3029">
            <v>0</v>
          </cell>
          <cell r="AT3029">
            <v>0</v>
          </cell>
        </row>
        <row r="3030">
          <cell r="AR3030">
            <v>0</v>
          </cell>
          <cell r="AS3030">
            <v>0</v>
          </cell>
          <cell r="AT3030">
            <v>0</v>
          </cell>
        </row>
        <row r="3031">
          <cell r="AR3031">
            <v>0</v>
          </cell>
          <cell r="AS3031">
            <v>0</v>
          </cell>
          <cell r="AT3031">
            <v>0</v>
          </cell>
        </row>
        <row r="3032">
          <cell r="AR3032">
            <v>0</v>
          </cell>
          <cell r="AS3032">
            <v>0</v>
          </cell>
          <cell r="AT3032">
            <v>0</v>
          </cell>
        </row>
        <row r="3033">
          <cell r="AR3033">
            <v>0</v>
          </cell>
          <cell r="AS3033">
            <v>0</v>
          </cell>
          <cell r="AT3033">
            <v>0</v>
          </cell>
        </row>
        <row r="3034">
          <cell r="AR3034">
            <v>0</v>
          </cell>
          <cell r="AS3034">
            <v>0</v>
          </cell>
          <cell r="AT3034">
            <v>0</v>
          </cell>
        </row>
        <row r="3035">
          <cell r="AR3035">
            <v>0</v>
          </cell>
          <cell r="AS3035">
            <v>0</v>
          </cell>
          <cell r="AT3035">
            <v>0</v>
          </cell>
        </row>
        <row r="3036">
          <cell r="AR3036">
            <v>0</v>
          </cell>
          <cell r="AS3036">
            <v>0</v>
          </cell>
          <cell r="AT3036">
            <v>0</v>
          </cell>
        </row>
        <row r="3037">
          <cell r="AR3037">
            <v>0</v>
          </cell>
          <cell r="AS3037">
            <v>0</v>
          </cell>
          <cell r="AT3037">
            <v>0</v>
          </cell>
        </row>
        <row r="3493">
          <cell r="AR3493">
            <v>0</v>
          </cell>
          <cell r="AS3493">
            <v>0</v>
          </cell>
          <cell r="AT3493">
            <v>0</v>
          </cell>
        </row>
        <row r="3494">
          <cell r="AR3494">
            <v>0</v>
          </cell>
          <cell r="AS3494">
            <v>0</v>
          </cell>
          <cell r="AT3494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8">
          <cell r="C8">
            <v>0.85422738957607447</v>
          </cell>
        </row>
      </sheetData>
      <sheetData sheetId="57"/>
      <sheetData sheetId="5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  <cell r="AT8">
            <v>18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  <cell r="AT9">
            <v>18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  <cell r="AT10">
            <v>18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  <cell r="AT11" t="str">
            <v>34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  <cell r="AT12" t="str">
            <v>34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  <cell r="AT13" t="str">
            <v>26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  <cell r="AT14" t="str">
            <v>26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  <cell r="AT15">
            <v>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  <cell r="AT16" t="str">
            <v>34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  <cell r="AT17" t="str">
            <v>26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  <cell r="AT18" t="str">
            <v>18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  <cell r="AT19" t="str">
            <v>34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  <cell r="AT20" t="str">
            <v>18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  <cell r="AT21" t="str">
            <v>18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  <cell r="AT22" t="str">
            <v>55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  <cell r="AT23" t="str">
            <v>57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  <cell r="AT24" t="str">
            <v>55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  <cell r="AT25" t="str">
            <v>56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  <cell r="AT26" t="str">
            <v>55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  <cell r="AT27" t="str">
            <v>55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  <cell r="AT28">
            <v>18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  <cell r="AT29">
            <v>18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  <cell r="AT30">
            <v>18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  <cell r="AT31" t="str">
            <v>18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  <cell r="AT32">
            <v>19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  <cell r="AT33" t="str">
            <v>34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  <cell r="AT34">
            <v>19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  <cell r="AT35" t="str">
            <v>34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  <cell r="AT36" t="str">
            <v>26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  <cell r="AT37">
            <v>18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  <cell r="AT38" t="str">
            <v>34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  <cell r="AT39" t="str">
            <v>26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  <cell r="AT40" t="str">
            <v>18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  <cell r="AT41" t="str">
            <v>34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T42" t="str">
            <v>26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  <cell r="AT43" t="str">
            <v>51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  <cell r="AT44" t="str">
            <v>52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T45" t="str">
            <v>51.3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  <cell r="AT46" t="str">
            <v>51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  <cell r="AT47" t="str">
            <v>52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  <cell r="AT48" t="str">
            <v>51.3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  <cell r="AT49" t="str">
            <v>51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  <cell r="AT50" t="str">
            <v>52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  <cell r="AT51" t="str">
            <v>51.3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  <cell r="AT52" t="str">
            <v>51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  <cell r="AT53" t="str">
            <v>51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  <cell r="AT54" t="str">
            <v>52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  <cell r="AT55" t="str">
            <v>51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  <cell r="AT56" t="str">
            <v>51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  <cell r="AT57" t="str">
            <v>52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  <cell r="AT58" t="str">
            <v>51.3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  <cell r="AT59" t="str">
            <v>51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  <cell r="AT60" t="str">
            <v>52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  <cell r="AT61" t="str">
            <v>51.3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  <cell r="AT62">
            <v>24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  <cell r="AT63" t="str">
            <v>24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  <cell r="AT64" t="str">
            <v>37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  <cell r="AT65" t="str">
            <v>27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T66" t="str">
            <v>27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  <cell r="AT67">
            <v>24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  <cell r="AT68" t="str">
            <v>37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T69" t="str">
            <v>27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  <cell r="AT70">
            <v>24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  <cell r="AT71" t="str">
            <v>37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  <cell r="AT72">
            <v>24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  <cell r="AT73" t="str">
            <v>37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  <cell r="AT74">
            <v>24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  <cell r="AT75" t="str">
            <v>37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  <cell r="AT76">
            <v>24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  <cell r="AT77" t="str">
            <v>37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  <cell r="AT78" t="str">
            <v>27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  <cell r="AT79" t="str">
            <v>24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  <cell r="AT80" t="str">
            <v>37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  <cell r="AT81" t="str">
            <v>27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  <cell r="AT82" t="str">
            <v>24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  <cell r="AT83" t="str">
            <v>27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  <cell r="AT84" t="str">
            <v>37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  <cell r="AT85" t="str">
            <v>24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  <cell r="AT86" t="str">
            <v>37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  <cell r="AT87" t="str">
            <v>27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  <cell r="AT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  <cell r="AT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  <cell r="AT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  <cell r="AT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  <cell r="AT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  <cell r="AT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  <cell r="AT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  <cell r="AT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  <cell r="AT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  <cell r="AT97">
            <v>24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  <cell r="AT98">
            <v>24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  <cell r="AT99" t="str">
            <v>37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  <cell r="AT100" t="str">
            <v>27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  <cell r="AT101">
            <v>24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  <cell r="AT102" t="str">
            <v>37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  <cell r="AT103">
            <v>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  <cell r="AT104" t="str">
            <v>37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  <cell r="AT105" t="str">
            <v>27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  <cell r="AT106">
            <v>18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  <cell r="AT107" t="str">
            <v>34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  <cell r="AT108">
            <v>18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  <cell r="AT109">
            <v>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  <cell r="AT110">
            <v>18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  <cell r="AT111">
            <v>18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  <cell r="AT112">
            <v>18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T113" t="str">
            <v>18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  <cell r="AT114" t="str">
            <v>18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  <cell r="AT115">
            <v>24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  <cell r="AT116" t="str">
            <v>37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  <cell r="AT117">
            <v>24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  <cell r="AT118">
            <v>24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  <cell r="AT119">
            <v>24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  <cell r="AT120">
            <v>24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  <cell r="AT121" t="str">
            <v>24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T122">
            <v>24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  <cell r="AT123">
            <v>0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  <cell r="AT124" t="str">
            <v>36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  <cell r="AT125" t="str">
            <v>54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  <cell r="AT126" t="str">
            <v>54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  <cell r="AT127" t="str">
            <v>54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  <cell r="AT128" t="str">
            <v>54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  <cell r="AT129" t="str">
            <v>54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  <cell r="AT130" t="str">
            <v>54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  <cell r="AT131" t="str">
            <v>55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  <cell r="AT132" t="str">
            <v>55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  <cell r="AT133" t="str">
            <v>56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  <cell r="AT134" t="str">
            <v>56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  <cell r="AT135" t="str">
            <v>56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  <cell r="AT136" t="str">
            <v>56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  <cell r="AT137" t="str">
            <v>56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  <cell r="AT138" t="str">
            <v>56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  <cell r="AT139" t="str">
            <v>56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  <cell r="AT140" t="str">
            <v>56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  <cell r="AT141" t="str">
            <v>56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  <cell r="AT142" t="str">
            <v>56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  <cell r="AT143" t="str">
            <v>56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  <cell r="AT144" t="str">
            <v>56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T145" t="str">
            <v>56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  <cell r="AT146" t="str">
            <v>56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  <cell r="AT147" t="str">
            <v>56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  <cell r="AT148" t="str">
            <v>56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  <cell r="AT149" t="str">
            <v>56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  <cell r="AT150" t="str">
            <v>56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  <cell r="AT151" t="str">
            <v>56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  <cell r="AT152" t="str">
            <v>56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  <cell r="AT153" t="str">
            <v>56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  <cell r="AT154" t="str">
            <v>56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  <cell r="AT155" t="str">
            <v>23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  <cell r="AT156" t="str">
            <v>57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  <cell r="AT157" t="str">
            <v>57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  <cell r="AT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  <cell r="AT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  <cell r="AT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T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  <cell r="AT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  <cell r="AT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  <cell r="AT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  <cell r="AT165">
            <v>0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  <cell r="AT166">
            <v>0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  <cell r="AT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  <cell r="AT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  <cell r="AT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T170" t="str">
            <v>56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  <cell r="AT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  <cell r="AT172">
            <v>0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  <cell r="AT173">
            <v>0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  <cell r="AT174">
            <v>0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  <cell r="AT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  <cell r="AT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  <cell r="AT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  <cell r="AT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  <cell r="AT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  <cell r="AT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  <cell r="AT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  <cell r="AT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  <cell r="AT183">
            <v>0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  <cell r="AT184">
            <v>0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  <cell r="AT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  <cell r="AT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T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  <cell r="AT188">
            <v>0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  <cell r="AT189">
            <v>0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  <cell r="AT190">
            <v>0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  <cell r="AT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  <cell r="AT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T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  <cell r="AT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  <cell r="AT195">
            <v>0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  <cell r="AT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T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T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  <cell r="AT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  <cell r="AT200" t="str">
            <v>23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  <cell r="AT201" t="str">
            <v>23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  <cell r="AT202" t="str">
            <v>23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  <cell r="AT203" t="str">
            <v>23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  <cell r="AT204" t="str">
            <v>23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  <cell r="AT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  <cell r="AT206" t="str">
            <v>23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  <cell r="AT207" t="str">
            <v>59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  <cell r="AT208" t="str">
            <v>23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  <cell r="AT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  <cell r="AT210" t="str">
            <v>23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  <cell r="AT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  <cell r="AT212" t="str">
            <v>23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  <cell r="AT213" t="str">
            <v>59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  <cell r="AT214" t="str">
            <v>23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  <cell r="AT215" t="str">
            <v>23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  <cell r="AT216" t="str">
            <v>57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  <cell r="AT217" t="str">
            <v>23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  <cell r="AT218" t="str">
            <v>23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  <cell r="AT219" t="str">
            <v>23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  <cell r="AT220" t="str">
            <v>23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  <cell r="AT221" t="str">
            <v>23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  <cell r="AT222" t="str">
            <v>23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  <cell r="AT223" t="str">
            <v>57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  <cell r="AT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  <cell r="AT225" t="str">
            <v>56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  <cell r="AT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  <cell r="AT227" t="str">
            <v>23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  <cell r="AT228" t="str">
            <v>23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  <cell r="AT229" t="str">
            <v>23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  <cell r="AT230" t="str">
            <v xml:space="preserve">23 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  <cell r="AT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  <cell r="AT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  <cell r="AT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  <cell r="AT234" t="str">
            <v xml:space="preserve">56 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  <cell r="AT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  <cell r="AT236">
            <v>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  <cell r="AT237" t="str">
            <v>23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  <cell r="AT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  <cell r="AT239">
            <v>0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  <cell r="AT240" t="str">
            <v>56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  <cell r="AT241">
            <v>0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  <cell r="AT242">
            <v>0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  <cell r="AT243">
            <v>0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  <cell r="AT244">
            <v>0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  <cell r="AT245">
            <v>0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  <cell r="AT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  <cell r="AT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  <cell r="AT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  <cell r="AT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  <cell r="AT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  <cell r="AT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  <cell r="AT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  <cell r="AT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  <cell r="AT254">
            <v>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  <cell r="AT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  <cell r="AT256">
            <v>0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  <cell r="AT257">
            <v>0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  <cell r="AT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  <cell r="AT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  <cell r="AT260" t="str">
            <v>23.1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  <cell r="AT261" t="str">
            <v>23.1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  <cell r="AT262" t="str">
            <v>23.1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  <cell r="AT263" t="str">
            <v>23.1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T264" t="str">
            <v>23.1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  <cell r="AT265" t="str">
            <v>23.1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  <cell r="AT266" t="str">
            <v>56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  <cell r="AT267" t="str">
            <v>56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  <cell r="AT268" t="str">
            <v>56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  <cell r="AT269">
            <v>0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T270" t="str">
            <v>55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  <cell r="AT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  <cell r="AT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  <cell r="AT273" t="str">
            <v>55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  <cell r="AT274">
            <v>44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  <cell r="AT275">
            <v>44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  <cell r="AT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  <cell r="AT277" t="str">
            <v>56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  <cell r="AT278" t="str">
            <v>56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  <cell r="AT279" t="str">
            <v>56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  <cell r="AT280">
            <v>9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  <cell r="AT281" t="str">
            <v>56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  <cell r="AT282" t="str">
            <v>56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  <cell r="AT283">
            <v>0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  <cell r="AT284">
            <v>0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  <cell r="AT285">
            <v>0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  <cell r="AT286">
            <v>0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  <cell r="AT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  <cell r="AT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  <cell r="AT289">
            <v>0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  <cell r="AT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  <cell r="AT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  <cell r="AT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  <cell r="AT293">
            <v>23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  <cell r="AT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  <cell r="AT295" t="str">
            <v>23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  <cell r="AT296">
            <v>0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  <cell r="AT297">
            <v>0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  <cell r="AT298">
            <v>0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  <cell r="AT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T300" t="str">
            <v>23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  <cell r="AT301">
            <v>0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  <cell r="AT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  <cell r="AT303">
            <v>0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  <cell r="AT304">
            <v>0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  <cell r="AT305" t="str">
            <v xml:space="preserve"> 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  <cell r="AT306" t="str">
            <v>56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  <cell r="AT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  <cell r="AT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  <cell r="AT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  <cell r="AT310" t="str">
            <v>56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  <cell r="AT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  <cell r="AT312">
            <v>0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  <cell r="AT313" t="str">
            <v>23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  <cell r="AT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T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T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T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T318" t="str">
            <v>23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T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  <cell r="AT320">
            <v>0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T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  <cell r="AT322">
            <v>0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  <cell r="AT323">
            <v>0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T324" t="str">
            <v>23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T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T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T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T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T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T330" t="str">
            <v>56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T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T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T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T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T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T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T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T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T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T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  <cell r="AT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  <cell r="AT342">
            <v>0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  <cell r="AT343">
            <v>0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  <cell r="AT344">
            <v>0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  <cell r="AT345">
            <v>0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  <cell r="AT346">
            <v>0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  <cell r="AT347">
            <v>0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  <cell r="AT348">
            <v>0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T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T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T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  <cell r="AT352">
            <v>0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  <cell r="AT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T354" t="str">
            <v>23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T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T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  <cell r="AT357">
            <v>0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  <cell r="AT358">
            <v>0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  <cell r="AT359">
            <v>0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T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  <cell r="AT361" t="str">
            <v>56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T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T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T364" t="str">
            <v>56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  <cell r="AT365" t="str">
            <v>56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T366" t="str">
            <v>56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T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T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T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T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  <cell r="AT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T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T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T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T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T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  <cell r="AT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  <cell r="AT378">
            <v>0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  <cell r="AT379">
            <v>0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  <cell r="AT380">
            <v>0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  <cell r="AT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  <cell r="AT382">
            <v>0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  <cell r="AT383">
            <v>0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  <cell r="AT384">
            <v>0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  <cell r="AT385" t="str">
            <v>55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T386" t="str">
            <v>55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  <cell r="AT387">
            <v>0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  <cell r="AT388">
            <v>0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  <cell r="AT389">
            <v>0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  <cell r="AT390">
            <v>0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  <cell r="AT391">
            <v>0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  <cell r="AT392">
            <v>0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  <cell r="AT393">
            <v>0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  <cell r="AT394">
            <v>0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T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  <cell r="AT396">
            <v>0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  <cell r="AT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  <cell r="AT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  <cell r="AT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  <cell r="AT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  <cell r="AT401">
            <v>0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T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  <cell r="AT403">
            <v>0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  <cell r="AT404">
            <v>0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  <cell r="AT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  <cell r="AT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  <cell r="AT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  <cell r="AT408">
            <v>0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  <cell r="AT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  <cell r="AT410">
            <v>0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  <cell r="AT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  <cell r="AT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  <cell r="AT413">
            <v>0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  <cell r="AT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  <cell r="AT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  <cell r="AT416">
            <v>0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  <cell r="AT417">
            <v>0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  <cell r="AT418">
            <v>0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  <cell r="AT419">
            <v>0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  <cell r="AT420">
            <v>0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T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T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  <cell r="AT423">
            <v>0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  <cell r="AT424">
            <v>0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  <cell r="AT425">
            <v>0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T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T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T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T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T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T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T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  <cell r="AT433">
            <v>0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T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T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T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T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  <cell r="AT438" t="str">
            <v>56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  <cell r="AT439" t="str">
            <v xml:space="preserve"> 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  <cell r="AT440">
            <v>0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  <cell r="AT441">
            <v>0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T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T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T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  <cell r="AT445">
            <v>0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  <cell r="AT446">
            <v>0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  <cell r="AT447">
            <v>0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T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T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  <cell r="AT450">
            <v>0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T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T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T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  <cell r="AT454">
            <v>0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T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  <cell r="AT456">
            <v>0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T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T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T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T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  <cell r="AT461">
            <v>0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T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T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  <cell r="AT464">
            <v>0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  <cell r="AT465">
            <v>0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  <cell r="AT466">
            <v>0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T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  <cell r="AT468">
            <v>0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  <cell r="AT469">
            <v>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T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  <cell r="AT471">
            <v>0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T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  <cell r="AT473">
            <v>0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  <cell r="AT474">
            <v>0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T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T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  <cell r="A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T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  <cell r="AT479">
            <v>0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  <cell r="AT480">
            <v>0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T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  <cell r="AT482">
            <v>0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  <cell r="AT483">
            <v>0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  <cell r="AT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T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  <cell r="AT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  <cell r="AT487">
            <v>0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  <cell r="AT488">
            <v>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  <cell r="AT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  <cell r="AT490">
            <v>0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  <cell r="AT491">
            <v>0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  <cell r="AT492">
            <v>0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  <cell r="AT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T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  <cell r="AT495">
            <v>0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  <cell r="AT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  <cell r="AT497">
            <v>0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  <cell r="AT498">
            <v>0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  <cell r="AT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  <cell r="AT500">
            <v>0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  <cell r="AT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  <cell r="AT502">
            <v>0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  <cell r="AT503">
            <v>0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  <cell r="AT504">
            <v>0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  <cell r="AT505">
            <v>0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  <cell r="AT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T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  <cell r="AT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  <cell r="AT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  <cell r="AT510">
            <v>0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  <cell r="AT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  <cell r="AT512">
            <v>0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  <cell r="AT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  <cell r="AT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  <cell r="AT515">
            <v>0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  <cell r="AT516">
            <v>0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  <cell r="AT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  <cell r="AT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  <cell r="AT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  <cell r="AT520">
            <v>0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  <cell r="AT521">
            <v>0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  <cell r="AT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  <cell r="AT523">
            <v>0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  <cell r="AT524">
            <v>0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  <cell r="AT525">
            <v>0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  <cell r="AT526" t="str">
            <v>23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  <cell r="AT527">
            <v>0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  <cell r="AT528">
            <v>0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T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T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T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  <cell r="AT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  <cell r="AT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  <cell r="AT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  <cell r="AT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  <cell r="AT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  <cell r="AT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  <cell r="AT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  <cell r="AT539" t="str">
            <v xml:space="preserve"> 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  <cell r="AT540">
            <v>0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T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  <cell r="AT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  <cell r="AT543">
            <v>0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  <cell r="AT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  <cell r="AT545">
            <v>0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  <cell r="AT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  <cell r="AT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  <cell r="AT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  <cell r="AT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T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  <cell r="AT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  <cell r="AT552">
            <v>0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  <cell r="AT553">
            <v>0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  <cell r="AT554">
            <v>0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  <cell r="AT555">
            <v>0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  <cell r="AT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  <cell r="AT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  <cell r="AT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  <cell r="AT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  <cell r="AT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  <cell r="AT561">
            <v>0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  <cell r="AT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  <cell r="AT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  <cell r="AT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  <cell r="AT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  <cell r="AT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  <cell r="AT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  <cell r="AT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T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  <cell r="AT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T571" t="str">
            <v>23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  <cell r="AT572" t="str">
            <v>56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T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  <cell r="AT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  <cell r="AT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  <cell r="AT576">
            <v>0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  <cell r="AT577" t="str">
            <v>23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  <cell r="AT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  <cell r="AT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  <cell r="AT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  <cell r="AT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  <cell r="AT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  <cell r="AT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  <cell r="AT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  <cell r="AT585">
            <v>0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  <cell r="AT586">
            <v>0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  <cell r="AT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  <cell r="AT588">
            <v>0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  <cell r="AT589" t="str">
            <v>56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  <cell r="AT590">
            <v>0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  <cell r="AT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  <cell r="AT592">
            <v>0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  <cell r="AT593" t="str">
            <v>56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  <cell r="AT594">
            <v>0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  <cell r="AT595">
            <v>0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  <cell r="AT596">
            <v>0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  <cell r="AT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  <cell r="AT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  <cell r="AT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  <cell r="AT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  <cell r="AT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  <cell r="AT602">
            <v>0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  <cell r="AT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  <cell r="AT604">
            <v>0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  <cell r="AT605">
            <v>0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  <cell r="AT606">
            <v>0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  <cell r="AT607" t="str">
            <v>56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  <cell r="AT608">
            <v>0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  <cell r="AT609">
            <v>0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  <cell r="AT610" t="str">
            <v>56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  <cell r="AT611">
            <v>0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  <cell r="AT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  <cell r="AT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  <cell r="AT614">
            <v>0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  <cell r="AT615">
            <v>0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  <cell r="AT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  <cell r="AT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  <cell r="AT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  <cell r="AT619">
            <v>0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  <cell r="AT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  <cell r="AT621">
            <v>0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  <cell r="AT622">
            <v>0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  <cell r="AT623">
            <v>0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  <cell r="AT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  <cell r="AT625">
            <v>0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  <cell r="AT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  <cell r="AT627">
            <v>0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  <cell r="AT628">
            <v>0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  <cell r="AT629">
            <v>0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  <cell r="AT630">
            <v>0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  <cell r="AT631">
            <v>0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  <cell r="AT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  <cell r="AT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  <cell r="AT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  <cell r="AT635">
            <v>0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  <cell r="AT636">
            <v>0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  <cell r="AT637">
            <v>0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  <cell r="AT638">
            <v>0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  <cell r="AT639">
            <v>0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  <cell r="AT640">
            <v>0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  <cell r="AT641">
            <v>0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  <cell r="AT642">
            <v>0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  <cell r="AT643">
            <v>0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  <cell r="AT644">
            <v>0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  <cell r="AT645">
            <v>0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  <cell r="AT646">
            <v>0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  <cell r="AT647">
            <v>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  <cell r="AT648">
            <v>0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  <cell r="AT649">
            <v>0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  <cell r="AT650">
            <v>0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  <cell r="AT651">
            <v>0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  <cell r="AT652">
            <v>0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  <cell r="AT653">
            <v>0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  <cell r="AT654">
            <v>0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  <cell r="AT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  <cell r="AT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  <cell r="AT657">
            <v>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  <cell r="AT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  <cell r="AT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  <cell r="AT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  <cell r="AT661">
            <v>0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  <cell r="AT662">
            <v>0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  <cell r="AT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  <cell r="AT664">
            <v>0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  <cell r="AT665">
            <v>0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  <cell r="AT666">
            <v>0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  <cell r="AT667">
            <v>0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  <cell r="AT668">
            <v>0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  <cell r="AT669">
            <v>0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  <cell r="AT670">
            <v>0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  <cell r="AT671">
            <v>0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  <cell r="AT672">
            <v>0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  <cell r="AT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  <cell r="AT674">
            <v>0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  <cell r="AT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  <cell r="AT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  <cell r="AT677">
            <v>0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  <cell r="AT678">
            <v>0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  <cell r="AT679">
            <v>0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  <cell r="AT680">
            <v>0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  <cell r="AT681">
            <v>0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  <cell r="AT682">
            <v>0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  <cell r="AT683">
            <v>0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  <cell r="AT684">
            <v>0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  <cell r="AT685">
            <v>0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  <cell r="AT686">
            <v>0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  <cell r="AT687">
            <v>0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  <cell r="AT688">
            <v>0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  <cell r="AT689">
            <v>0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  <cell r="AT690">
            <v>0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  <cell r="AT691">
            <v>0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  <cell r="AT692">
            <v>0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  <cell r="AT693">
            <v>0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  <cell r="AT694">
            <v>0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  <cell r="AT695" t="str">
            <v>23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T696" t="str">
            <v>56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  <cell r="AT697" t="str">
            <v>56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  <cell r="AT698" t="str">
            <v>56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  <cell r="AT699" t="str">
            <v>56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  <cell r="AT700" t="str">
            <v>56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  <cell r="AT701">
            <v>0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  <cell r="AT702">
            <v>0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  <cell r="AT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T704" t="str">
            <v>56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  <cell r="AT705" t="str">
            <v>56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  <cell r="AT706">
            <v>0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  <cell r="AT707">
            <v>0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  <cell r="AT708" t="str">
            <v>56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  <cell r="AT709" t="str">
            <v>56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  <cell r="AT710" t="str">
            <v>56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  <cell r="AT711" t="str">
            <v>56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  <cell r="AT712" t="str">
            <v>56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  <cell r="AT713" t="str">
            <v>56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T714" t="str">
            <v>56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  <cell r="AT715" t="str">
            <v>56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  <cell r="AT716" t="str">
            <v>56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  <cell r="AT717" t="str">
            <v>56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T718" t="str">
            <v>56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  <cell r="AT719" t="str">
            <v>56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  <cell r="AT720" t="str">
            <v>56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  <cell r="AT721" t="str">
            <v>56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  <cell r="AT722" t="str">
            <v>56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  <cell r="AT723" t="str">
            <v>56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  <cell r="AT724" t="str">
            <v>56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  <cell r="AT725" t="str">
            <v>56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  <cell r="AT726" t="str">
            <v>56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  <cell r="AT727" t="str">
            <v>55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  <cell r="AT728" t="str">
            <v>56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  <cell r="AT729" t="str">
            <v>56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  <cell r="AT730" t="str">
            <v>56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  <cell r="AT731" t="str">
            <v>56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T732" t="str">
            <v>56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  <cell r="AT733" t="str">
            <v>56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  <cell r="AT734" t="str">
            <v>56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  <cell r="AT735">
            <v>5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  <cell r="AT736">
            <v>5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  <cell r="AT737">
            <v>5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  <cell r="AT738">
            <v>5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  <cell r="AT739">
            <v>5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  <cell r="AT740">
            <v>5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  <cell r="AT741">
            <v>5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  <cell r="AT742">
            <v>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  <cell r="AT743" t="str">
            <v>5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  <cell r="AT744" t="str">
            <v>5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  <cell r="AT745">
            <v>5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  <cell r="AT746" t="str">
            <v>5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T747">
            <v>5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  <cell r="AT748">
            <v>5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  <cell r="AT749">
            <v>5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  <cell r="AT750">
            <v>5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  <cell r="AT751">
            <v>5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  <cell r="AT752">
            <v>5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  <cell r="AT753">
            <v>5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  <cell r="AT754">
            <v>5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  <cell r="AT755">
            <v>5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  <cell r="AT756">
            <v>5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  <cell r="AT757">
            <v>5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  <cell r="AT758">
            <v>5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  <cell r="AT759">
            <v>5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  <cell r="AT760">
            <v>5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T761">
            <v>5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  <cell r="AT762">
            <v>5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  <cell r="AT763">
            <v>5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  <cell r="AT764">
            <v>5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  <cell r="AT765" t="str">
            <v>5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  <cell r="AT766" t="str">
            <v>5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  <cell r="AT767" t="str">
            <v>5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  <cell r="AT768" t="str">
            <v>5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  <cell r="AT769" t="str">
            <v>5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  <cell r="AT770">
            <v>5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  <cell r="AT771">
            <v>5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  <cell r="AT772">
            <v>5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  <cell r="AT773">
            <v>5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  <cell r="AT774" t="str">
            <v>5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  <cell r="AT775" t="str">
            <v>5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  <cell r="AT776">
            <v>5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  <cell r="AT777">
            <v>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  <cell r="AT778" t="str">
            <v>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  <cell r="AT779" t="str">
            <v>5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  <cell r="AT780" t="str">
            <v>5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  <cell r="AT781" t="str">
            <v>5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T782" t="str">
            <v>5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  <cell r="AT783" t="str">
            <v>5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  <cell r="AT784" t="str">
            <v>5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  <cell r="AT785" t="str">
            <v>5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  <cell r="AT786">
            <v>5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  <cell r="AT787">
            <v>5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  <cell r="AT788" t="str">
            <v>5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  <cell r="AT789" t="str">
            <v>5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  <cell r="AT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  <cell r="AT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  <cell r="AT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  <cell r="AT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  <cell r="AT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  <cell r="AT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T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  <cell r="AT797">
            <v>0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T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  <cell r="AT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  <cell r="AT800">
            <v>0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  <cell r="AT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  <cell r="AT802">
            <v>0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  <cell r="AT803">
            <v>0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  <cell r="AT804">
            <v>0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  <cell r="AT805">
            <v>0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  <cell r="AT806">
            <v>0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  <cell r="AT807">
            <v>0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  <cell r="AT808">
            <v>0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  <cell r="AT809">
            <v>23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  <cell r="AT810">
            <v>23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  <cell r="AT811">
            <v>23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  <cell r="AT812">
            <v>23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  <cell r="AT813">
            <v>23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  <cell r="AT814">
            <v>23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  <cell r="AT815" t="str">
            <v>23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  <cell r="AT816" t="str">
            <v>23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  <cell r="AT817">
            <v>23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  <cell r="AT818" t="str">
            <v>58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  <cell r="AT819" t="str">
            <v>57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  <cell r="AT820" t="str">
            <v>57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  <cell r="AT821">
            <v>23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  <cell r="AT822" t="str">
            <v>57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  <cell r="AT823">
            <v>23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  <cell r="AT824" t="str">
            <v>57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  <cell r="AT825">
            <v>23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  <cell r="AT826" t="str">
            <v>23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  <cell r="AT827">
            <v>23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  <cell r="AT828">
            <v>23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  <cell r="AT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  <cell r="AT830">
            <v>23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  <cell r="AT831" t="str">
            <v xml:space="preserve"> 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  <cell r="AT832">
            <v>23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  <cell r="AT833" t="str">
            <v>35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  <cell r="AT834" t="str">
            <v>25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  <cell r="AT835">
            <v>23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  <cell r="AT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  <cell r="AT837" t="str">
            <v>57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  <cell r="AT838" t="str">
            <v>57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  <cell r="AT839">
            <v>23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  <cell r="AT840" t="str">
            <v>57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  <cell r="AT841">
            <v>0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  <cell r="AT842" t="str">
            <v>57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  <cell r="AT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  <cell r="AT844" t="str">
            <v>23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  <cell r="AT845" t="str">
            <v>23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  <cell r="AT846">
            <v>23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  <cell r="AT847" t="str">
            <v>23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T848" t="str">
            <v>23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  <cell r="AT849" t="str">
            <v>23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  <cell r="AT850" t="str">
            <v>57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T851" t="str">
            <v>57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  <cell r="AT852">
            <v>0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  <cell r="AT853" t="str">
            <v>34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  <cell r="AT854" t="str">
            <v>34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  <cell r="AT855" t="str">
            <v>23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  <cell r="AT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  <cell r="AT857">
            <v>0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  <cell r="AT858">
            <v>0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  <cell r="AT859" t="str">
            <v>57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  <cell r="AT860" t="str">
            <v>57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  <cell r="AT861">
            <v>23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  <cell r="AT862">
            <v>23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  <cell r="AT863" t="str">
            <v>57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  <cell r="AT864" t="str">
            <v>57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  <cell r="AT865" t="str">
            <v>57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  <cell r="AT866" t="str">
            <v>57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  <cell r="AT867" t="str">
            <v>57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  <cell r="AT868" t="str">
            <v>57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  <cell r="AT869" t="str">
            <v>57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  <cell r="AT870" t="str">
            <v>57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  <cell r="AT871">
            <v>23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  <cell r="AT872">
            <v>23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  <cell r="AT873" t="str">
            <v>57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  <cell r="AT874" t="str">
            <v>57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  <cell r="AT875" t="str">
            <v>57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  <cell r="AT876" t="str">
            <v>57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  <cell r="AT877" t="str">
            <v>57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  <cell r="AT878" t="str">
            <v>57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  <cell r="AT879" t="str">
            <v>57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  <cell r="AT880" t="str">
            <v>57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  <cell r="AT881" t="str">
            <v>57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  <cell r="AT882" t="str">
            <v>57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  <cell r="AT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  <cell r="AT884" t="str">
            <v>57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  <cell r="AT885" t="str">
            <v>57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T886" t="str">
            <v>57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  <cell r="AT887">
            <v>23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  <cell r="AT888" t="str">
            <v>57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  <cell r="AT889" t="str">
            <v xml:space="preserve"> 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  <cell r="AT890" t="str">
            <v xml:space="preserve"> 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  <cell r="AT891" t="str">
            <v>23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  <cell r="AT892" t="str">
            <v xml:space="preserve"> 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  <cell r="AT893" t="str">
            <v>23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  <cell r="AT894" t="str">
            <v>57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  <cell r="AT895" t="str">
            <v>57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  <cell r="AT896" t="str">
            <v xml:space="preserve"> 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  <cell r="AT897" t="str">
            <v>57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  <cell r="AT898" t="str">
            <v>57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  <cell r="AT899" t="str">
            <v>57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  <cell r="AT900" t="str">
            <v>57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  <cell r="AT901" t="str">
            <v>57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  <cell r="AT902" t="str">
            <v>57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  <cell r="AT903" t="str">
            <v>57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  <cell r="AT904" t="str">
            <v>57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  <cell r="AT905" t="str">
            <v>57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  <cell r="AT906" t="str">
            <v>23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  <cell r="AT907" t="str">
            <v>57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  <cell r="AT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  <cell r="AT909">
            <v>0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  <cell r="AT910" t="str">
            <v>57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  <cell r="AT911">
            <v>0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  <cell r="AT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  <cell r="AT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  <cell r="AT914" t="str">
            <v>23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  <cell r="AT915" t="str">
            <v>23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  <cell r="AT916" t="str">
            <v>23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  <cell r="AT917" t="str">
            <v>23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  <cell r="AT918" t="str">
            <v>57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  <cell r="AT919" t="str">
            <v>57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  <cell r="AT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  <cell r="AT921">
            <v>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  <cell r="AT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T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  <cell r="AT924">
            <v>0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  <cell r="AT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  <cell r="AT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  <cell r="AT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  <cell r="AT928" t="str">
            <v>57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  <cell r="AT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T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  <cell r="AT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  <cell r="AT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  <cell r="AT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  <cell r="AT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  <cell r="AT935" t="str">
            <v>23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  <cell r="AT936" t="str">
            <v>23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  <cell r="AT937">
            <v>23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  <cell r="AT938" t="str">
            <v>57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  <cell r="AT939">
            <v>23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  <cell r="AT940">
            <v>23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  <cell r="AT941">
            <v>23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  <cell r="AT942">
            <v>23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  <cell r="AT943">
            <v>23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  <cell r="AT944" t="str">
            <v>57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  <cell r="AT945" t="str">
            <v>23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  <cell r="AT946" t="str">
            <v>23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  <cell r="AT947" t="str">
            <v>23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T948" t="str">
            <v>57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  <cell r="AT949" t="str">
            <v>57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  <cell r="AT950" t="str">
            <v>57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  <cell r="AT951" t="str">
            <v>57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  <cell r="AT952" t="str">
            <v>57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  <cell r="AT953" t="str">
            <v>57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  <cell r="AT954" t="str">
            <v>57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  <cell r="AT955">
            <v>0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  <cell r="AT956">
            <v>0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  <cell r="AT957">
            <v>0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  <cell r="AT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  <cell r="AT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  <cell r="AT960">
            <v>0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  <cell r="AT961">
            <v>0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  <cell r="AT962">
            <v>0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  <cell r="AT963">
            <v>0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  <cell r="AT964">
            <v>0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  <cell r="AT965">
            <v>0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  <cell r="AT966">
            <v>0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  <cell r="AT967">
            <v>0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  <cell r="AT968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  <cell r="AT969">
            <v>0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  <cell r="AT970" t="str">
            <v>57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T971" t="str">
            <v>57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  <cell r="AT972" t="str">
            <v>57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T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  <cell r="AT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  <cell r="AT975" t="str">
            <v>23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  <cell r="AT976" t="str">
            <v>35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  <cell r="AT977" t="str">
            <v>23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  <cell r="AT978" t="str">
            <v>35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  <cell r="AT979" t="str">
            <v>23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  <cell r="AT980" t="str">
            <v>35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  <cell r="AT981" t="str">
            <v>23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  <cell r="AT982" t="str">
            <v>35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  <cell r="AT983" t="str">
            <v>23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  <cell r="AT984" t="str">
            <v>35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  <cell r="AT985" t="str">
            <v>23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  <cell r="AT986" t="str">
            <v>35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  <cell r="AT987" t="str">
            <v>23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  <cell r="AT988" t="str">
            <v>23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  <cell r="AT989" t="str">
            <v>57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T990" t="str">
            <v>57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  <cell r="AT991" t="str">
            <v>23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  <cell r="AT992" t="str">
            <v>23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  <cell r="AT993" t="str">
            <v>35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  <cell r="AT994" t="str">
            <v>23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  <cell r="AT995" t="str">
            <v>23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  <cell r="AT996" t="str">
            <v>23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  <cell r="AT997">
            <v>0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  <cell r="AT998">
            <v>0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  <cell r="AT999">
            <v>0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  <cell r="AT1000">
            <v>0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T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  <cell r="AT1002">
            <v>0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  <cell r="AT1003">
            <v>0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  <cell r="AT1004">
            <v>0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  <cell r="AT1005">
            <v>0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  <cell r="AT1006">
            <v>0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  <cell r="AT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  <cell r="AT1008">
            <v>0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  <cell r="AT1009" t="str">
            <v>23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T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  <cell r="AT1011">
            <v>23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  <cell r="AT1012" t="str">
            <v>57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  <cell r="AT1013" t="str">
            <v>23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  <cell r="AT1014" t="str">
            <v>35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  <cell r="AT1015" t="str">
            <v>23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  <cell r="AT1016" t="str">
            <v>35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  <cell r="AT1017" t="str">
            <v>23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  <cell r="AT1018" t="str">
            <v>23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  <cell r="AT1019" t="str">
            <v>57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  <cell r="AT1020" t="str">
            <v>57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  <cell r="AT1021">
            <v>0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  <cell r="AT1022">
            <v>0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  <cell r="AT1023" t="str">
            <v>60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  <cell r="AT1024" t="str">
            <v>60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  <cell r="AT1025" t="str">
            <v>60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  <cell r="AT1026" t="str">
            <v>57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  <cell r="AT1027" t="str">
            <v>57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  <cell r="AT1028" t="str">
            <v>57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  <cell r="AT1029">
            <v>0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  <cell r="AT1030">
            <v>0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  <cell r="AT1031">
            <v>0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  <cell r="AT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  <cell r="AT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  <cell r="AT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  <cell r="AT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  <cell r="AT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  <cell r="AT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  <cell r="AT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T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  <cell r="AT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  <cell r="AT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  <cell r="AT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  <cell r="AT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  <cell r="AT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  <cell r="AT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  <cell r="AT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  <cell r="AT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  <cell r="AT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  <cell r="AT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  <cell r="AT1050">
            <v>0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  <cell r="AT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  <cell r="AT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  <cell r="AT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  <cell r="AT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  <cell r="AT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  <cell r="AT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  <cell r="AT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  <cell r="AT1058" t="str">
            <v>57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  <cell r="AT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  <cell r="AT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  <cell r="AT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  <cell r="AT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  <cell r="AT1063">
            <v>0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  <cell r="AT1064">
            <v>0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  <cell r="AT1065">
            <v>0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  <cell r="AT1066">
            <v>0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  <cell r="AT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  <cell r="AT1068" t="str">
            <v>53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  <cell r="AT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  <cell r="AT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  <cell r="AT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  <cell r="AT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  <cell r="AT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  <cell r="AT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  <cell r="AT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  <cell r="AT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  <cell r="AT1077" t="str">
            <v>23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  <cell r="AT1078">
            <v>11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  <cell r="AT1079" t="str">
            <v>53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  <cell r="AT1080" t="str">
            <v>53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  <cell r="AT1081" t="str">
            <v>53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  <cell r="AT1082" t="str">
            <v>53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  <cell r="AT1083">
            <v>0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  <cell r="AT1084" t="str">
            <v>57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  <cell r="AT1085" t="str">
            <v>57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  <cell r="AT1086" t="str">
            <v>57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T1087" t="str">
            <v>57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  <cell r="AT1088" t="str">
            <v>57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T1089" t="str">
            <v>57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  <cell r="AT1090" t="str">
            <v>57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  <cell r="AT1091" t="str">
            <v>57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  <cell r="AT1092" t="str">
            <v>57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  <cell r="AT1093" t="str">
            <v>57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T1094" t="str">
            <v>57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  <cell r="AT1095" t="str">
            <v>53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T1096" t="str">
            <v>57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  <cell r="AT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T1098">
            <v>11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  <cell r="AT1099" t="str">
            <v>57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  <cell r="AT1100" t="str">
            <v>11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T1101" t="str">
            <v>11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  <cell r="AT1102" t="str">
            <v xml:space="preserve"> 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  <cell r="AT1103" t="str">
            <v>57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  <cell r="AT1104" t="str">
            <v>57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T1105" t="str">
            <v>23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  <cell r="AT1106" t="str">
            <v>57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  <cell r="AT1107">
            <v>11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  <cell r="AT1108" t="str">
            <v>23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  <cell r="AT1109" t="str">
            <v>57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T1110" t="str">
            <v>57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  <cell r="AT1111" t="str">
            <v>11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  <cell r="AT1112" t="str">
            <v>23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  <cell r="AT1113" t="str">
            <v>11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  <cell r="AT1114" t="str">
            <v>23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  <cell r="AT1115" t="str">
            <v>11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  <cell r="AT1116" t="str">
            <v>23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  <cell r="AT1117" t="str">
            <v>11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  <cell r="AT1118" t="str">
            <v>57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  <cell r="AT1119" t="str">
            <v>11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  <cell r="AT1120" t="str">
            <v>23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  <cell r="AT1121" t="str">
            <v>57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T1122" t="str">
            <v>57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  <cell r="AT1123">
            <v>0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  <cell r="AT1124" t="str">
            <v>57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  <cell r="AT1125" t="str">
            <v>11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  <cell r="AT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  <cell r="AT1127" t="str">
            <v>11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  <cell r="AT1128" t="str">
            <v>23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  <cell r="AT1129" t="str">
            <v>23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  <cell r="AT1130" t="str">
            <v>57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T1131" t="str">
            <v>57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  <cell r="AT1132" t="str">
            <v>57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  <cell r="AT1133" t="str">
            <v>57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  <cell r="AT1134" t="str">
            <v>23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  <cell r="AT1135" t="str">
            <v>23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  <cell r="AT1136" t="str">
            <v>57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  <cell r="AT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  <cell r="AT1138" t="str">
            <v>57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  <cell r="AT1139" t="str">
            <v>57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  <cell r="AT1140" t="str">
            <v>56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  <cell r="AT1141" t="str">
            <v>23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  <cell r="AT1142" t="str">
            <v>23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  <cell r="AT1143" t="str">
            <v>57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  <cell r="AT1144" t="str">
            <v>57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  <cell r="AT1145" t="str">
            <v>23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  <cell r="AT1146" t="str">
            <v>5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  <cell r="AT1147" t="str">
            <v>23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  <cell r="AT1148" t="str">
            <v>23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  <cell r="AT1149" t="str">
            <v>11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  <cell r="AT1150" t="str">
            <v>57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  <cell r="AT1151" t="str">
            <v>11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  <cell r="AT1152" t="str">
            <v>57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  <cell r="AT1153" t="str">
            <v>11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  <cell r="AT1154" t="str">
            <v>23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  <cell r="AT1155" t="str">
            <v>5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  <cell r="AT1156" t="str">
            <v>23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  <cell r="AT1157" t="str">
            <v>57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  <cell r="AT1158" t="str">
            <v>23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  <cell r="AT1159" t="str">
            <v>57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  <cell r="AT1160">
            <v>11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  <cell r="AT1161" t="str">
            <v>57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  <cell r="AT1162" t="str">
            <v>4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  <cell r="AT1163" t="str">
            <v>57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  <cell r="AT1164" t="str">
            <v>57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  <cell r="AT1165" t="str">
            <v>57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  <cell r="AT1166" t="str">
            <v xml:space="preserve"> 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  <cell r="AT1167" t="str">
            <v xml:space="preserve"> 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  <cell r="AT1168">
            <v>0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  <cell r="AT1169">
            <v>0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T1170" t="str">
            <v>23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  <cell r="AT1171" t="str">
            <v>23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  <cell r="AT1172" t="str">
            <v>23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  <cell r="AT1173" t="str">
            <v>23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  <cell r="AT1174">
            <v>11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  <cell r="AT1175">
            <v>11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  <cell r="AT1176" t="str">
            <v>23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  <cell r="AT1177" t="str">
            <v>23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T1178" t="str">
            <v>56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  <cell r="AT1179">
            <v>0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  <cell r="AT1180">
            <v>5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  <cell r="AT1181" t="str">
            <v>5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  <cell r="AT1182" t="str">
            <v>5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  <cell r="AT1183" t="str">
            <v>5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  <cell r="AT1184">
            <v>0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  <cell r="AT1185">
            <v>0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  <cell r="AT1186">
            <v>11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  <cell r="AT1187">
            <v>11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  <cell r="AT1188" t="str">
            <v>5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  <cell r="AT1189" t="str">
            <v>5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  <cell r="AT1190">
            <v>0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  <cell r="AT1191" t="str">
            <v xml:space="preserve"> 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  <cell r="AT1192" t="str">
            <v>5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  <cell r="AT1193" t="str">
            <v>57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  <cell r="AT1194" t="str">
            <v>57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  <cell r="AT1195" t="str">
            <v>5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  <cell r="AT1196" t="str">
            <v>5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  <cell r="AT1197" t="str">
            <v>5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  <cell r="AT1198" t="str">
            <v>5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  <cell r="AT1199" t="str">
            <v>5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  <cell r="AT1200" t="str">
            <v>5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  <cell r="AT1201" t="str">
            <v>11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  <cell r="AT1202" t="str">
            <v>23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  <cell r="AT1203" t="str">
            <v>57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  <cell r="AT1204" t="str">
            <v>57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  <cell r="AT1205">
            <v>0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  <cell r="AT1206">
            <v>0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  <cell r="AT1207">
            <v>0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  <cell r="AT1208" t="str">
            <v>5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  <cell r="AT1209">
            <v>0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  <cell r="AT1210">
            <v>0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  <cell r="AT1211">
            <v>0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  <cell r="AT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  <cell r="AT1213">
            <v>0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  <cell r="AT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  <cell r="AT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  <cell r="AT1216">
            <v>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  <cell r="AT1217">
            <v>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  <cell r="AT1218">
            <v>0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  <cell r="AT1219">
            <v>0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  <cell r="AT1220">
            <v>0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  <cell r="AT1221">
            <v>0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  <cell r="AT1222">
            <v>0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  <cell r="AT1223" t="str">
            <v>23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  <cell r="AT1224">
            <v>0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  <cell r="AT1225">
            <v>0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  <cell r="AT1226">
            <v>0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  <cell r="AT1227">
            <v>0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  <cell r="AT1228">
            <v>0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  <cell r="AT1229">
            <v>0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  <cell r="AT1230">
            <v>0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  <cell r="AT1231">
            <v>0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  <cell r="AT1232">
            <v>0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  <cell r="AT1233">
            <v>0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  <cell r="AT1234" t="str">
            <v>57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  <cell r="AT1235" t="str">
            <v>57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  <cell r="AT1236" t="str">
            <v>57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  <cell r="AT1237">
            <v>0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  <cell r="AT1238" t="str">
            <v>57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  <cell r="AT1239">
            <v>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  <cell r="AT1240">
            <v>0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  <cell r="AT1241" t="str">
            <v>57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  <cell r="AT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  <cell r="AT1243" t="str">
            <v>57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  <cell r="AT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  <cell r="AT1245">
            <v>0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  <cell r="AT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  <cell r="AT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  <cell r="AT1248" t="str">
            <v>57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  <cell r="AT1249" t="str">
            <v>57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  <cell r="AT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  <cell r="AT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  <cell r="AT1252">
            <v>0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  <cell r="AT1253" t="str">
            <v>57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  <cell r="AT1254" t="str">
            <v>57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  <cell r="AT1255" t="str">
            <v>57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  <cell r="AT1256" t="str">
            <v>57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  <cell r="AT1257">
            <v>0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  <cell r="AT1258" t="str">
            <v>57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  <cell r="AT1259">
            <v>0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  <cell r="AT1260" t="str">
            <v>57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  <cell r="AT1261">
            <v>0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  <cell r="AT1262" t="str">
            <v>57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  <cell r="AT1263" t="str">
            <v>57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  <cell r="AT1264">
            <v>0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  <cell r="AT1265" t="str">
            <v>57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T1266" t="str">
            <v>57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  <cell r="AT1267">
            <v>0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  <cell r="AT1268">
            <v>0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  <cell r="AT1269">
            <v>0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  <cell r="AT1270" t="str">
            <v>57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  <cell r="AT1271" t="str">
            <v>57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  <cell r="AT1272">
            <v>0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  <cell r="AT1273">
            <v>0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  <cell r="AT1274" t="str">
            <v>57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T1275" t="str">
            <v>57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  <cell r="AT1276" t="str">
            <v>57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  <cell r="AT1277" t="str">
            <v>57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  <cell r="AT1278" t="str">
            <v>57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T1279" t="str">
            <v>57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  <cell r="AT1280" t="str">
            <v>57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  <cell r="AT1281" t="str">
            <v>57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  <cell r="AT1282" t="str">
            <v>57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  <cell r="AT1283" t="str">
            <v>57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T1284" t="str">
            <v>57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  <cell r="AT1285">
            <v>0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  <cell r="AT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  <cell r="AT1287" t="str">
            <v>57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  <cell r="AT1288" t="str">
            <v>57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  <cell r="AT1289" t="str">
            <v>57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  <cell r="AT1290" t="str">
            <v>57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T1291" t="str">
            <v>57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  <cell r="AT1292" t="str">
            <v>57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  <cell r="AT1293" t="str">
            <v>57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T1294" t="str">
            <v>57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  <cell r="AT1295" t="str">
            <v>57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T1296" t="str">
            <v>57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T1297" t="str">
            <v>57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  <cell r="AT1298" t="str">
            <v>57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  <cell r="AT1299" t="str">
            <v>57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  <cell r="AT1300" t="str">
            <v>57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  <cell r="AT1301" t="str">
            <v>57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  <cell r="AT1302" t="str">
            <v>57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  <cell r="AT1303" t="str">
            <v>57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  <cell r="AT1304" t="str">
            <v>57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  <cell r="AT1305" t="str">
            <v>57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  <cell r="AT1306" t="str">
            <v>57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  <cell r="AT1307" t="str">
            <v>57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  <cell r="AT1308" t="str">
            <v>57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  <cell r="AT1309" t="str">
            <v>57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  <cell r="AT1310" t="str">
            <v>57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  <cell r="AT1311" t="str">
            <v>57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  <cell r="AT1312" t="str">
            <v>57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  <cell r="AT1313" t="str">
            <v>57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  <cell r="AT1314" t="str">
            <v>57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  <cell r="AT1315" t="str">
            <v>57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  <cell r="AT1316" t="str">
            <v>57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  <cell r="AT1317" t="str">
            <v>57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  <cell r="AT1318" t="str">
            <v>57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  <cell r="AT1319" t="str">
            <v>57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  <cell r="AT1320" t="str">
            <v>57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  <cell r="AT1321" t="str">
            <v>57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  <cell r="AT1322" t="str">
            <v>57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  <cell r="AT1323" t="str">
            <v xml:space="preserve"> 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  <cell r="AT1324" t="str">
            <v xml:space="preserve"> 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  <cell r="AT1325" t="str">
            <v xml:space="preserve"> 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  <cell r="AT1326" t="str">
            <v xml:space="preserve"> 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  <cell r="AT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  <cell r="AT1328">
            <v>0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  <cell r="AT1329">
            <v>0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  <cell r="AT1330" t="str">
            <v>57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T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  <cell r="AT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  <cell r="AT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  <cell r="AT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  <cell r="AT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T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  <cell r="AT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  <cell r="AT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  <cell r="AT1339">
            <v>0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  <cell r="AT1340">
            <v>0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  <cell r="AT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  <cell r="AT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  <cell r="AT1343">
            <v>0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  <cell r="AT1344">
            <v>0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  <cell r="AT1345">
            <v>0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  <cell r="AT1346">
            <v>0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  <cell r="AT1347" t="str">
            <v xml:space="preserve"> 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  <cell r="AT1348">
            <v>12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  <cell r="AT1349">
            <v>12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  <cell r="AT1350">
            <v>12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  <cell r="AT1351">
            <v>12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  <cell r="AT1352">
            <v>12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  <cell r="AT1353">
            <v>12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  <cell r="AT1354" t="str">
            <v>12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  <cell r="AT1355" t="str">
            <v>12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  <cell r="AT1356">
            <v>12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  <cell r="AT1357">
            <v>12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  <cell r="AT1358">
            <v>12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  <cell r="AT1359">
            <v>12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  <cell r="AT1360">
            <v>12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  <cell r="AT1361">
            <v>12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  <cell r="AT1362">
            <v>12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  <cell r="AT1363">
            <v>12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T1364">
            <v>12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  <cell r="AT1365">
            <v>12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  <cell r="AT1366">
            <v>12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T1367">
            <v>12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  <cell r="AT1368">
            <v>12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T1369">
            <v>12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  <cell r="AT1370" t="str">
            <v>12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  <cell r="AT1371" t="str">
            <v>12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  <cell r="AT1372" t="str">
            <v>12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  <cell r="AT1373" t="str">
            <v>12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  <cell r="AT1374" t="str">
            <v>12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  <cell r="AT1375" t="str">
            <v>12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  <cell r="AT1376" t="str">
            <v>12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  <cell r="AT1377" t="str">
            <v>12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  <cell r="AT1378" t="str">
            <v>12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  <cell r="AT1379" t="str">
            <v>12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  <cell r="AT1380" t="str">
            <v>12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  <cell r="AT1381" t="str">
            <v>12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  <cell r="AT1382" t="str">
            <v>12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  <cell r="AT1383" t="str">
            <v>12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  <cell r="AT1384">
            <v>0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  <cell r="AT1385">
            <v>0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T1386" t="str">
            <v>58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  <cell r="AT1387" t="str">
            <v>39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  <cell r="AT1388" t="str">
            <v>58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  <cell r="AT1389" t="str">
            <v>22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T1390" t="str">
            <v>58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  <cell r="AT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  <cell r="AT1392" t="str">
            <v>58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  <cell r="AT1393" t="str">
            <v>5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  <cell r="AT1394">
            <v>22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  <cell r="AT1395" t="str">
            <v>58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  <cell r="AT1396" t="str">
            <v>5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  <cell r="AT1397">
            <v>22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  <cell r="AT1398" t="str">
            <v>58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  <cell r="AT1399" t="str">
            <v>56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  <cell r="AT1400">
            <v>22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  <cell r="AT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  <cell r="AT1402" t="str">
            <v>58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  <cell r="AT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  <cell r="AT1404" t="str">
            <v>58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  <cell r="AT1405" t="str">
            <v>58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  <cell r="AT1406" t="str">
            <v>58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  <cell r="AT1407" t="str">
            <v>58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  <cell r="AT1408" t="str">
            <v>58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  <cell r="AT1409">
            <v>0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  <cell r="AT1410">
            <v>0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  <cell r="AT1411">
            <v>0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  <cell r="AT1412" t="str">
            <v>39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  <cell r="AT1413">
            <v>22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  <cell r="AT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  <cell r="AT1415">
            <v>0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  <cell r="AT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  <cell r="AT1417" t="str">
            <v>58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  <cell r="AT1418" t="str">
            <v>58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  <cell r="AT1419" t="str">
            <v>58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  <cell r="AT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  <cell r="AT1421" t="str">
            <v>22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  <cell r="AT1422" t="str">
            <v>58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  <cell r="AT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  <cell r="AT1424" t="str">
            <v>58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  <cell r="AT1425" t="str">
            <v>58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  <cell r="AT1426">
            <v>0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  <cell r="AT1427" t="str">
            <v>58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  <cell r="AT1428">
            <v>0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  <cell r="AT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  <cell r="AT1430" t="str">
            <v>58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  <cell r="AT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  <cell r="AT1432" t="str">
            <v>58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  <cell r="AT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  <cell r="AT1434" t="str">
            <v>22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  <cell r="AT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  <cell r="AT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  <cell r="AT1437" t="str">
            <v>39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  <cell r="AT1438" t="str">
            <v>58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  <cell r="AT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  <cell r="AT1440" t="str">
            <v>58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  <cell r="AT1441" t="str">
            <v>58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  <cell r="AT1442" t="str">
            <v>58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  <cell r="AT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  <cell r="AT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  <cell r="AT1445">
            <v>0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  <cell r="AT1446">
            <v>0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  <cell r="AT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  <cell r="AT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  <cell r="AT1449" t="str">
            <v>5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  <cell r="AT1450" t="str">
            <v>58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  <cell r="AT1451" t="str">
            <v>5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  <cell r="AT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  <cell r="AT1453" t="str">
            <v>58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  <cell r="AT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  <cell r="AT1455" t="str">
            <v>29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  <cell r="AT1456" t="str">
            <v>22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  <cell r="AT1457" t="str">
            <v>58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  <cell r="AT1458">
            <v>22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  <cell r="AT1459" t="str">
            <v>58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  <cell r="AT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  <cell r="AT1461" t="str">
            <v>58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  <cell r="AT1462">
            <v>0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  <cell r="AT1463">
            <v>0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  <cell r="AT1464" t="str">
            <v>58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  <cell r="AT1465" t="str">
            <v>29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  <cell r="AT1466" t="str">
            <v>58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  <cell r="AT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T1468" t="str">
            <v>22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  <cell r="AT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  <cell r="AT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  <cell r="AT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  <cell r="AT1472">
            <v>22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  <cell r="AT1473">
            <v>0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  <cell r="AT1474" t="str">
            <v>28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  <cell r="AT1475" t="str">
            <v>22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  <cell r="AT1476">
            <v>0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  <cell r="AT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  <cell r="AT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  <cell r="AT1479">
            <v>0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  <cell r="AT1480" t="str">
            <v>28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  <cell r="AT1481" t="str">
            <v>58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  <cell r="AT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  <cell r="AT1483" t="str">
            <v>39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  <cell r="AT1484" t="str">
            <v>58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  <cell r="AT1485" t="str">
            <v>22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T1486" t="str">
            <v>58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  <cell r="AT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T1488" t="str">
            <v>58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  <cell r="AT1489" t="str">
            <v>39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  <cell r="AT1490" t="str">
            <v>22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  <cell r="AT1491" t="str">
            <v>39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  <cell r="AT1492" t="str">
            <v>22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  <cell r="AT1493" t="str">
            <v>39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  <cell r="AT1494" t="str">
            <v>22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T1495" t="str">
            <v>58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  <cell r="AT1496" t="str">
            <v>22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T1497" t="str">
            <v>58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  <cell r="AT1498" t="str">
            <v>58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  <cell r="AT1499" t="str">
            <v>39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  <cell r="AT1500" t="str">
            <v>22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  <cell r="AT1501" t="str">
            <v>58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  <cell r="AT1502" t="str">
            <v>39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  <cell r="AT1503">
            <v>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  <cell r="AT1504">
            <v>0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  <cell r="AT1505" t="str">
            <v>58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T1506" t="str">
            <v>58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  <cell r="AT1507" t="str">
            <v>22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  <cell r="AT1508">
            <v>0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  <cell r="AT1509" t="str">
            <v>58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  <cell r="AT1510" t="str">
            <v xml:space="preserve">58 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  <cell r="AT1511" t="str">
            <v>22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  <cell r="AT1512">
            <v>0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  <cell r="AT1513">
            <v>0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  <cell r="AT1514" t="str">
            <v>58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T1515" t="str">
            <v>58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  <cell r="AT1516" t="str">
            <v xml:space="preserve"> 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  <cell r="AT1517" t="str">
            <v>22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  <cell r="AT1518" t="str">
            <v>22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  <cell r="AT1519" t="str">
            <v>22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T1520" t="str">
            <v>58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  <cell r="AT1521" t="str">
            <v>58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  <cell r="AT1522" t="str">
            <v>56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  <cell r="AT1523" t="str">
            <v>58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  <cell r="AT1524" t="str">
            <v>58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  <cell r="AT1525" t="str">
            <v>58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  <cell r="AT1526" t="str">
            <v>58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  <cell r="AT1527" t="str">
            <v>58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  <cell r="AT1528" t="str">
            <v>29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  <cell r="AT1529" t="str">
            <v>22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  <cell r="AT1530" t="str">
            <v>25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  <cell r="AT1531" t="str">
            <v>25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  <cell r="AT1532" t="str">
            <v>58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  <cell r="AT1533" t="str">
            <v>58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  <cell r="AT1534" t="str">
            <v>23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  <cell r="AT1535" t="str">
            <v>35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  <cell r="AT1536" t="str">
            <v>40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  <cell r="AT1537" t="str">
            <v>40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  <cell r="AT1538" t="str">
            <v>40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  <cell r="AT1539" t="str">
            <v>40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  <cell r="AT1540" t="str">
            <v>40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  <cell r="AT1541" t="str">
            <v>40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T1542" t="str">
            <v>40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  <cell r="AT1543" t="str">
            <v>40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  <cell r="AT1544" t="str">
            <v>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  <cell r="AT1545">
            <v>2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  <cell r="AT1546">
            <v>2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  <cell r="AT1547" t="str">
            <v>55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  <cell r="AT1548">
            <v>4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  <cell r="AT1549">
            <v>4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  <cell r="AT1550">
            <v>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  <cell r="AT1551">
            <v>4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  <cell r="AT1552">
            <v>4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  <cell r="AT1553" t="str">
            <v>57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  <cell r="AT1554" t="str">
            <v>57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  <cell r="AT1555" t="str">
            <v>57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  <cell r="AT1556" t="str">
            <v>57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  <cell r="AT1557" t="str">
            <v>55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  <cell r="AT1558">
            <v>4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T1559">
            <v>4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  <cell r="AT1560">
            <v>4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  <cell r="AT1561">
            <v>4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  <cell r="AT1562">
            <v>6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  <cell r="AT1563">
            <v>6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  <cell r="AT1564" t="str">
            <v>6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  <cell r="AT1565">
            <v>6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  <cell r="AT1566">
            <v>6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  <cell r="AT1567">
            <v>6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  <cell r="AT1568">
            <v>6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  <cell r="AT1569">
            <v>6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  <cell r="AT1570">
            <v>6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  <cell r="AT1571">
            <v>6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  <cell r="AT1572">
            <v>6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  <cell r="AT1573" t="str">
            <v>56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  <cell r="AT1574" t="str">
            <v>56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  <cell r="AT1575">
            <v>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  <cell r="AT1576">
            <v>6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  <cell r="AT1577">
            <v>6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  <cell r="AT1578">
            <v>6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  <cell r="AT1579">
            <v>6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  <cell r="AT1580">
            <v>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  <cell r="AT1581">
            <v>6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  <cell r="AT1582" t="str">
            <v>56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  <cell r="AT1583" t="str">
            <v>56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T1584" t="str">
            <v>56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  <cell r="AT1585" t="str">
            <v>56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  <cell r="AT1586" t="str">
            <v>56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  <cell r="AT1587" t="str">
            <v>56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  <cell r="AT1588" t="str">
            <v>56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  <cell r="AT1589" t="str">
            <v>5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  <cell r="AT1590" t="str">
            <v>5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  <cell r="AT1591" t="str">
            <v>5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T1592" t="str">
            <v>5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  <cell r="AT1593" t="str">
            <v>5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  <cell r="AT1594" t="str">
            <v>57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  <cell r="AT1595" t="str">
            <v>57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  <cell r="AT1596" t="str">
            <v>57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  <cell r="AT1597" t="str">
            <v>57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  <cell r="AT1598" t="str">
            <v>57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  <cell r="AT1599" t="str">
            <v>57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  <cell r="AT1600" t="str">
            <v>56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T1601" t="str">
            <v>56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  <cell r="AT1602" t="str">
            <v>5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  <cell r="AT1603" t="str">
            <v>5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  <cell r="AT1604" t="str">
            <v>5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  <cell r="AT1605">
            <v>8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  <cell r="AT1606">
            <v>8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  <cell r="AT1607">
            <v>8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  <cell r="AT1608">
            <v>8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  <cell r="AT1609">
            <v>8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  <cell r="AT1610">
            <v>8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  <cell r="AT1611">
            <v>8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  <cell r="AT1612">
            <v>8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  <cell r="AT1613">
            <v>8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  <cell r="AT1614">
            <v>8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  <cell r="AT1615">
            <v>8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  <cell r="AT1616">
            <v>8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  <cell r="AT1617">
            <v>8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  <cell r="AT1618">
            <v>8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  <cell r="AT1619">
            <v>8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  <cell r="AT1620">
            <v>8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  <cell r="AT1621">
            <v>8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  <cell r="AT1622">
            <v>8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  <cell r="AT1623">
            <v>8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  <cell r="AT1624">
            <v>8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  <cell r="AT1625">
            <v>8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  <cell r="AT1626">
            <v>8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  <cell r="AT1627">
            <v>8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  <cell r="AT1628">
            <v>8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  <cell r="AT1629">
            <v>8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  <cell r="AT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  <cell r="AT1631">
            <v>8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  <cell r="AT1632">
            <v>8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  <cell r="AT1633">
            <v>8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  <cell r="AT1634">
            <v>8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  <cell r="AT1635">
            <v>8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  <cell r="AT1636">
            <v>8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  <cell r="AT1637">
            <v>8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  <cell r="AT1638">
            <v>8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  <cell r="AT1639">
            <v>8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  <cell r="AT1640">
            <v>8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  <cell r="AT1641">
            <v>8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  <cell r="AT1642">
            <v>8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  <cell r="AT1643">
            <v>8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  <cell r="AT1644" t="str">
            <v>8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  <cell r="AT1645" t="str">
            <v>8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  <cell r="AT1646" t="str">
            <v>8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  <cell r="AT1647">
            <v>8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  <cell r="AT1648" t="str">
            <v>8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  <cell r="AT1649" t="str">
            <v>8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  <cell r="AT1650">
            <v>8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T1651">
            <v>8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  <cell r="AT1652" t="str">
            <v>8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  <cell r="AT1653" t="str">
            <v>8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  <cell r="AT1654" t="str">
            <v>8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  <cell r="AT1655" t="str">
            <v>8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  <cell r="AT1656">
            <v>8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  <cell r="AT1657" t="str">
            <v>8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  <cell r="AT1658" t="str">
            <v>8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  <cell r="AT1659" t="str">
            <v>8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  <cell r="AT1660">
            <v>8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  <cell r="AT1661">
            <v>8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  <cell r="AT1662">
            <v>8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  <cell r="AT1663">
            <v>8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  <cell r="AT1664">
            <v>8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T1665">
            <v>8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  <cell r="AT1666">
            <v>8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T1667">
            <v>8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  <cell r="AT1668" t="str">
            <v>8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  <cell r="AT1669" t="str">
            <v>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T1670" t="str">
            <v>55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  <cell r="AT1671" t="str">
            <v>55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  <cell r="AT1672" t="str">
            <v>55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  <cell r="AT1673" t="str">
            <v>55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  <cell r="AT1674">
            <v>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  <cell r="AT1675">
            <v>0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  <cell r="AT1676" t="str">
            <v>57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  <cell r="AT1677" t="str">
            <v>57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  <cell r="AT1678" t="str">
            <v>57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  <cell r="AT1679">
            <v>0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  <cell r="AT1680">
            <v>0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  <cell r="AT1681">
            <v>0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  <cell r="AT1682">
            <v>0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  <cell r="AT1683">
            <v>0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  <cell r="AT1684" t="str">
            <v>57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  <cell r="AT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  <cell r="AT1686" t="str">
            <v>57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  <cell r="AT1687" t="str">
            <v>57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  <cell r="AT1688" t="str">
            <v>57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  <cell r="AT1689">
            <v>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  <cell r="AT1690" t="str">
            <v>57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  <cell r="AT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  <cell r="AT1692" t="str">
            <v>57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  <cell r="AT1693" t="str">
            <v>57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  <cell r="AT1694" t="str">
            <v>57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  <cell r="AT1695" t="str">
            <v>57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  <cell r="AT1696" t="str">
            <v>57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  <cell r="AT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T1698" t="str">
            <v>57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  <cell r="AT1699">
            <v>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  <cell r="AT1700" t="str">
            <v>57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  <cell r="AT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  <cell r="AT1702" t="str">
            <v>57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  <cell r="AT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  <cell r="AT1704" t="str">
            <v>57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  <cell r="AT1705">
            <v>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  <cell r="AT1706" t="str">
            <v>57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  <cell r="AT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  <cell r="AT1708" t="str">
            <v>57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  <cell r="AT1709" t="str">
            <v>56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  <cell r="AT1710" t="str">
            <v>57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  <cell r="AT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  <cell r="AT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  <cell r="AT1713" t="str">
            <v>57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  <cell r="AT1714" t="str">
            <v>57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  <cell r="AT1715">
            <v>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  <cell r="AT1716" t="str">
            <v>57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  <cell r="AT1717" t="str">
            <v>57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T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T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  <cell r="AT1720" t="str">
            <v>57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  <cell r="AT1721" t="str">
            <v>57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T1722" t="str">
            <v>57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  <cell r="AT1723" t="str">
            <v>56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  <cell r="AT1724" t="str">
            <v>57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  <cell r="AT1725" t="str">
            <v>57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  <cell r="AT1726" t="str">
            <v>57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  <cell r="AT1727" t="str">
            <v>57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  <cell r="AT1728" t="str">
            <v>57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  <cell r="AT1729" t="str">
            <v>56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  <cell r="AT1730" t="str">
            <v>25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  <cell r="AT1731" t="str">
            <v>57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  <cell r="AT1732" t="str">
            <v>25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  <cell r="AT1733" t="str">
            <v>57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  <cell r="AT1734" t="str">
            <v>57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  <cell r="AT1735" t="str">
            <v>57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  <cell r="AT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  <cell r="AT1737">
            <v>0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  <cell r="AT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  <cell r="AT1739">
            <v>18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T1740">
            <v>18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  <cell r="AT1741" t="str">
            <v>26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T1742" t="str">
            <v>26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  <cell r="AT1743">
            <v>18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  <cell r="AT1744" t="str">
            <v>26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  <cell r="AT1745">
            <v>18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  <cell r="AT1746">
            <v>18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  <cell r="AT1747">
            <v>18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  <cell r="AT1748">
            <v>26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  <cell r="AT1749">
            <v>18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  <cell r="AT1750">
            <v>18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  <cell r="AT1751">
            <v>18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T1752">
            <v>18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  <cell r="AT1753">
            <v>18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  <cell r="AT1754" t="str">
            <v>34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  <cell r="AT1755">
            <v>18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  <cell r="AT1756">
            <v>18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  <cell r="AT1757">
            <v>34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  <cell r="AT1758">
            <v>18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  <cell r="AT1759">
            <v>18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  <cell r="AT1760">
            <v>18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  <cell r="AT1761">
            <v>18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  <cell r="AT1762">
            <v>18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  <cell r="AT1763">
            <v>18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T1764">
            <v>18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  <cell r="AT1765" t="str">
            <v>34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  <cell r="AT1766">
            <v>18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  <cell r="AT1767">
            <v>18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  <cell r="AT1768" t="str">
            <v>34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  <cell r="AT1769" t="str">
            <v>34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  <cell r="AT1770" t="str">
            <v>34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  <cell r="AT1771">
            <v>18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  <cell r="AT1772">
            <v>18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  <cell r="AT1773">
            <v>18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  <cell r="AT1774" t="str">
            <v>34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  <cell r="AT1775">
            <v>34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  <cell r="AT1776">
            <v>18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  <cell r="AT1777">
            <v>34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  <cell r="AT1778">
            <v>18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  <cell r="AT1779">
            <v>18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  <cell r="AT1780">
            <v>18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  <cell r="AT1781" t="str">
            <v>34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  <cell r="AT1782" t="str">
            <v>26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  <cell r="AT1783">
            <v>18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  <cell r="AT1784" t="str">
            <v>26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  <cell r="AT1785" t="str">
            <v>18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  <cell r="AT1786" t="str">
            <v>18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  <cell r="AT1787">
            <v>9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T1788">
            <v>9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  <cell r="AT1789">
            <v>9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T1790">
            <v>9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T1791">
            <v>9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  <cell r="AT1792">
            <v>9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  <cell r="AT1793">
            <v>9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  <cell r="AT1794">
            <v>9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  <cell r="AT1795">
            <v>9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  <cell r="AT1796">
            <v>9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  <cell r="AT1797" t="str">
            <v>9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  <cell r="AT1798" t="str">
            <v>9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  <cell r="AT1799" t="str">
            <v>9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  <cell r="AT1800" t="str">
            <v>9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  <cell r="AT1801">
            <v>0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  <cell r="AT1802">
            <v>0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  <cell r="AT1803">
            <v>0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  <cell r="AT1804">
            <v>0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  <cell r="AT1805">
            <v>0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  <cell r="AT1806">
            <v>0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  <cell r="AT1807">
            <v>0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  <cell r="AT1808">
            <v>0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  <cell r="AT1809">
            <v>0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T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  <cell r="AT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  <cell r="AT1812">
            <v>0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  <cell r="AT1813">
            <v>0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  <cell r="AT1814">
            <v>0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T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  <cell r="AT1816">
            <v>0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  <cell r="AT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  <cell r="AT1818" t="str">
            <v>56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  <cell r="AT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  <cell r="AT1820">
            <v>0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  <cell r="AT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  <cell r="AT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  <cell r="AT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  <cell r="AT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  <cell r="AT1825">
            <v>0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  <cell r="AT1826">
            <v>0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T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  <cell r="AT1828">
            <v>0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  <cell r="AT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  <cell r="AT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  <cell r="AT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  <cell r="AT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  <cell r="AT1833">
            <v>0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  <cell r="AT1834">
            <v>0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  <cell r="AT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  <cell r="AT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T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T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T1839" t="str">
            <v xml:space="preserve"> 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  <cell r="AT1840" t="str">
            <v>56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T1841" t="str">
            <v>56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  <cell r="AT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  <cell r="AT1843">
            <v>0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  <cell r="AT1844">
            <v>0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  <cell r="AT1845">
            <v>0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  <cell r="AT1846">
            <v>0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  <cell r="AT1847">
            <v>0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  <cell r="AT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T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  <cell r="AT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  <cell r="AT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  <cell r="AT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  <cell r="AT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  <cell r="AT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  <cell r="AT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  <cell r="AT1856">
            <v>0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  <cell r="AT1857">
            <v>0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  <cell r="AT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  <cell r="AT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  <cell r="AT1860">
            <v>0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  <cell r="AT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  <cell r="AT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  <cell r="AT1863">
            <v>0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  <cell r="AT1864">
            <v>0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  <cell r="AT1865">
            <v>0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  <cell r="AT1866">
            <v>0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  <cell r="AT1867">
            <v>0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  <cell r="AT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  <cell r="AT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  <cell r="AT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  <cell r="AT1871">
            <v>0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  <cell r="AT1872">
            <v>0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  <cell r="AT1873">
            <v>0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  <cell r="AT1874" t="str">
            <v>56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  <cell r="AT1875">
            <v>0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  <cell r="AT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  <cell r="AT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  <cell r="AT1878">
            <v>0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  <cell r="AT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  <cell r="AT1880">
            <v>0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  <cell r="AT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  <cell r="AT1882">
            <v>0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  <cell r="AT1883">
            <v>0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  <cell r="AT1884">
            <v>0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  <cell r="AT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  <cell r="AT1886">
            <v>0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  <cell r="AT1887">
            <v>0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  <cell r="AT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  <cell r="AT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  <cell r="AT1890">
            <v>0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  <cell r="AT1891">
            <v>0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  <cell r="AT1892">
            <v>0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  <cell r="AT1893">
            <v>0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  <cell r="AT1894">
            <v>0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  <cell r="AT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  <cell r="AT1896">
            <v>0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  <cell r="AT1897">
            <v>0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  <cell r="AT1898">
            <v>0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  <cell r="AT1899">
            <v>0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  <cell r="AT1900">
            <v>0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  <cell r="AT1901">
            <v>0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  <cell r="AT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  <cell r="AT1903" t="str">
            <v>56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  <cell r="AT1904">
            <v>0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  <cell r="AT1905">
            <v>0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  <cell r="AT1906">
            <v>0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  <cell r="AT1907" t="str">
            <v>55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T1908" t="str">
            <v>9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  <cell r="AT1909" t="str">
            <v>55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  <cell r="AT1910" t="str">
            <v>55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  <cell r="AT1911" t="str">
            <v>21.1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  <cell r="AT1912">
            <v>21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  <cell r="AT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T1914">
            <v>21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  <cell r="AT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  <cell r="AT1916" t="str">
            <v>38.1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  <cell r="AT1917">
            <v>21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  <cell r="AT1918">
            <v>21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  <cell r="AT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T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  <cell r="AT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  <cell r="AT1922">
            <v>0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  <cell r="AT1923">
            <v>0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  <cell r="AT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  <cell r="AT1925">
            <v>0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T1926" t="str">
            <v>55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  <cell r="AT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T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  <cell r="AT1929">
            <v>0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  <cell r="AT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  <cell r="AT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  <cell r="AT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  <cell r="AT1933">
            <v>0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  <cell r="AT1934">
            <v>0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  <cell r="AT1935">
            <v>0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  <cell r="AT1936">
            <v>0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  <cell r="AT1937">
            <v>0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  <cell r="AT1938">
            <v>0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T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  <cell r="AT1940">
            <v>0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  <cell r="AT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  <cell r="AT1942">
            <v>0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T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  <cell r="AT1944">
            <v>0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  <cell r="AT1945">
            <v>0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  <cell r="AT1946">
            <v>0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  <cell r="AT1947">
            <v>0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  <cell r="AT1948">
            <v>0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T1949" t="str">
            <v xml:space="preserve"> 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  <cell r="AT1950">
            <v>0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  <cell r="AT1951">
            <v>0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  <cell r="AT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  <cell r="AT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  <cell r="AT1954">
            <v>0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T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  <cell r="AT1956">
            <v>0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T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  <cell r="AT1958">
            <v>0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  <cell r="AT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  <cell r="AT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  <cell r="AT1961">
            <v>0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  <cell r="AT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T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  <cell r="AT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  <cell r="AT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  <cell r="AT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  <cell r="AT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  <cell r="AT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  <cell r="AT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  <cell r="AT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  <cell r="AT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  <cell r="AT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  <cell r="AT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  <cell r="AT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  <cell r="AT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  <cell r="AT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  <cell r="AT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  <cell r="AT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  <cell r="AT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  <cell r="AT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  <cell r="AT1981">
            <v>0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  <cell r="AT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  <cell r="AT1983">
            <v>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  <cell r="AT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  <cell r="AT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  <cell r="AT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  <cell r="AT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  <cell r="AT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  <cell r="AT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  <cell r="AT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  <cell r="AT1991">
            <v>0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  <cell r="AT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  <cell r="AT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  <cell r="AT1994" t="str">
            <v>57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  <cell r="AT1995" t="str">
            <v>57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  <cell r="AT1996" t="str">
            <v xml:space="preserve"> 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T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  <cell r="AT1998">
            <v>0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T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  <cell r="AT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  <cell r="AT2001">
            <v>0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T2002" t="str">
            <v>23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  <cell r="AT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  <cell r="AT2004">
            <v>0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  <cell r="AT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  <cell r="AT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  <cell r="AT2007">
            <v>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T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  <cell r="AT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T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  <cell r="AT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  <cell r="AT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T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  <cell r="AT2014">
            <v>0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T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T2016" t="str">
            <v>57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  <cell r="AT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T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T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  <cell r="AT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  <cell r="AT2021">
            <v>0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  <cell r="AT2022">
            <v>0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  <cell r="AT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  <cell r="AT2024">
            <v>0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  <cell r="AT2025">
            <v>0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T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  <cell r="AT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  <cell r="AT2028">
            <v>0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  <cell r="AT2029">
            <v>0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  <cell r="AT2030">
            <v>0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  <cell r="AT2031">
            <v>0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  <cell r="AT2032">
            <v>0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  <cell r="AT2033">
            <v>0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  <cell r="AT2034">
            <v>0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  <cell r="AT2035">
            <v>0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  <cell r="AT2036">
            <v>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  <cell r="AT2037">
            <v>0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  <cell r="AT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T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  <cell r="AT2040">
            <v>0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  <cell r="AT2041">
            <v>0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T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  <cell r="AT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  <cell r="AT2044">
            <v>0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  <cell r="AT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  <cell r="AT2046">
            <v>0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  <cell r="AT2047">
            <v>0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  <cell r="AT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T2049" t="str">
            <v>56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  <cell r="AT2050">
            <v>0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  <cell r="AT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  <cell r="AT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  <cell r="AT2053" t="str">
            <v>56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  <cell r="AT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  <cell r="AT2055" t="str">
            <v>56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  <cell r="AT2056" t="str">
            <v>56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T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  <cell r="AT2058">
            <v>0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T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  <cell r="AT2060" t="str">
            <v xml:space="preserve"> 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T2061" t="str">
            <v>56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  <cell r="AT2062" t="str">
            <v>56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  <cell r="AT2063">
            <v>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  <cell r="AT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  <cell r="AT2065" t="str">
            <v>56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  <cell r="AT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  <cell r="AT2067" t="str">
            <v>56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  <cell r="AT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  <cell r="AT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  <cell r="AT2070">
            <v>0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  <cell r="AT2071" t="str">
            <v>57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  <cell r="AT2072">
            <v>0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  <cell r="AT2073">
            <v>0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  <cell r="AT2074">
            <v>0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  <cell r="AT2075">
            <v>0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  <cell r="AT2076">
            <v>0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T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T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  <cell r="AT2079" t="str">
            <v xml:space="preserve"> 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  <cell r="AT2080">
            <v>0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T2081" t="str">
            <v>57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  <cell r="AT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  <cell r="AT2083">
            <v>0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  <cell r="AT2084" t="str">
            <v>56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  <cell r="AT2085">
            <v>0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  <cell r="AT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T2087" t="str">
            <v>56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  <cell r="AT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  <cell r="AT2089">
            <v>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  <cell r="AT2090">
            <v>0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  <cell r="AT2091">
            <v>0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  <cell r="AT2092">
            <v>0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  <cell r="AT2093">
            <v>0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  <cell r="AT2094" t="str">
            <v>56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  <cell r="AT2095">
            <v>0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T2096" t="str">
            <v>56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  <cell r="AT2097">
            <v>0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  <cell r="AT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  <cell r="AT2099" t="str">
            <v>57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T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  <cell r="AT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T2102" t="str">
            <v>56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  <cell r="AT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T2104" t="str">
            <v>57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  <cell r="AT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T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  <cell r="AT2107">
            <v>0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  <cell r="AT2108">
            <v>0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  <cell r="AT2109">
            <v>0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  <cell r="AT2110">
            <v>0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  <cell r="AT2111">
            <v>0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T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  <cell r="AT2113">
            <v>0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  <cell r="AT2114">
            <v>0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  <cell r="AT2115">
            <v>0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  <cell r="AT2116">
            <v>0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  <cell r="AT2117">
            <v>0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  <cell r="AT2118">
            <v>0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  <cell r="AT2119">
            <v>0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  <cell r="AT2120">
            <v>0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  <cell r="AT2121">
            <v>0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  <cell r="AT2122">
            <v>0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  <cell r="AT2123">
            <v>0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  <cell r="AT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  <cell r="AT2125">
            <v>0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  <cell r="AT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  <cell r="AT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  <cell r="AT2128">
            <v>0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  <cell r="AT2129">
            <v>0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T2130" t="str">
            <v>56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  <cell r="AT2131" t="str">
            <v>57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  <cell r="AT2132" t="str">
            <v>57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  <cell r="AT2133" t="str">
            <v>56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  <cell r="AT2134" t="str">
            <v>56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  <cell r="AT2135" t="str">
            <v>55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  <cell r="AT2136" t="str">
            <v>56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  <cell r="AT2137" t="str">
            <v>56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  <cell r="AT2138" t="str">
            <v>56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  <cell r="AT2139" t="str">
            <v>56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  <cell r="AT2140" t="str">
            <v>56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  <cell r="AT2141" t="str">
            <v>56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  <cell r="AT2142" t="str">
            <v>56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T2143" t="str">
            <v>56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  <cell r="AT2144" t="str">
            <v>56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T2145" t="str">
            <v>56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  <cell r="AT2146" t="str">
            <v>56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  <cell r="AT2147" t="str">
            <v>56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  <cell r="AT2148" t="str">
            <v>56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T2149" t="str">
            <v>56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  <cell r="AT2150" t="str">
            <v>56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  <cell r="AT2151" t="str">
            <v>56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  <cell r="AT2152" t="str">
            <v>56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  <cell r="AT2153" t="str">
            <v>56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  <cell r="AT2154" t="str">
            <v>56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  <cell r="AT2155" t="str">
            <v>56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  <cell r="AT2156" t="str">
            <v>56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  <cell r="AT2157" t="str">
            <v>56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  <cell r="AT2158" t="str">
            <v>56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T2159" t="str">
            <v>56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  <cell r="AT2160" t="str">
            <v>56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T2161" t="str">
            <v>56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  <cell r="AT2162" t="str">
            <v>56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T2163" t="str">
            <v>20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  <cell r="AT2164" t="str">
            <v>38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T2165" t="str">
            <v>38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  <cell r="AT2166" t="str">
            <v>38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T2167">
            <v>20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  <cell r="AT2168">
            <v>20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T2169" t="str">
            <v>38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  <cell r="AT2170" t="str">
            <v>38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  <cell r="AT2171">
            <v>20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  <cell r="AT2172" t="str">
            <v>38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T2173" t="str">
            <v>20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  <cell r="AT2174" t="str">
            <v>38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  <cell r="AT2175">
            <v>20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  <cell r="AT2176">
            <v>20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  <cell r="AT2177">
            <v>20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  <cell r="AT2178">
            <v>20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  <cell r="AT2179" t="str">
            <v>20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  <cell r="AT2180" t="str">
            <v>38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  <cell r="AT2181" t="str">
            <v>20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  <cell r="AT2182" t="str">
            <v>38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  <cell r="AT2183" t="str">
            <v>38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  <cell r="AT2184" t="str">
            <v>38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  <cell r="AT2185" t="str">
            <v>38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  <cell r="AT2186" t="str">
            <v>38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  <cell r="AT2187">
            <v>0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  <cell r="AT2188" t="str">
            <v>38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  <cell r="AT2189">
            <v>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  <cell r="AT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  <cell r="AT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  <cell r="AT2192">
            <v>0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  <cell r="AT2193" t="str">
            <v>53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  <cell r="AT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  <cell r="AT2195" t="str">
            <v>57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  <cell r="AT2196" t="str">
            <v>23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  <cell r="AT2197">
            <v>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  <cell r="AT2198" t="str">
            <v>57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  <cell r="AT2199" t="str">
            <v>57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  <cell r="AT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  <cell r="AT2201">
            <v>0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  <cell r="AT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  <cell r="AT2203">
            <v>0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  <cell r="AT2204">
            <v>0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  <cell r="AT2205">
            <v>0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  <cell r="AT2206" t="str">
            <v>23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  <cell r="AT2207" t="str">
            <v>57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  <cell r="AT2208" t="str">
            <v>23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  <cell r="AT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  <cell r="AT2210" t="str">
            <v>57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  <cell r="AT2211" t="str">
            <v>57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  <cell r="AT2212" t="str">
            <v>35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  <cell r="AT2213" t="str">
            <v>57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  <cell r="AT2214" t="str">
            <v>57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  <cell r="AT2215" t="str">
            <v>57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  <cell r="AT2216" t="str">
            <v>57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  <cell r="AT2217" t="str">
            <v>57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  <cell r="AT2218" t="str">
            <v>57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  <cell r="AT2219" t="str">
            <v>57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  <cell r="AT2220" t="str">
            <v>57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  <cell r="AT2221" t="str">
            <v>23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  <cell r="AT2222" t="str">
            <v>57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  <cell r="AT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  <cell r="AT2224">
            <v>0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  <cell r="AT2225" t="str">
            <v>57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  <cell r="AT2226">
            <v>0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  <cell r="AT2227">
            <v>0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  <cell r="AT2228" t="str">
            <v>26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  <cell r="AT2229" t="str">
            <v>26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  <cell r="AT2230">
            <v>0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  <cell r="AT2231" t="str">
            <v>57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  <cell r="AT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  <cell r="AT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  <cell r="AT2234" t="str">
            <v>26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  <cell r="AT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  <cell r="AT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  <cell r="AT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  <cell r="AT2238" t="str">
            <v>26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  <cell r="AT2239">
            <v>0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  <cell r="AT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  <cell r="AT2241">
            <v>0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  <cell r="AT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  <cell r="AT2243" t="str">
            <v>57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  <cell r="AT2244" t="str">
            <v>23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  <cell r="AT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  <cell r="AT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  <cell r="AT2247">
            <v>0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  <cell r="AT2248" t="str">
            <v>57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  <cell r="AT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  <cell r="AT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  <cell r="AT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  <cell r="AT2252">
            <v>0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  <cell r="AT2253">
            <v>0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T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  <cell r="AT2255">
            <v>0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  <cell r="AT2256">
            <v>0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  <cell r="AT2257" t="str">
            <v>57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T2258" t="str">
            <v>23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  <cell r="AT2259" t="str">
            <v>57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  <cell r="AT2260" t="str">
            <v>57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  <cell r="AT2261" t="str">
            <v>57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  <cell r="AT2262" t="str">
            <v>57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  <cell r="AT2263" t="str">
            <v>57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  <cell r="AT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  <cell r="AT2265" t="str">
            <v>57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  <cell r="AT2266" t="str">
            <v>57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  <cell r="AT2267" t="str">
            <v>23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  <cell r="AT2268" t="str">
            <v>26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  <cell r="AT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  <cell r="AT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  <cell r="AT2271">
            <v>0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  <cell r="AT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  <cell r="AT2273">
            <v>0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  <cell r="AT2274" t="str">
            <v>57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  <cell r="AT2275" t="str">
            <v>57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  <cell r="AT2276">
            <v>0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  <cell r="AT2277" t="str">
            <v>23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  <cell r="AT2278" t="str">
            <v>23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  <cell r="AT2279" t="str">
            <v>23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T2280" t="str">
            <v>57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  <cell r="AT2281" t="str">
            <v>57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  <cell r="AT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T2283" t="str">
            <v>23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  <cell r="AT2284" t="str">
            <v>23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  <cell r="AT2285" t="str">
            <v>23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  <cell r="AT2286" t="str">
            <v>23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  <cell r="AT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  <cell r="AT2288">
            <v>0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  <cell r="AT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  <cell r="AT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T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  <cell r="AT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T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  <cell r="AT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  <cell r="AT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  <cell r="AT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  <cell r="AT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  <cell r="AT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  <cell r="AT2299">
            <v>0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  <cell r="AT2300" t="str">
            <v>20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  <cell r="AT2301" t="str">
            <v>23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  <cell r="AT2302" t="str">
            <v>57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  <cell r="AT2303" t="str">
            <v>57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  <cell r="AT2304" t="str">
            <v>26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  <cell r="AT2305" t="str">
            <v>26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  <cell r="AT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T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  <cell r="AT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T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  <cell r="AT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  <cell r="AT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  <cell r="AT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  <cell r="AT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T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  <cell r="AT2315" t="str">
            <v>57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  <cell r="AT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  <cell r="AT2317" t="str">
            <v>23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  <cell r="AT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  <cell r="AT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  <cell r="AT2320">
            <v>0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  <cell r="AT2321">
            <v>0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  <cell r="AT2322" t="str">
            <v>56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T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  <cell r="AT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  <cell r="AT2325">
            <v>0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  <cell r="AT2326" t="str">
            <v>57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  <cell r="AT2327">
            <v>0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  <cell r="AT2328">
            <v>0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  <cell r="AT2329" t="str">
            <v>20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T2330">
            <v>23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  <cell r="AT2331" t="str">
            <v>57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  <cell r="AT2332">
            <v>23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  <cell r="AT2333" t="str">
            <v>57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  <cell r="AT2334">
            <v>23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  <cell r="AT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  <cell r="AT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  <cell r="AT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T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  <cell r="AT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T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  <cell r="AT2341">
            <v>0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  <cell r="AT2342">
            <v>0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  <cell r="AT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  <cell r="AT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  <cell r="AT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  <cell r="AT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  <cell r="AT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  <cell r="AT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  <cell r="AT2349" t="str">
            <v>23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  <cell r="AT2350">
            <v>0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  <cell r="AT2351">
            <v>0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  <cell r="AT2352" t="str">
            <v>23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  <cell r="AT2353" t="str">
            <v>23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  <cell r="AT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  <cell r="AT2355" t="str">
            <v>23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  <cell r="AT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  <cell r="AT2357" t="str">
            <v>23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  <cell r="AT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  <cell r="AT2359" t="str">
            <v>23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  <cell r="AT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  <cell r="AT2361" t="str">
            <v>23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  <cell r="AT2362" t="str">
            <v>23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  <cell r="AT2363" t="str">
            <v>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  <cell r="AT2364" t="str">
            <v>23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  <cell r="AT2365" t="str">
            <v>23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  <cell r="AT2366" t="str">
            <v>23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  <cell r="AT2367" t="str">
            <v>23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  <cell r="AT2368" t="str">
            <v>23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  <cell r="AT2369" t="str">
            <v>56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  <cell r="AT2370" t="str">
            <v>56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  <cell r="AT2371" t="str">
            <v>23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  <cell r="AT2372" t="str">
            <v>35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  <cell r="AT2373" t="str">
            <v>23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  <cell r="AT2374" t="str">
            <v>35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  <cell r="AT2375" t="str">
            <v>23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  <cell r="AT2376" t="str">
            <v>35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T2377" t="str">
            <v>23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  <cell r="AT2378" t="str">
            <v>35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  <cell r="AT2379" t="str">
            <v>23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  <cell r="AT2380" t="str">
            <v>23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  <cell r="AT2381" t="str">
            <v>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T2382" t="str">
            <v>23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  <cell r="AT2383" t="str">
            <v>35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T2384" t="str">
            <v>23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  <cell r="AT2385" t="str">
            <v>57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  <cell r="AT2386" t="str">
            <v>57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  <cell r="AT2387" t="str">
            <v>23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  <cell r="AT2388" t="str">
            <v>23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  <cell r="AT2389" t="str">
            <v>23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  <cell r="AT2390" t="str">
            <v>23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  <cell r="AT2391" t="str">
            <v>25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  <cell r="AT2392" t="str">
            <v>25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  <cell r="AT2393" t="str">
            <v>57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  <cell r="AT2394" t="str">
            <v>23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  <cell r="AT2395">
            <v>0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  <cell r="AT2396">
            <v>0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  <cell r="AT2397">
            <v>0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  <cell r="AT2398">
            <v>0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  <cell r="AT2399">
            <v>0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  <cell r="AT2400">
            <v>0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  <cell r="AT2401">
            <v>0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  <cell r="AT2402">
            <v>0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  <cell r="AT2403">
            <v>0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  <cell r="AT2404">
            <v>0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  <cell r="AT2405">
            <v>0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  <cell r="AT2406">
            <v>0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  <cell r="AT2407">
            <v>0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  <cell r="AT2408">
            <v>0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  <cell r="AT2409">
            <v>0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  <cell r="AT2410">
            <v>0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  <cell r="AT2411">
            <v>10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  <cell r="AT2412">
            <v>10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T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  <cell r="AT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T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T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  <cell r="AT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  <cell r="AT2418">
            <v>0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  <cell r="AT2419">
            <v>0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T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  <cell r="AT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  <cell r="AT2422">
            <v>0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  <cell r="AT2423">
            <v>0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  <cell r="AT2424">
            <v>0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  <cell r="AT2425">
            <v>0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  <cell r="AT2426">
            <v>12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T2427">
            <v>12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T2428">
            <v>12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  <cell r="AT2429" t="str">
            <v>12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  <cell r="AT2430" t="str">
            <v>39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  <cell r="AT2431" t="str">
            <v>28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T2432" t="str">
            <v>39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  <cell r="AT2433">
            <v>22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T2434">
            <v>22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  <cell r="AT2435">
            <v>22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T2436">
            <v>22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  <cell r="AT2437">
            <v>22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T2438" t="str">
            <v>39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  <cell r="AT2439">
            <v>22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T2440" t="str">
            <v>39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T2441">
            <v>22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  <cell r="AT2442" t="str">
            <v>22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T2443">
            <v>22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  <cell r="AT2444" t="str">
            <v>58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T2445" t="str">
            <v>28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T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  <cell r="AT2447" t="str">
            <v>58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T2448" t="str">
            <v>28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  <cell r="AT2449" t="str">
            <v>58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T2450" t="str">
            <v>58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  <cell r="AT2451" t="str">
            <v>58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  <cell r="AT2452" t="str">
            <v>58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T2453" t="str">
            <v>58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  <cell r="AT2454" t="str">
            <v>5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T2455" t="str">
            <v>58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  <cell r="AT2456" t="str">
            <v>58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T2457" t="str">
            <v>5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T2458" t="str">
            <v>58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  <cell r="AT2459" t="str">
            <v>58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T2460" t="str">
            <v>58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  <cell r="AT2461" t="str">
            <v>58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  <cell r="AT2462" t="str">
            <v>22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  <cell r="AT2463" t="str">
            <v>58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  <cell r="AT2464" t="str">
            <v>22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T2465" t="str">
            <v>58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  <cell r="AT2466">
            <v>0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T2467" t="str">
            <v>58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  <cell r="AT2468" t="str">
            <v>58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T2469" t="str">
            <v>58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  <cell r="AT2470" t="str">
            <v>58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  <cell r="AT2471" t="str">
            <v>58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T2472" t="str">
            <v>58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  <cell r="AT2473" t="str">
            <v>58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T2474" t="str">
            <v>58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  <cell r="AT2475" t="str">
            <v>58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T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T2477" t="str">
            <v>58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  <cell r="AT2478" t="str">
            <v>58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T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  <cell r="AT2480" t="str">
            <v>58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T2481" t="str">
            <v>28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  <cell r="AT2482" t="str">
            <v>58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  <cell r="AT2483">
            <v>0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  <cell r="AT2484">
            <v>0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  <cell r="AT2485" t="str">
            <v>22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  <cell r="AT2486" t="str">
            <v>58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  <cell r="AT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T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T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  <cell r="AT2490" t="str">
            <v>58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T2491">
            <v>22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  <cell r="AT2492" t="str">
            <v>58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T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  <cell r="AT2494">
            <v>0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  <cell r="AT2495" t="str">
            <v>58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T2496" t="str">
            <v>58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  <cell r="AT2497">
            <v>22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  <cell r="AT2498" t="str">
            <v>58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  <cell r="AT2499" t="str">
            <v>58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  <cell r="AT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  <cell r="AT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  <cell r="AT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  <cell r="AT2503">
            <v>22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  <cell r="AT2504">
            <v>0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  <cell r="AT2505" t="str">
            <v>39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  <cell r="AT2506">
            <v>22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  <cell r="AT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  <cell r="AT2508">
            <v>22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  <cell r="AT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  <cell r="AT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  <cell r="AT2511" t="str">
            <v>58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  <cell r="AT2512" t="str">
            <v>28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  <cell r="AT2513" t="str">
            <v>5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  <cell r="AT2514" t="str">
            <v>22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  <cell r="AT2515" t="str">
            <v>28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  <cell r="AT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  <cell r="AT2517">
            <v>22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  <cell r="AT2518">
            <v>22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  <cell r="AT2519" t="str">
            <v>22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  <cell r="AT2520" t="str">
            <v>22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  <cell r="AT2521" t="str">
            <v>58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  <cell r="AT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  <cell r="AT2523">
            <v>22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  <cell r="AT2524">
            <v>22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  <cell r="AT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  <cell r="AT2526">
            <v>22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  <cell r="AT2527">
            <v>22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  <cell r="AT2528" t="str">
            <v>22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  <cell r="AT2529" t="str">
            <v>22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  <cell r="AT2530" t="str">
            <v>22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  <cell r="AT2531" t="str">
            <v>22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  <cell r="AT2532" t="str">
            <v>22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  <cell r="AT2533" t="str">
            <v>58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  <cell r="AT2534" t="str">
            <v>22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  <cell r="AT2535" t="str">
            <v>22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  <cell r="AT2536" t="str">
            <v>22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  <cell r="AT2537" t="str">
            <v>22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  <cell r="AT2538" t="str">
            <v>57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  <cell r="AT2539" t="str">
            <v>22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  <cell r="AT2540" t="str">
            <v>39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  <cell r="AT2541" t="str">
            <v>22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  <cell r="AT2542" t="str">
            <v>39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  <cell r="AT2543" t="str">
            <v>22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  <cell r="AT2544" t="str">
            <v>39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  <cell r="AT2545" t="str">
            <v>22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  <cell r="AT2546" t="str">
            <v>39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  <cell r="AT2547">
            <v>0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  <cell r="AT2548" t="str">
            <v>39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  <cell r="AT2549">
            <v>0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  <cell r="AT2550" t="str">
            <v>22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  <cell r="AT2551" t="str">
            <v>22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  <cell r="AT2552">
            <v>0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  <cell r="AT2553" t="str">
            <v>1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  <cell r="AT2554">
            <v>0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  <row r="2558">
          <cell r="AT2558" t="str">
            <v>Merch Inv</v>
          </cell>
        </row>
        <row r="2559">
          <cell r="AT2559">
            <v>0</v>
          </cell>
        </row>
        <row r="2560">
          <cell r="AT2560">
            <v>0</v>
          </cell>
        </row>
        <row r="2561">
          <cell r="AT2561" t="str">
            <v>Adjusted Check Total s/b Zero</v>
          </cell>
        </row>
        <row r="2562">
          <cell r="AT2562" t="str">
            <v>Avg</v>
          </cell>
        </row>
        <row r="2563">
          <cell r="AT2563" t="str">
            <v>Op</v>
          </cell>
        </row>
        <row r="2564">
          <cell r="AT2564" t="str">
            <v>Non-Op</v>
          </cell>
        </row>
        <row r="2568">
          <cell r="AT2568">
            <v>0</v>
          </cell>
        </row>
        <row r="2569">
          <cell r="AT2569">
            <v>0</v>
          </cell>
        </row>
        <row r="2570">
          <cell r="AT2570">
            <v>0</v>
          </cell>
        </row>
        <row r="2571">
          <cell r="AT2571">
            <v>0</v>
          </cell>
        </row>
        <row r="2572">
          <cell r="AT2572">
            <v>0</v>
          </cell>
        </row>
        <row r="2573">
          <cell r="AT2573">
            <v>0</v>
          </cell>
        </row>
        <row r="2574">
          <cell r="AT2574">
            <v>0</v>
          </cell>
        </row>
        <row r="2575">
          <cell r="AT2575">
            <v>0</v>
          </cell>
        </row>
        <row r="2576">
          <cell r="AT2576">
            <v>0</v>
          </cell>
        </row>
        <row r="2944">
          <cell r="AT2944">
            <v>0</v>
          </cell>
        </row>
        <row r="2945">
          <cell r="AT2945">
            <v>0</v>
          </cell>
        </row>
        <row r="2946">
          <cell r="AT2946">
            <v>0</v>
          </cell>
        </row>
        <row r="2947">
          <cell r="AT2947">
            <v>0</v>
          </cell>
        </row>
        <row r="2948">
          <cell r="AT2948">
            <v>0</v>
          </cell>
        </row>
        <row r="2949">
          <cell r="AT2949">
            <v>0</v>
          </cell>
        </row>
        <row r="2950">
          <cell r="AT2950">
            <v>0</v>
          </cell>
        </row>
        <row r="3018">
          <cell r="AT3018">
            <v>0</v>
          </cell>
        </row>
        <row r="3025">
          <cell r="AT3025">
            <v>0</v>
          </cell>
        </row>
        <row r="3026">
          <cell r="AT3026">
            <v>0</v>
          </cell>
        </row>
        <row r="3027">
          <cell r="AT3027">
            <v>0</v>
          </cell>
        </row>
        <row r="3028">
          <cell r="AT3028">
            <v>0</v>
          </cell>
        </row>
        <row r="3029">
          <cell r="AT3029">
            <v>0</v>
          </cell>
        </row>
        <row r="3030">
          <cell r="AT3030">
            <v>0</v>
          </cell>
        </row>
        <row r="3031">
          <cell r="AT3031">
            <v>0</v>
          </cell>
        </row>
        <row r="3032">
          <cell r="AT3032">
            <v>0</v>
          </cell>
        </row>
        <row r="3033">
          <cell r="AT3033">
            <v>0</v>
          </cell>
        </row>
        <row r="3034">
          <cell r="AT3034">
            <v>0</v>
          </cell>
        </row>
        <row r="3035">
          <cell r="AT3035">
            <v>0</v>
          </cell>
        </row>
        <row r="3036">
          <cell r="AT3036">
            <v>0</v>
          </cell>
        </row>
        <row r="3037">
          <cell r="AT3037">
            <v>0</v>
          </cell>
        </row>
        <row r="3493">
          <cell r="AT3493">
            <v>0</v>
          </cell>
        </row>
        <row r="3494">
          <cell r="AT349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4 P.1 Deficiency"/>
      <sheetName val="KJB-04 P.2 ERF June 2012"/>
      <sheetName val="KJB-04 P.3 2011 GRC ERF"/>
      <sheetName val="JKP-3 pg 2"/>
      <sheetName val="JKP-4 pg 1"/>
      <sheetName val="JKP-5"/>
      <sheetName val="PGA Rounding"/>
      <sheetName val="ROE's &amp; Conv Fctrs"/>
      <sheetName val="2011CBR-OthOpRev"/>
      <sheetName val="11CBR Prop Tax Summary-GAS"/>
      <sheetName val="Rev for Prop Tax CBR"/>
      <sheetName val="Restating Print Macros"/>
      <sheetName val="Module13"/>
      <sheetName val="Module14"/>
      <sheetName val="Module15"/>
      <sheetName val="Module1"/>
      <sheetName val="4.10 Gas -2009"/>
      <sheetName val="Prop Tax GTIF"/>
      <sheetName val="Prop Taxes 12ME Jun 2012"/>
      <sheetName val="2011 CBR Pg 1.02 COC"/>
      <sheetName val="11GRC Prop Tax Summary-Gas"/>
      <sheetName val="2011 GRC Prop Taxes-Gas"/>
    </sheetNames>
    <sheetDataSet>
      <sheetData sheetId="0"/>
      <sheetData sheetId="1">
        <row r="2">
          <cell r="A2" t="str">
            <v>PUGET SOUND ENERGY-GAS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  <pageSetUpPr fitToPage="1"/>
  </sheetPr>
  <dimension ref="A1:F38"/>
  <sheetViews>
    <sheetView topLeftCell="A7" zoomScaleNormal="100" workbookViewId="0">
      <selection activeCell="D14" sqref="D14"/>
    </sheetView>
  </sheetViews>
  <sheetFormatPr defaultColWidth="56.5703125" defaultRowHeight="11.25" x14ac:dyDescent="0.2"/>
  <cols>
    <col min="1" max="1" width="3.85546875" style="38" bestFit="1" customWidth="1"/>
    <col min="2" max="2" width="44.140625" style="38" bestFit="1" customWidth="1"/>
    <col min="3" max="3" width="10.85546875" style="38" bestFit="1" customWidth="1"/>
    <col min="4" max="5" width="9.5703125" style="38" bestFit="1" customWidth="1"/>
    <col min="6" max="6" width="12.42578125" style="38" bestFit="1" customWidth="1"/>
    <col min="7" max="16384" width="56.5703125" style="38"/>
  </cols>
  <sheetData>
    <row r="1" spans="1:6" x14ac:dyDescent="0.2">
      <c r="A1" s="446" t="s">
        <v>0</v>
      </c>
      <c r="B1" s="446"/>
      <c r="C1" s="446"/>
      <c r="D1" s="446"/>
      <c r="E1" s="446"/>
      <c r="F1" s="446"/>
    </row>
    <row r="2" spans="1:6" x14ac:dyDescent="0.2">
      <c r="A2" s="447" t="s">
        <v>397</v>
      </c>
      <c r="B2" s="447"/>
      <c r="C2" s="447"/>
      <c r="D2" s="447"/>
      <c r="E2" s="447"/>
      <c r="F2" s="447"/>
    </row>
    <row r="3" spans="1:6" x14ac:dyDescent="0.2">
      <c r="A3" s="446" t="s">
        <v>179</v>
      </c>
      <c r="B3" s="446"/>
      <c r="C3" s="446"/>
      <c r="D3" s="446"/>
      <c r="E3" s="446"/>
      <c r="F3" s="446"/>
    </row>
    <row r="4" spans="1:6" x14ac:dyDescent="0.2">
      <c r="A4" s="447" t="s">
        <v>398</v>
      </c>
      <c r="B4" s="447"/>
      <c r="C4" s="447"/>
      <c r="D4" s="447"/>
      <c r="E4" s="447"/>
      <c r="F4" s="447"/>
    </row>
    <row r="5" spans="1:6" x14ac:dyDescent="0.2">
      <c r="A5" s="39"/>
      <c r="B5" s="39"/>
      <c r="C5" s="39"/>
      <c r="D5" s="39"/>
      <c r="E5" s="39"/>
      <c r="F5" s="39"/>
    </row>
    <row r="6" spans="1:6" x14ac:dyDescent="0.2">
      <c r="A6" s="39"/>
      <c r="B6" s="39"/>
      <c r="C6" s="39"/>
      <c r="D6" s="39"/>
      <c r="E6" s="40"/>
      <c r="F6" s="40"/>
    </row>
    <row r="7" spans="1:6" x14ac:dyDescent="0.2">
      <c r="A7" s="41" t="s">
        <v>2</v>
      </c>
      <c r="B7" s="39"/>
      <c r="C7" s="39"/>
      <c r="D7" s="41" t="s">
        <v>3</v>
      </c>
      <c r="E7" s="41" t="s">
        <v>3</v>
      </c>
      <c r="F7" s="41" t="s">
        <v>3</v>
      </c>
    </row>
    <row r="8" spans="1:6" x14ac:dyDescent="0.2">
      <c r="A8" s="42" t="s">
        <v>4</v>
      </c>
      <c r="B8" s="43"/>
      <c r="C8" s="42" t="s">
        <v>5</v>
      </c>
      <c r="D8" s="42" t="s">
        <v>6</v>
      </c>
      <c r="E8" s="42" t="s">
        <v>7</v>
      </c>
      <c r="F8" s="42" t="s">
        <v>8</v>
      </c>
    </row>
    <row r="9" spans="1:6" x14ac:dyDescent="0.2">
      <c r="A9" s="44"/>
      <c r="B9" s="45" t="s">
        <v>9</v>
      </c>
      <c r="C9" s="45" t="s">
        <v>10</v>
      </c>
      <c r="D9" s="45" t="s">
        <v>11</v>
      </c>
      <c r="E9" s="45" t="s">
        <v>12</v>
      </c>
      <c r="F9" s="45" t="s">
        <v>13</v>
      </c>
    </row>
    <row r="10" spans="1:6" x14ac:dyDescent="0.2">
      <c r="A10" s="45"/>
      <c r="B10" s="46"/>
      <c r="C10" s="45"/>
      <c r="D10" s="45"/>
      <c r="E10" s="45"/>
      <c r="F10" s="45"/>
    </row>
    <row r="11" spans="1:6" x14ac:dyDescent="0.2">
      <c r="A11" s="45">
        <v>1</v>
      </c>
      <c r="B11" s="44"/>
      <c r="C11" s="45"/>
      <c r="D11" s="47"/>
      <c r="E11" s="47"/>
      <c r="F11" s="47"/>
    </row>
    <row r="12" spans="1:6" x14ac:dyDescent="0.2">
      <c r="A12" s="45">
        <f t="shared" ref="A12:A36" si="0">A11+1</f>
        <v>2</v>
      </c>
      <c r="B12" s="44" t="s">
        <v>404</v>
      </c>
      <c r="C12" s="45" t="s">
        <v>14</v>
      </c>
      <c r="D12" s="48">
        <f>'Deferral Balance'!D20</f>
        <v>1256894.7921281292</v>
      </c>
      <c r="E12" s="48">
        <f>'Deferral Balance'!E20</f>
        <v>-133982.222770422</v>
      </c>
      <c r="F12" s="48">
        <f>'Deferral Balance'!F20</f>
        <v>172423.5166581253</v>
      </c>
    </row>
    <row r="13" spans="1:6" x14ac:dyDescent="0.2">
      <c r="A13" s="45">
        <f t="shared" si="0"/>
        <v>3</v>
      </c>
      <c r="B13" s="44"/>
      <c r="C13" s="45"/>
      <c r="D13" s="47"/>
      <c r="E13" s="47"/>
      <c r="F13" s="47"/>
    </row>
    <row r="14" spans="1:6" x14ac:dyDescent="0.2">
      <c r="A14" s="45">
        <f t="shared" si="0"/>
        <v>4</v>
      </c>
      <c r="B14" s="44" t="s">
        <v>405</v>
      </c>
      <c r="C14" s="45" t="s">
        <v>14</v>
      </c>
      <c r="D14" s="48">
        <f>'Deferral Balance'!D22</f>
        <v>9092966.547126567</v>
      </c>
      <c r="E14" s="48">
        <f>'Deferral Balance'!E22</f>
        <v>-2343129.7444418143</v>
      </c>
      <c r="F14" s="48">
        <f>'Deferral Balance'!F22</f>
        <v>-343219.63085806958</v>
      </c>
    </row>
    <row r="15" spans="1:6" x14ac:dyDescent="0.2">
      <c r="A15" s="45">
        <f t="shared" si="0"/>
        <v>5</v>
      </c>
      <c r="B15" s="44"/>
      <c r="C15" s="45"/>
      <c r="D15" s="48"/>
      <c r="E15" s="48"/>
      <c r="F15" s="48"/>
    </row>
    <row r="16" spans="1:6" x14ac:dyDescent="0.2">
      <c r="A16" s="45">
        <f t="shared" si="0"/>
        <v>6</v>
      </c>
      <c r="B16" s="44" t="s">
        <v>406</v>
      </c>
      <c r="C16" s="45" t="s">
        <v>14</v>
      </c>
      <c r="D16" s="48">
        <f>'Deferral Balance'!D24</f>
        <v>2153953.7062673597</v>
      </c>
      <c r="E16" s="48">
        <f>'Deferral Balance'!E24</f>
        <v>-4137.2685005730009</v>
      </c>
      <c r="F16" s="48">
        <f>'Deferral Balance'!F24</f>
        <v>69779.631612361161</v>
      </c>
    </row>
    <row r="17" spans="1:6" x14ac:dyDescent="0.2">
      <c r="A17" s="45">
        <f t="shared" si="0"/>
        <v>7</v>
      </c>
      <c r="B17" s="44"/>
      <c r="C17" s="45"/>
      <c r="D17" s="48"/>
      <c r="E17" s="48"/>
      <c r="F17" s="48"/>
    </row>
    <row r="18" spans="1:6" x14ac:dyDescent="0.2">
      <c r="A18" s="45">
        <f t="shared" si="0"/>
        <v>8</v>
      </c>
      <c r="B18" s="44" t="s">
        <v>407</v>
      </c>
      <c r="C18" s="45" t="s">
        <v>14</v>
      </c>
      <c r="D18" s="49">
        <f>-'2018 Earnings Test Alloc'!E17</f>
        <v>0</v>
      </c>
      <c r="E18" s="49">
        <f>-'2018 Earnings Test Alloc'!E17</f>
        <v>0</v>
      </c>
      <c r="F18" s="49">
        <f>-'2018 Earnings Test Alloc'!E17</f>
        <v>0</v>
      </c>
    </row>
    <row r="19" spans="1:6" x14ac:dyDescent="0.2">
      <c r="A19" s="45">
        <f t="shared" si="0"/>
        <v>9</v>
      </c>
      <c r="B19" s="44"/>
      <c r="C19" s="45"/>
      <c r="D19" s="47"/>
      <c r="E19" s="47"/>
      <c r="F19" s="47"/>
    </row>
    <row r="20" spans="1:6" x14ac:dyDescent="0.2">
      <c r="A20" s="45">
        <f t="shared" si="0"/>
        <v>10</v>
      </c>
      <c r="B20" s="44" t="s">
        <v>15</v>
      </c>
      <c r="C20" s="45" t="str">
        <f>"("&amp;A12&amp;")+("&amp;A14&amp;")+("&amp;A16&amp;")+("&amp;A18&amp;")"</f>
        <v>(2)+(4)+(6)+(8)</v>
      </c>
      <c r="D20" s="47">
        <f>D12+D14+D16+D18</f>
        <v>12503815.045522057</v>
      </c>
      <c r="E20" s="47">
        <f t="shared" ref="E20:F20" si="1">E12+E14+E16+E18</f>
        <v>-2481249.2357128095</v>
      </c>
      <c r="F20" s="47">
        <f t="shared" si="1"/>
        <v>-101016.48258758312</v>
      </c>
    </row>
    <row r="21" spans="1:6" x14ac:dyDescent="0.2">
      <c r="A21" s="45">
        <f t="shared" si="0"/>
        <v>11</v>
      </c>
      <c r="B21" s="44"/>
      <c r="C21" s="45"/>
      <c r="D21" s="47"/>
      <c r="E21" s="47"/>
      <c r="F21" s="47"/>
    </row>
    <row r="22" spans="1:6" x14ac:dyDescent="0.2">
      <c r="A22" s="45">
        <f t="shared" si="0"/>
        <v>12</v>
      </c>
      <c r="B22" s="44" t="s">
        <v>16</v>
      </c>
      <c r="C22" s="45" t="s">
        <v>14</v>
      </c>
      <c r="D22" s="50">
        <f>'F2018 Forecast'!$P$24</f>
        <v>639424146</v>
      </c>
      <c r="E22" s="50">
        <f>'F2018 Forecast'!$P$25</f>
        <v>238540651</v>
      </c>
      <c r="F22" s="50">
        <f>'F2018 Forecast'!$P$26</f>
        <v>99970804</v>
      </c>
    </row>
    <row r="23" spans="1:6" x14ac:dyDescent="0.2">
      <c r="A23" s="45">
        <f t="shared" si="0"/>
        <v>13</v>
      </c>
      <c r="B23" s="39"/>
      <c r="C23" s="39"/>
      <c r="D23" s="39"/>
      <c r="E23" s="39"/>
      <c r="F23" s="39"/>
    </row>
    <row r="24" spans="1:6" ht="12" thickBot="1" x14ac:dyDescent="0.25">
      <c r="A24" s="45">
        <f t="shared" si="0"/>
        <v>14</v>
      </c>
      <c r="B24" s="44" t="s">
        <v>17</v>
      </c>
      <c r="C24" s="45" t="str">
        <f>"("&amp;A20&amp;") / ("&amp;A22&amp;")"</f>
        <v>(10) / (12)</v>
      </c>
      <c r="D24" s="51">
        <f>ROUND(D20/D22,5)</f>
        <v>1.9550000000000001E-2</v>
      </c>
      <c r="E24" s="51">
        <f>ROUND(E20/E22,5)</f>
        <v>-1.04E-2</v>
      </c>
      <c r="F24" s="51">
        <f t="shared" ref="F24" si="2">ROUND(F20/F22,5)</f>
        <v>-1.01E-3</v>
      </c>
    </row>
    <row r="25" spans="1:6" ht="12" thickTop="1" x14ac:dyDescent="0.2">
      <c r="A25" s="45">
        <f t="shared" si="0"/>
        <v>15</v>
      </c>
      <c r="B25" s="39"/>
      <c r="C25" s="39"/>
      <c r="D25" s="39"/>
      <c r="E25" s="39"/>
      <c r="F25" s="39"/>
    </row>
    <row r="26" spans="1:6" x14ac:dyDescent="0.2">
      <c r="A26" s="45">
        <f t="shared" si="0"/>
        <v>16</v>
      </c>
      <c r="B26" s="44" t="s">
        <v>18</v>
      </c>
      <c r="C26" s="45" t="s">
        <v>14</v>
      </c>
      <c r="D26" s="52">
        <f>'Rate Test'!D29</f>
        <v>1.9550000000000001E-2</v>
      </c>
      <c r="E26" s="52">
        <f>'Rate Test'!E29</f>
        <v>-1.04E-2</v>
      </c>
      <c r="F26" s="52">
        <f>'Rate Test'!F29</f>
        <v>-1.01E-3</v>
      </c>
    </row>
    <row r="27" spans="1:6" x14ac:dyDescent="0.2">
      <c r="A27" s="45">
        <f t="shared" si="0"/>
        <v>17</v>
      </c>
      <c r="B27" s="44"/>
      <c r="C27" s="45"/>
      <c r="D27" s="39"/>
      <c r="E27" s="39"/>
      <c r="F27" s="39"/>
    </row>
    <row r="28" spans="1:6" x14ac:dyDescent="0.2">
      <c r="A28" s="45">
        <f t="shared" si="0"/>
        <v>18</v>
      </c>
      <c r="B28" s="44" t="s">
        <v>19</v>
      </c>
      <c r="C28" s="45" t="s">
        <v>20</v>
      </c>
      <c r="D28" s="47">
        <f>IF(D24=D26,D14,(D14-((D24-D26)*D22)))</f>
        <v>9092966.547126567</v>
      </c>
      <c r="E28" s="47">
        <f>IF(E24=E26,E14,(E14-((E24-E26)*E22)))</f>
        <v>-2343129.7444418143</v>
      </c>
      <c r="F28" s="47">
        <f t="shared" ref="F28" si="3">IF(F24=F26,F14,(F14-((F24-F26)*F22)))</f>
        <v>-343219.63085806958</v>
      </c>
    </row>
    <row r="29" spans="1:6" x14ac:dyDescent="0.2">
      <c r="A29" s="45">
        <f t="shared" si="0"/>
        <v>19</v>
      </c>
      <c r="B29" s="39"/>
      <c r="C29" s="39"/>
      <c r="D29" s="47"/>
      <c r="E29" s="53"/>
      <c r="F29" s="53"/>
    </row>
    <row r="30" spans="1:6" x14ac:dyDescent="0.2">
      <c r="A30" s="45">
        <f t="shared" si="0"/>
        <v>20</v>
      </c>
      <c r="B30" s="44" t="s">
        <v>21</v>
      </c>
      <c r="C30" s="45" t="str">
        <f>"("&amp;A12&amp;")+("&amp;A16&amp;")+("&amp;A18&amp;")+("&amp;A28&amp;")"</f>
        <v>(2)+(6)+(8)+(18)</v>
      </c>
      <c r="D30" s="47">
        <f>D28+D12+D16+D18</f>
        <v>12503815.045522057</v>
      </c>
      <c r="E30" s="53">
        <f>E28+E12+E16+E18</f>
        <v>-2481249.2357128095</v>
      </c>
      <c r="F30" s="53">
        <f>F28+F12+F16+F18</f>
        <v>-101016.48258758312</v>
      </c>
    </row>
    <row r="31" spans="1:6" x14ac:dyDescent="0.2">
      <c r="A31" s="45">
        <f t="shared" si="0"/>
        <v>21</v>
      </c>
      <c r="B31" s="39"/>
      <c r="C31" s="39"/>
      <c r="D31" s="44"/>
      <c r="E31" s="44"/>
      <c r="F31" s="44"/>
    </row>
    <row r="32" spans="1:6" x14ac:dyDescent="0.2">
      <c r="A32" s="45">
        <f t="shared" si="0"/>
        <v>22</v>
      </c>
      <c r="B32" s="44" t="s">
        <v>22</v>
      </c>
      <c r="C32" s="45" t="str">
        <f>"("&amp;A$30&amp;") - ("&amp;A20&amp;")"</f>
        <v>(20) - (10)</v>
      </c>
      <c r="D32" s="53">
        <f>D30-D20</f>
        <v>0</v>
      </c>
      <c r="E32" s="53">
        <f t="shared" ref="E32:F32" si="4">E30-E20</f>
        <v>0</v>
      </c>
      <c r="F32" s="53">
        <f t="shared" si="4"/>
        <v>0</v>
      </c>
    </row>
    <row r="33" spans="1:6" x14ac:dyDescent="0.2">
      <c r="A33" s="45">
        <f t="shared" si="0"/>
        <v>23</v>
      </c>
      <c r="B33" s="44"/>
      <c r="C33" s="39"/>
      <c r="D33" s="39"/>
      <c r="E33" s="39"/>
      <c r="F33" s="39"/>
    </row>
    <row r="34" spans="1:6" x14ac:dyDescent="0.2">
      <c r="A34" s="45">
        <f t="shared" si="0"/>
        <v>24</v>
      </c>
      <c r="B34" s="44" t="s">
        <v>23</v>
      </c>
      <c r="C34" s="45" t="s">
        <v>20</v>
      </c>
      <c r="D34" s="48"/>
      <c r="E34" s="48">
        <f>'Volumetric Delivery Revenue'!E14*'Delivery Rate Change Calc'!E22</f>
        <v>76185113.116380006</v>
      </c>
      <c r="F34" s="48">
        <f>'Volumetric Delivery Revenue'!F14*'Delivery Rate Change Calc'!F22</f>
        <v>18171693.043079998</v>
      </c>
    </row>
    <row r="35" spans="1:6" x14ac:dyDescent="0.2">
      <c r="A35" s="45">
        <f t="shared" si="0"/>
        <v>25</v>
      </c>
    </row>
    <row r="36" spans="1:6" x14ac:dyDescent="0.2">
      <c r="A36" s="45">
        <f t="shared" si="0"/>
        <v>26</v>
      </c>
      <c r="B36" s="44" t="s">
        <v>24</v>
      </c>
      <c r="C36" s="45" t="str">
        <f>"("&amp;A$30&amp;") / ("&amp;A34&amp;")"</f>
        <v>(20) / (24)</v>
      </c>
      <c r="D36" s="53"/>
      <c r="E36" s="54">
        <f>E30/E34</f>
        <v>-3.2568688740049062E-2</v>
      </c>
      <c r="F36" s="54">
        <f>F30/F34</f>
        <v>-5.5590022541158555E-3</v>
      </c>
    </row>
    <row r="38" spans="1:6" x14ac:dyDescent="0.2">
      <c r="B38" s="44" t="s">
        <v>25</v>
      </c>
    </row>
  </sheetData>
  <mergeCells count="4">
    <mergeCell ref="A1:F1"/>
    <mergeCell ref="A2:F2"/>
    <mergeCell ref="A3:F3"/>
    <mergeCell ref="A4:F4"/>
  </mergeCells>
  <printOptions horizontalCentered="1"/>
  <pageMargins left="0.7" right="0.7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9"/>
  </sheetPr>
  <dimension ref="A1"/>
  <sheetViews>
    <sheetView workbookViewId="0">
      <selection activeCell="E30" sqref="E30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M43"/>
  <sheetViews>
    <sheetView zoomScaleNormal="100" workbookViewId="0">
      <selection activeCell="D10" sqref="D10"/>
    </sheetView>
  </sheetViews>
  <sheetFormatPr defaultColWidth="9.140625" defaultRowHeight="11.25" x14ac:dyDescent="0.2"/>
  <cols>
    <col min="1" max="1" width="4" style="95" bestFit="1" customWidth="1"/>
    <col min="2" max="2" width="41.28515625" style="95" bestFit="1" customWidth="1"/>
    <col min="3" max="3" width="11.7109375" style="95" bestFit="1" customWidth="1"/>
    <col min="4" max="4" width="9.5703125" style="95" bestFit="1" customWidth="1"/>
    <col min="5" max="5" width="9.28515625" style="95" bestFit="1" customWidth="1"/>
    <col min="6" max="6" width="12.42578125" style="95" bestFit="1" customWidth="1"/>
    <col min="7" max="16384" width="9.140625" style="95"/>
  </cols>
  <sheetData>
    <row r="1" spans="1:13" x14ac:dyDescent="0.2">
      <c r="A1" s="446" t="s">
        <v>0</v>
      </c>
      <c r="B1" s="446"/>
      <c r="C1" s="446"/>
      <c r="D1" s="446"/>
      <c r="E1" s="446"/>
      <c r="F1" s="446"/>
      <c r="G1" s="5"/>
      <c r="H1" s="15"/>
      <c r="I1" s="15"/>
      <c r="J1" s="15"/>
      <c r="K1" s="15"/>
      <c r="L1" s="15"/>
      <c r="M1" s="15"/>
    </row>
    <row r="2" spans="1:13" x14ac:dyDescent="0.2">
      <c r="A2" s="448" t="str">
        <f>'Delivery Rate Change Calc'!A2:F2</f>
        <v>2019 Gas Decoupling Filing</v>
      </c>
      <c r="B2" s="448"/>
      <c r="C2" s="448"/>
      <c r="D2" s="448"/>
      <c r="E2" s="448"/>
      <c r="F2" s="448"/>
      <c r="G2" s="5"/>
      <c r="H2" s="15"/>
      <c r="I2" s="15"/>
      <c r="J2" s="15"/>
      <c r="K2" s="15"/>
      <c r="L2" s="15"/>
      <c r="M2" s="15"/>
    </row>
    <row r="3" spans="1:13" x14ac:dyDescent="0.2">
      <c r="A3" s="448" t="s">
        <v>221</v>
      </c>
      <c r="B3" s="448"/>
      <c r="C3" s="448"/>
      <c r="D3" s="448"/>
      <c r="E3" s="448"/>
      <c r="F3" s="448"/>
      <c r="G3" s="5"/>
      <c r="H3" s="15"/>
      <c r="I3" s="15"/>
      <c r="J3" s="15"/>
      <c r="K3" s="15"/>
      <c r="L3" s="15"/>
      <c r="M3" s="15"/>
    </row>
    <row r="4" spans="1:13" x14ac:dyDescent="0.2">
      <c r="A4" s="451" t="str">
        <f>'Delivery Rate Change Calc'!A4:F4</f>
        <v>Proposed Effective May 1, 2019</v>
      </c>
      <c r="B4" s="451"/>
      <c r="C4" s="451"/>
      <c r="D4" s="451"/>
      <c r="E4" s="451"/>
      <c r="F4" s="451"/>
      <c r="G4" s="5"/>
      <c r="H4" s="15"/>
      <c r="I4" s="15"/>
      <c r="J4" s="15"/>
      <c r="K4" s="15"/>
      <c r="L4" s="15"/>
      <c r="M4" s="15"/>
    </row>
    <row r="5" spans="1:13" x14ac:dyDescent="0.2">
      <c r="A5" s="44"/>
      <c r="B5" s="44"/>
      <c r="C5" s="44"/>
      <c r="D5" s="44"/>
      <c r="E5" s="44"/>
      <c r="F5" s="44"/>
      <c r="G5" s="44"/>
    </row>
    <row r="6" spans="1:13" x14ac:dyDescent="0.2">
      <c r="A6" s="40" t="s">
        <v>2</v>
      </c>
      <c r="B6" s="44"/>
      <c r="C6" s="44"/>
      <c r="D6" s="41" t="s">
        <v>3</v>
      </c>
      <c r="E6" s="41" t="s">
        <v>3</v>
      </c>
      <c r="F6" s="41" t="s">
        <v>3</v>
      </c>
      <c r="G6" s="44"/>
    </row>
    <row r="7" spans="1:13" x14ac:dyDescent="0.2">
      <c r="A7" s="144" t="s">
        <v>4</v>
      </c>
      <c r="B7" s="43"/>
      <c r="C7" s="144" t="s">
        <v>5</v>
      </c>
      <c r="D7" s="42" t="s">
        <v>6</v>
      </c>
      <c r="E7" s="42" t="s">
        <v>7</v>
      </c>
      <c r="F7" s="42" t="s">
        <v>8</v>
      </c>
      <c r="G7" s="44"/>
    </row>
    <row r="8" spans="1:13" x14ac:dyDescent="0.2">
      <c r="A8" s="44"/>
      <c r="B8" s="45" t="s">
        <v>9</v>
      </c>
      <c r="C8" s="45" t="s">
        <v>10</v>
      </c>
      <c r="D8" s="45" t="s">
        <v>11</v>
      </c>
      <c r="E8" s="45" t="s">
        <v>12</v>
      </c>
      <c r="F8" s="45" t="s">
        <v>13</v>
      </c>
      <c r="G8" s="44"/>
    </row>
    <row r="9" spans="1:13" x14ac:dyDescent="0.2">
      <c r="A9" s="45">
        <v>1</v>
      </c>
      <c r="B9" s="46"/>
      <c r="C9" s="45"/>
      <c r="D9" s="45"/>
      <c r="E9" s="45"/>
      <c r="F9" s="44"/>
      <c r="G9" s="44"/>
    </row>
    <row r="10" spans="1:13" x14ac:dyDescent="0.2">
      <c r="A10" s="45">
        <f t="shared" ref="A10:A26" si="0">A9+1</f>
        <v>2</v>
      </c>
      <c r="B10" s="44" t="s">
        <v>404</v>
      </c>
      <c r="C10" s="139" t="s">
        <v>222</v>
      </c>
      <c r="D10" s="108">
        <f>'Account Balance'!CA13</f>
        <v>1199753.8410884002</v>
      </c>
      <c r="E10" s="108">
        <f>'Account Balance'!CA30</f>
        <v>-127891.12295883306</v>
      </c>
      <c r="F10" s="108">
        <f>'Account Balance'!CA38</f>
        <v>164584.79874381362</v>
      </c>
      <c r="G10" s="44"/>
    </row>
    <row r="11" spans="1:13" x14ac:dyDescent="0.2">
      <c r="A11" s="45">
        <f t="shared" si="0"/>
        <v>3</v>
      </c>
      <c r="F11" s="44"/>
      <c r="G11" s="44"/>
    </row>
    <row r="12" spans="1:13" x14ac:dyDescent="0.2">
      <c r="A12" s="45">
        <f t="shared" si="0"/>
        <v>4</v>
      </c>
      <c r="B12" s="44" t="s">
        <v>436</v>
      </c>
      <c r="C12" s="139" t="s">
        <v>222</v>
      </c>
      <c r="D12" s="108">
        <f>'Account Balance'!BW46</f>
        <v>8679582.1019610986</v>
      </c>
      <c r="E12" s="108">
        <f>'Account Balance'!BW65</f>
        <v>-2236606.3800000004</v>
      </c>
      <c r="F12" s="108">
        <f>'Account Balance'!BW73</f>
        <v>-327616.18</v>
      </c>
      <c r="G12" s="44"/>
    </row>
    <row r="13" spans="1:13" x14ac:dyDescent="0.2">
      <c r="A13" s="45">
        <f t="shared" si="0"/>
        <v>5</v>
      </c>
      <c r="B13" s="44"/>
      <c r="C13" s="45"/>
      <c r="D13" s="109"/>
      <c r="E13" s="109"/>
      <c r="F13" s="44"/>
      <c r="G13" s="44"/>
    </row>
    <row r="14" spans="1:13" x14ac:dyDescent="0.2">
      <c r="A14" s="45">
        <f t="shared" si="0"/>
        <v>6</v>
      </c>
      <c r="B14" s="44" t="s">
        <v>406</v>
      </c>
      <c r="C14" s="139" t="s">
        <v>222</v>
      </c>
      <c r="D14" s="108">
        <f>'Account Balance'!BW82</f>
        <v>2056030.6628730327</v>
      </c>
      <c r="E14" s="108">
        <f>'Account Balance'!BW102</f>
        <v>-3949.1799999999512</v>
      </c>
      <c r="F14" s="108">
        <f>'Account Balance'!BW110</f>
        <v>66607.31</v>
      </c>
      <c r="G14" s="44"/>
    </row>
    <row r="15" spans="1:13" x14ac:dyDescent="0.2">
      <c r="A15" s="45">
        <f t="shared" si="0"/>
        <v>7</v>
      </c>
      <c r="B15" s="44"/>
      <c r="C15" s="45"/>
      <c r="D15" s="109"/>
      <c r="E15" s="109"/>
      <c r="F15" s="44"/>
      <c r="G15" s="44"/>
    </row>
    <row r="16" spans="1:13" x14ac:dyDescent="0.2">
      <c r="A16" s="45">
        <f t="shared" si="0"/>
        <v>8</v>
      </c>
      <c r="B16" s="44" t="s">
        <v>223</v>
      </c>
      <c r="C16" s="45" t="s">
        <v>224</v>
      </c>
      <c r="D16" s="53">
        <f>D12+D14+D10</f>
        <v>11935366.605922531</v>
      </c>
      <c r="E16" s="53">
        <f>E12+E14+E10</f>
        <v>-2368446.6829588334</v>
      </c>
      <c r="F16" s="53">
        <f>F12+F14+F10</f>
        <v>-96424.071256186377</v>
      </c>
      <c r="G16" s="44"/>
    </row>
    <row r="17" spans="1:7" x14ac:dyDescent="0.2">
      <c r="A17" s="45">
        <f t="shared" si="0"/>
        <v>9</v>
      </c>
      <c r="B17" s="44"/>
      <c r="C17" s="45"/>
      <c r="D17" s="109"/>
      <c r="E17" s="109"/>
      <c r="F17" s="44"/>
      <c r="G17" s="44"/>
    </row>
    <row r="18" spans="1:7" x14ac:dyDescent="0.2">
      <c r="A18" s="45">
        <f t="shared" si="0"/>
        <v>10</v>
      </c>
      <c r="B18" s="44" t="s">
        <v>178</v>
      </c>
      <c r="C18" s="139" t="s">
        <v>14</v>
      </c>
      <c r="D18" s="145">
        <f>'Conversion Factor'!$D$18</f>
        <v>0.954538</v>
      </c>
      <c r="E18" s="145">
        <f>'Conversion Factor'!$D$18</f>
        <v>0.954538</v>
      </c>
      <c r="F18" s="145">
        <f>'Conversion Factor'!$D$18</f>
        <v>0.954538</v>
      </c>
      <c r="G18" s="44"/>
    </row>
    <row r="19" spans="1:7" x14ac:dyDescent="0.2">
      <c r="A19" s="45">
        <f t="shared" si="0"/>
        <v>11</v>
      </c>
      <c r="B19" s="44"/>
      <c r="C19" s="139"/>
      <c r="D19" s="53"/>
      <c r="E19" s="53"/>
      <c r="F19" s="44"/>
      <c r="G19" s="44"/>
    </row>
    <row r="20" spans="1:7" x14ac:dyDescent="0.2">
      <c r="A20" s="45">
        <f t="shared" si="0"/>
        <v>12</v>
      </c>
      <c r="B20" s="44" t="s">
        <v>225</v>
      </c>
      <c r="C20" s="45" t="s">
        <v>226</v>
      </c>
      <c r="D20" s="53">
        <f>D10/D$18</f>
        <v>1256894.7921281292</v>
      </c>
      <c r="E20" s="53">
        <f>E10/E$18</f>
        <v>-133982.222770422</v>
      </c>
      <c r="F20" s="53">
        <f>F10/F$18</f>
        <v>172423.5166581253</v>
      </c>
      <c r="G20" s="44"/>
    </row>
    <row r="21" spans="1:7" x14ac:dyDescent="0.2">
      <c r="A21" s="45">
        <f t="shared" si="0"/>
        <v>13</v>
      </c>
      <c r="G21" s="44"/>
    </row>
    <row r="22" spans="1:7" x14ac:dyDescent="0.2">
      <c r="A22" s="45">
        <f t="shared" si="0"/>
        <v>14</v>
      </c>
      <c r="B22" s="44" t="s">
        <v>227</v>
      </c>
      <c r="C22" s="45" t="s">
        <v>228</v>
      </c>
      <c r="D22" s="53">
        <f>D12/D$18</f>
        <v>9092966.547126567</v>
      </c>
      <c r="E22" s="53">
        <f>E12/E$18</f>
        <v>-2343129.7444418143</v>
      </c>
      <c r="F22" s="53">
        <f>F12/F$18</f>
        <v>-343219.63085806958</v>
      </c>
      <c r="G22" s="44"/>
    </row>
    <row r="23" spans="1:7" x14ac:dyDescent="0.2">
      <c r="A23" s="45">
        <f t="shared" si="0"/>
        <v>15</v>
      </c>
      <c r="B23" s="44"/>
      <c r="C23" s="139"/>
      <c r="D23" s="44"/>
      <c r="E23" s="44"/>
      <c r="F23" s="44"/>
      <c r="G23" s="44"/>
    </row>
    <row r="24" spans="1:7" x14ac:dyDescent="0.2">
      <c r="A24" s="45">
        <f t="shared" si="0"/>
        <v>16</v>
      </c>
      <c r="B24" s="44" t="s">
        <v>229</v>
      </c>
      <c r="C24" s="45" t="s">
        <v>230</v>
      </c>
      <c r="D24" s="53">
        <f>D14/D$18</f>
        <v>2153953.7062673597</v>
      </c>
      <c r="E24" s="53">
        <f>E14/E$18</f>
        <v>-4137.2685005730009</v>
      </c>
      <c r="F24" s="53">
        <f>F14/F$18</f>
        <v>69779.631612361161</v>
      </c>
      <c r="G24" s="44"/>
    </row>
    <row r="25" spans="1:7" x14ac:dyDescent="0.2">
      <c r="A25" s="45">
        <f t="shared" si="0"/>
        <v>17</v>
      </c>
      <c r="B25" s="44"/>
      <c r="C25" s="139"/>
      <c r="D25" s="44"/>
      <c r="E25" s="44"/>
      <c r="F25" s="44"/>
      <c r="G25" s="44"/>
    </row>
    <row r="26" spans="1:7" x14ac:dyDescent="0.2">
      <c r="A26" s="45">
        <f t="shared" si="0"/>
        <v>18</v>
      </c>
      <c r="B26" s="44" t="s">
        <v>231</v>
      </c>
      <c r="C26" s="45" t="s">
        <v>232</v>
      </c>
      <c r="D26" s="53">
        <f>D22+D24+D20</f>
        <v>12503815.045522055</v>
      </c>
      <c r="E26" s="53">
        <f>E22+E24+E20</f>
        <v>-2481249.2357128095</v>
      </c>
      <c r="F26" s="53">
        <f>F22+F24+F20</f>
        <v>-101016.4825875831</v>
      </c>
      <c r="G26" s="44"/>
    </row>
    <row r="27" spans="1:7" x14ac:dyDescent="0.2">
      <c r="A27" s="45"/>
      <c r="B27" s="44"/>
      <c r="C27" s="139"/>
      <c r="D27" s="44"/>
      <c r="E27" s="44"/>
      <c r="F27" s="44"/>
      <c r="G27" s="44"/>
    </row>
    <row r="28" spans="1:7" x14ac:dyDescent="0.2">
      <c r="A28" s="45"/>
      <c r="B28" s="44"/>
      <c r="C28" s="44"/>
      <c r="D28" s="53"/>
      <c r="E28" s="53"/>
      <c r="F28" s="44"/>
      <c r="G28" s="44"/>
    </row>
    <row r="29" spans="1:7" x14ac:dyDescent="0.2">
      <c r="A29" s="45"/>
      <c r="B29" s="44"/>
      <c r="C29" s="44"/>
      <c r="D29" s="53"/>
      <c r="E29" s="53"/>
      <c r="F29" s="44"/>
      <c r="G29" s="44"/>
    </row>
    <row r="30" spans="1:7" x14ac:dyDescent="0.2">
      <c r="A30" s="44"/>
      <c r="B30" s="44"/>
      <c r="C30" s="44"/>
      <c r="D30" s="44"/>
      <c r="E30" s="44"/>
      <c r="F30" s="44"/>
      <c r="G30" s="44"/>
    </row>
    <row r="31" spans="1:7" x14ac:dyDescent="0.2">
      <c r="A31" s="44"/>
      <c r="B31" s="44"/>
      <c r="C31" s="44"/>
      <c r="D31" s="53"/>
      <c r="E31" s="53"/>
      <c r="F31" s="44"/>
      <c r="G31" s="44"/>
    </row>
    <row r="32" spans="1:7" x14ac:dyDescent="0.2">
      <c r="A32" s="44"/>
      <c r="B32" s="44"/>
      <c r="C32" s="44"/>
      <c r="D32" s="44"/>
      <c r="E32" s="44"/>
      <c r="F32" s="44"/>
      <c r="G32" s="44"/>
    </row>
    <row r="33" spans="1:7" x14ac:dyDescent="0.2">
      <c r="A33" s="44"/>
      <c r="F33" s="44"/>
      <c r="G33" s="44"/>
    </row>
    <row r="34" spans="1:7" x14ac:dyDescent="0.2">
      <c r="A34" s="44"/>
      <c r="F34" s="44"/>
      <c r="G34" s="44"/>
    </row>
    <row r="35" spans="1:7" x14ac:dyDescent="0.2">
      <c r="A35" s="44"/>
      <c r="F35" s="44"/>
      <c r="G35" s="44"/>
    </row>
    <row r="36" spans="1:7" x14ac:dyDescent="0.2">
      <c r="A36" s="44"/>
      <c r="B36" s="44"/>
      <c r="C36" s="44"/>
      <c r="D36" s="44"/>
      <c r="E36" s="44"/>
      <c r="F36" s="44"/>
      <c r="G36" s="44"/>
    </row>
    <row r="37" spans="1:7" x14ac:dyDescent="0.2">
      <c r="A37" s="44"/>
      <c r="B37" s="44"/>
      <c r="C37" s="44"/>
      <c r="D37" s="44"/>
      <c r="E37" s="44"/>
      <c r="F37" s="44"/>
      <c r="G37" s="44"/>
    </row>
    <row r="38" spans="1:7" x14ac:dyDescent="0.2">
      <c r="A38" s="44"/>
      <c r="B38" s="44"/>
      <c r="C38" s="44"/>
      <c r="D38" s="44"/>
      <c r="E38" s="44"/>
      <c r="F38" s="44"/>
      <c r="G38" s="44"/>
    </row>
    <row r="39" spans="1:7" x14ac:dyDescent="0.2">
      <c r="A39" s="44"/>
      <c r="B39" s="44"/>
      <c r="C39" s="44"/>
      <c r="D39" s="44"/>
      <c r="E39" s="44"/>
      <c r="F39" s="44"/>
      <c r="G39" s="44"/>
    </row>
    <row r="40" spans="1:7" x14ac:dyDescent="0.2">
      <c r="A40" s="44"/>
      <c r="B40" s="44"/>
      <c r="C40" s="44"/>
      <c r="D40" s="44"/>
      <c r="E40" s="44"/>
      <c r="F40" s="44"/>
      <c r="G40" s="44"/>
    </row>
    <row r="41" spans="1:7" x14ac:dyDescent="0.2">
      <c r="A41" s="44"/>
      <c r="B41" s="44"/>
      <c r="C41" s="44"/>
      <c r="D41" s="44"/>
      <c r="E41" s="44"/>
      <c r="F41" s="44"/>
      <c r="G41" s="44"/>
    </row>
    <row r="42" spans="1:7" x14ac:dyDescent="0.2">
      <c r="A42" s="44"/>
      <c r="B42" s="44"/>
      <c r="C42" s="44"/>
      <c r="D42" s="44"/>
      <c r="E42" s="44"/>
      <c r="F42" s="44"/>
      <c r="G42" s="44"/>
    </row>
    <row r="43" spans="1:7" x14ac:dyDescent="0.2">
      <c r="A43" s="44"/>
      <c r="B43" s="44"/>
      <c r="C43" s="44"/>
      <c r="D43" s="44"/>
      <c r="E43" s="44"/>
      <c r="F43" s="44"/>
      <c r="G43" s="44"/>
    </row>
  </sheetData>
  <mergeCells count="4">
    <mergeCell ref="A1:F1"/>
    <mergeCell ref="A2:F2"/>
    <mergeCell ref="A3:F3"/>
    <mergeCell ref="A4:F4"/>
  </mergeCells>
  <printOptions horizontalCentered="1"/>
  <pageMargins left="0.7" right="0.7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CB133"/>
  <sheetViews>
    <sheetView zoomScaleNormal="100" workbookViewId="0">
      <pane xSplit="3" ySplit="6" topLeftCell="BS94" activePane="bottomRight" state="frozen"/>
      <selection activeCell="B35" sqref="B35"/>
      <selection pane="topRight" activeCell="B35" sqref="B35"/>
      <selection pane="bottomLeft" activeCell="B35" sqref="B35"/>
      <selection pane="bottomRight" activeCell="BW118" sqref="BW118"/>
    </sheetView>
  </sheetViews>
  <sheetFormatPr defaultRowHeight="11.25" x14ac:dyDescent="0.2"/>
  <cols>
    <col min="1" max="1" width="3.28515625" style="7" customWidth="1"/>
    <col min="2" max="2" width="43.7109375" style="7" bestFit="1" customWidth="1"/>
    <col min="3" max="3" width="7" style="11" bestFit="1" customWidth="1"/>
    <col min="4" max="5" width="12" style="8" bestFit="1" customWidth="1"/>
    <col min="6" max="6" width="12" style="282" bestFit="1" customWidth="1"/>
    <col min="7" max="27" width="12" style="8" bestFit="1" customWidth="1"/>
    <col min="28" max="41" width="11.5703125" style="8" bestFit="1" customWidth="1"/>
    <col min="42" max="48" width="12" style="8" bestFit="1" customWidth="1"/>
    <col min="49" max="52" width="12.28515625" style="8" bestFit="1" customWidth="1"/>
    <col min="53" max="63" width="12" style="8" bestFit="1" customWidth="1"/>
    <col min="64" max="74" width="11.5703125" style="8" bestFit="1" customWidth="1"/>
    <col min="75" max="75" width="11.5703125" style="7" bestFit="1" customWidth="1"/>
    <col min="76" max="76" width="11.5703125" style="8" bestFit="1" customWidth="1"/>
    <col min="77" max="79" width="11.5703125" style="7" bestFit="1" customWidth="1"/>
    <col min="80" max="80" width="11.28515625" style="7" bestFit="1" customWidth="1"/>
    <col min="81" max="259" width="9.140625" style="7"/>
    <col min="260" max="260" width="5.7109375" style="7" customWidth="1"/>
    <col min="261" max="261" width="58.7109375" style="7" bestFit="1" customWidth="1"/>
    <col min="262" max="262" width="11.5703125" style="7" bestFit="1" customWidth="1"/>
    <col min="263" max="263" width="18.28515625" style="7" bestFit="1" customWidth="1"/>
    <col min="264" max="264" width="9.140625" style="7"/>
    <col min="265" max="266" width="0" style="7" hidden="1" customWidth="1"/>
    <col min="267" max="515" width="9.140625" style="7"/>
    <col min="516" max="516" width="5.7109375" style="7" customWidth="1"/>
    <col min="517" max="517" width="58.7109375" style="7" bestFit="1" customWidth="1"/>
    <col min="518" max="518" width="11.5703125" style="7" bestFit="1" customWidth="1"/>
    <col min="519" max="519" width="18.28515625" style="7" bestFit="1" customWidth="1"/>
    <col min="520" max="520" width="9.140625" style="7"/>
    <col min="521" max="522" width="0" style="7" hidden="1" customWidth="1"/>
    <col min="523" max="771" width="9.140625" style="7"/>
    <col min="772" max="772" width="5.7109375" style="7" customWidth="1"/>
    <col min="773" max="773" width="58.7109375" style="7" bestFit="1" customWidth="1"/>
    <col min="774" max="774" width="11.5703125" style="7" bestFit="1" customWidth="1"/>
    <col min="775" max="775" width="18.28515625" style="7" bestFit="1" customWidth="1"/>
    <col min="776" max="776" width="9.140625" style="7"/>
    <col min="777" max="778" width="0" style="7" hidden="1" customWidth="1"/>
    <col min="779" max="1027" width="9.140625" style="7"/>
    <col min="1028" max="1028" width="5.7109375" style="7" customWidth="1"/>
    <col min="1029" max="1029" width="58.7109375" style="7" bestFit="1" customWidth="1"/>
    <col min="1030" max="1030" width="11.5703125" style="7" bestFit="1" customWidth="1"/>
    <col min="1031" max="1031" width="18.28515625" style="7" bestFit="1" customWidth="1"/>
    <col min="1032" max="1032" width="9.140625" style="7"/>
    <col min="1033" max="1034" width="0" style="7" hidden="1" customWidth="1"/>
    <col min="1035" max="1283" width="9.140625" style="7"/>
    <col min="1284" max="1284" width="5.7109375" style="7" customWidth="1"/>
    <col min="1285" max="1285" width="58.7109375" style="7" bestFit="1" customWidth="1"/>
    <col min="1286" max="1286" width="11.5703125" style="7" bestFit="1" customWidth="1"/>
    <col min="1287" max="1287" width="18.28515625" style="7" bestFit="1" customWidth="1"/>
    <col min="1288" max="1288" width="9.140625" style="7"/>
    <col min="1289" max="1290" width="0" style="7" hidden="1" customWidth="1"/>
    <col min="1291" max="1539" width="9.140625" style="7"/>
    <col min="1540" max="1540" width="5.7109375" style="7" customWidth="1"/>
    <col min="1541" max="1541" width="58.7109375" style="7" bestFit="1" customWidth="1"/>
    <col min="1542" max="1542" width="11.5703125" style="7" bestFit="1" customWidth="1"/>
    <col min="1543" max="1543" width="18.28515625" style="7" bestFit="1" customWidth="1"/>
    <col min="1544" max="1544" width="9.140625" style="7"/>
    <col min="1545" max="1546" width="0" style="7" hidden="1" customWidth="1"/>
    <col min="1547" max="1795" width="9.140625" style="7"/>
    <col min="1796" max="1796" width="5.7109375" style="7" customWidth="1"/>
    <col min="1797" max="1797" width="58.7109375" style="7" bestFit="1" customWidth="1"/>
    <col min="1798" max="1798" width="11.5703125" style="7" bestFit="1" customWidth="1"/>
    <col min="1799" max="1799" width="18.28515625" style="7" bestFit="1" customWidth="1"/>
    <col min="1800" max="1800" width="9.140625" style="7"/>
    <col min="1801" max="1802" width="0" style="7" hidden="1" customWidth="1"/>
    <col min="1803" max="2051" width="9.140625" style="7"/>
    <col min="2052" max="2052" width="5.7109375" style="7" customWidth="1"/>
    <col min="2053" max="2053" width="58.7109375" style="7" bestFit="1" customWidth="1"/>
    <col min="2054" max="2054" width="11.5703125" style="7" bestFit="1" customWidth="1"/>
    <col min="2055" max="2055" width="18.28515625" style="7" bestFit="1" customWidth="1"/>
    <col min="2056" max="2056" width="9.140625" style="7"/>
    <col min="2057" max="2058" width="0" style="7" hidden="1" customWidth="1"/>
    <col min="2059" max="2307" width="9.140625" style="7"/>
    <col min="2308" max="2308" width="5.7109375" style="7" customWidth="1"/>
    <col min="2309" max="2309" width="58.7109375" style="7" bestFit="1" customWidth="1"/>
    <col min="2310" max="2310" width="11.5703125" style="7" bestFit="1" customWidth="1"/>
    <col min="2311" max="2311" width="18.28515625" style="7" bestFit="1" customWidth="1"/>
    <col min="2312" max="2312" width="9.140625" style="7"/>
    <col min="2313" max="2314" width="0" style="7" hidden="1" customWidth="1"/>
    <col min="2315" max="2563" width="9.140625" style="7"/>
    <col min="2564" max="2564" width="5.7109375" style="7" customWidth="1"/>
    <col min="2565" max="2565" width="58.7109375" style="7" bestFit="1" customWidth="1"/>
    <col min="2566" max="2566" width="11.5703125" style="7" bestFit="1" customWidth="1"/>
    <col min="2567" max="2567" width="18.28515625" style="7" bestFit="1" customWidth="1"/>
    <col min="2568" max="2568" width="9.140625" style="7"/>
    <col min="2569" max="2570" width="0" style="7" hidden="1" customWidth="1"/>
    <col min="2571" max="2819" width="9.140625" style="7"/>
    <col min="2820" max="2820" width="5.7109375" style="7" customWidth="1"/>
    <col min="2821" max="2821" width="58.7109375" style="7" bestFit="1" customWidth="1"/>
    <col min="2822" max="2822" width="11.5703125" style="7" bestFit="1" customWidth="1"/>
    <col min="2823" max="2823" width="18.28515625" style="7" bestFit="1" customWidth="1"/>
    <col min="2824" max="2824" width="9.140625" style="7"/>
    <col min="2825" max="2826" width="0" style="7" hidden="1" customWidth="1"/>
    <col min="2827" max="3075" width="9.140625" style="7"/>
    <col min="3076" max="3076" width="5.7109375" style="7" customWidth="1"/>
    <col min="3077" max="3077" width="58.7109375" style="7" bestFit="1" customWidth="1"/>
    <col min="3078" max="3078" width="11.5703125" style="7" bestFit="1" customWidth="1"/>
    <col min="3079" max="3079" width="18.28515625" style="7" bestFit="1" customWidth="1"/>
    <col min="3080" max="3080" width="9.140625" style="7"/>
    <col min="3081" max="3082" width="0" style="7" hidden="1" customWidth="1"/>
    <col min="3083" max="3331" width="9.140625" style="7"/>
    <col min="3332" max="3332" width="5.7109375" style="7" customWidth="1"/>
    <col min="3333" max="3333" width="58.7109375" style="7" bestFit="1" customWidth="1"/>
    <col min="3334" max="3334" width="11.5703125" style="7" bestFit="1" customWidth="1"/>
    <col min="3335" max="3335" width="18.28515625" style="7" bestFit="1" customWidth="1"/>
    <col min="3336" max="3336" width="9.140625" style="7"/>
    <col min="3337" max="3338" width="0" style="7" hidden="1" customWidth="1"/>
    <col min="3339" max="3587" width="9.140625" style="7"/>
    <col min="3588" max="3588" width="5.7109375" style="7" customWidth="1"/>
    <col min="3589" max="3589" width="58.7109375" style="7" bestFit="1" customWidth="1"/>
    <col min="3590" max="3590" width="11.5703125" style="7" bestFit="1" customWidth="1"/>
    <col min="3591" max="3591" width="18.28515625" style="7" bestFit="1" customWidth="1"/>
    <col min="3592" max="3592" width="9.140625" style="7"/>
    <col min="3593" max="3594" width="0" style="7" hidden="1" customWidth="1"/>
    <col min="3595" max="3843" width="9.140625" style="7"/>
    <col min="3844" max="3844" width="5.7109375" style="7" customWidth="1"/>
    <col min="3845" max="3845" width="58.7109375" style="7" bestFit="1" customWidth="1"/>
    <col min="3846" max="3846" width="11.5703125" style="7" bestFit="1" customWidth="1"/>
    <col min="3847" max="3847" width="18.28515625" style="7" bestFit="1" customWidth="1"/>
    <col min="3848" max="3848" width="9.140625" style="7"/>
    <col min="3849" max="3850" width="0" style="7" hidden="1" customWidth="1"/>
    <col min="3851" max="4099" width="9.140625" style="7"/>
    <col min="4100" max="4100" width="5.7109375" style="7" customWidth="1"/>
    <col min="4101" max="4101" width="58.7109375" style="7" bestFit="1" customWidth="1"/>
    <col min="4102" max="4102" width="11.5703125" style="7" bestFit="1" customWidth="1"/>
    <col min="4103" max="4103" width="18.28515625" style="7" bestFit="1" customWidth="1"/>
    <col min="4104" max="4104" width="9.140625" style="7"/>
    <col min="4105" max="4106" width="0" style="7" hidden="1" customWidth="1"/>
    <col min="4107" max="4355" width="9.140625" style="7"/>
    <col min="4356" max="4356" width="5.7109375" style="7" customWidth="1"/>
    <col min="4357" max="4357" width="58.7109375" style="7" bestFit="1" customWidth="1"/>
    <col min="4358" max="4358" width="11.5703125" style="7" bestFit="1" customWidth="1"/>
    <col min="4359" max="4359" width="18.28515625" style="7" bestFit="1" customWidth="1"/>
    <col min="4360" max="4360" width="9.140625" style="7"/>
    <col min="4361" max="4362" width="0" style="7" hidden="1" customWidth="1"/>
    <col min="4363" max="4611" width="9.140625" style="7"/>
    <col min="4612" max="4612" width="5.7109375" style="7" customWidth="1"/>
    <col min="4613" max="4613" width="58.7109375" style="7" bestFit="1" customWidth="1"/>
    <col min="4614" max="4614" width="11.5703125" style="7" bestFit="1" customWidth="1"/>
    <col min="4615" max="4615" width="18.28515625" style="7" bestFit="1" customWidth="1"/>
    <col min="4616" max="4616" width="9.140625" style="7"/>
    <col min="4617" max="4618" width="0" style="7" hidden="1" customWidth="1"/>
    <col min="4619" max="4867" width="9.140625" style="7"/>
    <col min="4868" max="4868" width="5.7109375" style="7" customWidth="1"/>
    <col min="4869" max="4869" width="58.7109375" style="7" bestFit="1" customWidth="1"/>
    <col min="4870" max="4870" width="11.5703125" style="7" bestFit="1" customWidth="1"/>
    <col min="4871" max="4871" width="18.28515625" style="7" bestFit="1" customWidth="1"/>
    <col min="4872" max="4872" width="9.140625" style="7"/>
    <col min="4873" max="4874" width="0" style="7" hidden="1" customWidth="1"/>
    <col min="4875" max="5123" width="9.140625" style="7"/>
    <col min="5124" max="5124" width="5.7109375" style="7" customWidth="1"/>
    <col min="5125" max="5125" width="58.7109375" style="7" bestFit="1" customWidth="1"/>
    <col min="5126" max="5126" width="11.5703125" style="7" bestFit="1" customWidth="1"/>
    <col min="5127" max="5127" width="18.28515625" style="7" bestFit="1" customWidth="1"/>
    <col min="5128" max="5128" width="9.140625" style="7"/>
    <col min="5129" max="5130" width="0" style="7" hidden="1" customWidth="1"/>
    <col min="5131" max="5379" width="9.140625" style="7"/>
    <col min="5380" max="5380" width="5.7109375" style="7" customWidth="1"/>
    <col min="5381" max="5381" width="58.7109375" style="7" bestFit="1" customWidth="1"/>
    <col min="5382" max="5382" width="11.5703125" style="7" bestFit="1" customWidth="1"/>
    <col min="5383" max="5383" width="18.28515625" style="7" bestFit="1" customWidth="1"/>
    <col min="5384" max="5384" width="9.140625" style="7"/>
    <col min="5385" max="5386" width="0" style="7" hidden="1" customWidth="1"/>
    <col min="5387" max="5635" width="9.140625" style="7"/>
    <col min="5636" max="5636" width="5.7109375" style="7" customWidth="1"/>
    <col min="5637" max="5637" width="58.7109375" style="7" bestFit="1" customWidth="1"/>
    <col min="5638" max="5638" width="11.5703125" style="7" bestFit="1" customWidth="1"/>
    <col min="5639" max="5639" width="18.28515625" style="7" bestFit="1" customWidth="1"/>
    <col min="5640" max="5640" width="9.140625" style="7"/>
    <col min="5641" max="5642" width="0" style="7" hidden="1" customWidth="1"/>
    <col min="5643" max="5891" width="9.140625" style="7"/>
    <col min="5892" max="5892" width="5.7109375" style="7" customWidth="1"/>
    <col min="5893" max="5893" width="58.7109375" style="7" bestFit="1" customWidth="1"/>
    <col min="5894" max="5894" width="11.5703125" style="7" bestFit="1" customWidth="1"/>
    <col min="5895" max="5895" width="18.28515625" style="7" bestFit="1" customWidth="1"/>
    <col min="5896" max="5896" width="9.140625" style="7"/>
    <col min="5897" max="5898" width="0" style="7" hidden="1" customWidth="1"/>
    <col min="5899" max="6147" width="9.140625" style="7"/>
    <col min="6148" max="6148" width="5.7109375" style="7" customWidth="1"/>
    <col min="6149" max="6149" width="58.7109375" style="7" bestFit="1" customWidth="1"/>
    <col min="6150" max="6150" width="11.5703125" style="7" bestFit="1" customWidth="1"/>
    <col min="6151" max="6151" width="18.28515625" style="7" bestFit="1" customWidth="1"/>
    <col min="6152" max="6152" width="9.140625" style="7"/>
    <col min="6153" max="6154" width="0" style="7" hidden="1" customWidth="1"/>
    <col min="6155" max="6403" width="9.140625" style="7"/>
    <col min="6404" max="6404" width="5.7109375" style="7" customWidth="1"/>
    <col min="6405" max="6405" width="58.7109375" style="7" bestFit="1" customWidth="1"/>
    <col min="6406" max="6406" width="11.5703125" style="7" bestFit="1" customWidth="1"/>
    <col min="6407" max="6407" width="18.28515625" style="7" bestFit="1" customWidth="1"/>
    <col min="6408" max="6408" width="9.140625" style="7"/>
    <col min="6409" max="6410" width="0" style="7" hidden="1" customWidth="1"/>
    <col min="6411" max="6659" width="9.140625" style="7"/>
    <col min="6660" max="6660" width="5.7109375" style="7" customWidth="1"/>
    <col min="6661" max="6661" width="58.7109375" style="7" bestFit="1" customWidth="1"/>
    <col min="6662" max="6662" width="11.5703125" style="7" bestFit="1" customWidth="1"/>
    <col min="6663" max="6663" width="18.28515625" style="7" bestFit="1" customWidth="1"/>
    <col min="6664" max="6664" width="9.140625" style="7"/>
    <col min="6665" max="6666" width="0" style="7" hidden="1" customWidth="1"/>
    <col min="6667" max="6915" width="9.140625" style="7"/>
    <col min="6916" max="6916" width="5.7109375" style="7" customWidth="1"/>
    <col min="6917" max="6917" width="58.7109375" style="7" bestFit="1" customWidth="1"/>
    <col min="6918" max="6918" width="11.5703125" style="7" bestFit="1" customWidth="1"/>
    <col min="6919" max="6919" width="18.28515625" style="7" bestFit="1" customWidth="1"/>
    <col min="6920" max="6920" width="9.140625" style="7"/>
    <col min="6921" max="6922" width="0" style="7" hidden="1" customWidth="1"/>
    <col min="6923" max="7171" width="9.140625" style="7"/>
    <col min="7172" max="7172" width="5.7109375" style="7" customWidth="1"/>
    <col min="7173" max="7173" width="58.7109375" style="7" bestFit="1" customWidth="1"/>
    <col min="7174" max="7174" width="11.5703125" style="7" bestFit="1" customWidth="1"/>
    <col min="7175" max="7175" width="18.28515625" style="7" bestFit="1" customWidth="1"/>
    <col min="7176" max="7176" width="9.140625" style="7"/>
    <col min="7177" max="7178" width="0" style="7" hidden="1" customWidth="1"/>
    <col min="7179" max="7427" width="9.140625" style="7"/>
    <col min="7428" max="7428" width="5.7109375" style="7" customWidth="1"/>
    <col min="7429" max="7429" width="58.7109375" style="7" bestFit="1" customWidth="1"/>
    <col min="7430" max="7430" width="11.5703125" style="7" bestFit="1" customWidth="1"/>
    <col min="7431" max="7431" width="18.28515625" style="7" bestFit="1" customWidth="1"/>
    <col min="7432" max="7432" width="9.140625" style="7"/>
    <col min="7433" max="7434" width="0" style="7" hidden="1" customWidth="1"/>
    <col min="7435" max="7683" width="9.140625" style="7"/>
    <col min="7684" max="7684" width="5.7109375" style="7" customWidth="1"/>
    <col min="7685" max="7685" width="58.7109375" style="7" bestFit="1" customWidth="1"/>
    <col min="7686" max="7686" width="11.5703125" style="7" bestFit="1" customWidth="1"/>
    <col min="7687" max="7687" width="18.28515625" style="7" bestFit="1" customWidth="1"/>
    <col min="7688" max="7688" width="9.140625" style="7"/>
    <col min="7689" max="7690" width="0" style="7" hidden="1" customWidth="1"/>
    <col min="7691" max="7939" width="9.140625" style="7"/>
    <col min="7940" max="7940" width="5.7109375" style="7" customWidth="1"/>
    <col min="7941" max="7941" width="58.7109375" style="7" bestFit="1" customWidth="1"/>
    <col min="7942" max="7942" width="11.5703125" style="7" bestFit="1" customWidth="1"/>
    <col min="7943" max="7943" width="18.28515625" style="7" bestFit="1" customWidth="1"/>
    <col min="7944" max="7944" width="9.140625" style="7"/>
    <col min="7945" max="7946" width="0" style="7" hidden="1" customWidth="1"/>
    <col min="7947" max="8195" width="9.140625" style="7"/>
    <col min="8196" max="8196" width="5.7109375" style="7" customWidth="1"/>
    <col min="8197" max="8197" width="58.7109375" style="7" bestFit="1" customWidth="1"/>
    <col min="8198" max="8198" width="11.5703125" style="7" bestFit="1" customWidth="1"/>
    <col min="8199" max="8199" width="18.28515625" style="7" bestFit="1" customWidth="1"/>
    <col min="8200" max="8200" width="9.140625" style="7"/>
    <col min="8201" max="8202" width="0" style="7" hidden="1" customWidth="1"/>
    <col min="8203" max="8451" width="9.140625" style="7"/>
    <col min="8452" max="8452" width="5.7109375" style="7" customWidth="1"/>
    <col min="8453" max="8453" width="58.7109375" style="7" bestFit="1" customWidth="1"/>
    <col min="8454" max="8454" width="11.5703125" style="7" bestFit="1" customWidth="1"/>
    <col min="8455" max="8455" width="18.28515625" style="7" bestFit="1" customWidth="1"/>
    <col min="8456" max="8456" width="9.140625" style="7"/>
    <col min="8457" max="8458" width="0" style="7" hidden="1" customWidth="1"/>
    <col min="8459" max="8707" width="9.140625" style="7"/>
    <col min="8708" max="8708" width="5.7109375" style="7" customWidth="1"/>
    <col min="8709" max="8709" width="58.7109375" style="7" bestFit="1" customWidth="1"/>
    <col min="8710" max="8710" width="11.5703125" style="7" bestFit="1" customWidth="1"/>
    <col min="8711" max="8711" width="18.28515625" style="7" bestFit="1" customWidth="1"/>
    <col min="8712" max="8712" width="9.140625" style="7"/>
    <col min="8713" max="8714" width="0" style="7" hidden="1" customWidth="1"/>
    <col min="8715" max="8963" width="9.140625" style="7"/>
    <col min="8964" max="8964" width="5.7109375" style="7" customWidth="1"/>
    <col min="8965" max="8965" width="58.7109375" style="7" bestFit="1" customWidth="1"/>
    <col min="8966" max="8966" width="11.5703125" style="7" bestFit="1" customWidth="1"/>
    <col min="8967" max="8967" width="18.28515625" style="7" bestFit="1" customWidth="1"/>
    <col min="8968" max="8968" width="9.140625" style="7"/>
    <col min="8969" max="8970" width="0" style="7" hidden="1" customWidth="1"/>
    <col min="8971" max="9219" width="9.140625" style="7"/>
    <col min="9220" max="9220" width="5.7109375" style="7" customWidth="1"/>
    <col min="9221" max="9221" width="58.7109375" style="7" bestFit="1" customWidth="1"/>
    <col min="9222" max="9222" width="11.5703125" style="7" bestFit="1" customWidth="1"/>
    <col min="9223" max="9223" width="18.28515625" style="7" bestFit="1" customWidth="1"/>
    <col min="9224" max="9224" width="9.140625" style="7"/>
    <col min="9225" max="9226" width="0" style="7" hidden="1" customWidth="1"/>
    <col min="9227" max="9475" width="9.140625" style="7"/>
    <col min="9476" max="9476" width="5.7109375" style="7" customWidth="1"/>
    <col min="9477" max="9477" width="58.7109375" style="7" bestFit="1" customWidth="1"/>
    <col min="9478" max="9478" width="11.5703125" style="7" bestFit="1" customWidth="1"/>
    <col min="9479" max="9479" width="18.28515625" style="7" bestFit="1" customWidth="1"/>
    <col min="9480" max="9480" width="9.140625" style="7"/>
    <col min="9481" max="9482" width="0" style="7" hidden="1" customWidth="1"/>
    <col min="9483" max="9731" width="9.140625" style="7"/>
    <col min="9732" max="9732" width="5.7109375" style="7" customWidth="1"/>
    <col min="9733" max="9733" width="58.7109375" style="7" bestFit="1" customWidth="1"/>
    <col min="9734" max="9734" width="11.5703125" style="7" bestFit="1" customWidth="1"/>
    <col min="9735" max="9735" width="18.28515625" style="7" bestFit="1" customWidth="1"/>
    <col min="9736" max="9736" width="9.140625" style="7"/>
    <col min="9737" max="9738" width="0" style="7" hidden="1" customWidth="1"/>
    <col min="9739" max="9987" width="9.140625" style="7"/>
    <col min="9988" max="9988" width="5.7109375" style="7" customWidth="1"/>
    <col min="9989" max="9989" width="58.7109375" style="7" bestFit="1" customWidth="1"/>
    <col min="9990" max="9990" width="11.5703125" style="7" bestFit="1" customWidth="1"/>
    <col min="9991" max="9991" width="18.28515625" style="7" bestFit="1" customWidth="1"/>
    <col min="9992" max="9992" width="9.140625" style="7"/>
    <col min="9993" max="9994" width="0" style="7" hidden="1" customWidth="1"/>
    <col min="9995" max="10243" width="9.140625" style="7"/>
    <col min="10244" max="10244" width="5.7109375" style="7" customWidth="1"/>
    <col min="10245" max="10245" width="58.7109375" style="7" bestFit="1" customWidth="1"/>
    <col min="10246" max="10246" width="11.5703125" style="7" bestFit="1" customWidth="1"/>
    <col min="10247" max="10247" width="18.28515625" style="7" bestFit="1" customWidth="1"/>
    <col min="10248" max="10248" width="9.140625" style="7"/>
    <col min="10249" max="10250" width="0" style="7" hidden="1" customWidth="1"/>
    <col min="10251" max="10499" width="9.140625" style="7"/>
    <col min="10500" max="10500" width="5.7109375" style="7" customWidth="1"/>
    <col min="10501" max="10501" width="58.7109375" style="7" bestFit="1" customWidth="1"/>
    <col min="10502" max="10502" width="11.5703125" style="7" bestFit="1" customWidth="1"/>
    <col min="10503" max="10503" width="18.28515625" style="7" bestFit="1" customWidth="1"/>
    <col min="10504" max="10504" width="9.140625" style="7"/>
    <col min="10505" max="10506" width="0" style="7" hidden="1" customWidth="1"/>
    <col min="10507" max="10755" width="9.140625" style="7"/>
    <col min="10756" max="10756" width="5.7109375" style="7" customWidth="1"/>
    <col min="10757" max="10757" width="58.7109375" style="7" bestFit="1" customWidth="1"/>
    <col min="10758" max="10758" width="11.5703125" style="7" bestFit="1" customWidth="1"/>
    <col min="10759" max="10759" width="18.28515625" style="7" bestFit="1" customWidth="1"/>
    <col min="10760" max="10760" width="9.140625" style="7"/>
    <col min="10761" max="10762" width="0" style="7" hidden="1" customWidth="1"/>
    <col min="10763" max="11011" width="9.140625" style="7"/>
    <col min="11012" max="11012" width="5.7109375" style="7" customWidth="1"/>
    <col min="11013" max="11013" width="58.7109375" style="7" bestFit="1" customWidth="1"/>
    <col min="11014" max="11014" width="11.5703125" style="7" bestFit="1" customWidth="1"/>
    <col min="11015" max="11015" width="18.28515625" style="7" bestFit="1" customWidth="1"/>
    <col min="11016" max="11016" width="9.140625" style="7"/>
    <col min="11017" max="11018" width="0" style="7" hidden="1" customWidth="1"/>
    <col min="11019" max="11267" width="9.140625" style="7"/>
    <col min="11268" max="11268" width="5.7109375" style="7" customWidth="1"/>
    <col min="11269" max="11269" width="58.7109375" style="7" bestFit="1" customWidth="1"/>
    <col min="11270" max="11270" width="11.5703125" style="7" bestFit="1" customWidth="1"/>
    <col min="11271" max="11271" width="18.28515625" style="7" bestFit="1" customWidth="1"/>
    <col min="11272" max="11272" width="9.140625" style="7"/>
    <col min="11273" max="11274" width="0" style="7" hidden="1" customWidth="1"/>
    <col min="11275" max="11523" width="9.140625" style="7"/>
    <col min="11524" max="11524" width="5.7109375" style="7" customWidth="1"/>
    <col min="11525" max="11525" width="58.7109375" style="7" bestFit="1" customWidth="1"/>
    <col min="11526" max="11526" width="11.5703125" style="7" bestFit="1" customWidth="1"/>
    <col min="11527" max="11527" width="18.28515625" style="7" bestFit="1" customWidth="1"/>
    <col min="11528" max="11528" width="9.140625" style="7"/>
    <col min="11529" max="11530" width="0" style="7" hidden="1" customWidth="1"/>
    <col min="11531" max="11779" width="9.140625" style="7"/>
    <col min="11780" max="11780" width="5.7109375" style="7" customWidth="1"/>
    <col min="11781" max="11781" width="58.7109375" style="7" bestFit="1" customWidth="1"/>
    <col min="11782" max="11782" width="11.5703125" style="7" bestFit="1" customWidth="1"/>
    <col min="11783" max="11783" width="18.28515625" style="7" bestFit="1" customWidth="1"/>
    <col min="11784" max="11784" width="9.140625" style="7"/>
    <col min="11785" max="11786" width="0" style="7" hidden="1" customWidth="1"/>
    <col min="11787" max="12035" width="9.140625" style="7"/>
    <col min="12036" max="12036" width="5.7109375" style="7" customWidth="1"/>
    <col min="12037" max="12037" width="58.7109375" style="7" bestFit="1" customWidth="1"/>
    <col min="12038" max="12038" width="11.5703125" style="7" bestFit="1" customWidth="1"/>
    <col min="12039" max="12039" width="18.28515625" style="7" bestFit="1" customWidth="1"/>
    <col min="12040" max="12040" width="9.140625" style="7"/>
    <col min="12041" max="12042" width="0" style="7" hidden="1" customWidth="1"/>
    <col min="12043" max="12291" width="9.140625" style="7"/>
    <col min="12292" max="12292" width="5.7109375" style="7" customWidth="1"/>
    <col min="12293" max="12293" width="58.7109375" style="7" bestFit="1" customWidth="1"/>
    <col min="12294" max="12294" width="11.5703125" style="7" bestFit="1" customWidth="1"/>
    <col min="12295" max="12295" width="18.28515625" style="7" bestFit="1" customWidth="1"/>
    <col min="12296" max="12296" width="9.140625" style="7"/>
    <col min="12297" max="12298" width="0" style="7" hidden="1" customWidth="1"/>
    <col min="12299" max="12547" width="9.140625" style="7"/>
    <col min="12548" max="12548" width="5.7109375" style="7" customWidth="1"/>
    <col min="12549" max="12549" width="58.7109375" style="7" bestFit="1" customWidth="1"/>
    <col min="12550" max="12550" width="11.5703125" style="7" bestFit="1" customWidth="1"/>
    <col min="12551" max="12551" width="18.28515625" style="7" bestFit="1" customWidth="1"/>
    <col min="12552" max="12552" width="9.140625" style="7"/>
    <col min="12553" max="12554" width="0" style="7" hidden="1" customWidth="1"/>
    <col min="12555" max="12803" width="9.140625" style="7"/>
    <col min="12804" max="12804" width="5.7109375" style="7" customWidth="1"/>
    <col min="12805" max="12805" width="58.7109375" style="7" bestFit="1" customWidth="1"/>
    <col min="12806" max="12806" width="11.5703125" style="7" bestFit="1" customWidth="1"/>
    <col min="12807" max="12807" width="18.28515625" style="7" bestFit="1" customWidth="1"/>
    <col min="12808" max="12808" width="9.140625" style="7"/>
    <col min="12809" max="12810" width="0" style="7" hidden="1" customWidth="1"/>
    <col min="12811" max="13059" width="9.140625" style="7"/>
    <col min="13060" max="13060" width="5.7109375" style="7" customWidth="1"/>
    <col min="13061" max="13061" width="58.7109375" style="7" bestFit="1" customWidth="1"/>
    <col min="13062" max="13062" width="11.5703125" style="7" bestFit="1" customWidth="1"/>
    <col min="13063" max="13063" width="18.28515625" style="7" bestFit="1" customWidth="1"/>
    <col min="13064" max="13064" width="9.140625" style="7"/>
    <col min="13065" max="13066" width="0" style="7" hidden="1" customWidth="1"/>
    <col min="13067" max="13315" width="9.140625" style="7"/>
    <col min="13316" max="13316" width="5.7109375" style="7" customWidth="1"/>
    <col min="13317" max="13317" width="58.7109375" style="7" bestFit="1" customWidth="1"/>
    <col min="13318" max="13318" width="11.5703125" style="7" bestFit="1" customWidth="1"/>
    <col min="13319" max="13319" width="18.28515625" style="7" bestFit="1" customWidth="1"/>
    <col min="13320" max="13320" width="9.140625" style="7"/>
    <col min="13321" max="13322" width="0" style="7" hidden="1" customWidth="1"/>
    <col min="13323" max="13571" width="9.140625" style="7"/>
    <col min="13572" max="13572" width="5.7109375" style="7" customWidth="1"/>
    <col min="13573" max="13573" width="58.7109375" style="7" bestFit="1" customWidth="1"/>
    <col min="13574" max="13574" width="11.5703125" style="7" bestFit="1" customWidth="1"/>
    <col min="13575" max="13575" width="18.28515625" style="7" bestFit="1" customWidth="1"/>
    <col min="13576" max="13576" width="9.140625" style="7"/>
    <col min="13577" max="13578" width="0" style="7" hidden="1" customWidth="1"/>
    <col min="13579" max="13827" width="9.140625" style="7"/>
    <col min="13828" max="13828" width="5.7109375" style="7" customWidth="1"/>
    <col min="13829" max="13829" width="58.7109375" style="7" bestFit="1" customWidth="1"/>
    <col min="13830" max="13830" width="11.5703125" style="7" bestFit="1" customWidth="1"/>
    <col min="13831" max="13831" width="18.28515625" style="7" bestFit="1" customWidth="1"/>
    <col min="13832" max="13832" width="9.140625" style="7"/>
    <col min="13833" max="13834" width="0" style="7" hidden="1" customWidth="1"/>
    <col min="13835" max="14083" width="9.140625" style="7"/>
    <col min="14084" max="14084" width="5.7109375" style="7" customWidth="1"/>
    <col min="14085" max="14085" width="58.7109375" style="7" bestFit="1" customWidth="1"/>
    <col min="14086" max="14086" width="11.5703125" style="7" bestFit="1" customWidth="1"/>
    <col min="14087" max="14087" width="18.28515625" style="7" bestFit="1" customWidth="1"/>
    <col min="14088" max="14088" width="9.140625" style="7"/>
    <col min="14089" max="14090" width="0" style="7" hidden="1" customWidth="1"/>
    <col min="14091" max="14339" width="9.140625" style="7"/>
    <col min="14340" max="14340" width="5.7109375" style="7" customWidth="1"/>
    <col min="14341" max="14341" width="58.7109375" style="7" bestFit="1" customWidth="1"/>
    <col min="14342" max="14342" width="11.5703125" style="7" bestFit="1" customWidth="1"/>
    <col min="14343" max="14343" width="18.28515625" style="7" bestFit="1" customWidth="1"/>
    <col min="14344" max="14344" width="9.140625" style="7"/>
    <col min="14345" max="14346" width="0" style="7" hidden="1" customWidth="1"/>
    <col min="14347" max="14595" width="9.140625" style="7"/>
    <col min="14596" max="14596" width="5.7109375" style="7" customWidth="1"/>
    <col min="14597" max="14597" width="58.7109375" style="7" bestFit="1" customWidth="1"/>
    <col min="14598" max="14598" width="11.5703125" style="7" bestFit="1" customWidth="1"/>
    <col min="14599" max="14599" width="18.28515625" style="7" bestFit="1" customWidth="1"/>
    <col min="14600" max="14600" width="9.140625" style="7"/>
    <col min="14601" max="14602" width="0" style="7" hidden="1" customWidth="1"/>
    <col min="14603" max="14851" width="9.140625" style="7"/>
    <col min="14852" max="14852" width="5.7109375" style="7" customWidth="1"/>
    <col min="14853" max="14853" width="58.7109375" style="7" bestFit="1" customWidth="1"/>
    <col min="14854" max="14854" width="11.5703125" style="7" bestFit="1" customWidth="1"/>
    <col min="14855" max="14855" width="18.28515625" style="7" bestFit="1" customWidth="1"/>
    <col min="14856" max="14856" width="9.140625" style="7"/>
    <col min="14857" max="14858" width="0" style="7" hidden="1" customWidth="1"/>
    <col min="14859" max="15107" width="9.140625" style="7"/>
    <col min="15108" max="15108" width="5.7109375" style="7" customWidth="1"/>
    <col min="15109" max="15109" width="58.7109375" style="7" bestFit="1" customWidth="1"/>
    <col min="15110" max="15110" width="11.5703125" style="7" bestFit="1" customWidth="1"/>
    <col min="15111" max="15111" width="18.28515625" style="7" bestFit="1" customWidth="1"/>
    <col min="15112" max="15112" width="9.140625" style="7"/>
    <col min="15113" max="15114" width="0" style="7" hidden="1" customWidth="1"/>
    <col min="15115" max="15363" width="9.140625" style="7"/>
    <col min="15364" max="15364" width="5.7109375" style="7" customWidth="1"/>
    <col min="15365" max="15365" width="58.7109375" style="7" bestFit="1" customWidth="1"/>
    <col min="15366" max="15366" width="11.5703125" style="7" bestFit="1" customWidth="1"/>
    <col min="15367" max="15367" width="18.28515625" style="7" bestFit="1" customWidth="1"/>
    <col min="15368" max="15368" width="9.140625" style="7"/>
    <col min="15369" max="15370" width="0" style="7" hidden="1" customWidth="1"/>
    <col min="15371" max="15619" width="9.140625" style="7"/>
    <col min="15620" max="15620" width="5.7109375" style="7" customWidth="1"/>
    <col min="15621" max="15621" width="58.7109375" style="7" bestFit="1" customWidth="1"/>
    <col min="15622" max="15622" width="11.5703125" style="7" bestFit="1" customWidth="1"/>
    <col min="15623" max="15623" width="18.28515625" style="7" bestFit="1" customWidth="1"/>
    <col min="15624" max="15624" width="9.140625" style="7"/>
    <col min="15625" max="15626" width="0" style="7" hidden="1" customWidth="1"/>
    <col min="15627" max="15875" width="9.140625" style="7"/>
    <col min="15876" max="15876" width="5.7109375" style="7" customWidth="1"/>
    <col min="15877" max="15877" width="58.7109375" style="7" bestFit="1" customWidth="1"/>
    <col min="15878" max="15878" width="11.5703125" style="7" bestFit="1" customWidth="1"/>
    <col min="15879" max="15879" width="18.28515625" style="7" bestFit="1" customWidth="1"/>
    <col min="15880" max="15880" width="9.140625" style="7"/>
    <col min="15881" max="15882" width="0" style="7" hidden="1" customWidth="1"/>
    <col min="15883" max="16131" width="9.140625" style="7"/>
    <col min="16132" max="16132" width="5.7109375" style="7" customWidth="1"/>
    <col min="16133" max="16133" width="58.7109375" style="7" bestFit="1" customWidth="1"/>
    <col min="16134" max="16134" width="11.5703125" style="7" bestFit="1" customWidth="1"/>
    <col min="16135" max="16135" width="18.28515625" style="7" bestFit="1" customWidth="1"/>
    <col min="16136" max="16136" width="9.140625" style="7"/>
    <col min="16137" max="16138" width="0" style="7" hidden="1" customWidth="1"/>
    <col min="16139" max="16367" width="9.140625" style="7"/>
    <col min="16368" max="16384" width="9.140625" style="7" customWidth="1"/>
  </cols>
  <sheetData>
    <row r="1" spans="1:79" x14ac:dyDescent="0.2">
      <c r="A1" s="4" t="s">
        <v>0</v>
      </c>
      <c r="B1" s="5"/>
      <c r="C1" s="6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pans="1:79" x14ac:dyDescent="0.2">
      <c r="A2" s="4" t="str">
        <f>'Delivery Rate Change Calc'!A2:F2</f>
        <v>2019 Gas Decoupling Filing</v>
      </c>
      <c r="B2" s="9"/>
      <c r="C2" s="6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79" x14ac:dyDescent="0.2">
      <c r="A3" s="4" t="s">
        <v>373</v>
      </c>
      <c r="B3" s="5"/>
      <c r="C3" s="6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BD3" s="31"/>
    </row>
    <row r="4" spans="1:79" x14ac:dyDescent="0.2">
      <c r="A4" s="10" t="str">
        <f>'Delivery Rate Change Calc'!A4:F4</f>
        <v>Proposed Effective May 1, 2019</v>
      </c>
      <c r="B4" s="9"/>
      <c r="C4" s="6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79" x14ac:dyDescent="0.2">
      <c r="D5" s="37" t="s">
        <v>220</v>
      </c>
      <c r="E5" s="37" t="s">
        <v>220</v>
      </c>
      <c r="F5" s="37" t="s">
        <v>220</v>
      </c>
      <c r="G5" s="37" t="s">
        <v>220</v>
      </c>
      <c r="H5" s="37" t="s">
        <v>220</v>
      </c>
      <c r="I5" s="37" t="s">
        <v>220</v>
      </c>
      <c r="J5" s="37" t="s">
        <v>220</v>
      </c>
      <c r="K5" s="37" t="s">
        <v>220</v>
      </c>
      <c r="L5" s="37" t="s">
        <v>220</v>
      </c>
      <c r="M5" s="37" t="s">
        <v>220</v>
      </c>
      <c r="N5" s="37" t="s">
        <v>220</v>
      </c>
      <c r="O5" s="37" t="s">
        <v>220</v>
      </c>
      <c r="P5" s="37" t="s">
        <v>220</v>
      </c>
      <c r="Q5" s="37" t="s">
        <v>220</v>
      </c>
      <c r="R5" s="37" t="s">
        <v>220</v>
      </c>
      <c r="S5" s="37" t="s">
        <v>220</v>
      </c>
      <c r="T5" s="37" t="s">
        <v>220</v>
      </c>
      <c r="U5" s="37" t="s">
        <v>220</v>
      </c>
      <c r="V5" s="37" t="s">
        <v>220</v>
      </c>
      <c r="W5" s="37" t="s">
        <v>220</v>
      </c>
      <c r="X5" s="37" t="s">
        <v>220</v>
      </c>
      <c r="Y5" s="37" t="s">
        <v>220</v>
      </c>
      <c r="Z5" s="37" t="s">
        <v>220</v>
      </c>
      <c r="AA5" s="37" t="s">
        <v>220</v>
      </c>
      <c r="AB5" s="37" t="s">
        <v>220</v>
      </c>
      <c r="AC5" s="37" t="s">
        <v>220</v>
      </c>
      <c r="AD5" s="37" t="s">
        <v>220</v>
      </c>
      <c r="AE5" s="37" t="s">
        <v>220</v>
      </c>
      <c r="AF5" s="37" t="s">
        <v>220</v>
      </c>
      <c r="AG5" s="37" t="s">
        <v>220</v>
      </c>
      <c r="AH5" s="37" t="s">
        <v>220</v>
      </c>
      <c r="AI5" s="37" t="s">
        <v>220</v>
      </c>
      <c r="AJ5" s="37" t="s">
        <v>220</v>
      </c>
      <c r="AK5" s="37" t="s">
        <v>220</v>
      </c>
      <c r="AL5" s="37" t="s">
        <v>220</v>
      </c>
      <c r="AM5" s="37" t="s">
        <v>220</v>
      </c>
      <c r="AN5" s="37" t="s">
        <v>220</v>
      </c>
      <c r="AO5" s="37" t="s">
        <v>220</v>
      </c>
      <c r="AP5" s="37" t="s">
        <v>220</v>
      </c>
      <c r="AQ5" s="37" t="s">
        <v>220</v>
      </c>
      <c r="AR5" s="37" t="s">
        <v>220</v>
      </c>
      <c r="AS5" s="37" t="s">
        <v>220</v>
      </c>
      <c r="AT5" s="37" t="s">
        <v>220</v>
      </c>
      <c r="AU5" s="37" t="s">
        <v>220</v>
      </c>
      <c r="AV5" s="37" t="s">
        <v>220</v>
      </c>
      <c r="AW5" s="37" t="s">
        <v>220</v>
      </c>
      <c r="AX5" s="37" t="s">
        <v>220</v>
      </c>
      <c r="AY5" s="37" t="s">
        <v>220</v>
      </c>
      <c r="AZ5" s="37" t="s">
        <v>220</v>
      </c>
      <c r="BA5" s="37" t="s">
        <v>220</v>
      </c>
      <c r="BB5" s="37" t="s">
        <v>220</v>
      </c>
      <c r="BC5" s="37" t="s">
        <v>220</v>
      </c>
      <c r="BD5" s="37" t="s">
        <v>220</v>
      </c>
      <c r="BE5" s="37" t="s">
        <v>220</v>
      </c>
      <c r="BF5" s="37" t="s">
        <v>220</v>
      </c>
      <c r="BG5" s="37" t="s">
        <v>220</v>
      </c>
      <c r="BH5" s="37" t="s">
        <v>220</v>
      </c>
      <c r="BI5" s="37" t="s">
        <v>220</v>
      </c>
      <c r="BJ5" s="37" t="s">
        <v>220</v>
      </c>
      <c r="BK5" s="37" t="s">
        <v>220</v>
      </c>
      <c r="BL5" s="37" t="s">
        <v>220</v>
      </c>
      <c r="BM5" s="37" t="s">
        <v>220</v>
      </c>
      <c r="BN5" s="37" t="s">
        <v>220</v>
      </c>
      <c r="BO5" s="37" t="s">
        <v>220</v>
      </c>
      <c r="BP5" s="37" t="s">
        <v>220</v>
      </c>
      <c r="BQ5" s="37" t="s">
        <v>220</v>
      </c>
      <c r="BR5" s="37" t="s">
        <v>220</v>
      </c>
      <c r="BS5" s="37" t="s">
        <v>220</v>
      </c>
      <c r="BT5" s="37" t="s">
        <v>220</v>
      </c>
      <c r="BU5" s="37" t="s">
        <v>220</v>
      </c>
      <c r="BV5" s="37" t="s">
        <v>220</v>
      </c>
      <c r="BW5" s="12" t="s">
        <v>220</v>
      </c>
      <c r="BX5" s="37" t="s">
        <v>220</v>
      </c>
      <c r="BY5" s="37" t="s">
        <v>220</v>
      </c>
      <c r="BZ5" s="36" t="s">
        <v>245</v>
      </c>
      <c r="CA5" s="36" t="s">
        <v>245</v>
      </c>
    </row>
    <row r="6" spans="1:79" x14ac:dyDescent="0.2">
      <c r="C6" s="13" t="s">
        <v>196</v>
      </c>
      <c r="D6" s="14">
        <v>41275</v>
      </c>
      <c r="E6" s="14">
        <v>41306</v>
      </c>
      <c r="F6" s="14">
        <v>41334</v>
      </c>
      <c r="G6" s="14">
        <v>41365</v>
      </c>
      <c r="H6" s="14">
        <v>41395</v>
      </c>
      <c r="I6" s="14">
        <v>41426</v>
      </c>
      <c r="J6" s="14">
        <v>41456</v>
      </c>
      <c r="K6" s="14">
        <v>41487</v>
      </c>
      <c r="L6" s="14">
        <v>41518</v>
      </c>
      <c r="M6" s="14">
        <v>41548</v>
      </c>
      <c r="N6" s="14">
        <v>41579</v>
      </c>
      <c r="O6" s="14">
        <v>41609</v>
      </c>
      <c r="P6" s="14">
        <v>41640</v>
      </c>
      <c r="Q6" s="14">
        <v>41671</v>
      </c>
      <c r="R6" s="14">
        <v>41699</v>
      </c>
      <c r="S6" s="14">
        <v>41730</v>
      </c>
      <c r="T6" s="14">
        <v>41760</v>
      </c>
      <c r="U6" s="14">
        <v>41791</v>
      </c>
      <c r="V6" s="14">
        <v>41821</v>
      </c>
      <c r="W6" s="14">
        <v>41852</v>
      </c>
      <c r="X6" s="14">
        <v>41883</v>
      </c>
      <c r="Y6" s="14">
        <v>41913</v>
      </c>
      <c r="Z6" s="14">
        <v>41944</v>
      </c>
      <c r="AA6" s="14">
        <v>41974</v>
      </c>
      <c r="AB6" s="14">
        <v>42005</v>
      </c>
      <c r="AC6" s="14">
        <v>42036</v>
      </c>
      <c r="AD6" s="14">
        <v>42064</v>
      </c>
      <c r="AE6" s="14">
        <v>42095</v>
      </c>
      <c r="AF6" s="14">
        <v>42125</v>
      </c>
      <c r="AG6" s="14">
        <v>42156</v>
      </c>
      <c r="AH6" s="14">
        <v>42186</v>
      </c>
      <c r="AI6" s="14">
        <v>42217</v>
      </c>
      <c r="AJ6" s="14">
        <v>42248</v>
      </c>
      <c r="AK6" s="14">
        <v>42278</v>
      </c>
      <c r="AL6" s="14">
        <v>42309</v>
      </c>
      <c r="AM6" s="14">
        <v>42339</v>
      </c>
      <c r="AN6" s="14">
        <v>42370</v>
      </c>
      <c r="AO6" s="14">
        <v>42401</v>
      </c>
      <c r="AP6" s="14">
        <v>42430</v>
      </c>
      <c r="AQ6" s="14">
        <v>42461</v>
      </c>
      <c r="AR6" s="14">
        <v>42491</v>
      </c>
      <c r="AS6" s="14">
        <v>42522</v>
      </c>
      <c r="AT6" s="14">
        <v>42552</v>
      </c>
      <c r="AU6" s="14">
        <v>42583</v>
      </c>
      <c r="AV6" s="14">
        <v>42614</v>
      </c>
      <c r="AW6" s="14">
        <v>42644</v>
      </c>
      <c r="AX6" s="14">
        <v>42675</v>
      </c>
      <c r="AY6" s="14">
        <v>42705</v>
      </c>
      <c r="AZ6" s="14">
        <v>42736</v>
      </c>
      <c r="BA6" s="14">
        <v>42767</v>
      </c>
      <c r="BB6" s="14">
        <v>42795</v>
      </c>
      <c r="BC6" s="14">
        <v>42826</v>
      </c>
      <c r="BD6" s="14">
        <v>42856</v>
      </c>
      <c r="BE6" s="14">
        <v>42887</v>
      </c>
      <c r="BF6" s="14">
        <v>42917</v>
      </c>
      <c r="BG6" s="14">
        <v>42948</v>
      </c>
      <c r="BH6" s="14">
        <v>42979</v>
      </c>
      <c r="BI6" s="14">
        <v>43009</v>
      </c>
      <c r="BJ6" s="14">
        <v>43040</v>
      </c>
      <c r="BK6" s="14">
        <v>43070</v>
      </c>
      <c r="BL6" s="14">
        <v>43101</v>
      </c>
      <c r="BM6" s="14">
        <v>43132</v>
      </c>
      <c r="BN6" s="14">
        <v>43160</v>
      </c>
      <c r="BO6" s="14">
        <v>43191</v>
      </c>
      <c r="BP6" s="14">
        <v>43221</v>
      </c>
      <c r="BQ6" s="14">
        <v>43252</v>
      </c>
      <c r="BR6" s="14">
        <v>43282</v>
      </c>
      <c r="BS6" s="14">
        <v>43313</v>
      </c>
      <c r="BT6" s="14">
        <v>43344</v>
      </c>
      <c r="BU6" s="14">
        <v>43374</v>
      </c>
      <c r="BV6" s="14">
        <v>43405</v>
      </c>
      <c r="BW6" s="14">
        <v>43465</v>
      </c>
      <c r="BX6" s="14">
        <f>EDATE(BW6,1)</f>
        <v>43496</v>
      </c>
      <c r="BY6" s="14">
        <f t="shared" ref="BY6:CA6" si="0">EDATE(BX6,1)</f>
        <v>43524</v>
      </c>
      <c r="BZ6" s="14">
        <f t="shared" si="0"/>
        <v>43552</v>
      </c>
      <c r="CA6" s="14">
        <f t="shared" si="0"/>
        <v>43583</v>
      </c>
    </row>
    <row r="7" spans="1:79" x14ac:dyDescent="0.2">
      <c r="F7" s="278"/>
    </row>
    <row r="8" spans="1:79" x14ac:dyDescent="0.2">
      <c r="A8" s="15" t="s">
        <v>197</v>
      </c>
      <c r="C8" s="16">
        <v>18239082</v>
      </c>
      <c r="E8" s="18"/>
      <c r="F8" s="279"/>
    </row>
    <row r="9" spans="1:79" x14ac:dyDescent="0.2">
      <c r="B9" s="7" t="s">
        <v>198</v>
      </c>
      <c r="C9" s="16">
        <v>25400412</v>
      </c>
      <c r="D9" s="18">
        <v>0</v>
      </c>
      <c r="E9" s="18">
        <f t="shared" ref="E9:M9" si="1">D13</f>
        <v>0</v>
      </c>
      <c r="F9" s="18">
        <f t="shared" si="1"/>
        <v>0</v>
      </c>
      <c r="G9" s="18">
        <f t="shared" si="1"/>
        <v>0</v>
      </c>
      <c r="H9" s="18">
        <f t="shared" si="1"/>
        <v>0</v>
      </c>
      <c r="I9" s="18">
        <f t="shared" si="1"/>
        <v>0</v>
      </c>
      <c r="J9" s="18">
        <f t="shared" si="1"/>
        <v>0</v>
      </c>
      <c r="K9" s="18">
        <f t="shared" si="1"/>
        <v>0</v>
      </c>
      <c r="L9" s="18">
        <f t="shared" si="1"/>
        <v>0</v>
      </c>
      <c r="M9" s="18">
        <f t="shared" si="1"/>
        <v>0</v>
      </c>
      <c r="N9" s="18">
        <f>M13</f>
        <v>0</v>
      </c>
      <c r="O9" s="18">
        <f>N13</f>
        <v>0</v>
      </c>
      <c r="P9" s="18">
        <f t="shared" ref="P9:BM9" si="2">O13</f>
        <v>0</v>
      </c>
      <c r="Q9" s="18">
        <f t="shared" si="2"/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-5222526.7040983113</v>
      </c>
      <c r="V9" s="18">
        <f t="shared" si="2"/>
        <v>-5064939.8606615961</v>
      </c>
      <c r="W9" s="18">
        <f t="shared" si="2"/>
        <v>-4946106.7696486525</v>
      </c>
      <c r="X9" s="18">
        <f t="shared" si="2"/>
        <v>-4836352.1231295196</v>
      </c>
      <c r="Y9" s="18">
        <f t="shared" si="2"/>
        <v>-4701398.4451656453</v>
      </c>
      <c r="Z9" s="18">
        <f t="shared" si="2"/>
        <v>-4453407.2239690805</v>
      </c>
      <c r="AA9" s="18">
        <f t="shared" si="2"/>
        <v>-3824591.1652678656</v>
      </c>
      <c r="AB9" s="18">
        <f t="shared" si="2"/>
        <v>-3111835.317659677</v>
      </c>
      <c r="AC9" s="18">
        <f t="shared" si="2"/>
        <v>-2429085.1229123641</v>
      </c>
      <c r="AD9" s="18">
        <f t="shared" si="2"/>
        <v>-1922536.7854623632</v>
      </c>
      <c r="AE9" s="18">
        <f t="shared" si="2"/>
        <v>-1447617.5725841762</v>
      </c>
      <c r="AF9" s="18">
        <f t="shared" si="2"/>
        <v>-1048644.2981405864</v>
      </c>
      <c r="AG9" s="18">
        <f t="shared" si="2"/>
        <v>10957437.844701342</v>
      </c>
      <c r="AH9" s="18">
        <f t="shared" si="2"/>
        <v>10701971.866956672</v>
      </c>
      <c r="AI9" s="18">
        <f t="shared" si="2"/>
        <v>10487525.394495903</v>
      </c>
      <c r="AJ9" s="18">
        <f t="shared" si="2"/>
        <v>10257175.922051119</v>
      </c>
      <c r="AK9" s="18">
        <f t="shared" si="2"/>
        <v>9911407.402148664</v>
      </c>
      <c r="AL9" s="18">
        <f t="shared" si="2"/>
        <v>9358219.9825485852</v>
      </c>
      <c r="AM9" s="18">
        <f t="shared" si="2"/>
        <v>7991077.0738406461</v>
      </c>
      <c r="AN9" s="18">
        <f t="shared" si="2"/>
        <v>6351177.060204003</v>
      </c>
      <c r="AO9" s="18">
        <f t="shared" si="2"/>
        <v>4707283.1406416912</v>
      </c>
      <c r="AP9" s="18">
        <f t="shared" si="2"/>
        <v>3484712.6318692612</v>
      </c>
      <c r="AQ9" s="18">
        <f t="shared" si="2"/>
        <v>2314742.7941199057</v>
      </c>
      <c r="AR9" s="18">
        <f t="shared" si="2"/>
        <v>1705390.790814545</v>
      </c>
      <c r="AS9" s="18">
        <f t="shared" si="2"/>
        <v>22583186.061250929</v>
      </c>
      <c r="AT9" s="18">
        <f t="shared" si="2"/>
        <v>21965195.042341564</v>
      </c>
      <c r="AU9" s="18">
        <f t="shared" si="2"/>
        <v>21433779.068659481</v>
      </c>
      <c r="AV9" s="18">
        <f t="shared" si="2"/>
        <v>20977984.396871068</v>
      </c>
      <c r="AW9" s="18">
        <f t="shared" si="2"/>
        <v>20309269.94989638</v>
      </c>
      <c r="AX9" s="18">
        <f t="shared" si="2"/>
        <v>18939241.027016897</v>
      </c>
      <c r="AY9" s="18">
        <f t="shared" si="2"/>
        <v>17024348.727209497</v>
      </c>
      <c r="AZ9" s="18">
        <f t="shared" si="2"/>
        <v>13240555.566464433</v>
      </c>
      <c r="BA9" s="18">
        <f t="shared" si="2"/>
        <v>9126128.9464644343</v>
      </c>
      <c r="BB9" s="18">
        <f t="shared" si="2"/>
        <v>5922680.1764644347</v>
      </c>
      <c r="BC9" s="18">
        <f t="shared" si="2"/>
        <v>3165462.5864644349</v>
      </c>
      <c r="BD9" s="18">
        <f t="shared" si="2"/>
        <v>1301989.9964644348</v>
      </c>
      <c r="BE9" s="18">
        <f t="shared" si="2"/>
        <v>22817338.786464434</v>
      </c>
      <c r="BF9" s="18">
        <f t="shared" si="2"/>
        <v>22109910.816464435</v>
      </c>
      <c r="BG9" s="18">
        <f t="shared" si="2"/>
        <v>21576708.106464434</v>
      </c>
      <c r="BH9" s="18">
        <f t="shared" si="2"/>
        <v>21085745.736464433</v>
      </c>
      <c r="BI9" s="18">
        <f t="shared" si="2"/>
        <v>20425440.846464433</v>
      </c>
      <c r="BJ9" s="18">
        <f t="shared" si="2"/>
        <v>18686975.236464433</v>
      </c>
      <c r="BK9" s="18">
        <f t="shared" si="2"/>
        <v>15894968.716464434</v>
      </c>
      <c r="BL9" s="18">
        <f t="shared" si="2"/>
        <v>12049034.546464434</v>
      </c>
      <c r="BM9" s="18">
        <f t="shared" si="2"/>
        <v>8728972.4864644334</v>
      </c>
      <c r="BN9" s="18">
        <f t="shared" ref="BN9" si="3">BM13</f>
        <v>5269192.0564644337</v>
      </c>
      <c r="BO9" s="18">
        <f t="shared" ref="BO9" si="4">BN13</f>
        <v>2340214.0364644337</v>
      </c>
      <c r="BP9" s="18">
        <f t="shared" ref="BP9" si="5">BO13</f>
        <v>266403.79646443366</v>
      </c>
      <c r="BQ9" s="18">
        <f t="shared" ref="BQ9" si="6">BP13</f>
        <v>45565283.3791641</v>
      </c>
      <c r="BR9" s="18">
        <f t="shared" ref="BR9" si="7">BQ13</f>
        <v>44116788.609164096</v>
      </c>
      <c r="BS9" s="18">
        <f t="shared" ref="BS9" si="8">BR13</f>
        <v>43102177.819164097</v>
      </c>
      <c r="BT9" s="18">
        <f t="shared" ref="BT9" si="9">BS13</f>
        <v>42116154.179164097</v>
      </c>
      <c r="BU9" s="18">
        <f t="shared" ref="BU9" si="10">BT13</f>
        <v>40728027.549164094</v>
      </c>
      <c r="BV9" s="18">
        <f t="shared" ref="BV9" si="11">BU13</f>
        <v>37407785.509164095</v>
      </c>
      <c r="BW9" s="18">
        <f t="shared" ref="BW9" si="12">BV13</f>
        <v>32556567.519164093</v>
      </c>
      <c r="BX9" s="18">
        <f t="shared" ref="BX9:CA9" si="13">BW13</f>
        <v>25754332.809164092</v>
      </c>
      <c r="BY9" s="18">
        <f t="shared" si="13"/>
        <v>19031417.969164092</v>
      </c>
      <c r="BZ9" s="18">
        <f t="shared" si="13"/>
        <v>10931919.669164091</v>
      </c>
      <c r="CA9" s="18">
        <f t="shared" si="13"/>
        <v>5268607.441817536</v>
      </c>
    </row>
    <row r="10" spans="1:79" x14ac:dyDescent="0.2">
      <c r="B10" s="19" t="s">
        <v>199</v>
      </c>
      <c r="C10" s="20"/>
      <c r="D10" s="280">
        <v>0</v>
      </c>
      <c r="E10" s="280">
        <v>0</v>
      </c>
      <c r="F10" s="280">
        <v>0</v>
      </c>
      <c r="G10" s="280">
        <v>0</v>
      </c>
      <c r="H10" s="280">
        <v>0</v>
      </c>
      <c r="I10" s="280">
        <v>0</v>
      </c>
      <c r="J10" s="280">
        <v>0</v>
      </c>
      <c r="K10" s="280">
        <v>0</v>
      </c>
      <c r="L10" s="280">
        <v>0</v>
      </c>
      <c r="M10" s="280">
        <v>0</v>
      </c>
      <c r="N10" s="280">
        <v>0</v>
      </c>
      <c r="O10" s="280">
        <v>0</v>
      </c>
      <c r="P10" s="280">
        <v>0</v>
      </c>
      <c r="Q10" s="280">
        <v>0</v>
      </c>
      <c r="R10" s="280">
        <v>0</v>
      </c>
      <c r="S10" s="280">
        <v>0</v>
      </c>
      <c r="T10" s="280">
        <v>-5454930.8074556598</v>
      </c>
      <c r="U10" s="280">
        <v>0</v>
      </c>
      <c r="V10" s="280">
        <v>0</v>
      </c>
      <c r="W10" s="280">
        <v>0</v>
      </c>
      <c r="X10" s="280">
        <v>0</v>
      </c>
      <c r="Y10" s="280">
        <v>0</v>
      </c>
      <c r="Z10" s="280">
        <v>0</v>
      </c>
      <c r="AA10" s="280">
        <v>0</v>
      </c>
      <c r="AB10" s="280">
        <v>0</v>
      </c>
      <c r="AC10" s="280">
        <v>0</v>
      </c>
      <c r="AD10" s="280">
        <v>0</v>
      </c>
      <c r="AE10" s="280">
        <v>0</v>
      </c>
      <c r="AF10" s="17">
        <v>12484587.894814277</v>
      </c>
      <c r="AG10" s="280">
        <v>0</v>
      </c>
      <c r="AH10" s="280">
        <v>0</v>
      </c>
      <c r="AI10" s="280">
        <v>0</v>
      </c>
      <c r="AJ10" s="24">
        <v>0</v>
      </c>
      <c r="AK10" s="24">
        <v>0</v>
      </c>
      <c r="AL10" s="24">
        <v>0</v>
      </c>
      <c r="AM10" s="24">
        <v>0</v>
      </c>
      <c r="AN10" s="24">
        <v>0</v>
      </c>
      <c r="AO10" s="24">
        <v>0</v>
      </c>
      <c r="AP10" s="24">
        <v>0</v>
      </c>
      <c r="AQ10" s="24">
        <v>0</v>
      </c>
      <c r="AR10" s="24">
        <v>21759954.130103283</v>
      </c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22736596.59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  <c r="BP10" s="24">
        <v>47064040.012699664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</row>
    <row r="11" spans="1:79" x14ac:dyDescent="0.2">
      <c r="B11" s="22" t="s">
        <v>200</v>
      </c>
      <c r="D11" s="280">
        <v>0</v>
      </c>
      <c r="E11" s="280">
        <v>0</v>
      </c>
      <c r="F11" s="280">
        <v>0</v>
      </c>
      <c r="G11" s="280">
        <v>0</v>
      </c>
      <c r="H11" s="280">
        <v>0</v>
      </c>
      <c r="I11" s="280">
        <v>0</v>
      </c>
      <c r="J11" s="280">
        <v>0</v>
      </c>
      <c r="K11" s="280">
        <v>0</v>
      </c>
      <c r="L11" s="280">
        <v>0</v>
      </c>
      <c r="M11" s="280">
        <v>0</v>
      </c>
      <c r="N11" s="280">
        <v>0</v>
      </c>
      <c r="O11" s="280">
        <v>0</v>
      </c>
      <c r="P11" s="280">
        <v>0</v>
      </c>
      <c r="Q11" s="280">
        <v>0</v>
      </c>
      <c r="R11" s="280">
        <v>0</v>
      </c>
      <c r="S11" s="280">
        <v>0</v>
      </c>
      <c r="T11" s="24">
        <v>232404.10335734897</v>
      </c>
      <c r="U11" s="24">
        <v>157586.84343671499</v>
      </c>
      <c r="V11" s="24">
        <v>118833.09101294399</v>
      </c>
      <c r="W11" s="24">
        <v>109754.64651913299</v>
      </c>
      <c r="X11" s="24">
        <v>134953.67796387398</v>
      </c>
      <c r="Y11" s="24">
        <v>247991.22119656496</v>
      </c>
      <c r="Z11" s="24">
        <v>628816.05870121496</v>
      </c>
      <c r="AA11" s="24">
        <v>712755.84760818887</v>
      </c>
      <c r="AB11" s="24">
        <v>682750.19474731293</v>
      </c>
      <c r="AC11" s="24">
        <v>506548.33745000092</v>
      </c>
      <c r="AD11" s="24">
        <v>474919.21287818695</v>
      </c>
      <c r="AE11" s="24">
        <v>398973.27444358997</v>
      </c>
      <c r="AF11" s="24">
        <v>-478505.75197234703</v>
      </c>
      <c r="AG11" s="24">
        <v>-255465.97774466997</v>
      </c>
      <c r="AH11" s="24">
        <v>-214446.47246076999</v>
      </c>
      <c r="AI11" s="24">
        <v>-230349.47244478401</v>
      </c>
      <c r="AJ11" s="24">
        <v>-345768.51990245399</v>
      </c>
      <c r="AK11" s="24">
        <v>-553187.41960007907</v>
      </c>
      <c r="AL11" s="24">
        <v>-1367142.9087079391</v>
      </c>
      <c r="AM11" s="24">
        <v>-1639900.0136366431</v>
      </c>
      <c r="AN11" s="24">
        <v>-1643893.9195623118</v>
      </c>
      <c r="AO11" s="24">
        <v>-1222570.5087724302</v>
      </c>
      <c r="AP11" s="24">
        <v>-1169969.8377493555</v>
      </c>
      <c r="AQ11" s="24">
        <v>-609352.00330536067</v>
      </c>
      <c r="AR11" s="24">
        <v>-882158.85966690071</v>
      </c>
      <c r="AS11" s="24">
        <v>-617991.01890936634</v>
      </c>
      <c r="AT11" s="24">
        <v>-531415.97368208366</v>
      </c>
      <c r="AU11" s="24">
        <v>-455794.67178841273</v>
      </c>
      <c r="AV11" s="24">
        <v>-668714.44697468798</v>
      </c>
      <c r="AW11" s="24">
        <v>-1370028.9228794824</v>
      </c>
      <c r="AX11" s="24">
        <v>-1914892.2998073981</v>
      </c>
      <c r="AY11" s="24">
        <v>-3783793.1607450638</v>
      </c>
      <c r="AZ11" s="24">
        <v>-4114426.62</v>
      </c>
      <c r="BA11" s="24">
        <v>-3203448.77</v>
      </c>
      <c r="BB11" s="24">
        <v>-2757217.59</v>
      </c>
      <c r="BC11" s="24">
        <v>-1863472.59</v>
      </c>
      <c r="BD11" s="24">
        <v>-1221247.8</v>
      </c>
      <c r="BE11" s="24">
        <v>-707427.97</v>
      </c>
      <c r="BF11" s="24">
        <v>-533202.71</v>
      </c>
      <c r="BG11" s="24">
        <v>-490962.37</v>
      </c>
      <c r="BH11" s="24">
        <v>-660304.89</v>
      </c>
      <c r="BI11" s="24">
        <v>-1738465.61</v>
      </c>
      <c r="BJ11" s="24">
        <v>-2792006.52</v>
      </c>
      <c r="BK11" s="24">
        <v>-3845934.17</v>
      </c>
      <c r="BL11" s="23">
        <f>-'Sch23&amp;53 Deferral Calc'!C42</f>
        <v>-3320062.06</v>
      </c>
      <c r="BM11" s="23">
        <f>-'Sch23&amp;53 Deferral Calc'!D42</f>
        <v>-3459780.43</v>
      </c>
      <c r="BN11" s="23">
        <f>-'Sch23&amp;53 Deferral Calc'!E42</f>
        <v>-2928978.02</v>
      </c>
      <c r="BO11" s="23">
        <f>-'Sch23&amp;53 Deferral Calc'!F42</f>
        <v>-2073810.24</v>
      </c>
      <c r="BP11" s="23">
        <f>-'Sch23&amp;53 Deferral Calc'!G42</f>
        <v>-1765160.43</v>
      </c>
      <c r="BQ11" s="23">
        <f>-'Sch23&amp;53 Deferral Calc'!H42</f>
        <v>-1448494.77</v>
      </c>
      <c r="BR11" s="23">
        <f>-'Sch23&amp;53 Deferral Calc'!I42</f>
        <v>-1014610.79</v>
      </c>
      <c r="BS11" s="23">
        <f>-'Sch23&amp;53 Deferral Calc'!J42</f>
        <v>-986023.64</v>
      </c>
      <c r="BT11" s="23">
        <f>-'Sch23&amp;53 Deferral Calc'!K42</f>
        <v>-1388126.63</v>
      </c>
      <c r="BU11" s="23">
        <f>-'Sch23&amp;53 Deferral Calc'!L42</f>
        <v>-3320242.04</v>
      </c>
      <c r="BV11" s="23">
        <f>-'Sch23&amp;53 Deferral Calc'!M42</f>
        <v>-4851217.99</v>
      </c>
      <c r="BW11" s="23">
        <f>-'Sch23&amp;53 Deferral Calc'!N42</f>
        <v>-6802234.71</v>
      </c>
      <c r="BX11" s="24">
        <v>-6722914.8399999999</v>
      </c>
      <c r="BY11" s="24">
        <v>-8099498.2999999998</v>
      </c>
      <c r="BZ11" s="23">
        <f>-'Amort Estimate'!D15</f>
        <v>-5663312.2273465553</v>
      </c>
      <c r="CA11" s="23">
        <f>-'Amort Estimate'!E15</f>
        <v>-4068853.6007291358</v>
      </c>
    </row>
    <row r="12" spans="1:79" x14ac:dyDescent="0.2">
      <c r="B12" s="7" t="s">
        <v>201</v>
      </c>
      <c r="D12" s="25">
        <f t="shared" ref="D12" si="14">SUM(D10:D11)</f>
        <v>0</v>
      </c>
      <c r="E12" s="25">
        <f t="shared" ref="E12:BM12" si="15">SUM(E10:E11)</f>
        <v>0</v>
      </c>
      <c r="F12" s="25">
        <f t="shared" si="15"/>
        <v>0</v>
      </c>
      <c r="G12" s="25">
        <f t="shared" si="15"/>
        <v>0</v>
      </c>
      <c r="H12" s="25">
        <f t="shared" si="15"/>
        <v>0</v>
      </c>
      <c r="I12" s="25">
        <f t="shared" si="15"/>
        <v>0</v>
      </c>
      <c r="J12" s="25">
        <f t="shared" si="15"/>
        <v>0</v>
      </c>
      <c r="K12" s="25">
        <f t="shared" si="15"/>
        <v>0</v>
      </c>
      <c r="L12" s="25">
        <f t="shared" si="15"/>
        <v>0</v>
      </c>
      <c r="M12" s="25">
        <f t="shared" si="15"/>
        <v>0</v>
      </c>
      <c r="N12" s="25">
        <f t="shared" si="15"/>
        <v>0</v>
      </c>
      <c r="O12" s="25">
        <f t="shared" si="15"/>
        <v>0</v>
      </c>
      <c r="P12" s="25">
        <f t="shared" si="15"/>
        <v>0</v>
      </c>
      <c r="Q12" s="25">
        <f t="shared" si="15"/>
        <v>0</v>
      </c>
      <c r="R12" s="25">
        <f t="shared" si="15"/>
        <v>0</v>
      </c>
      <c r="S12" s="25">
        <f t="shared" si="15"/>
        <v>0</v>
      </c>
      <c r="T12" s="25">
        <f t="shared" si="15"/>
        <v>-5222526.7040983113</v>
      </c>
      <c r="U12" s="25">
        <f t="shared" si="15"/>
        <v>157586.84343671499</v>
      </c>
      <c r="V12" s="25">
        <f t="shared" si="15"/>
        <v>118833.09101294399</v>
      </c>
      <c r="W12" s="25">
        <f t="shared" si="15"/>
        <v>109754.64651913299</v>
      </c>
      <c r="X12" s="25">
        <f t="shared" si="15"/>
        <v>134953.67796387398</v>
      </c>
      <c r="Y12" s="25">
        <f t="shared" si="15"/>
        <v>247991.22119656496</v>
      </c>
      <c r="Z12" s="25">
        <f t="shared" si="15"/>
        <v>628816.05870121496</v>
      </c>
      <c r="AA12" s="25">
        <f t="shared" si="15"/>
        <v>712755.84760818887</v>
      </c>
      <c r="AB12" s="25">
        <f t="shared" si="15"/>
        <v>682750.19474731293</v>
      </c>
      <c r="AC12" s="25">
        <f t="shared" si="15"/>
        <v>506548.33745000092</v>
      </c>
      <c r="AD12" s="25">
        <f t="shared" si="15"/>
        <v>474919.21287818695</v>
      </c>
      <c r="AE12" s="25">
        <f t="shared" si="15"/>
        <v>398973.27444358997</v>
      </c>
      <c r="AF12" s="25">
        <f t="shared" si="15"/>
        <v>12006082.14284193</v>
      </c>
      <c r="AG12" s="25">
        <f t="shared" si="15"/>
        <v>-255465.97774466997</v>
      </c>
      <c r="AH12" s="25">
        <f t="shared" si="15"/>
        <v>-214446.47246076999</v>
      </c>
      <c r="AI12" s="25">
        <f t="shared" si="15"/>
        <v>-230349.47244478401</v>
      </c>
      <c r="AJ12" s="25">
        <f t="shared" si="15"/>
        <v>-345768.51990245399</v>
      </c>
      <c r="AK12" s="25">
        <f t="shared" si="15"/>
        <v>-553187.41960007907</v>
      </c>
      <c r="AL12" s="25">
        <f t="shared" si="15"/>
        <v>-1367142.9087079391</v>
      </c>
      <c r="AM12" s="25">
        <f t="shared" si="15"/>
        <v>-1639900.0136366431</v>
      </c>
      <c r="AN12" s="25">
        <f t="shared" si="15"/>
        <v>-1643893.9195623118</v>
      </c>
      <c r="AO12" s="25">
        <f t="shared" si="15"/>
        <v>-1222570.5087724302</v>
      </c>
      <c r="AP12" s="25">
        <f t="shared" si="15"/>
        <v>-1169969.8377493555</v>
      </c>
      <c r="AQ12" s="25">
        <f t="shared" si="15"/>
        <v>-609352.00330536067</v>
      </c>
      <c r="AR12" s="25">
        <f t="shared" si="15"/>
        <v>20877795.270436384</v>
      </c>
      <c r="AS12" s="25">
        <f t="shared" si="15"/>
        <v>-617991.01890936634</v>
      </c>
      <c r="AT12" s="25">
        <f t="shared" si="15"/>
        <v>-531415.97368208366</v>
      </c>
      <c r="AU12" s="25">
        <f t="shared" si="15"/>
        <v>-455794.67178841273</v>
      </c>
      <c r="AV12" s="25">
        <f t="shared" si="15"/>
        <v>-668714.44697468798</v>
      </c>
      <c r="AW12" s="25">
        <f t="shared" si="15"/>
        <v>-1370028.9228794824</v>
      </c>
      <c r="AX12" s="25">
        <f t="shared" si="15"/>
        <v>-1914892.2998073981</v>
      </c>
      <c r="AY12" s="25">
        <f t="shared" si="15"/>
        <v>-3783793.1607450638</v>
      </c>
      <c r="AZ12" s="25">
        <f t="shared" si="15"/>
        <v>-4114426.62</v>
      </c>
      <c r="BA12" s="25">
        <f t="shared" si="15"/>
        <v>-3203448.77</v>
      </c>
      <c r="BB12" s="25">
        <f t="shared" si="15"/>
        <v>-2757217.59</v>
      </c>
      <c r="BC12" s="25">
        <f t="shared" si="15"/>
        <v>-1863472.59</v>
      </c>
      <c r="BD12" s="25">
        <f t="shared" si="15"/>
        <v>21515348.789999999</v>
      </c>
      <c r="BE12" s="25">
        <f t="shared" si="15"/>
        <v>-707427.97</v>
      </c>
      <c r="BF12" s="25">
        <f t="shared" si="15"/>
        <v>-533202.71</v>
      </c>
      <c r="BG12" s="25">
        <f t="shared" si="15"/>
        <v>-490962.37</v>
      </c>
      <c r="BH12" s="25">
        <f t="shared" si="15"/>
        <v>-660304.89</v>
      </c>
      <c r="BI12" s="25">
        <f t="shared" si="15"/>
        <v>-1738465.61</v>
      </c>
      <c r="BJ12" s="25">
        <f t="shared" si="15"/>
        <v>-2792006.52</v>
      </c>
      <c r="BK12" s="25">
        <f t="shared" si="15"/>
        <v>-3845934.17</v>
      </c>
      <c r="BL12" s="25">
        <f t="shared" si="15"/>
        <v>-3320062.06</v>
      </c>
      <c r="BM12" s="25">
        <f t="shared" si="15"/>
        <v>-3459780.43</v>
      </c>
      <c r="BN12" s="25">
        <f t="shared" ref="BN12:BV12" si="16">SUM(BN10:BN11)</f>
        <v>-2928978.02</v>
      </c>
      <c r="BO12" s="25">
        <f t="shared" si="16"/>
        <v>-2073810.24</v>
      </c>
      <c r="BP12" s="25">
        <f t="shared" si="16"/>
        <v>45298879.582699664</v>
      </c>
      <c r="BQ12" s="25">
        <f t="shared" si="16"/>
        <v>-1448494.77</v>
      </c>
      <c r="BR12" s="25">
        <f t="shared" si="16"/>
        <v>-1014610.79</v>
      </c>
      <c r="BS12" s="25">
        <f t="shared" si="16"/>
        <v>-986023.64</v>
      </c>
      <c r="BT12" s="25">
        <f t="shared" si="16"/>
        <v>-1388126.63</v>
      </c>
      <c r="BU12" s="25">
        <f t="shared" si="16"/>
        <v>-3320242.04</v>
      </c>
      <c r="BV12" s="25">
        <f t="shared" si="16"/>
        <v>-4851217.99</v>
      </c>
      <c r="BW12" s="25">
        <f t="shared" ref="BW12:BZ12" si="17">SUM(BW10:BW11)</f>
        <v>-6802234.71</v>
      </c>
      <c r="BX12" s="25">
        <f t="shared" si="17"/>
        <v>-6722914.8399999999</v>
      </c>
      <c r="BY12" s="25">
        <f t="shared" si="17"/>
        <v>-8099498.2999999998</v>
      </c>
      <c r="BZ12" s="25">
        <f t="shared" si="17"/>
        <v>-5663312.2273465553</v>
      </c>
      <c r="CA12" s="25">
        <f t="shared" ref="CA12" si="18">SUM(CA10:CA11)</f>
        <v>-4068853.6007291358</v>
      </c>
    </row>
    <row r="13" spans="1:79" x14ac:dyDescent="0.2">
      <c r="B13" s="7" t="s">
        <v>202</v>
      </c>
      <c r="D13" s="18">
        <f t="shared" ref="D13:BM13" si="19">D9+D12</f>
        <v>0</v>
      </c>
      <c r="E13" s="18">
        <f t="shared" si="19"/>
        <v>0</v>
      </c>
      <c r="F13" s="18">
        <f t="shared" si="19"/>
        <v>0</v>
      </c>
      <c r="G13" s="18">
        <f t="shared" si="19"/>
        <v>0</v>
      </c>
      <c r="H13" s="18">
        <f t="shared" si="19"/>
        <v>0</v>
      </c>
      <c r="I13" s="18">
        <f t="shared" si="19"/>
        <v>0</v>
      </c>
      <c r="J13" s="18">
        <f t="shared" si="19"/>
        <v>0</v>
      </c>
      <c r="K13" s="18">
        <f t="shared" si="19"/>
        <v>0</v>
      </c>
      <c r="L13" s="18">
        <f t="shared" si="19"/>
        <v>0</v>
      </c>
      <c r="M13" s="18">
        <f t="shared" si="19"/>
        <v>0</v>
      </c>
      <c r="N13" s="18">
        <f t="shared" si="19"/>
        <v>0</v>
      </c>
      <c r="O13" s="18">
        <f t="shared" si="19"/>
        <v>0</v>
      </c>
      <c r="P13" s="18">
        <f t="shared" si="19"/>
        <v>0</v>
      </c>
      <c r="Q13" s="18">
        <f t="shared" si="19"/>
        <v>0</v>
      </c>
      <c r="R13" s="18">
        <f t="shared" si="19"/>
        <v>0</v>
      </c>
      <c r="S13" s="18">
        <f t="shared" si="19"/>
        <v>0</v>
      </c>
      <c r="T13" s="18">
        <f t="shared" si="19"/>
        <v>-5222526.7040983113</v>
      </c>
      <c r="U13" s="18">
        <f t="shared" si="19"/>
        <v>-5064939.8606615961</v>
      </c>
      <c r="V13" s="18">
        <f t="shared" si="19"/>
        <v>-4946106.7696486525</v>
      </c>
      <c r="W13" s="18">
        <f t="shared" si="19"/>
        <v>-4836352.1231295196</v>
      </c>
      <c r="X13" s="18">
        <f t="shared" si="19"/>
        <v>-4701398.4451656453</v>
      </c>
      <c r="Y13" s="18">
        <f t="shared" si="19"/>
        <v>-4453407.2239690805</v>
      </c>
      <c r="Z13" s="18">
        <f t="shared" si="19"/>
        <v>-3824591.1652678656</v>
      </c>
      <c r="AA13" s="18">
        <f t="shared" si="19"/>
        <v>-3111835.317659677</v>
      </c>
      <c r="AB13" s="18">
        <f t="shared" si="19"/>
        <v>-2429085.1229123641</v>
      </c>
      <c r="AC13" s="18">
        <f t="shared" si="19"/>
        <v>-1922536.7854623632</v>
      </c>
      <c r="AD13" s="18">
        <f t="shared" si="19"/>
        <v>-1447617.5725841762</v>
      </c>
      <c r="AE13" s="18">
        <f t="shared" si="19"/>
        <v>-1048644.2981405864</v>
      </c>
      <c r="AF13" s="18">
        <f t="shared" si="19"/>
        <v>10957437.844701342</v>
      </c>
      <c r="AG13" s="18">
        <f t="shared" si="19"/>
        <v>10701971.866956672</v>
      </c>
      <c r="AH13" s="18">
        <f t="shared" si="19"/>
        <v>10487525.394495903</v>
      </c>
      <c r="AI13" s="18">
        <f t="shared" si="19"/>
        <v>10257175.922051119</v>
      </c>
      <c r="AJ13" s="18">
        <f t="shared" si="19"/>
        <v>9911407.402148664</v>
      </c>
      <c r="AK13" s="18">
        <f t="shared" si="19"/>
        <v>9358219.9825485852</v>
      </c>
      <c r="AL13" s="18">
        <f t="shared" si="19"/>
        <v>7991077.0738406461</v>
      </c>
      <c r="AM13" s="18">
        <f t="shared" si="19"/>
        <v>6351177.060204003</v>
      </c>
      <c r="AN13" s="18">
        <f t="shared" si="19"/>
        <v>4707283.1406416912</v>
      </c>
      <c r="AO13" s="18">
        <f t="shared" si="19"/>
        <v>3484712.6318692612</v>
      </c>
      <c r="AP13" s="18">
        <f t="shared" si="19"/>
        <v>2314742.7941199057</v>
      </c>
      <c r="AQ13" s="18">
        <f t="shared" si="19"/>
        <v>1705390.790814545</v>
      </c>
      <c r="AR13" s="18">
        <f t="shared" si="19"/>
        <v>22583186.061250929</v>
      </c>
      <c r="AS13" s="18">
        <f t="shared" si="19"/>
        <v>21965195.042341564</v>
      </c>
      <c r="AT13" s="18">
        <f t="shared" si="19"/>
        <v>21433779.068659481</v>
      </c>
      <c r="AU13" s="18">
        <f t="shared" si="19"/>
        <v>20977984.396871068</v>
      </c>
      <c r="AV13" s="18">
        <f t="shared" si="19"/>
        <v>20309269.94989638</v>
      </c>
      <c r="AW13" s="18">
        <f t="shared" si="19"/>
        <v>18939241.027016897</v>
      </c>
      <c r="AX13" s="18">
        <f t="shared" si="19"/>
        <v>17024348.727209497</v>
      </c>
      <c r="AY13" s="18">
        <f t="shared" si="19"/>
        <v>13240555.566464433</v>
      </c>
      <c r="AZ13" s="18">
        <f t="shared" si="19"/>
        <v>9126128.9464644343</v>
      </c>
      <c r="BA13" s="18">
        <f t="shared" si="19"/>
        <v>5922680.1764644347</v>
      </c>
      <c r="BB13" s="18">
        <f t="shared" si="19"/>
        <v>3165462.5864644349</v>
      </c>
      <c r="BC13" s="18">
        <f t="shared" si="19"/>
        <v>1301989.9964644348</v>
      </c>
      <c r="BD13" s="18">
        <f t="shared" si="19"/>
        <v>22817338.786464434</v>
      </c>
      <c r="BE13" s="18">
        <f t="shared" si="19"/>
        <v>22109910.816464435</v>
      </c>
      <c r="BF13" s="18">
        <f t="shared" si="19"/>
        <v>21576708.106464434</v>
      </c>
      <c r="BG13" s="18">
        <f t="shared" si="19"/>
        <v>21085745.736464433</v>
      </c>
      <c r="BH13" s="18">
        <f t="shared" si="19"/>
        <v>20425440.846464433</v>
      </c>
      <c r="BI13" s="18">
        <f t="shared" si="19"/>
        <v>18686975.236464433</v>
      </c>
      <c r="BJ13" s="18">
        <f t="shared" si="19"/>
        <v>15894968.716464434</v>
      </c>
      <c r="BK13" s="18">
        <f t="shared" si="19"/>
        <v>12049034.546464434</v>
      </c>
      <c r="BL13" s="18">
        <f t="shared" si="19"/>
        <v>8728972.4864644334</v>
      </c>
      <c r="BM13" s="18">
        <f t="shared" si="19"/>
        <v>5269192.0564644337</v>
      </c>
      <c r="BN13" s="18">
        <f t="shared" ref="BN13:BV13" si="20">BN9+BN12</f>
        <v>2340214.0364644337</v>
      </c>
      <c r="BO13" s="18">
        <f t="shared" si="20"/>
        <v>266403.79646443366</v>
      </c>
      <c r="BP13" s="18">
        <f t="shared" si="20"/>
        <v>45565283.3791641</v>
      </c>
      <c r="BQ13" s="18">
        <f t="shared" si="20"/>
        <v>44116788.609164096</v>
      </c>
      <c r="BR13" s="18">
        <f t="shared" si="20"/>
        <v>43102177.819164097</v>
      </c>
      <c r="BS13" s="18">
        <f t="shared" si="20"/>
        <v>42116154.179164097</v>
      </c>
      <c r="BT13" s="18">
        <f t="shared" si="20"/>
        <v>40728027.549164094</v>
      </c>
      <c r="BU13" s="18">
        <f t="shared" si="20"/>
        <v>37407785.509164095</v>
      </c>
      <c r="BV13" s="18">
        <f t="shared" si="20"/>
        <v>32556567.519164093</v>
      </c>
      <c r="BW13" s="18">
        <f t="shared" ref="BW13:CA13" si="21">BW9+BW12</f>
        <v>25754332.809164092</v>
      </c>
      <c r="BX13" s="18">
        <f t="shared" si="21"/>
        <v>19031417.969164092</v>
      </c>
      <c r="BY13" s="18">
        <f t="shared" si="21"/>
        <v>10931919.669164091</v>
      </c>
      <c r="BZ13" s="18">
        <f t="shared" si="21"/>
        <v>5268607.441817536</v>
      </c>
      <c r="CA13" s="18">
        <f t="shared" si="21"/>
        <v>1199753.8410884002</v>
      </c>
    </row>
    <row r="14" spans="1:79" x14ac:dyDescent="0.2">
      <c r="C14" s="20"/>
      <c r="F14" s="8"/>
      <c r="BW14" s="8"/>
      <c r="BY14" s="8"/>
      <c r="BZ14" s="8"/>
      <c r="CA14" s="8"/>
    </row>
    <row r="15" spans="1:79" x14ac:dyDescent="0.2">
      <c r="A15" s="99" t="s">
        <v>437</v>
      </c>
      <c r="B15" s="8"/>
      <c r="C15" s="169">
        <v>18239092</v>
      </c>
      <c r="F15" s="8"/>
      <c r="BW15" s="8"/>
      <c r="BY15" s="8"/>
      <c r="BZ15" s="8"/>
      <c r="CA15" s="8"/>
    </row>
    <row r="16" spans="1:79" x14ac:dyDescent="0.2">
      <c r="A16" s="8"/>
      <c r="B16" s="8" t="s">
        <v>198</v>
      </c>
      <c r="C16" s="169">
        <v>25400422</v>
      </c>
      <c r="D16" s="18">
        <v>0</v>
      </c>
      <c r="E16" s="18">
        <f t="shared" ref="E16:M16" si="22">D22</f>
        <v>0</v>
      </c>
      <c r="F16" s="18">
        <f t="shared" si="22"/>
        <v>0</v>
      </c>
      <c r="G16" s="18">
        <f t="shared" si="22"/>
        <v>0</v>
      </c>
      <c r="H16" s="18">
        <f t="shared" si="22"/>
        <v>0</v>
      </c>
      <c r="I16" s="18">
        <f t="shared" si="22"/>
        <v>0</v>
      </c>
      <c r="J16" s="18">
        <f t="shared" si="22"/>
        <v>0</v>
      </c>
      <c r="K16" s="18">
        <f t="shared" si="22"/>
        <v>0</v>
      </c>
      <c r="L16" s="18">
        <f t="shared" si="22"/>
        <v>0</v>
      </c>
      <c r="M16" s="18">
        <f t="shared" si="22"/>
        <v>0</v>
      </c>
      <c r="N16" s="18">
        <f>M22</f>
        <v>0</v>
      </c>
      <c r="O16" s="18">
        <f>N22</f>
        <v>0</v>
      </c>
      <c r="P16" s="18">
        <f t="shared" ref="P16:BK16" si="23">O22</f>
        <v>0</v>
      </c>
      <c r="Q16" s="18">
        <f t="shared" si="23"/>
        <v>0</v>
      </c>
      <c r="R16" s="18">
        <f t="shared" si="23"/>
        <v>0</v>
      </c>
      <c r="S16" s="18">
        <f t="shared" si="23"/>
        <v>0</v>
      </c>
      <c r="T16" s="18">
        <f t="shared" si="23"/>
        <v>0</v>
      </c>
      <c r="U16" s="18">
        <f t="shared" si="23"/>
        <v>238053.66538763192</v>
      </c>
      <c r="V16" s="18">
        <f t="shared" si="23"/>
        <v>230586.59001145011</v>
      </c>
      <c r="W16" s="18">
        <f t="shared" si="23"/>
        <v>222594.22567545201</v>
      </c>
      <c r="X16" s="18">
        <f t="shared" si="23"/>
        <v>214620.52339179895</v>
      </c>
      <c r="Y16" s="18">
        <f t="shared" si="23"/>
        <v>206422.93583268652</v>
      </c>
      <c r="Z16" s="18">
        <f t="shared" si="23"/>
        <v>195081.16111722233</v>
      </c>
      <c r="AA16" s="18">
        <f t="shared" si="23"/>
        <v>170451.44474055726</v>
      </c>
      <c r="AB16" s="18">
        <f t="shared" si="23"/>
        <v>143868.60101756486</v>
      </c>
      <c r="AC16" s="18">
        <f t="shared" si="23"/>
        <v>117611.04907977948</v>
      </c>
      <c r="AD16" s="18">
        <f t="shared" si="23"/>
        <v>97269.286514728214</v>
      </c>
      <c r="AE16" s="18">
        <f t="shared" si="23"/>
        <v>77361.507511680815</v>
      </c>
      <c r="AF16" s="18">
        <f t="shared" si="23"/>
        <v>60297.320111638226</v>
      </c>
      <c r="AG16" s="18">
        <f t="shared" si="23"/>
        <v>5307905.2028076006</v>
      </c>
      <c r="AH16" s="18">
        <f t="shared" si="23"/>
        <v>5117110.4040621184</v>
      </c>
      <c r="AI16" s="18">
        <f t="shared" si="23"/>
        <v>4940926.7655538982</v>
      </c>
      <c r="AJ16" s="18">
        <f t="shared" si="23"/>
        <v>4755725.955852516</v>
      </c>
      <c r="AK16" s="18">
        <f t="shared" si="23"/>
        <v>4546902.1142505612</v>
      </c>
      <c r="AL16" s="18">
        <f t="shared" si="23"/>
        <v>4269554.9245421542</v>
      </c>
      <c r="AM16" s="18">
        <f t="shared" si="23"/>
        <v>3770192.4435498933</v>
      </c>
      <c r="AN16" s="18">
        <f t="shared" si="23"/>
        <v>3068961.7450243598</v>
      </c>
      <c r="AO16" s="18">
        <f t="shared" si="23"/>
        <v>2485075.3406491471</v>
      </c>
      <c r="AP16" s="18">
        <f t="shared" si="23"/>
        <v>2004407.5904290127</v>
      </c>
      <c r="AQ16" s="18">
        <f t="shared" si="23"/>
        <v>1499604.3855144724</v>
      </c>
      <c r="AR16" s="18">
        <f t="shared" si="23"/>
        <v>1187438.2001181981</v>
      </c>
      <c r="AS16" s="18">
        <f t="shared" si="23"/>
        <v>10267200.248905197</v>
      </c>
      <c r="AT16" s="18">
        <f t="shared" si="23"/>
        <v>9875046.2130130194</v>
      </c>
      <c r="AU16" s="18">
        <f t="shared" si="23"/>
        <v>9505473.6261175033</v>
      </c>
      <c r="AV16" s="18">
        <f t="shared" si="23"/>
        <v>9192121.9587167483</v>
      </c>
      <c r="AW16" s="18">
        <f t="shared" si="23"/>
        <v>8798289.7943648119</v>
      </c>
      <c r="AX16" s="18">
        <f t="shared" si="23"/>
        <v>8279004.8960010437</v>
      </c>
      <c r="AY16" s="18">
        <f t="shared" si="23"/>
        <v>7598281.9778405596</v>
      </c>
      <c r="AZ16" s="18">
        <f t="shared" si="23"/>
        <v>6399552.0940645272</v>
      </c>
      <c r="BA16" s="18">
        <f t="shared" si="23"/>
        <v>5015708.894064527</v>
      </c>
      <c r="BB16" s="18">
        <f t="shared" si="23"/>
        <v>3908143.1540645268</v>
      </c>
      <c r="BC16" s="18">
        <f t="shared" si="23"/>
        <v>2892587.8140645269</v>
      </c>
      <c r="BD16" s="18">
        <f t="shared" si="23"/>
        <v>2159657.2640645271</v>
      </c>
      <c r="BE16" s="18">
        <f t="shared" si="23"/>
        <v>14126309.68406453</v>
      </c>
      <c r="BF16" s="18">
        <f t="shared" si="23"/>
        <v>13600234.33406453</v>
      </c>
      <c r="BG16" s="18">
        <f t="shared" si="23"/>
        <v>13111525.714064531</v>
      </c>
      <c r="BH16" s="18">
        <f t="shared" si="23"/>
        <v>12668002.644064531</v>
      </c>
      <c r="BI16" s="18">
        <f t="shared" si="23"/>
        <v>12177416.67406453</v>
      </c>
      <c r="BJ16" s="18">
        <f t="shared" si="23"/>
        <v>11374695.07406453</v>
      </c>
      <c r="BK16" s="18">
        <f t="shared" si="23"/>
        <v>10190758.43406453</v>
      </c>
      <c r="BL16" s="18">
        <f>BK22</f>
        <v>9277912.6640645303</v>
      </c>
      <c r="BM16" s="18">
        <f t="shared" ref="BM16" si="24">BL22</f>
        <v>2.0340645294636488</v>
      </c>
      <c r="BN16" s="18">
        <f t="shared" ref="BN16" si="25">BM22</f>
        <v>2.0340645294636488</v>
      </c>
      <c r="BO16" s="18">
        <f t="shared" ref="BO16" si="26">BN22</f>
        <v>2.0340645294636488</v>
      </c>
      <c r="BP16" s="18">
        <f t="shared" ref="BP16" si="27">BO22</f>
        <v>2.0340645294636488</v>
      </c>
      <c r="BQ16" s="18">
        <f t="shared" ref="BQ16" si="28">BP22</f>
        <v>2.0340645294636488</v>
      </c>
      <c r="BR16" s="18">
        <f t="shared" ref="BR16" si="29">BQ22</f>
        <v>2.0340645294636488</v>
      </c>
      <c r="BS16" s="18">
        <f t="shared" ref="BS16" si="30">BR22</f>
        <v>2.0340645294636488</v>
      </c>
      <c r="BT16" s="18">
        <f t="shared" ref="BT16" si="31">BS22</f>
        <v>2.0340645294636488</v>
      </c>
      <c r="BU16" s="18">
        <f t="shared" ref="BU16" si="32">BT22</f>
        <v>2.0340645294636488</v>
      </c>
      <c r="BV16" s="18">
        <f t="shared" ref="BV16" si="33">BU22</f>
        <v>2.0340645294636488</v>
      </c>
      <c r="BW16" s="18">
        <f t="shared" ref="BW16" si="34">BV22</f>
        <v>2.0340645294636488</v>
      </c>
      <c r="BX16" s="18">
        <f t="shared" ref="BX16" si="35">BW22</f>
        <v>4.0645294636489915E-3</v>
      </c>
      <c r="BY16" s="18">
        <f t="shared" ref="BY16" si="36">BX22</f>
        <v>4.0645294636489915E-3</v>
      </c>
      <c r="BZ16" s="18">
        <f t="shared" ref="BZ16" si="37">BY22</f>
        <v>4.0645294636489915E-3</v>
      </c>
      <c r="CA16" s="18">
        <f t="shared" ref="CA16" si="38">BZ22</f>
        <v>4.0645294636489915E-3</v>
      </c>
    </row>
    <row r="17" spans="1:79" x14ac:dyDescent="0.2">
      <c r="A17" s="8"/>
      <c r="B17" s="275" t="s">
        <v>199</v>
      </c>
      <c r="C17" s="169"/>
      <c r="D17" s="280">
        <v>0</v>
      </c>
      <c r="E17" s="280">
        <v>0</v>
      </c>
      <c r="F17" s="280">
        <v>0</v>
      </c>
      <c r="G17" s="280">
        <v>0</v>
      </c>
      <c r="H17" s="280">
        <v>0</v>
      </c>
      <c r="I17" s="280">
        <v>0</v>
      </c>
      <c r="J17" s="280">
        <v>0</v>
      </c>
      <c r="K17" s="280">
        <v>0</v>
      </c>
      <c r="L17" s="280">
        <v>0</v>
      </c>
      <c r="M17" s="280">
        <v>0</v>
      </c>
      <c r="N17" s="280">
        <v>0</v>
      </c>
      <c r="O17" s="280">
        <v>0</v>
      </c>
      <c r="P17" s="280">
        <v>0</v>
      </c>
      <c r="Q17" s="280">
        <v>0</v>
      </c>
      <c r="R17" s="280">
        <v>0</v>
      </c>
      <c r="S17" s="280">
        <v>0</v>
      </c>
      <c r="T17" s="280">
        <v>250942.28976841201</v>
      </c>
      <c r="U17" s="280">
        <v>0</v>
      </c>
      <c r="V17" s="280">
        <v>0</v>
      </c>
      <c r="W17" s="280">
        <v>0</v>
      </c>
      <c r="X17" s="280">
        <v>0</v>
      </c>
      <c r="Y17" s="280">
        <v>0</v>
      </c>
      <c r="Z17" s="280">
        <v>0</v>
      </c>
      <c r="AA17" s="280">
        <v>0</v>
      </c>
      <c r="AB17" s="280">
        <v>0</v>
      </c>
      <c r="AC17" s="280">
        <v>0</v>
      </c>
      <c r="AD17" s="280">
        <v>0</v>
      </c>
      <c r="AE17" s="280">
        <v>0</v>
      </c>
      <c r="AF17" s="17">
        <v>5474838.4769011335</v>
      </c>
      <c r="AG17" s="280">
        <v>0</v>
      </c>
      <c r="AH17" s="280">
        <v>0</v>
      </c>
      <c r="AI17" s="280">
        <v>0</v>
      </c>
      <c r="AJ17" s="280">
        <v>0</v>
      </c>
      <c r="AK17" s="280">
        <v>0</v>
      </c>
      <c r="AL17" s="280">
        <v>0</v>
      </c>
      <c r="AM17" s="280">
        <v>0</v>
      </c>
      <c r="AN17" s="280">
        <v>0</v>
      </c>
      <c r="AO17" s="280">
        <v>0</v>
      </c>
      <c r="AP17" s="280">
        <v>0</v>
      </c>
      <c r="AQ17" s="280">
        <v>0</v>
      </c>
      <c r="AR17" s="280">
        <v>9473239.356902115</v>
      </c>
      <c r="AS17" s="280">
        <v>0</v>
      </c>
      <c r="AT17" s="280">
        <v>0</v>
      </c>
      <c r="AU17" s="280">
        <v>0</v>
      </c>
      <c r="AV17" s="280">
        <v>0</v>
      </c>
      <c r="AW17" s="280">
        <v>0</v>
      </c>
      <c r="AX17" s="280">
        <v>0</v>
      </c>
      <c r="AY17" s="280">
        <v>0</v>
      </c>
      <c r="AZ17" s="280">
        <v>0</v>
      </c>
      <c r="BA17" s="280">
        <v>0</v>
      </c>
      <c r="BB17" s="280">
        <v>0</v>
      </c>
      <c r="BC17" s="280">
        <v>0</v>
      </c>
      <c r="BD17" s="24">
        <f>(12574592.26-543810.78+625875.65)</f>
        <v>12656657.130000001</v>
      </c>
      <c r="BE17" s="280">
        <v>0</v>
      </c>
      <c r="BF17" s="280">
        <v>0</v>
      </c>
      <c r="BG17" s="280">
        <v>0</v>
      </c>
      <c r="BH17" s="280">
        <v>0</v>
      </c>
      <c r="BI17" s="280">
        <v>0</v>
      </c>
      <c r="BJ17" s="280">
        <v>0</v>
      </c>
      <c r="BK17" s="280">
        <v>0</v>
      </c>
      <c r="BL17" s="280">
        <v>0</v>
      </c>
      <c r="BM17" s="280">
        <v>0</v>
      </c>
      <c r="BN17" s="280">
        <v>0</v>
      </c>
      <c r="BO17" s="280">
        <v>0</v>
      </c>
      <c r="BP17" s="280">
        <v>0</v>
      </c>
      <c r="BQ17" s="280">
        <v>0</v>
      </c>
      <c r="BR17" s="280">
        <v>0</v>
      </c>
      <c r="BS17" s="280">
        <v>0</v>
      </c>
      <c r="BT17" s="280">
        <v>0</v>
      </c>
      <c r="BU17" s="280">
        <v>0</v>
      </c>
      <c r="BV17" s="280">
        <v>0</v>
      </c>
      <c r="BW17" s="280">
        <v>0</v>
      </c>
      <c r="BX17" s="280">
        <v>0</v>
      </c>
      <c r="BY17" s="280">
        <v>0</v>
      </c>
      <c r="BZ17" s="280">
        <v>0</v>
      </c>
      <c r="CA17" s="280">
        <v>0</v>
      </c>
    </row>
    <row r="18" spans="1:79" x14ac:dyDescent="0.2">
      <c r="A18" s="8"/>
      <c r="B18" s="275" t="s">
        <v>204</v>
      </c>
      <c r="C18" s="20"/>
      <c r="D18" s="280">
        <v>0</v>
      </c>
      <c r="E18" s="280">
        <v>0</v>
      </c>
      <c r="F18" s="280">
        <v>0</v>
      </c>
      <c r="G18" s="280">
        <v>0</v>
      </c>
      <c r="H18" s="280">
        <v>0</v>
      </c>
      <c r="I18" s="280">
        <v>0</v>
      </c>
      <c r="J18" s="280">
        <v>0</v>
      </c>
      <c r="K18" s="280">
        <v>0</v>
      </c>
      <c r="L18" s="280">
        <v>0</v>
      </c>
      <c r="M18" s="280">
        <v>0</v>
      </c>
      <c r="N18" s="280">
        <v>0</v>
      </c>
      <c r="O18" s="280">
        <v>0</v>
      </c>
      <c r="P18" s="280">
        <v>0</v>
      </c>
      <c r="Q18" s="280">
        <v>0</v>
      </c>
      <c r="R18" s="280">
        <v>0</v>
      </c>
      <c r="S18" s="280">
        <v>0</v>
      </c>
      <c r="T18" s="280">
        <v>0</v>
      </c>
      <c r="U18" s="280">
        <v>0</v>
      </c>
      <c r="V18" s="280">
        <v>0</v>
      </c>
      <c r="W18" s="280">
        <v>0</v>
      </c>
      <c r="X18" s="280">
        <v>0</v>
      </c>
      <c r="Y18" s="280">
        <v>0</v>
      </c>
      <c r="Z18" s="280">
        <v>0</v>
      </c>
      <c r="AA18" s="280">
        <v>0</v>
      </c>
      <c r="AB18" s="280">
        <v>0</v>
      </c>
      <c r="AC18" s="280">
        <v>0</v>
      </c>
      <c r="AD18" s="280">
        <v>0</v>
      </c>
      <c r="AE18" s="280">
        <v>0</v>
      </c>
      <c r="AF18" s="280">
        <v>0</v>
      </c>
      <c r="AG18" s="280">
        <v>0</v>
      </c>
      <c r="AH18" s="280">
        <v>0</v>
      </c>
      <c r="AI18" s="280">
        <v>0</v>
      </c>
      <c r="AJ18" s="280">
        <v>0</v>
      </c>
      <c r="AK18" s="280">
        <v>0</v>
      </c>
      <c r="AL18" s="280">
        <v>0</v>
      </c>
      <c r="AM18" s="280">
        <v>0</v>
      </c>
      <c r="AN18" s="280">
        <v>0</v>
      </c>
      <c r="AO18" s="280">
        <v>0</v>
      </c>
      <c r="AP18" s="280">
        <v>0</v>
      </c>
      <c r="AQ18" s="280">
        <v>0</v>
      </c>
      <c r="AR18" s="280">
        <v>0</v>
      </c>
      <c r="AS18" s="280">
        <v>0</v>
      </c>
      <c r="AT18" s="280">
        <v>0</v>
      </c>
      <c r="AU18" s="280">
        <v>0</v>
      </c>
      <c r="AV18" s="280">
        <v>0</v>
      </c>
      <c r="AW18" s="280">
        <v>0</v>
      </c>
      <c r="AX18" s="280">
        <v>0</v>
      </c>
      <c r="AY18" s="280">
        <v>0</v>
      </c>
      <c r="AZ18" s="280">
        <v>0</v>
      </c>
      <c r="BA18" s="280">
        <v>0</v>
      </c>
      <c r="BB18" s="280">
        <v>0</v>
      </c>
      <c r="BC18" s="280">
        <v>0</v>
      </c>
      <c r="BD18" s="24">
        <v>0</v>
      </c>
      <c r="BE18" s="280">
        <v>0</v>
      </c>
      <c r="BF18" s="280">
        <v>0</v>
      </c>
      <c r="BG18" s="280">
        <v>0</v>
      </c>
      <c r="BH18" s="280">
        <v>0</v>
      </c>
      <c r="BI18" s="280">
        <v>0</v>
      </c>
      <c r="BJ18" s="280">
        <v>0</v>
      </c>
      <c r="BK18" s="280">
        <v>0</v>
      </c>
      <c r="BL18" s="23">
        <v>-9277910.6300000008</v>
      </c>
      <c r="BM18" s="280">
        <v>0</v>
      </c>
      <c r="BN18" s="280">
        <v>0</v>
      </c>
      <c r="BO18" s="280">
        <v>0</v>
      </c>
      <c r="BP18" s="280">
        <v>0</v>
      </c>
      <c r="BQ18" s="280">
        <v>0</v>
      </c>
      <c r="BR18" s="280">
        <v>0</v>
      </c>
      <c r="BS18" s="280">
        <v>0</v>
      </c>
      <c r="BT18" s="280">
        <v>0</v>
      </c>
      <c r="BU18" s="280">
        <v>0</v>
      </c>
      <c r="BV18" s="280">
        <v>0</v>
      </c>
      <c r="BW18" s="280">
        <v>0</v>
      </c>
      <c r="BX18" s="280">
        <v>0</v>
      </c>
      <c r="BY18" s="280">
        <v>0</v>
      </c>
      <c r="BZ18" s="280">
        <v>0</v>
      </c>
      <c r="CA18" s="280">
        <v>0</v>
      </c>
    </row>
    <row r="19" spans="1:79" x14ac:dyDescent="0.2">
      <c r="A19" s="8"/>
      <c r="B19" s="277" t="s">
        <v>447</v>
      </c>
      <c r="C19" s="20"/>
      <c r="D19" s="280">
        <v>0</v>
      </c>
      <c r="E19" s="280">
        <v>0</v>
      </c>
      <c r="F19" s="280">
        <v>0</v>
      </c>
      <c r="G19" s="280">
        <v>0</v>
      </c>
      <c r="H19" s="280">
        <v>0</v>
      </c>
      <c r="I19" s="280">
        <v>0</v>
      </c>
      <c r="J19" s="280">
        <v>0</v>
      </c>
      <c r="K19" s="280">
        <v>0</v>
      </c>
      <c r="L19" s="280">
        <v>0</v>
      </c>
      <c r="M19" s="280">
        <v>0</v>
      </c>
      <c r="N19" s="280">
        <v>0</v>
      </c>
      <c r="O19" s="280">
        <v>0</v>
      </c>
      <c r="P19" s="280">
        <v>0</v>
      </c>
      <c r="Q19" s="280">
        <v>0</v>
      </c>
      <c r="R19" s="280">
        <v>0</v>
      </c>
      <c r="S19" s="280">
        <v>0</v>
      </c>
      <c r="T19" s="280">
        <v>0</v>
      </c>
      <c r="U19" s="280">
        <v>0</v>
      </c>
      <c r="V19" s="280">
        <v>0</v>
      </c>
      <c r="W19" s="280">
        <v>0</v>
      </c>
      <c r="X19" s="280">
        <v>0</v>
      </c>
      <c r="Y19" s="280">
        <v>0</v>
      </c>
      <c r="Z19" s="280">
        <v>0</v>
      </c>
      <c r="AA19" s="280">
        <v>0</v>
      </c>
      <c r="AB19" s="280">
        <v>0</v>
      </c>
      <c r="AC19" s="280">
        <v>0</v>
      </c>
      <c r="AD19" s="280">
        <v>0</v>
      </c>
      <c r="AE19" s="280">
        <v>0</v>
      </c>
      <c r="AF19" s="280">
        <v>0</v>
      </c>
      <c r="AG19" s="280">
        <v>0</v>
      </c>
      <c r="AH19" s="280">
        <v>0</v>
      </c>
      <c r="AI19" s="280">
        <v>0</v>
      </c>
      <c r="AJ19" s="280">
        <v>0</v>
      </c>
      <c r="AK19" s="280">
        <v>0</v>
      </c>
      <c r="AL19" s="280">
        <v>0</v>
      </c>
      <c r="AM19" s="280">
        <v>0</v>
      </c>
      <c r="AN19" s="280">
        <v>0</v>
      </c>
      <c r="AO19" s="280">
        <v>0</v>
      </c>
      <c r="AP19" s="280">
        <v>0</v>
      </c>
      <c r="AQ19" s="280">
        <v>0</v>
      </c>
      <c r="AR19" s="280">
        <v>0</v>
      </c>
      <c r="AS19" s="280">
        <v>0</v>
      </c>
      <c r="AT19" s="280">
        <v>0</v>
      </c>
      <c r="AU19" s="280">
        <v>0</v>
      </c>
      <c r="AV19" s="280">
        <v>0</v>
      </c>
      <c r="AW19" s="280">
        <v>0</v>
      </c>
      <c r="AX19" s="280">
        <v>0</v>
      </c>
      <c r="AY19" s="280">
        <v>0</v>
      </c>
      <c r="AZ19" s="280">
        <v>0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-2.0299999999999998</v>
      </c>
      <c r="BX19" s="280">
        <v>0</v>
      </c>
      <c r="BY19" s="280">
        <v>0</v>
      </c>
      <c r="BZ19" s="280">
        <v>0</v>
      </c>
      <c r="CA19" s="280">
        <v>0</v>
      </c>
    </row>
    <row r="20" spans="1:79" x14ac:dyDescent="0.2">
      <c r="A20" s="8"/>
      <c r="B20" s="275" t="s">
        <v>200</v>
      </c>
      <c r="C20" s="8"/>
      <c r="D20" s="280">
        <v>0</v>
      </c>
      <c r="E20" s="280">
        <v>0</v>
      </c>
      <c r="F20" s="280">
        <v>0</v>
      </c>
      <c r="G20" s="280">
        <v>0</v>
      </c>
      <c r="H20" s="280">
        <v>0</v>
      </c>
      <c r="I20" s="280">
        <v>0</v>
      </c>
      <c r="J20" s="280">
        <v>0</v>
      </c>
      <c r="K20" s="280">
        <v>0</v>
      </c>
      <c r="L20" s="280">
        <v>0</v>
      </c>
      <c r="M20" s="280">
        <v>0</v>
      </c>
      <c r="N20" s="280">
        <v>0</v>
      </c>
      <c r="O20" s="280">
        <v>0</v>
      </c>
      <c r="P20" s="280">
        <v>0</v>
      </c>
      <c r="Q20" s="280">
        <v>0</v>
      </c>
      <c r="R20" s="280">
        <v>0</v>
      </c>
      <c r="S20" s="280">
        <v>0</v>
      </c>
      <c r="T20" s="24">
        <v>-12888.624380780098</v>
      </c>
      <c r="U20" s="24">
        <v>-7467.0753761818032</v>
      </c>
      <c r="V20" s="24">
        <v>-7992.364335998097</v>
      </c>
      <c r="W20" s="24">
        <v>-7973.7022836530414</v>
      </c>
      <c r="X20" s="24">
        <v>-8197.5875591124441</v>
      </c>
      <c r="Y20" s="24">
        <v>-11341.774715464175</v>
      </c>
      <c r="Z20" s="24">
        <v>-24629.716376665074</v>
      </c>
      <c r="AA20" s="24">
        <v>-26582.843722992413</v>
      </c>
      <c r="AB20" s="24">
        <v>-26257.551937785374</v>
      </c>
      <c r="AC20" s="24">
        <v>-20341.762565051264</v>
      </c>
      <c r="AD20" s="24">
        <v>-19907.779003047399</v>
      </c>
      <c r="AE20" s="24">
        <v>-17064.187400042585</v>
      </c>
      <c r="AF20" s="24">
        <v>-227230.59420517046</v>
      </c>
      <c r="AG20" s="24">
        <v>-190794.79874548214</v>
      </c>
      <c r="AH20" s="24">
        <v>-176183.63850822003</v>
      </c>
      <c r="AI20" s="24">
        <v>-185200.80970138207</v>
      </c>
      <c r="AJ20" s="24">
        <v>-208823.84160195506</v>
      </c>
      <c r="AK20" s="24">
        <v>-277347.18970840669</v>
      </c>
      <c r="AL20" s="24">
        <v>-499362.48099226074</v>
      </c>
      <c r="AM20" s="24">
        <v>-701230.69852553343</v>
      </c>
      <c r="AN20" s="24">
        <v>-583886.40437521273</v>
      </c>
      <c r="AO20" s="24">
        <v>-480667.75022013433</v>
      </c>
      <c r="AP20" s="24">
        <v>-504803.20491454034</v>
      </c>
      <c r="AQ20" s="24">
        <v>-312166.1853962742</v>
      </c>
      <c r="AR20" s="24">
        <v>-393477.3081151162</v>
      </c>
      <c r="AS20" s="24">
        <v>-392154.03589217796</v>
      </c>
      <c r="AT20" s="24">
        <v>-369572.58689551661</v>
      </c>
      <c r="AU20" s="24">
        <v>-313351.66740075476</v>
      </c>
      <c r="AV20" s="24">
        <v>-393832.16435193561</v>
      </c>
      <c r="AW20" s="24">
        <v>-519284.89836376801</v>
      </c>
      <c r="AX20" s="24">
        <v>-680722.91816048371</v>
      </c>
      <c r="AY20" s="24">
        <v>-1198729.8837760321</v>
      </c>
      <c r="AZ20" s="24">
        <v>-1383843.2</v>
      </c>
      <c r="BA20" s="24">
        <v>-1107565.74</v>
      </c>
      <c r="BB20" s="24">
        <v>-1015555.34</v>
      </c>
      <c r="BC20" s="24">
        <v>-732930.55</v>
      </c>
      <c r="BD20" s="24">
        <v>-690004.71</v>
      </c>
      <c r="BE20" s="24">
        <v>-526075.35</v>
      </c>
      <c r="BF20" s="24">
        <v>-488708.62</v>
      </c>
      <c r="BG20" s="24">
        <v>-443523.07</v>
      </c>
      <c r="BH20" s="24">
        <v>-490585.97</v>
      </c>
      <c r="BI20" s="24">
        <v>-802721.6</v>
      </c>
      <c r="BJ20" s="24">
        <v>-1183936.6399999999</v>
      </c>
      <c r="BK20" s="24">
        <v>-912845.77</v>
      </c>
      <c r="BL20" s="24">
        <v>0</v>
      </c>
      <c r="BM20" s="280">
        <v>0</v>
      </c>
      <c r="BN20" s="280">
        <v>0</v>
      </c>
      <c r="BO20" s="280">
        <v>0</v>
      </c>
      <c r="BP20" s="280">
        <v>0</v>
      </c>
      <c r="BQ20" s="280">
        <v>0</v>
      </c>
      <c r="BR20" s="280">
        <v>0</v>
      </c>
      <c r="BS20" s="280">
        <v>0</v>
      </c>
      <c r="BT20" s="280">
        <v>0</v>
      </c>
      <c r="BU20" s="280">
        <v>0</v>
      </c>
      <c r="BV20" s="280">
        <v>0</v>
      </c>
      <c r="BW20" s="280">
        <v>0</v>
      </c>
      <c r="BX20" s="280">
        <v>0</v>
      </c>
      <c r="BY20" s="280">
        <v>0</v>
      </c>
      <c r="BZ20" s="280">
        <v>0</v>
      </c>
      <c r="CA20" s="280">
        <v>0</v>
      </c>
    </row>
    <row r="21" spans="1:79" x14ac:dyDescent="0.2">
      <c r="A21" s="8"/>
      <c r="B21" s="8" t="s">
        <v>201</v>
      </c>
      <c r="C21" s="8"/>
      <c r="D21" s="25">
        <f t="shared" ref="D21:I21" si="39">SUM(D17:D20)</f>
        <v>0</v>
      </c>
      <c r="E21" s="25">
        <f t="shared" si="39"/>
        <v>0</v>
      </c>
      <c r="F21" s="25">
        <f t="shared" si="39"/>
        <v>0</v>
      </c>
      <c r="G21" s="25">
        <f t="shared" si="39"/>
        <v>0</v>
      </c>
      <c r="H21" s="25">
        <f t="shared" si="39"/>
        <v>0</v>
      </c>
      <c r="I21" s="25">
        <f t="shared" si="39"/>
        <v>0</v>
      </c>
      <c r="J21" s="25">
        <f>SUM(J17:J20)</f>
        <v>0</v>
      </c>
      <c r="K21" s="25">
        <f t="shared" ref="K21:BM21" si="40">SUM(K17:K20)</f>
        <v>0</v>
      </c>
      <c r="L21" s="25">
        <f t="shared" si="40"/>
        <v>0</v>
      </c>
      <c r="M21" s="25">
        <f t="shared" si="40"/>
        <v>0</v>
      </c>
      <c r="N21" s="25">
        <f t="shared" si="40"/>
        <v>0</v>
      </c>
      <c r="O21" s="25">
        <f t="shared" si="40"/>
        <v>0</v>
      </c>
      <c r="P21" s="25">
        <f t="shared" si="40"/>
        <v>0</v>
      </c>
      <c r="Q21" s="25">
        <f t="shared" si="40"/>
        <v>0</v>
      </c>
      <c r="R21" s="25">
        <f t="shared" si="40"/>
        <v>0</v>
      </c>
      <c r="S21" s="25">
        <f t="shared" si="40"/>
        <v>0</v>
      </c>
      <c r="T21" s="25">
        <f t="shared" si="40"/>
        <v>238053.66538763192</v>
      </c>
      <c r="U21" s="25">
        <f t="shared" si="40"/>
        <v>-7467.0753761818032</v>
      </c>
      <c r="V21" s="25">
        <f t="shared" si="40"/>
        <v>-7992.364335998097</v>
      </c>
      <c r="W21" s="25">
        <f t="shared" si="40"/>
        <v>-7973.7022836530414</v>
      </c>
      <c r="X21" s="25">
        <f t="shared" si="40"/>
        <v>-8197.5875591124441</v>
      </c>
      <c r="Y21" s="25">
        <f t="shared" si="40"/>
        <v>-11341.774715464175</v>
      </c>
      <c r="Z21" s="25">
        <f t="shared" si="40"/>
        <v>-24629.716376665074</v>
      </c>
      <c r="AA21" s="25">
        <f t="shared" si="40"/>
        <v>-26582.843722992413</v>
      </c>
      <c r="AB21" s="25">
        <f t="shared" si="40"/>
        <v>-26257.551937785374</v>
      </c>
      <c r="AC21" s="25">
        <f t="shared" si="40"/>
        <v>-20341.762565051264</v>
      </c>
      <c r="AD21" s="25">
        <f t="shared" si="40"/>
        <v>-19907.779003047399</v>
      </c>
      <c r="AE21" s="25">
        <f t="shared" si="40"/>
        <v>-17064.187400042585</v>
      </c>
      <c r="AF21" s="25">
        <f t="shared" si="40"/>
        <v>5247607.8826959627</v>
      </c>
      <c r="AG21" s="25">
        <f t="shared" si="40"/>
        <v>-190794.79874548214</v>
      </c>
      <c r="AH21" s="25">
        <f t="shared" si="40"/>
        <v>-176183.63850822003</v>
      </c>
      <c r="AI21" s="25">
        <f t="shared" si="40"/>
        <v>-185200.80970138207</v>
      </c>
      <c r="AJ21" s="25">
        <f t="shared" si="40"/>
        <v>-208823.84160195506</v>
      </c>
      <c r="AK21" s="25">
        <f t="shared" si="40"/>
        <v>-277347.18970840669</v>
      </c>
      <c r="AL21" s="25">
        <f t="shared" si="40"/>
        <v>-499362.48099226074</v>
      </c>
      <c r="AM21" s="25">
        <f t="shared" si="40"/>
        <v>-701230.69852553343</v>
      </c>
      <c r="AN21" s="25">
        <f t="shared" si="40"/>
        <v>-583886.40437521273</v>
      </c>
      <c r="AO21" s="25">
        <f t="shared" si="40"/>
        <v>-480667.75022013433</v>
      </c>
      <c r="AP21" s="25">
        <f t="shared" si="40"/>
        <v>-504803.20491454034</v>
      </c>
      <c r="AQ21" s="25">
        <f t="shared" si="40"/>
        <v>-312166.1853962742</v>
      </c>
      <c r="AR21" s="25">
        <f t="shared" si="40"/>
        <v>9079762.0487869997</v>
      </c>
      <c r="AS21" s="25">
        <f t="shared" si="40"/>
        <v>-392154.03589217796</v>
      </c>
      <c r="AT21" s="25">
        <f t="shared" si="40"/>
        <v>-369572.58689551661</v>
      </c>
      <c r="AU21" s="25">
        <f t="shared" si="40"/>
        <v>-313351.66740075476</v>
      </c>
      <c r="AV21" s="25">
        <f t="shared" si="40"/>
        <v>-393832.16435193561</v>
      </c>
      <c r="AW21" s="25">
        <f t="shared" si="40"/>
        <v>-519284.89836376801</v>
      </c>
      <c r="AX21" s="25">
        <f t="shared" si="40"/>
        <v>-680722.91816048371</v>
      </c>
      <c r="AY21" s="25">
        <f t="shared" si="40"/>
        <v>-1198729.8837760321</v>
      </c>
      <c r="AZ21" s="25">
        <f t="shared" si="40"/>
        <v>-1383843.2</v>
      </c>
      <c r="BA21" s="25">
        <f t="shared" si="40"/>
        <v>-1107565.74</v>
      </c>
      <c r="BB21" s="25">
        <f t="shared" si="40"/>
        <v>-1015555.34</v>
      </c>
      <c r="BC21" s="25">
        <f t="shared" si="40"/>
        <v>-732930.55</v>
      </c>
      <c r="BD21" s="25">
        <f t="shared" si="40"/>
        <v>11966652.420000002</v>
      </c>
      <c r="BE21" s="25">
        <f t="shared" si="40"/>
        <v>-526075.35</v>
      </c>
      <c r="BF21" s="25">
        <f t="shared" si="40"/>
        <v>-488708.62</v>
      </c>
      <c r="BG21" s="25">
        <f t="shared" si="40"/>
        <v>-443523.07</v>
      </c>
      <c r="BH21" s="25">
        <f t="shared" si="40"/>
        <v>-490585.97</v>
      </c>
      <c r="BI21" s="25">
        <f t="shared" si="40"/>
        <v>-802721.6</v>
      </c>
      <c r="BJ21" s="25">
        <f t="shared" si="40"/>
        <v>-1183936.6399999999</v>
      </c>
      <c r="BK21" s="25">
        <f t="shared" si="40"/>
        <v>-912845.77</v>
      </c>
      <c r="BL21" s="25">
        <f t="shared" si="40"/>
        <v>-9277910.6300000008</v>
      </c>
      <c r="BM21" s="25">
        <f t="shared" si="40"/>
        <v>0</v>
      </c>
      <c r="BN21" s="25">
        <f t="shared" ref="BN21:CA21" si="41">SUM(BN17:BN20)</f>
        <v>0</v>
      </c>
      <c r="BO21" s="25">
        <f t="shared" si="41"/>
        <v>0</v>
      </c>
      <c r="BP21" s="25">
        <f t="shared" si="41"/>
        <v>0</v>
      </c>
      <c r="BQ21" s="25">
        <f t="shared" si="41"/>
        <v>0</v>
      </c>
      <c r="BR21" s="25">
        <f t="shared" si="41"/>
        <v>0</v>
      </c>
      <c r="BS21" s="25">
        <f t="shared" si="41"/>
        <v>0</v>
      </c>
      <c r="BT21" s="25">
        <f t="shared" si="41"/>
        <v>0</v>
      </c>
      <c r="BU21" s="25">
        <f t="shared" si="41"/>
        <v>0</v>
      </c>
      <c r="BV21" s="25">
        <f t="shared" si="41"/>
        <v>0</v>
      </c>
      <c r="BW21" s="25">
        <f t="shared" si="41"/>
        <v>-2.0299999999999998</v>
      </c>
      <c r="BX21" s="25">
        <f t="shared" si="41"/>
        <v>0</v>
      </c>
      <c r="BY21" s="25">
        <f t="shared" si="41"/>
        <v>0</v>
      </c>
      <c r="BZ21" s="25">
        <f t="shared" si="41"/>
        <v>0</v>
      </c>
      <c r="CA21" s="25">
        <f t="shared" si="41"/>
        <v>0</v>
      </c>
    </row>
    <row r="22" spans="1:79" x14ac:dyDescent="0.2">
      <c r="A22" s="8"/>
      <c r="B22" s="8" t="s">
        <v>202</v>
      </c>
      <c r="C22" s="8"/>
      <c r="D22" s="18">
        <f t="shared" ref="D22:BM22" si="42">D16+D21</f>
        <v>0</v>
      </c>
      <c r="E22" s="18">
        <f t="shared" si="42"/>
        <v>0</v>
      </c>
      <c r="F22" s="18">
        <f t="shared" si="42"/>
        <v>0</v>
      </c>
      <c r="G22" s="18">
        <f t="shared" si="42"/>
        <v>0</v>
      </c>
      <c r="H22" s="18">
        <f t="shared" si="42"/>
        <v>0</v>
      </c>
      <c r="I22" s="18">
        <f t="shared" si="42"/>
        <v>0</v>
      </c>
      <c r="J22" s="18">
        <f t="shared" si="42"/>
        <v>0</v>
      </c>
      <c r="K22" s="18">
        <f t="shared" si="42"/>
        <v>0</v>
      </c>
      <c r="L22" s="18">
        <f t="shared" si="42"/>
        <v>0</v>
      </c>
      <c r="M22" s="18">
        <f t="shared" si="42"/>
        <v>0</v>
      </c>
      <c r="N22" s="18">
        <f t="shared" si="42"/>
        <v>0</v>
      </c>
      <c r="O22" s="18">
        <f t="shared" si="42"/>
        <v>0</v>
      </c>
      <c r="P22" s="18">
        <f t="shared" si="42"/>
        <v>0</v>
      </c>
      <c r="Q22" s="18">
        <f t="shared" si="42"/>
        <v>0</v>
      </c>
      <c r="R22" s="18">
        <f t="shared" si="42"/>
        <v>0</v>
      </c>
      <c r="S22" s="18">
        <f t="shared" si="42"/>
        <v>0</v>
      </c>
      <c r="T22" s="18">
        <f t="shared" si="42"/>
        <v>238053.66538763192</v>
      </c>
      <c r="U22" s="18">
        <f t="shared" si="42"/>
        <v>230586.59001145011</v>
      </c>
      <c r="V22" s="18">
        <f t="shared" si="42"/>
        <v>222594.22567545201</v>
      </c>
      <c r="W22" s="18">
        <f t="shared" si="42"/>
        <v>214620.52339179895</v>
      </c>
      <c r="X22" s="18">
        <f t="shared" si="42"/>
        <v>206422.93583268652</v>
      </c>
      <c r="Y22" s="18">
        <f t="shared" si="42"/>
        <v>195081.16111722233</v>
      </c>
      <c r="Z22" s="18">
        <f t="shared" si="42"/>
        <v>170451.44474055726</v>
      </c>
      <c r="AA22" s="18">
        <f t="shared" si="42"/>
        <v>143868.60101756486</v>
      </c>
      <c r="AB22" s="18">
        <f t="shared" si="42"/>
        <v>117611.04907977948</v>
      </c>
      <c r="AC22" s="18">
        <f t="shared" si="42"/>
        <v>97269.286514728214</v>
      </c>
      <c r="AD22" s="18">
        <f t="shared" si="42"/>
        <v>77361.507511680815</v>
      </c>
      <c r="AE22" s="18">
        <f t="shared" si="42"/>
        <v>60297.320111638226</v>
      </c>
      <c r="AF22" s="18">
        <f t="shared" si="42"/>
        <v>5307905.2028076006</v>
      </c>
      <c r="AG22" s="18">
        <f t="shared" si="42"/>
        <v>5117110.4040621184</v>
      </c>
      <c r="AH22" s="18">
        <f t="shared" si="42"/>
        <v>4940926.7655538982</v>
      </c>
      <c r="AI22" s="18">
        <f t="shared" si="42"/>
        <v>4755725.955852516</v>
      </c>
      <c r="AJ22" s="18">
        <f t="shared" si="42"/>
        <v>4546902.1142505612</v>
      </c>
      <c r="AK22" s="18">
        <f t="shared" si="42"/>
        <v>4269554.9245421542</v>
      </c>
      <c r="AL22" s="18">
        <f t="shared" si="42"/>
        <v>3770192.4435498933</v>
      </c>
      <c r="AM22" s="18">
        <f t="shared" si="42"/>
        <v>3068961.7450243598</v>
      </c>
      <c r="AN22" s="18">
        <f t="shared" si="42"/>
        <v>2485075.3406491471</v>
      </c>
      <c r="AO22" s="18">
        <f t="shared" si="42"/>
        <v>2004407.5904290127</v>
      </c>
      <c r="AP22" s="18">
        <f t="shared" si="42"/>
        <v>1499604.3855144724</v>
      </c>
      <c r="AQ22" s="18">
        <f t="shared" si="42"/>
        <v>1187438.2001181981</v>
      </c>
      <c r="AR22" s="18">
        <f t="shared" si="42"/>
        <v>10267200.248905197</v>
      </c>
      <c r="AS22" s="18">
        <f t="shared" si="42"/>
        <v>9875046.2130130194</v>
      </c>
      <c r="AT22" s="18">
        <f t="shared" si="42"/>
        <v>9505473.6261175033</v>
      </c>
      <c r="AU22" s="18">
        <f t="shared" si="42"/>
        <v>9192121.9587167483</v>
      </c>
      <c r="AV22" s="18">
        <f t="shared" si="42"/>
        <v>8798289.7943648119</v>
      </c>
      <c r="AW22" s="18">
        <f t="shared" si="42"/>
        <v>8279004.8960010437</v>
      </c>
      <c r="AX22" s="18">
        <f t="shared" si="42"/>
        <v>7598281.9778405596</v>
      </c>
      <c r="AY22" s="18">
        <f t="shared" si="42"/>
        <v>6399552.0940645272</v>
      </c>
      <c r="AZ22" s="18">
        <f t="shared" si="42"/>
        <v>5015708.894064527</v>
      </c>
      <c r="BA22" s="18">
        <f t="shared" si="42"/>
        <v>3908143.1540645268</v>
      </c>
      <c r="BB22" s="18">
        <f t="shared" si="42"/>
        <v>2892587.8140645269</v>
      </c>
      <c r="BC22" s="18">
        <f t="shared" si="42"/>
        <v>2159657.2640645271</v>
      </c>
      <c r="BD22" s="18">
        <f t="shared" si="42"/>
        <v>14126309.68406453</v>
      </c>
      <c r="BE22" s="18">
        <f t="shared" si="42"/>
        <v>13600234.33406453</v>
      </c>
      <c r="BF22" s="18">
        <f t="shared" si="42"/>
        <v>13111525.714064531</v>
      </c>
      <c r="BG22" s="18">
        <f t="shared" si="42"/>
        <v>12668002.644064531</v>
      </c>
      <c r="BH22" s="18">
        <f t="shared" si="42"/>
        <v>12177416.67406453</v>
      </c>
      <c r="BI22" s="18">
        <f t="shared" si="42"/>
        <v>11374695.07406453</v>
      </c>
      <c r="BJ22" s="18">
        <f t="shared" si="42"/>
        <v>10190758.43406453</v>
      </c>
      <c r="BK22" s="18">
        <f t="shared" si="42"/>
        <v>9277912.6640645303</v>
      </c>
      <c r="BL22" s="18">
        <f t="shared" si="42"/>
        <v>2.0340645294636488</v>
      </c>
      <c r="BM22" s="18">
        <f t="shared" si="42"/>
        <v>2.0340645294636488</v>
      </c>
      <c r="BN22" s="18">
        <f t="shared" ref="BN22:CA22" si="43">BN16+BN21</f>
        <v>2.0340645294636488</v>
      </c>
      <c r="BO22" s="18">
        <f t="shared" si="43"/>
        <v>2.0340645294636488</v>
      </c>
      <c r="BP22" s="18">
        <f t="shared" si="43"/>
        <v>2.0340645294636488</v>
      </c>
      <c r="BQ22" s="18">
        <f t="shared" si="43"/>
        <v>2.0340645294636488</v>
      </c>
      <c r="BR22" s="18">
        <f t="shared" si="43"/>
        <v>2.0340645294636488</v>
      </c>
      <c r="BS22" s="18">
        <f t="shared" si="43"/>
        <v>2.0340645294636488</v>
      </c>
      <c r="BT22" s="18">
        <f t="shared" si="43"/>
        <v>2.0340645294636488</v>
      </c>
      <c r="BU22" s="18">
        <f t="shared" si="43"/>
        <v>2.0340645294636488</v>
      </c>
      <c r="BV22" s="18">
        <f t="shared" si="43"/>
        <v>2.0340645294636488</v>
      </c>
      <c r="BW22" s="18">
        <f t="shared" si="43"/>
        <v>4.0645294636489915E-3</v>
      </c>
      <c r="BX22" s="18">
        <f t="shared" si="43"/>
        <v>4.0645294636489915E-3</v>
      </c>
      <c r="BY22" s="18">
        <f t="shared" si="43"/>
        <v>4.0645294636489915E-3</v>
      </c>
      <c r="BZ22" s="18">
        <f t="shared" si="43"/>
        <v>4.0645294636489915E-3</v>
      </c>
      <c r="CA22" s="18">
        <f t="shared" si="43"/>
        <v>4.0645294636489915E-3</v>
      </c>
    </row>
    <row r="23" spans="1:79" x14ac:dyDescent="0.2">
      <c r="C23" s="20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8"/>
      <c r="BY23" s="8"/>
      <c r="BZ23" s="8"/>
      <c r="CA23" s="8"/>
    </row>
    <row r="24" spans="1:79" x14ac:dyDescent="0.2">
      <c r="A24" s="15" t="s">
        <v>203</v>
      </c>
      <c r="C24" s="16">
        <v>18237502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8"/>
      <c r="BY24" s="8"/>
      <c r="BZ24" s="8"/>
      <c r="CA24" s="8"/>
    </row>
    <row r="25" spans="1:79" x14ac:dyDescent="0.2">
      <c r="B25" s="7" t="s">
        <v>198</v>
      </c>
      <c r="C25" s="16">
        <v>25400902</v>
      </c>
      <c r="D25" s="18">
        <v>0</v>
      </c>
      <c r="E25" s="18">
        <f>D30</f>
        <v>0</v>
      </c>
      <c r="F25" s="18">
        <f t="shared" ref="F25:BM25" si="44">E30</f>
        <v>0</v>
      </c>
      <c r="G25" s="18">
        <f t="shared" si="44"/>
        <v>0</v>
      </c>
      <c r="H25" s="18">
        <f t="shared" si="44"/>
        <v>0</v>
      </c>
      <c r="I25" s="18">
        <f t="shared" si="44"/>
        <v>0</v>
      </c>
      <c r="J25" s="18">
        <f t="shared" si="44"/>
        <v>0</v>
      </c>
      <c r="K25" s="18">
        <f t="shared" si="44"/>
        <v>0</v>
      </c>
      <c r="L25" s="18">
        <f t="shared" si="44"/>
        <v>0</v>
      </c>
      <c r="M25" s="18">
        <f t="shared" si="44"/>
        <v>0</v>
      </c>
      <c r="N25" s="18">
        <f t="shared" si="44"/>
        <v>0</v>
      </c>
      <c r="O25" s="18">
        <f t="shared" si="44"/>
        <v>0</v>
      </c>
      <c r="P25" s="18">
        <f t="shared" si="44"/>
        <v>0</v>
      </c>
      <c r="Q25" s="18">
        <f t="shared" si="44"/>
        <v>0</v>
      </c>
      <c r="R25" s="18">
        <f t="shared" si="44"/>
        <v>0</v>
      </c>
      <c r="S25" s="18">
        <f t="shared" si="44"/>
        <v>0</v>
      </c>
      <c r="T25" s="18">
        <f t="shared" si="44"/>
        <v>0</v>
      </c>
      <c r="U25" s="18">
        <f t="shared" si="44"/>
        <v>0</v>
      </c>
      <c r="V25" s="18">
        <f t="shared" si="44"/>
        <v>0</v>
      </c>
      <c r="W25" s="18">
        <f t="shared" si="44"/>
        <v>0</v>
      </c>
      <c r="X25" s="18">
        <f t="shared" si="44"/>
        <v>0</v>
      </c>
      <c r="Y25" s="18">
        <f t="shared" si="44"/>
        <v>0</v>
      </c>
      <c r="Z25" s="18">
        <f t="shared" si="44"/>
        <v>0</v>
      </c>
      <c r="AA25" s="18">
        <f t="shared" si="44"/>
        <v>0</v>
      </c>
      <c r="AB25" s="18">
        <f t="shared" si="44"/>
        <v>0</v>
      </c>
      <c r="AC25" s="18">
        <f t="shared" si="44"/>
        <v>0</v>
      </c>
      <c r="AD25" s="18">
        <f t="shared" si="44"/>
        <v>0</v>
      </c>
      <c r="AE25" s="18">
        <f t="shared" si="44"/>
        <v>0</v>
      </c>
      <c r="AF25" s="18">
        <f t="shared" si="44"/>
        <v>0</v>
      </c>
      <c r="AG25" s="18">
        <f t="shared" si="44"/>
        <v>0</v>
      </c>
      <c r="AH25" s="18">
        <f t="shared" si="44"/>
        <v>0</v>
      </c>
      <c r="AI25" s="18">
        <f t="shared" si="44"/>
        <v>0</v>
      </c>
      <c r="AJ25" s="18">
        <f t="shared" si="44"/>
        <v>0</v>
      </c>
      <c r="AK25" s="18">
        <f t="shared" si="44"/>
        <v>0</v>
      </c>
      <c r="AL25" s="18">
        <f t="shared" si="44"/>
        <v>0</v>
      </c>
      <c r="AM25" s="18">
        <f t="shared" si="44"/>
        <v>0</v>
      </c>
      <c r="AN25" s="18">
        <f t="shared" si="44"/>
        <v>0</v>
      </c>
      <c r="AO25" s="18">
        <f t="shared" si="44"/>
        <v>0</v>
      </c>
      <c r="AP25" s="18">
        <f t="shared" si="44"/>
        <v>0</v>
      </c>
      <c r="AQ25" s="18">
        <f t="shared" si="44"/>
        <v>0</v>
      </c>
      <c r="AR25" s="18">
        <f t="shared" si="44"/>
        <v>0</v>
      </c>
      <c r="AS25" s="18">
        <f t="shared" si="44"/>
        <v>0</v>
      </c>
      <c r="AT25" s="18">
        <f t="shared" si="44"/>
        <v>0</v>
      </c>
      <c r="AU25" s="18">
        <f t="shared" si="44"/>
        <v>0</v>
      </c>
      <c r="AV25" s="18">
        <f t="shared" si="44"/>
        <v>0</v>
      </c>
      <c r="AW25" s="18">
        <f t="shared" si="44"/>
        <v>0</v>
      </c>
      <c r="AX25" s="18">
        <f t="shared" si="44"/>
        <v>0</v>
      </c>
      <c r="AY25" s="18">
        <f t="shared" si="44"/>
        <v>0</v>
      </c>
      <c r="AZ25" s="18">
        <f t="shared" si="44"/>
        <v>0</v>
      </c>
      <c r="BA25" s="18">
        <f t="shared" si="44"/>
        <v>0</v>
      </c>
      <c r="BB25" s="18">
        <f t="shared" si="44"/>
        <v>0</v>
      </c>
      <c r="BC25" s="18">
        <f t="shared" si="44"/>
        <v>0</v>
      </c>
      <c r="BD25" s="18">
        <f t="shared" si="44"/>
        <v>0</v>
      </c>
      <c r="BE25" s="18">
        <f t="shared" si="44"/>
        <v>0</v>
      </c>
      <c r="BF25" s="18">
        <f t="shared" si="44"/>
        <v>0</v>
      </c>
      <c r="BG25" s="18">
        <f t="shared" si="44"/>
        <v>0</v>
      </c>
      <c r="BH25" s="18">
        <f t="shared" si="44"/>
        <v>0</v>
      </c>
      <c r="BI25" s="18">
        <f t="shared" si="44"/>
        <v>0</v>
      </c>
      <c r="BJ25" s="18">
        <f t="shared" si="44"/>
        <v>0</v>
      </c>
      <c r="BK25" s="18">
        <f t="shared" si="44"/>
        <v>0</v>
      </c>
      <c r="BL25" s="18">
        <f t="shared" si="44"/>
        <v>-567913.01</v>
      </c>
      <c r="BM25" s="18">
        <f t="shared" si="44"/>
        <v>4734808.6528900005</v>
      </c>
      <c r="BN25" s="18">
        <f t="shared" ref="BN25" si="45">BM30</f>
        <v>3487510.0528900004</v>
      </c>
      <c r="BO25" s="18">
        <f t="shared" ref="BO25" si="46">BN30</f>
        <v>2363798.3128900006</v>
      </c>
      <c r="BP25" s="18">
        <f t="shared" ref="BP25" si="47">BO30</f>
        <v>1609188.6728900005</v>
      </c>
      <c r="BQ25" s="18">
        <f t="shared" ref="BQ25" si="48">BP30</f>
        <v>1385855.7428881619</v>
      </c>
      <c r="BR25" s="18">
        <f t="shared" ref="BR25" si="49">BQ30</f>
        <v>1307804.802888162</v>
      </c>
      <c r="BS25" s="18">
        <f t="shared" ref="BS25" si="50">BR30</f>
        <v>1254829.9628881619</v>
      </c>
      <c r="BT25" s="18">
        <f t="shared" ref="BT25" si="51">BS30</f>
        <v>1197700.812888162</v>
      </c>
      <c r="BU25" s="18">
        <f t="shared" ref="BU25" si="52">BT30</f>
        <v>1133788.2428881619</v>
      </c>
      <c r="BV25" s="18">
        <f t="shared" ref="BV25" si="53">BU30</f>
        <v>1022274.4328881619</v>
      </c>
      <c r="BW25" s="18">
        <f t="shared" ref="BW25" si="54">BV30</f>
        <v>868291.21288816188</v>
      </c>
      <c r="BX25" s="18">
        <f t="shared" ref="BX25" si="55">BW30</f>
        <v>639222.58288816188</v>
      </c>
      <c r="BY25" s="18">
        <f t="shared" ref="BY25" si="56">BX30</f>
        <v>440711.84288816189</v>
      </c>
      <c r="BZ25" s="18">
        <f t="shared" ref="BZ25" si="57">BY30</f>
        <v>191719.08288816188</v>
      </c>
      <c r="CA25" s="18">
        <f t="shared" ref="CA25" si="58">BZ30</f>
        <v>10392.232625575271</v>
      </c>
    </row>
    <row r="26" spans="1:79" x14ac:dyDescent="0.2">
      <c r="B26" s="22" t="s">
        <v>199</v>
      </c>
      <c r="C26" s="20"/>
      <c r="D26" s="280">
        <v>0</v>
      </c>
      <c r="E26" s="280">
        <v>0</v>
      </c>
      <c r="F26" s="280">
        <v>0</v>
      </c>
      <c r="G26" s="280">
        <v>0</v>
      </c>
      <c r="H26" s="280">
        <v>0</v>
      </c>
      <c r="I26" s="280">
        <v>0</v>
      </c>
      <c r="J26" s="280">
        <v>0</v>
      </c>
      <c r="K26" s="280">
        <v>0</v>
      </c>
      <c r="L26" s="280">
        <v>0</v>
      </c>
      <c r="M26" s="280">
        <v>0</v>
      </c>
      <c r="N26" s="280">
        <v>0</v>
      </c>
      <c r="O26" s="280">
        <v>0</v>
      </c>
      <c r="P26" s="280">
        <v>0</v>
      </c>
      <c r="Q26" s="280">
        <v>0</v>
      </c>
      <c r="R26" s="280">
        <v>0</v>
      </c>
      <c r="S26" s="280">
        <v>0</v>
      </c>
      <c r="T26" s="280">
        <v>0</v>
      </c>
      <c r="U26" s="280">
        <v>0</v>
      </c>
      <c r="V26" s="280">
        <v>0</v>
      </c>
      <c r="W26" s="280">
        <v>0</v>
      </c>
      <c r="X26" s="280">
        <v>0</v>
      </c>
      <c r="Y26" s="280">
        <v>0</v>
      </c>
      <c r="Z26" s="280">
        <v>0</v>
      </c>
      <c r="AA26" s="280">
        <v>0</v>
      </c>
      <c r="AB26" s="280">
        <v>0</v>
      </c>
      <c r="AC26" s="280">
        <v>0</v>
      </c>
      <c r="AD26" s="280">
        <v>0</v>
      </c>
      <c r="AE26" s="280">
        <v>0</v>
      </c>
      <c r="AF26" s="280">
        <v>0</v>
      </c>
      <c r="AG26" s="280">
        <v>0</v>
      </c>
      <c r="AH26" s="280">
        <v>0</v>
      </c>
      <c r="AI26" s="280">
        <v>0</v>
      </c>
      <c r="AJ26" s="280">
        <v>0</v>
      </c>
      <c r="AK26" s="280">
        <v>0</v>
      </c>
      <c r="AL26" s="280">
        <v>0</v>
      </c>
      <c r="AM26" s="280">
        <v>0</v>
      </c>
      <c r="AN26" s="280">
        <v>0</v>
      </c>
      <c r="AO26" s="280">
        <v>0</v>
      </c>
      <c r="AP26" s="280">
        <v>0</v>
      </c>
      <c r="AQ26" s="280">
        <v>0</v>
      </c>
      <c r="AR26" s="280">
        <v>0</v>
      </c>
      <c r="AS26" s="280">
        <v>0</v>
      </c>
      <c r="AT26" s="280">
        <v>0</v>
      </c>
      <c r="AU26" s="280">
        <v>0</v>
      </c>
      <c r="AV26" s="280">
        <v>0</v>
      </c>
      <c r="AW26" s="280">
        <v>0</v>
      </c>
      <c r="AX26" s="280">
        <v>0</v>
      </c>
      <c r="AY26" s="280">
        <v>0</v>
      </c>
      <c r="AZ26" s="280">
        <v>0</v>
      </c>
      <c r="BA26" s="280">
        <v>0</v>
      </c>
      <c r="BB26" s="280">
        <v>0</v>
      </c>
      <c r="BC26" s="280">
        <v>0</v>
      </c>
      <c r="BD26" s="280">
        <v>0</v>
      </c>
      <c r="BE26" s="280">
        <v>0</v>
      </c>
      <c r="BF26" s="280">
        <v>0</v>
      </c>
      <c r="BG26" s="280">
        <v>0</v>
      </c>
      <c r="BH26" s="280">
        <v>0</v>
      </c>
      <c r="BI26" s="280">
        <v>0</v>
      </c>
      <c r="BJ26" s="280">
        <v>0</v>
      </c>
      <c r="BK26" s="280">
        <v>0</v>
      </c>
      <c r="BL26" s="280">
        <v>0</v>
      </c>
      <c r="BM26" s="280">
        <v>0</v>
      </c>
      <c r="BN26" s="280">
        <v>0</v>
      </c>
      <c r="BO26" s="280">
        <v>0</v>
      </c>
      <c r="BP26" s="24">
        <v>-106404.90000183869</v>
      </c>
      <c r="BQ26" s="24">
        <v>0</v>
      </c>
      <c r="BR26" s="24">
        <v>0</v>
      </c>
      <c r="BS26" s="24">
        <v>0</v>
      </c>
      <c r="BT26" s="24">
        <v>0</v>
      </c>
      <c r="BU26" s="24">
        <v>0</v>
      </c>
      <c r="BV26" s="24">
        <v>0</v>
      </c>
      <c r="BW26" s="24">
        <v>0</v>
      </c>
      <c r="BX26" s="24">
        <v>0</v>
      </c>
      <c r="BY26" s="24">
        <v>0</v>
      </c>
      <c r="BZ26" s="24">
        <v>0</v>
      </c>
      <c r="CA26" s="24">
        <v>0</v>
      </c>
    </row>
    <row r="27" spans="1:79" x14ac:dyDescent="0.2">
      <c r="B27" s="22" t="s">
        <v>204</v>
      </c>
      <c r="C27" s="20"/>
      <c r="D27" s="280">
        <v>0</v>
      </c>
      <c r="E27" s="280">
        <v>0</v>
      </c>
      <c r="F27" s="280">
        <v>0</v>
      </c>
      <c r="G27" s="280">
        <v>0</v>
      </c>
      <c r="H27" s="280">
        <v>0</v>
      </c>
      <c r="I27" s="280">
        <v>0</v>
      </c>
      <c r="J27" s="280">
        <v>0</v>
      </c>
      <c r="K27" s="280">
        <v>0</v>
      </c>
      <c r="L27" s="280">
        <v>0</v>
      </c>
      <c r="M27" s="280">
        <v>0</v>
      </c>
      <c r="N27" s="280">
        <v>0</v>
      </c>
      <c r="O27" s="280">
        <v>0</v>
      </c>
      <c r="P27" s="280">
        <v>0</v>
      </c>
      <c r="Q27" s="280">
        <v>0</v>
      </c>
      <c r="R27" s="280">
        <v>0</v>
      </c>
      <c r="S27" s="280">
        <v>0</v>
      </c>
      <c r="T27" s="280">
        <v>0</v>
      </c>
      <c r="U27" s="280">
        <v>0</v>
      </c>
      <c r="V27" s="280">
        <v>0</v>
      </c>
      <c r="W27" s="280">
        <v>0</v>
      </c>
      <c r="X27" s="280">
        <v>0</v>
      </c>
      <c r="Y27" s="280">
        <v>0</v>
      </c>
      <c r="Z27" s="280">
        <v>0</v>
      </c>
      <c r="AA27" s="280">
        <v>0</v>
      </c>
      <c r="AB27" s="280">
        <v>0</v>
      </c>
      <c r="AC27" s="280">
        <v>0</v>
      </c>
      <c r="AD27" s="280">
        <v>0</v>
      </c>
      <c r="AE27" s="280">
        <v>0</v>
      </c>
      <c r="AF27" s="280">
        <v>0</v>
      </c>
      <c r="AG27" s="280">
        <v>0</v>
      </c>
      <c r="AH27" s="280">
        <v>0</v>
      </c>
      <c r="AI27" s="280">
        <v>0</v>
      </c>
      <c r="AJ27" s="280">
        <v>0</v>
      </c>
      <c r="AK27" s="280">
        <v>0</v>
      </c>
      <c r="AL27" s="280">
        <v>0</v>
      </c>
      <c r="AM27" s="280">
        <v>0</v>
      </c>
      <c r="AN27" s="280">
        <v>0</v>
      </c>
      <c r="AO27" s="280">
        <v>0</v>
      </c>
      <c r="AP27" s="280">
        <v>0</v>
      </c>
      <c r="AQ27" s="280">
        <v>0</v>
      </c>
      <c r="AR27" s="280">
        <v>0</v>
      </c>
      <c r="AS27" s="280">
        <v>0</v>
      </c>
      <c r="AT27" s="280">
        <v>0</v>
      </c>
      <c r="AU27" s="280">
        <v>0</v>
      </c>
      <c r="AV27" s="280">
        <v>0</v>
      </c>
      <c r="AW27" s="280">
        <v>0</v>
      </c>
      <c r="AX27" s="280">
        <v>0</v>
      </c>
      <c r="AY27" s="280">
        <v>0</v>
      </c>
      <c r="AZ27" s="280">
        <v>0</v>
      </c>
      <c r="BA27" s="280">
        <v>0</v>
      </c>
      <c r="BB27" s="280">
        <v>0</v>
      </c>
      <c r="BC27" s="280">
        <v>0</v>
      </c>
      <c r="BD27" s="280">
        <v>0</v>
      </c>
      <c r="BE27" s="280">
        <v>0</v>
      </c>
      <c r="BF27" s="280">
        <v>0</v>
      </c>
      <c r="BG27" s="280">
        <v>0</v>
      </c>
      <c r="BH27" s="280">
        <v>0</v>
      </c>
      <c r="BI27" s="280">
        <v>0</v>
      </c>
      <c r="BJ27" s="280">
        <v>0</v>
      </c>
      <c r="BK27" s="280">
        <v>0</v>
      </c>
      <c r="BL27" s="24">
        <v>6522371.17289</v>
      </c>
      <c r="BM27" s="280">
        <v>0</v>
      </c>
      <c r="BN27" s="280">
        <v>0</v>
      </c>
      <c r="BO27" s="280">
        <v>0</v>
      </c>
      <c r="BP27" s="280">
        <v>0</v>
      </c>
      <c r="BQ27" s="24">
        <v>0</v>
      </c>
      <c r="BR27" s="24">
        <v>0</v>
      </c>
      <c r="BS27" s="24">
        <v>0</v>
      </c>
      <c r="BT27" s="24">
        <v>0</v>
      </c>
      <c r="BU27" s="24">
        <v>0</v>
      </c>
      <c r="BV27" s="24">
        <v>0</v>
      </c>
      <c r="BW27" s="24">
        <v>0</v>
      </c>
      <c r="BX27" s="24">
        <v>0</v>
      </c>
      <c r="BY27" s="24">
        <v>0</v>
      </c>
      <c r="BZ27" s="24">
        <v>0</v>
      </c>
      <c r="CA27" s="24">
        <v>0</v>
      </c>
    </row>
    <row r="28" spans="1:79" x14ac:dyDescent="0.2">
      <c r="B28" s="22" t="s">
        <v>200</v>
      </c>
      <c r="D28" s="280">
        <v>0</v>
      </c>
      <c r="E28" s="280">
        <v>0</v>
      </c>
      <c r="F28" s="280">
        <v>0</v>
      </c>
      <c r="G28" s="280">
        <v>0</v>
      </c>
      <c r="H28" s="280">
        <v>0</v>
      </c>
      <c r="I28" s="280">
        <v>0</v>
      </c>
      <c r="J28" s="280">
        <v>0</v>
      </c>
      <c r="K28" s="280">
        <v>0</v>
      </c>
      <c r="L28" s="280">
        <v>0</v>
      </c>
      <c r="M28" s="280">
        <v>0</v>
      </c>
      <c r="N28" s="280">
        <v>0</v>
      </c>
      <c r="O28" s="280">
        <v>0</v>
      </c>
      <c r="P28" s="280">
        <v>0</v>
      </c>
      <c r="Q28" s="280">
        <v>0</v>
      </c>
      <c r="R28" s="280">
        <v>0</v>
      </c>
      <c r="S28" s="280">
        <v>0</v>
      </c>
      <c r="T28" s="280">
        <v>0</v>
      </c>
      <c r="U28" s="280">
        <v>0</v>
      </c>
      <c r="V28" s="280">
        <v>0</v>
      </c>
      <c r="W28" s="280">
        <v>0</v>
      </c>
      <c r="X28" s="280">
        <v>0</v>
      </c>
      <c r="Y28" s="280">
        <v>0</v>
      </c>
      <c r="Z28" s="280">
        <v>0</v>
      </c>
      <c r="AA28" s="280">
        <v>0</v>
      </c>
      <c r="AB28" s="280">
        <v>0</v>
      </c>
      <c r="AC28" s="280">
        <v>0</v>
      </c>
      <c r="AD28" s="280">
        <v>0</v>
      </c>
      <c r="AE28" s="280">
        <v>0</v>
      </c>
      <c r="AF28" s="280">
        <v>0</v>
      </c>
      <c r="AG28" s="280">
        <v>0</v>
      </c>
      <c r="AH28" s="280">
        <v>0</v>
      </c>
      <c r="AI28" s="280">
        <v>0</v>
      </c>
      <c r="AJ28" s="280">
        <v>0</v>
      </c>
      <c r="AK28" s="280">
        <v>0</v>
      </c>
      <c r="AL28" s="280">
        <v>0</v>
      </c>
      <c r="AM28" s="280">
        <v>0</v>
      </c>
      <c r="AN28" s="280">
        <v>0</v>
      </c>
      <c r="AO28" s="280">
        <v>0</v>
      </c>
      <c r="AP28" s="280">
        <v>0</v>
      </c>
      <c r="AQ28" s="280">
        <v>0</v>
      </c>
      <c r="AR28" s="280">
        <v>0</v>
      </c>
      <c r="AS28" s="280">
        <v>0</v>
      </c>
      <c r="AT28" s="280">
        <v>0</v>
      </c>
      <c r="AU28" s="280">
        <v>0</v>
      </c>
      <c r="AV28" s="280">
        <v>0</v>
      </c>
      <c r="AW28" s="280">
        <v>0</v>
      </c>
      <c r="AX28" s="280">
        <v>0</v>
      </c>
      <c r="AY28" s="280">
        <v>0</v>
      </c>
      <c r="AZ28" s="280">
        <v>0</v>
      </c>
      <c r="BA28" s="280">
        <v>0</v>
      </c>
      <c r="BB28" s="280">
        <v>0</v>
      </c>
      <c r="BC28" s="280">
        <v>0</v>
      </c>
      <c r="BD28" s="280">
        <v>0</v>
      </c>
      <c r="BE28" s="280">
        <v>0</v>
      </c>
      <c r="BF28" s="280">
        <v>0</v>
      </c>
      <c r="BG28" s="280">
        <v>0</v>
      </c>
      <c r="BH28" s="280">
        <v>0</v>
      </c>
      <c r="BI28" s="280">
        <v>0</v>
      </c>
      <c r="BJ28" s="280">
        <v>0</v>
      </c>
      <c r="BK28" s="24">
        <v>-567913.01</v>
      </c>
      <c r="BL28" s="23">
        <f>-'Sch31&amp;31T Deferral Calc'!C30</f>
        <v>-1219649.51</v>
      </c>
      <c r="BM28" s="23">
        <f>-'Sch31&amp;31T Deferral Calc'!D30</f>
        <v>-1247298.6000000001</v>
      </c>
      <c r="BN28" s="23">
        <f>-'Sch31&amp;31T Deferral Calc'!E30</f>
        <v>-1123711.74</v>
      </c>
      <c r="BO28" s="23">
        <f>-'Sch31&amp;31T Deferral Calc'!F30</f>
        <v>-754609.64</v>
      </c>
      <c r="BP28" s="23">
        <f>-'Sch31&amp;31T Deferral Calc'!G30</f>
        <v>-116928.03</v>
      </c>
      <c r="BQ28" s="23">
        <f>-'Sch31&amp;31T Deferral Calc'!H30</f>
        <v>-78050.94</v>
      </c>
      <c r="BR28" s="23">
        <f>-'Sch31&amp;31T Deferral Calc'!I30</f>
        <v>-52974.84</v>
      </c>
      <c r="BS28" s="23">
        <f>-'Sch31&amp;31T Deferral Calc'!J30</f>
        <v>-57129.15</v>
      </c>
      <c r="BT28" s="23">
        <f>-'Sch31&amp;31T Deferral Calc'!K30</f>
        <v>-63912.57</v>
      </c>
      <c r="BU28" s="23">
        <f>-'Sch31&amp;31T Deferral Calc'!L30</f>
        <v>-111513.81</v>
      </c>
      <c r="BV28" s="23">
        <f>-'Sch31&amp;31T Deferral Calc'!M30</f>
        <v>-153983.22</v>
      </c>
      <c r="BW28" s="23">
        <f>-'Sch31&amp;31T Deferral Calc'!N30</f>
        <v>-229068.63</v>
      </c>
      <c r="BX28" s="24">
        <v>-198510.74</v>
      </c>
      <c r="BY28" s="24">
        <v>-248992.76</v>
      </c>
      <c r="BZ28" s="23">
        <f>-'Amort Estimate'!D24</f>
        <v>-181326.85026258661</v>
      </c>
      <c r="CA28" s="23">
        <f>-'Amort Estimate'!E24</f>
        <v>-138283.35558440833</v>
      </c>
    </row>
    <row r="29" spans="1:79" x14ac:dyDescent="0.2">
      <c r="B29" s="7" t="s">
        <v>201</v>
      </c>
      <c r="D29" s="25">
        <f t="shared" ref="D29:BM29" si="59">SUM(D26:D28)</f>
        <v>0</v>
      </c>
      <c r="E29" s="25">
        <f t="shared" si="59"/>
        <v>0</v>
      </c>
      <c r="F29" s="25">
        <f t="shared" si="59"/>
        <v>0</v>
      </c>
      <c r="G29" s="25">
        <f t="shared" si="59"/>
        <v>0</v>
      </c>
      <c r="H29" s="25">
        <f t="shared" si="59"/>
        <v>0</v>
      </c>
      <c r="I29" s="25">
        <f t="shared" si="59"/>
        <v>0</v>
      </c>
      <c r="J29" s="25">
        <f t="shared" si="59"/>
        <v>0</v>
      </c>
      <c r="K29" s="25">
        <f t="shared" si="59"/>
        <v>0</v>
      </c>
      <c r="L29" s="25">
        <f t="shared" si="59"/>
        <v>0</v>
      </c>
      <c r="M29" s="25">
        <f t="shared" si="59"/>
        <v>0</v>
      </c>
      <c r="N29" s="25">
        <f t="shared" si="59"/>
        <v>0</v>
      </c>
      <c r="O29" s="25">
        <f t="shared" si="59"/>
        <v>0</v>
      </c>
      <c r="P29" s="25">
        <f t="shared" si="59"/>
        <v>0</v>
      </c>
      <c r="Q29" s="25">
        <f t="shared" si="59"/>
        <v>0</v>
      </c>
      <c r="R29" s="25">
        <f t="shared" si="59"/>
        <v>0</v>
      </c>
      <c r="S29" s="25">
        <f t="shared" si="59"/>
        <v>0</v>
      </c>
      <c r="T29" s="25">
        <f t="shared" si="59"/>
        <v>0</v>
      </c>
      <c r="U29" s="25">
        <f t="shared" si="59"/>
        <v>0</v>
      </c>
      <c r="V29" s="25">
        <f t="shared" si="59"/>
        <v>0</v>
      </c>
      <c r="W29" s="25">
        <f t="shared" si="59"/>
        <v>0</v>
      </c>
      <c r="X29" s="25">
        <f t="shared" si="59"/>
        <v>0</v>
      </c>
      <c r="Y29" s="25">
        <f t="shared" si="59"/>
        <v>0</v>
      </c>
      <c r="Z29" s="25">
        <f t="shared" si="59"/>
        <v>0</v>
      </c>
      <c r="AA29" s="25">
        <f t="shared" si="59"/>
        <v>0</v>
      </c>
      <c r="AB29" s="25">
        <f t="shared" si="59"/>
        <v>0</v>
      </c>
      <c r="AC29" s="25">
        <f t="shared" si="59"/>
        <v>0</v>
      </c>
      <c r="AD29" s="25">
        <f t="shared" si="59"/>
        <v>0</v>
      </c>
      <c r="AE29" s="25">
        <f t="shared" si="59"/>
        <v>0</v>
      </c>
      <c r="AF29" s="25">
        <f t="shared" si="59"/>
        <v>0</v>
      </c>
      <c r="AG29" s="25">
        <f t="shared" si="59"/>
        <v>0</v>
      </c>
      <c r="AH29" s="25">
        <f t="shared" si="59"/>
        <v>0</v>
      </c>
      <c r="AI29" s="25">
        <f t="shared" si="59"/>
        <v>0</v>
      </c>
      <c r="AJ29" s="25">
        <f t="shared" si="59"/>
        <v>0</v>
      </c>
      <c r="AK29" s="25">
        <f t="shared" si="59"/>
        <v>0</v>
      </c>
      <c r="AL29" s="25">
        <f t="shared" si="59"/>
        <v>0</v>
      </c>
      <c r="AM29" s="25">
        <f t="shared" si="59"/>
        <v>0</v>
      </c>
      <c r="AN29" s="25">
        <f t="shared" si="59"/>
        <v>0</v>
      </c>
      <c r="AO29" s="25">
        <f t="shared" si="59"/>
        <v>0</v>
      </c>
      <c r="AP29" s="25">
        <f t="shared" si="59"/>
        <v>0</v>
      </c>
      <c r="AQ29" s="25">
        <f t="shared" si="59"/>
        <v>0</v>
      </c>
      <c r="AR29" s="25">
        <f t="shared" si="59"/>
        <v>0</v>
      </c>
      <c r="AS29" s="25">
        <f t="shared" si="59"/>
        <v>0</v>
      </c>
      <c r="AT29" s="25">
        <f t="shared" si="59"/>
        <v>0</v>
      </c>
      <c r="AU29" s="25">
        <f t="shared" si="59"/>
        <v>0</v>
      </c>
      <c r="AV29" s="25">
        <f t="shared" si="59"/>
        <v>0</v>
      </c>
      <c r="AW29" s="25">
        <f t="shared" si="59"/>
        <v>0</v>
      </c>
      <c r="AX29" s="25">
        <f t="shared" si="59"/>
        <v>0</v>
      </c>
      <c r="AY29" s="25">
        <f t="shared" si="59"/>
        <v>0</v>
      </c>
      <c r="AZ29" s="25">
        <f t="shared" si="59"/>
        <v>0</v>
      </c>
      <c r="BA29" s="25">
        <f t="shared" si="59"/>
        <v>0</v>
      </c>
      <c r="BB29" s="25">
        <f t="shared" si="59"/>
        <v>0</v>
      </c>
      <c r="BC29" s="25">
        <f t="shared" si="59"/>
        <v>0</v>
      </c>
      <c r="BD29" s="25">
        <f t="shared" si="59"/>
        <v>0</v>
      </c>
      <c r="BE29" s="25">
        <f t="shared" si="59"/>
        <v>0</v>
      </c>
      <c r="BF29" s="25">
        <f t="shared" si="59"/>
        <v>0</v>
      </c>
      <c r="BG29" s="25">
        <f t="shared" si="59"/>
        <v>0</v>
      </c>
      <c r="BH29" s="25">
        <f t="shared" si="59"/>
        <v>0</v>
      </c>
      <c r="BI29" s="25">
        <f t="shared" si="59"/>
        <v>0</v>
      </c>
      <c r="BJ29" s="25">
        <f t="shared" si="59"/>
        <v>0</v>
      </c>
      <c r="BK29" s="25">
        <f t="shared" si="59"/>
        <v>-567913.01</v>
      </c>
      <c r="BL29" s="25">
        <f t="shared" si="59"/>
        <v>5302721.6628900003</v>
      </c>
      <c r="BM29" s="25">
        <f t="shared" si="59"/>
        <v>-1247298.6000000001</v>
      </c>
      <c r="BN29" s="25">
        <f t="shared" ref="BN29:BW29" si="60">SUM(BN26:BN28)</f>
        <v>-1123711.74</v>
      </c>
      <c r="BO29" s="25">
        <f t="shared" si="60"/>
        <v>-754609.64</v>
      </c>
      <c r="BP29" s="25">
        <f t="shared" si="60"/>
        <v>-223332.93000183869</v>
      </c>
      <c r="BQ29" s="25">
        <f t="shared" si="60"/>
        <v>-78050.94</v>
      </c>
      <c r="BR29" s="25">
        <f t="shared" si="60"/>
        <v>-52974.84</v>
      </c>
      <c r="BS29" s="25">
        <f t="shared" si="60"/>
        <v>-57129.15</v>
      </c>
      <c r="BT29" s="25">
        <f t="shared" si="60"/>
        <v>-63912.57</v>
      </c>
      <c r="BU29" s="25">
        <f t="shared" si="60"/>
        <v>-111513.81</v>
      </c>
      <c r="BV29" s="25">
        <f t="shared" si="60"/>
        <v>-153983.22</v>
      </c>
      <c r="BW29" s="25">
        <f t="shared" si="60"/>
        <v>-229068.63</v>
      </c>
      <c r="BX29" s="25">
        <f t="shared" ref="BX29:CA29" si="61">SUM(BX26:BX28)</f>
        <v>-198510.74</v>
      </c>
      <c r="BY29" s="25">
        <f t="shared" si="61"/>
        <v>-248992.76</v>
      </c>
      <c r="BZ29" s="25">
        <f t="shared" si="61"/>
        <v>-181326.85026258661</v>
      </c>
      <c r="CA29" s="25">
        <f t="shared" si="61"/>
        <v>-138283.35558440833</v>
      </c>
    </row>
    <row r="30" spans="1:79" x14ac:dyDescent="0.2">
      <c r="B30" s="7" t="s">
        <v>202</v>
      </c>
      <c r="D30" s="18">
        <f>D25+D29</f>
        <v>0</v>
      </c>
      <c r="E30" s="18">
        <f t="shared" ref="E30:BM30" si="62">E25+E29</f>
        <v>0</v>
      </c>
      <c r="F30" s="18">
        <f t="shared" si="62"/>
        <v>0</v>
      </c>
      <c r="G30" s="18">
        <f t="shared" si="62"/>
        <v>0</v>
      </c>
      <c r="H30" s="18">
        <f t="shared" si="62"/>
        <v>0</v>
      </c>
      <c r="I30" s="18">
        <f t="shared" si="62"/>
        <v>0</v>
      </c>
      <c r="J30" s="18">
        <f t="shared" si="62"/>
        <v>0</v>
      </c>
      <c r="K30" s="18">
        <f t="shared" si="62"/>
        <v>0</v>
      </c>
      <c r="L30" s="18">
        <f t="shared" si="62"/>
        <v>0</v>
      </c>
      <c r="M30" s="18">
        <f t="shared" si="62"/>
        <v>0</v>
      </c>
      <c r="N30" s="18">
        <f t="shared" si="62"/>
        <v>0</v>
      </c>
      <c r="O30" s="18">
        <f t="shared" si="62"/>
        <v>0</v>
      </c>
      <c r="P30" s="18">
        <f t="shared" si="62"/>
        <v>0</v>
      </c>
      <c r="Q30" s="18">
        <f t="shared" si="62"/>
        <v>0</v>
      </c>
      <c r="R30" s="18">
        <f t="shared" si="62"/>
        <v>0</v>
      </c>
      <c r="S30" s="18">
        <f t="shared" si="62"/>
        <v>0</v>
      </c>
      <c r="T30" s="18">
        <f t="shared" si="62"/>
        <v>0</v>
      </c>
      <c r="U30" s="18">
        <f t="shared" si="62"/>
        <v>0</v>
      </c>
      <c r="V30" s="18">
        <f t="shared" si="62"/>
        <v>0</v>
      </c>
      <c r="W30" s="18">
        <f t="shared" si="62"/>
        <v>0</v>
      </c>
      <c r="X30" s="18">
        <f t="shared" si="62"/>
        <v>0</v>
      </c>
      <c r="Y30" s="18">
        <f t="shared" si="62"/>
        <v>0</v>
      </c>
      <c r="Z30" s="18">
        <f t="shared" si="62"/>
        <v>0</v>
      </c>
      <c r="AA30" s="18">
        <f t="shared" si="62"/>
        <v>0</v>
      </c>
      <c r="AB30" s="18">
        <f t="shared" si="62"/>
        <v>0</v>
      </c>
      <c r="AC30" s="18">
        <f t="shared" si="62"/>
        <v>0</v>
      </c>
      <c r="AD30" s="18">
        <f t="shared" si="62"/>
        <v>0</v>
      </c>
      <c r="AE30" s="18">
        <f t="shared" si="62"/>
        <v>0</v>
      </c>
      <c r="AF30" s="18">
        <f t="shared" si="62"/>
        <v>0</v>
      </c>
      <c r="AG30" s="18">
        <f t="shared" si="62"/>
        <v>0</v>
      </c>
      <c r="AH30" s="18">
        <f t="shared" si="62"/>
        <v>0</v>
      </c>
      <c r="AI30" s="18">
        <f t="shared" si="62"/>
        <v>0</v>
      </c>
      <c r="AJ30" s="18">
        <f t="shared" si="62"/>
        <v>0</v>
      </c>
      <c r="AK30" s="18">
        <f t="shared" si="62"/>
        <v>0</v>
      </c>
      <c r="AL30" s="18">
        <f t="shared" si="62"/>
        <v>0</v>
      </c>
      <c r="AM30" s="18">
        <f t="shared" si="62"/>
        <v>0</v>
      </c>
      <c r="AN30" s="18">
        <f t="shared" si="62"/>
        <v>0</v>
      </c>
      <c r="AO30" s="18">
        <f t="shared" si="62"/>
        <v>0</v>
      </c>
      <c r="AP30" s="18">
        <f t="shared" si="62"/>
        <v>0</v>
      </c>
      <c r="AQ30" s="18">
        <f t="shared" si="62"/>
        <v>0</v>
      </c>
      <c r="AR30" s="18">
        <f t="shared" si="62"/>
        <v>0</v>
      </c>
      <c r="AS30" s="18">
        <f t="shared" si="62"/>
        <v>0</v>
      </c>
      <c r="AT30" s="18">
        <f t="shared" si="62"/>
        <v>0</v>
      </c>
      <c r="AU30" s="18">
        <f t="shared" si="62"/>
        <v>0</v>
      </c>
      <c r="AV30" s="18">
        <f t="shared" si="62"/>
        <v>0</v>
      </c>
      <c r="AW30" s="18">
        <f t="shared" si="62"/>
        <v>0</v>
      </c>
      <c r="AX30" s="18">
        <f t="shared" si="62"/>
        <v>0</v>
      </c>
      <c r="AY30" s="18">
        <f t="shared" si="62"/>
        <v>0</v>
      </c>
      <c r="AZ30" s="18">
        <f t="shared" si="62"/>
        <v>0</v>
      </c>
      <c r="BA30" s="18">
        <f t="shared" si="62"/>
        <v>0</v>
      </c>
      <c r="BB30" s="18">
        <f t="shared" si="62"/>
        <v>0</v>
      </c>
      <c r="BC30" s="18">
        <f t="shared" si="62"/>
        <v>0</v>
      </c>
      <c r="BD30" s="18">
        <f t="shared" si="62"/>
        <v>0</v>
      </c>
      <c r="BE30" s="18">
        <f t="shared" si="62"/>
        <v>0</v>
      </c>
      <c r="BF30" s="18">
        <f t="shared" si="62"/>
        <v>0</v>
      </c>
      <c r="BG30" s="18">
        <f t="shared" si="62"/>
        <v>0</v>
      </c>
      <c r="BH30" s="18">
        <f t="shared" si="62"/>
        <v>0</v>
      </c>
      <c r="BI30" s="18">
        <f t="shared" si="62"/>
        <v>0</v>
      </c>
      <c r="BJ30" s="18">
        <f t="shared" si="62"/>
        <v>0</v>
      </c>
      <c r="BK30" s="18">
        <f t="shared" si="62"/>
        <v>-567913.01</v>
      </c>
      <c r="BL30" s="18">
        <f t="shared" si="62"/>
        <v>4734808.6528900005</v>
      </c>
      <c r="BM30" s="18">
        <f t="shared" si="62"/>
        <v>3487510.0528900004</v>
      </c>
      <c r="BN30" s="18">
        <f t="shared" ref="BN30:BW30" si="63">BN25+BN29</f>
        <v>2363798.3128900006</v>
      </c>
      <c r="BO30" s="18">
        <f t="shared" si="63"/>
        <v>1609188.6728900005</v>
      </c>
      <c r="BP30" s="18">
        <f t="shared" si="63"/>
        <v>1385855.7428881619</v>
      </c>
      <c r="BQ30" s="18">
        <f t="shared" si="63"/>
        <v>1307804.802888162</v>
      </c>
      <c r="BR30" s="18">
        <f t="shared" si="63"/>
        <v>1254829.9628881619</v>
      </c>
      <c r="BS30" s="18">
        <f t="shared" si="63"/>
        <v>1197700.812888162</v>
      </c>
      <c r="BT30" s="18">
        <f t="shared" si="63"/>
        <v>1133788.2428881619</v>
      </c>
      <c r="BU30" s="18">
        <f t="shared" si="63"/>
        <v>1022274.4328881619</v>
      </c>
      <c r="BV30" s="18">
        <f t="shared" si="63"/>
        <v>868291.21288816188</v>
      </c>
      <c r="BW30" s="18">
        <f t="shared" si="63"/>
        <v>639222.58288816188</v>
      </c>
      <c r="BX30" s="18">
        <f t="shared" ref="BX30:CA30" si="64">BX25+BX29</f>
        <v>440711.84288816189</v>
      </c>
      <c r="BY30" s="18">
        <f t="shared" si="64"/>
        <v>191719.08288816188</v>
      </c>
      <c r="BZ30" s="18">
        <f t="shared" si="64"/>
        <v>10392.232625575271</v>
      </c>
      <c r="CA30" s="18">
        <f t="shared" si="64"/>
        <v>-127891.12295883306</v>
      </c>
    </row>
    <row r="31" spans="1:79" x14ac:dyDescent="0.2"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</row>
    <row r="32" spans="1:79" x14ac:dyDescent="0.2">
      <c r="A32" s="15" t="s">
        <v>205</v>
      </c>
      <c r="C32" s="16">
        <v>18237512</v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</row>
    <row r="33" spans="1:80" x14ac:dyDescent="0.2">
      <c r="B33" s="7" t="s">
        <v>198</v>
      </c>
      <c r="C33" s="16">
        <v>25400912</v>
      </c>
      <c r="D33" s="18">
        <v>0</v>
      </c>
      <c r="E33" s="18">
        <f>D38</f>
        <v>0</v>
      </c>
      <c r="F33" s="18">
        <f t="shared" ref="F33:BN33" si="65">E38</f>
        <v>0</v>
      </c>
      <c r="G33" s="18">
        <f t="shared" si="65"/>
        <v>0</v>
      </c>
      <c r="H33" s="18">
        <f t="shared" si="65"/>
        <v>0</v>
      </c>
      <c r="I33" s="18">
        <f t="shared" si="65"/>
        <v>0</v>
      </c>
      <c r="J33" s="18">
        <f t="shared" si="65"/>
        <v>0</v>
      </c>
      <c r="K33" s="18">
        <f t="shared" si="65"/>
        <v>0</v>
      </c>
      <c r="L33" s="18">
        <f t="shared" si="65"/>
        <v>0</v>
      </c>
      <c r="M33" s="18">
        <f t="shared" si="65"/>
        <v>0</v>
      </c>
      <c r="N33" s="18">
        <f t="shared" si="65"/>
        <v>0</v>
      </c>
      <c r="O33" s="18">
        <f t="shared" si="65"/>
        <v>0</v>
      </c>
      <c r="P33" s="18">
        <f t="shared" si="65"/>
        <v>0</v>
      </c>
      <c r="Q33" s="18">
        <f t="shared" si="65"/>
        <v>0</v>
      </c>
      <c r="R33" s="18">
        <f t="shared" si="65"/>
        <v>0</v>
      </c>
      <c r="S33" s="18">
        <f t="shared" si="65"/>
        <v>0</v>
      </c>
      <c r="T33" s="18">
        <f t="shared" si="65"/>
        <v>0</v>
      </c>
      <c r="U33" s="18">
        <f t="shared" si="65"/>
        <v>0</v>
      </c>
      <c r="V33" s="18">
        <f t="shared" si="65"/>
        <v>0</v>
      </c>
      <c r="W33" s="18">
        <f t="shared" si="65"/>
        <v>0</v>
      </c>
      <c r="X33" s="18">
        <f t="shared" si="65"/>
        <v>0</v>
      </c>
      <c r="Y33" s="18">
        <f t="shared" si="65"/>
        <v>0</v>
      </c>
      <c r="Z33" s="18">
        <f t="shared" si="65"/>
        <v>0</v>
      </c>
      <c r="AA33" s="18">
        <f t="shared" si="65"/>
        <v>0</v>
      </c>
      <c r="AB33" s="18">
        <f t="shared" si="65"/>
        <v>0</v>
      </c>
      <c r="AC33" s="18">
        <f t="shared" si="65"/>
        <v>0</v>
      </c>
      <c r="AD33" s="18">
        <f t="shared" si="65"/>
        <v>0</v>
      </c>
      <c r="AE33" s="18">
        <f t="shared" si="65"/>
        <v>0</v>
      </c>
      <c r="AF33" s="18">
        <f t="shared" si="65"/>
        <v>0</v>
      </c>
      <c r="AG33" s="18">
        <f t="shared" si="65"/>
        <v>0</v>
      </c>
      <c r="AH33" s="18">
        <f t="shared" si="65"/>
        <v>0</v>
      </c>
      <c r="AI33" s="18">
        <f t="shared" si="65"/>
        <v>0</v>
      </c>
      <c r="AJ33" s="18">
        <f t="shared" si="65"/>
        <v>0</v>
      </c>
      <c r="AK33" s="18">
        <f t="shared" si="65"/>
        <v>0</v>
      </c>
      <c r="AL33" s="18">
        <f t="shared" si="65"/>
        <v>0</v>
      </c>
      <c r="AM33" s="18">
        <f t="shared" si="65"/>
        <v>0</v>
      </c>
      <c r="AN33" s="18">
        <f t="shared" si="65"/>
        <v>0</v>
      </c>
      <c r="AO33" s="18">
        <f t="shared" si="65"/>
        <v>0</v>
      </c>
      <c r="AP33" s="18">
        <f t="shared" si="65"/>
        <v>0</v>
      </c>
      <c r="AQ33" s="18">
        <f t="shared" si="65"/>
        <v>0</v>
      </c>
      <c r="AR33" s="18">
        <f t="shared" si="65"/>
        <v>0</v>
      </c>
      <c r="AS33" s="18">
        <f t="shared" si="65"/>
        <v>0</v>
      </c>
      <c r="AT33" s="18">
        <f t="shared" si="65"/>
        <v>0</v>
      </c>
      <c r="AU33" s="18">
        <f t="shared" si="65"/>
        <v>0</v>
      </c>
      <c r="AV33" s="18">
        <f t="shared" si="65"/>
        <v>0</v>
      </c>
      <c r="AW33" s="18">
        <f t="shared" si="65"/>
        <v>0</v>
      </c>
      <c r="AX33" s="18">
        <f t="shared" si="65"/>
        <v>0</v>
      </c>
      <c r="AY33" s="18">
        <f t="shared" si="65"/>
        <v>0</v>
      </c>
      <c r="AZ33" s="18">
        <f t="shared" si="65"/>
        <v>0</v>
      </c>
      <c r="BA33" s="18">
        <f t="shared" si="65"/>
        <v>0</v>
      </c>
      <c r="BB33" s="18">
        <f t="shared" si="65"/>
        <v>0</v>
      </c>
      <c r="BC33" s="18">
        <f t="shared" si="65"/>
        <v>0</v>
      </c>
      <c r="BD33" s="18">
        <f t="shared" si="65"/>
        <v>0</v>
      </c>
      <c r="BE33" s="18">
        <f t="shared" si="65"/>
        <v>0</v>
      </c>
      <c r="BF33" s="18">
        <f t="shared" si="65"/>
        <v>0</v>
      </c>
      <c r="BG33" s="18">
        <f t="shared" si="65"/>
        <v>0</v>
      </c>
      <c r="BH33" s="18">
        <f t="shared" si="65"/>
        <v>0</v>
      </c>
      <c r="BI33" s="18">
        <f t="shared" si="65"/>
        <v>0</v>
      </c>
      <c r="BJ33" s="18">
        <f t="shared" si="65"/>
        <v>0</v>
      </c>
      <c r="BK33" s="18">
        <f t="shared" si="65"/>
        <v>0</v>
      </c>
      <c r="BL33" s="18">
        <f t="shared" si="65"/>
        <v>-85799.86</v>
      </c>
      <c r="BM33" s="18">
        <f t="shared" si="65"/>
        <v>2441010.5171100004</v>
      </c>
      <c r="BN33" s="18">
        <f t="shared" si="65"/>
        <v>2191392.1971100005</v>
      </c>
      <c r="BO33" s="18">
        <f t="shared" ref="BO33" si="66">BN38</f>
        <v>2010594.1371100005</v>
      </c>
      <c r="BP33" s="18">
        <f t="shared" ref="BP33" si="67">BO38</f>
        <v>1825742.4571100005</v>
      </c>
      <c r="BQ33" s="18">
        <f t="shared" ref="BQ33" si="68">BP38</f>
        <v>1798440.8133436516</v>
      </c>
      <c r="BR33" s="18">
        <f t="shared" ref="BR33" si="69">BQ38</f>
        <v>1686715.5633436516</v>
      </c>
      <c r="BS33" s="18">
        <f t="shared" ref="BS33" si="70">BR38</f>
        <v>1623245.9733436515</v>
      </c>
      <c r="BT33" s="18">
        <f t="shared" ref="BT33" si="71">BS38</f>
        <v>1461501.7633436515</v>
      </c>
      <c r="BU33" s="18">
        <f t="shared" ref="BU33" si="72">BT38</f>
        <v>1357169.5433436516</v>
      </c>
      <c r="BV33" s="18">
        <f t="shared" ref="BV33" si="73">BU38</f>
        <v>1223770.3033436516</v>
      </c>
      <c r="BW33" s="18">
        <f t="shared" ref="BW33" si="74">BV38</f>
        <v>1067532.8333436516</v>
      </c>
      <c r="BX33" s="18">
        <f t="shared" ref="BX33" si="75">BW38</f>
        <v>879938.12334365165</v>
      </c>
      <c r="BY33" s="18">
        <f t="shared" ref="BY33" si="76">BX38</f>
        <v>700036.33334365161</v>
      </c>
      <c r="BZ33" s="18">
        <f t="shared" ref="BZ33" si="77">BY38</f>
        <v>515259.96334365162</v>
      </c>
      <c r="CA33" s="18">
        <f t="shared" ref="CA33" si="78">BZ38</f>
        <v>324917.00263859861</v>
      </c>
    </row>
    <row r="34" spans="1:80" x14ac:dyDescent="0.2">
      <c r="B34" s="22" t="s">
        <v>199</v>
      </c>
      <c r="C34" s="20"/>
      <c r="D34" s="280">
        <v>0</v>
      </c>
      <c r="E34" s="280">
        <v>0</v>
      </c>
      <c r="F34" s="280">
        <v>0</v>
      </c>
      <c r="G34" s="280">
        <v>0</v>
      </c>
      <c r="H34" s="280">
        <v>0</v>
      </c>
      <c r="I34" s="280">
        <v>0</v>
      </c>
      <c r="J34" s="280">
        <v>0</v>
      </c>
      <c r="K34" s="280">
        <v>0</v>
      </c>
      <c r="L34" s="280">
        <v>0</v>
      </c>
      <c r="M34" s="280">
        <v>0</v>
      </c>
      <c r="N34" s="280">
        <v>0</v>
      </c>
      <c r="O34" s="280">
        <v>0</v>
      </c>
      <c r="P34" s="280">
        <v>0</v>
      </c>
      <c r="Q34" s="280">
        <v>0</v>
      </c>
      <c r="R34" s="280">
        <v>0</v>
      </c>
      <c r="S34" s="280">
        <v>0</v>
      </c>
      <c r="T34" s="280">
        <v>0</v>
      </c>
      <c r="U34" s="280">
        <v>0</v>
      </c>
      <c r="V34" s="280">
        <v>0</v>
      </c>
      <c r="W34" s="280">
        <v>0</v>
      </c>
      <c r="X34" s="280">
        <v>0</v>
      </c>
      <c r="Y34" s="280">
        <v>0</v>
      </c>
      <c r="Z34" s="280">
        <v>0</v>
      </c>
      <c r="AA34" s="280">
        <v>0</v>
      </c>
      <c r="AB34" s="280">
        <v>0</v>
      </c>
      <c r="AC34" s="280">
        <v>0</v>
      </c>
      <c r="AD34" s="280">
        <v>0</v>
      </c>
      <c r="AE34" s="280">
        <v>0</v>
      </c>
      <c r="AF34" s="280">
        <v>0</v>
      </c>
      <c r="AG34" s="280">
        <v>0</v>
      </c>
      <c r="AH34" s="280">
        <v>0</v>
      </c>
      <c r="AI34" s="280">
        <v>0</v>
      </c>
      <c r="AJ34" s="280">
        <v>0</v>
      </c>
      <c r="AK34" s="280">
        <v>0</v>
      </c>
      <c r="AL34" s="280">
        <v>0</v>
      </c>
      <c r="AM34" s="280">
        <v>0</v>
      </c>
      <c r="AN34" s="280">
        <v>0</v>
      </c>
      <c r="AO34" s="280">
        <v>0</v>
      </c>
      <c r="AP34" s="280">
        <v>0</v>
      </c>
      <c r="AQ34" s="280">
        <v>0</v>
      </c>
      <c r="AR34" s="280">
        <v>0</v>
      </c>
      <c r="AS34" s="280">
        <v>0</v>
      </c>
      <c r="AT34" s="280">
        <v>0</v>
      </c>
      <c r="AU34" s="280">
        <v>0</v>
      </c>
      <c r="AV34" s="280">
        <v>0</v>
      </c>
      <c r="AW34" s="280">
        <v>0</v>
      </c>
      <c r="AX34" s="280">
        <v>0</v>
      </c>
      <c r="AY34" s="280">
        <v>0</v>
      </c>
      <c r="AZ34" s="280">
        <v>0</v>
      </c>
      <c r="BA34" s="280">
        <v>0</v>
      </c>
      <c r="BB34" s="280">
        <v>0</v>
      </c>
      <c r="BC34" s="280">
        <v>0</v>
      </c>
      <c r="BD34" s="280">
        <v>0</v>
      </c>
      <c r="BE34" s="280">
        <v>0</v>
      </c>
      <c r="BF34" s="280">
        <v>0</v>
      </c>
      <c r="BG34" s="280">
        <v>0</v>
      </c>
      <c r="BH34" s="280">
        <v>0</v>
      </c>
      <c r="BI34" s="280">
        <v>0</v>
      </c>
      <c r="BJ34" s="280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24">
        <v>102791.13623365108</v>
      </c>
      <c r="BQ34" s="24">
        <v>0</v>
      </c>
      <c r="BR34" s="24">
        <v>0</v>
      </c>
      <c r="BS34" s="24">
        <v>0</v>
      </c>
      <c r="BT34" s="24">
        <v>0</v>
      </c>
      <c r="BU34" s="24">
        <v>0</v>
      </c>
      <c r="BV34" s="24">
        <v>0</v>
      </c>
      <c r="BW34" s="24">
        <v>0</v>
      </c>
      <c r="BX34" s="24">
        <v>0</v>
      </c>
      <c r="BY34" s="24">
        <v>0</v>
      </c>
      <c r="BZ34" s="24">
        <v>0</v>
      </c>
      <c r="CA34" s="24">
        <v>0</v>
      </c>
    </row>
    <row r="35" spans="1:80" x14ac:dyDescent="0.2">
      <c r="B35" s="22" t="s">
        <v>204</v>
      </c>
      <c r="C35" s="20"/>
      <c r="D35" s="280">
        <v>0</v>
      </c>
      <c r="E35" s="280">
        <v>0</v>
      </c>
      <c r="F35" s="280">
        <v>0</v>
      </c>
      <c r="G35" s="280">
        <v>0</v>
      </c>
      <c r="H35" s="280">
        <v>0</v>
      </c>
      <c r="I35" s="280">
        <v>0</v>
      </c>
      <c r="J35" s="280">
        <v>0</v>
      </c>
      <c r="K35" s="280">
        <v>0</v>
      </c>
      <c r="L35" s="280">
        <v>0</v>
      </c>
      <c r="M35" s="280">
        <v>0</v>
      </c>
      <c r="N35" s="280">
        <v>0</v>
      </c>
      <c r="O35" s="280">
        <v>0</v>
      </c>
      <c r="P35" s="280">
        <v>0</v>
      </c>
      <c r="Q35" s="280">
        <v>0</v>
      </c>
      <c r="R35" s="280">
        <v>0</v>
      </c>
      <c r="S35" s="280">
        <v>0</v>
      </c>
      <c r="T35" s="280">
        <v>0</v>
      </c>
      <c r="U35" s="280">
        <v>0</v>
      </c>
      <c r="V35" s="280">
        <v>0</v>
      </c>
      <c r="W35" s="280">
        <v>0</v>
      </c>
      <c r="X35" s="280">
        <v>0</v>
      </c>
      <c r="Y35" s="280">
        <v>0</v>
      </c>
      <c r="Z35" s="280">
        <v>0</v>
      </c>
      <c r="AA35" s="280">
        <v>0</v>
      </c>
      <c r="AB35" s="280">
        <v>0</v>
      </c>
      <c r="AC35" s="280">
        <v>0</v>
      </c>
      <c r="AD35" s="280">
        <v>0</v>
      </c>
      <c r="AE35" s="280">
        <v>0</v>
      </c>
      <c r="AF35" s="280">
        <v>0</v>
      </c>
      <c r="AG35" s="280">
        <v>0</v>
      </c>
      <c r="AH35" s="280">
        <v>0</v>
      </c>
      <c r="AI35" s="280">
        <v>0</v>
      </c>
      <c r="AJ35" s="280">
        <v>0</v>
      </c>
      <c r="AK35" s="280">
        <v>0</v>
      </c>
      <c r="AL35" s="280">
        <v>0</v>
      </c>
      <c r="AM35" s="280">
        <v>0</v>
      </c>
      <c r="AN35" s="280">
        <v>0</v>
      </c>
      <c r="AO35" s="280">
        <v>0</v>
      </c>
      <c r="AP35" s="280">
        <v>0</v>
      </c>
      <c r="AQ35" s="280">
        <v>0</v>
      </c>
      <c r="AR35" s="280">
        <v>0</v>
      </c>
      <c r="AS35" s="280">
        <v>0</v>
      </c>
      <c r="AT35" s="280">
        <v>0</v>
      </c>
      <c r="AU35" s="280">
        <v>0</v>
      </c>
      <c r="AV35" s="280">
        <v>0</v>
      </c>
      <c r="AW35" s="280">
        <v>0</v>
      </c>
      <c r="AX35" s="280">
        <v>0</v>
      </c>
      <c r="AY35" s="280">
        <v>0</v>
      </c>
      <c r="AZ35" s="280">
        <v>0</v>
      </c>
      <c r="BA35" s="280">
        <v>0</v>
      </c>
      <c r="BB35" s="280">
        <v>0</v>
      </c>
      <c r="BC35" s="280">
        <v>0</v>
      </c>
      <c r="BD35" s="280">
        <v>0</v>
      </c>
      <c r="BE35" s="280">
        <v>0</v>
      </c>
      <c r="BF35" s="280">
        <v>0</v>
      </c>
      <c r="BG35" s="280">
        <v>0</v>
      </c>
      <c r="BH35" s="280">
        <v>0</v>
      </c>
      <c r="BI35" s="280">
        <v>0</v>
      </c>
      <c r="BJ35" s="280">
        <v>0</v>
      </c>
      <c r="BK35" s="24">
        <v>0</v>
      </c>
      <c r="BL35" s="24">
        <v>2755539.4571100003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</row>
    <row r="36" spans="1:80" x14ac:dyDescent="0.2">
      <c r="B36" s="22" t="s">
        <v>200</v>
      </c>
      <c r="D36" s="280">
        <v>0</v>
      </c>
      <c r="E36" s="280">
        <v>0</v>
      </c>
      <c r="F36" s="280">
        <v>0</v>
      </c>
      <c r="G36" s="280">
        <v>0</v>
      </c>
      <c r="H36" s="280">
        <v>0</v>
      </c>
      <c r="I36" s="280">
        <v>0</v>
      </c>
      <c r="J36" s="280">
        <v>0</v>
      </c>
      <c r="K36" s="280">
        <v>0</v>
      </c>
      <c r="L36" s="280">
        <v>0</v>
      </c>
      <c r="M36" s="280">
        <v>0</v>
      </c>
      <c r="N36" s="280">
        <v>0</v>
      </c>
      <c r="O36" s="280">
        <v>0</v>
      </c>
      <c r="P36" s="280">
        <v>0</v>
      </c>
      <c r="Q36" s="280">
        <v>0</v>
      </c>
      <c r="R36" s="280">
        <v>0</v>
      </c>
      <c r="S36" s="280">
        <v>0</v>
      </c>
      <c r="T36" s="280">
        <v>0</v>
      </c>
      <c r="U36" s="280">
        <v>0</v>
      </c>
      <c r="V36" s="280">
        <v>0</v>
      </c>
      <c r="W36" s="280">
        <v>0</v>
      </c>
      <c r="X36" s="280">
        <v>0</v>
      </c>
      <c r="Y36" s="280">
        <v>0</v>
      </c>
      <c r="Z36" s="280">
        <v>0</v>
      </c>
      <c r="AA36" s="280">
        <v>0</v>
      </c>
      <c r="AB36" s="280">
        <v>0</v>
      </c>
      <c r="AC36" s="280">
        <v>0</v>
      </c>
      <c r="AD36" s="280">
        <v>0</v>
      </c>
      <c r="AE36" s="280">
        <v>0</v>
      </c>
      <c r="AF36" s="280">
        <v>0</v>
      </c>
      <c r="AG36" s="280">
        <v>0</v>
      </c>
      <c r="AH36" s="280">
        <v>0</v>
      </c>
      <c r="AI36" s="280">
        <v>0</v>
      </c>
      <c r="AJ36" s="280">
        <v>0</v>
      </c>
      <c r="AK36" s="280">
        <v>0</v>
      </c>
      <c r="AL36" s="280">
        <v>0</v>
      </c>
      <c r="AM36" s="280">
        <v>0</v>
      </c>
      <c r="AN36" s="280">
        <v>0</v>
      </c>
      <c r="AO36" s="280">
        <v>0</v>
      </c>
      <c r="AP36" s="280">
        <v>0</v>
      </c>
      <c r="AQ36" s="280">
        <v>0</v>
      </c>
      <c r="AR36" s="280">
        <v>0</v>
      </c>
      <c r="AS36" s="280">
        <v>0</v>
      </c>
      <c r="AT36" s="280">
        <v>0</v>
      </c>
      <c r="AU36" s="280">
        <v>0</v>
      </c>
      <c r="AV36" s="280">
        <v>0</v>
      </c>
      <c r="AW36" s="280">
        <v>0</v>
      </c>
      <c r="AX36" s="280">
        <v>0</v>
      </c>
      <c r="AY36" s="280">
        <v>0</v>
      </c>
      <c r="AZ36" s="280">
        <v>0</v>
      </c>
      <c r="BA36" s="280">
        <v>0</v>
      </c>
      <c r="BB36" s="280">
        <v>0</v>
      </c>
      <c r="BC36" s="280">
        <v>0</v>
      </c>
      <c r="BD36" s="280">
        <v>0</v>
      </c>
      <c r="BE36" s="280">
        <v>0</v>
      </c>
      <c r="BF36" s="280">
        <v>0</v>
      </c>
      <c r="BG36" s="280">
        <v>0</v>
      </c>
      <c r="BH36" s="280">
        <v>0</v>
      </c>
      <c r="BI36" s="280">
        <v>0</v>
      </c>
      <c r="BJ36" s="280">
        <v>0</v>
      </c>
      <c r="BK36" s="24">
        <v>-85799.86</v>
      </c>
      <c r="BL36" s="23">
        <f>-'Sch 41&amp;86 Deferral Calc'!C30</f>
        <v>-228729.08</v>
      </c>
      <c r="BM36" s="23">
        <f>-'Sch 41&amp;86 Deferral Calc'!D30</f>
        <v>-249618.32</v>
      </c>
      <c r="BN36" s="23">
        <f>-'Sch 41&amp;86 Deferral Calc'!E30</f>
        <v>-180798.06</v>
      </c>
      <c r="BO36" s="23">
        <f>-'Sch 41&amp;86 Deferral Calc'!F30</f>
        <v>-184851.68</v>
      </c>
      <c r="BP36" s="23">
        <f>-'Sch 41&amp;86 Deferral Calc'!G30</f>
        <v>-130092.78</v>
      </c>
      <c r="BQ36" s="23">
        <f>-'Sch 41&amp;86 Deferral Calc'!H30</f>
        <v>-111725.25</v>
      </c>
      <c r="BR36" s="23">
        <f>-'Sch 41&amp;86 Deferral Calc'!I30</f>
        <v>-63469.59</v>
      </c>
      <c r="BS36" s="23">
        <f>-'Sch 41&amp;86 Deferral Calc'!J30</f>
        <v>-161744.21</v>
      </c>
      <c r="BT36" s="23">
        <f>-'Sch 41&amp;86 Deferral Calc'!K30</f>
        <v>-104332.22</v>
      </c>
      <c r="BU36" s="23">
        <f>-'Sch 41&amp;86 Deferral Calc'!L30</f>
        <v>-133399.24</v>
      </c>
      <c r="BV36" s="23">
        <f>-'Sch 41&amp;86 Deferral Calc'!M30</f>
        <v>-156237.47</v>
      </c>
      <c r="BW36" s="23">
        <f>-'Sch 41&amp;86 Deferral Calc'!N30</f>
        <v>-187594.71</v>
      </c>
      <c r="BX36" s="24">
        <v>-179901.79</v>
      </c>
      <c r="BY36" s="24">
        <v>-184776.37</v>
      </c>
      <c r="BZ36" s="23">
        <f>-'Amort Estimate'!D33</f>
        <v>-190342.960705053</v>
      </c>
      <c r="CA36" s="23">
        <f>-'Amort Estimate'!E33</f>
        <v>-160332.20389478499</v>
      </c>
    </row>
    <row r="37" spans="1:80" x14ac:dyDescent="0.2">
      <c r="B37" s="7" t="s">
        <v>201</v>
      </c>
      <c r="D37" s="25">
        <f t="shared" ref="D37:BM37" si="79">SUM(D34:D36)</f>
        <v>0</v>
      </c>
      <c r="E37" s="25">
        <f t="shared" si="79"/>
        <v>0</v>
      </c>
      <c r="F37" s="25">
        <f t="shared" si="79"/>
        <v>0</v>
      </c>
      <c r="G37" s="25">
        <f t="shared" si="79"/>
        <v>0</v>
      </c>
      <c r="H37" s="25">
        <f t="shared" si="79"/>
        <v>0</v>
      </c>
      <c r="I37" s="25">
        <f t="shared" si="79"/>
        <v>0</v>
      </c>
      <c r="J37" s="25">
        <f t="shared" si="79"/>
        <v>0</v>
      </c>
      <c r="K37" s="25">
        <f t="shared" si="79"/>
        <v>0</v>
      </c>
      <c r="L37" s="25">
        <f t="shared" si="79"/>
        <v>0</v>
      </c>
      <c r="M37" s="25">
        <f t="shared" si="79"/>
        <v>0</v>
      </c>
      <c r="N37" s="25">
        <f t="shared" si="79"/>
        <v>0</v>
      </c>
      <c r="O37" s="25">
        <f t="shared" si="79"/>
        <v>0</v>
      </c>
      <c r="P37" s="25">
        <f t="shared" si="79"/>
        <v>0</v>
      </c>
      <c r="Q37" s="25">
        <f t="shared" si="79"/>
        <v>0</v>
      </c>
      <c r="R37" s="25">
        <f t="shared" si="79"/>
        <v>0</v>
      </c>
      <c r="S37" s="25">
        <f t="shared" si="79"/>
        <v>0</v>
      </c>
      <c r="T37" s="25">
        <f t="shared" si="79"/>
        <v>0</v>
      </c>
      <c r="U37" s="25">
        <f t="shared" si="79"/>
        <v>0</v>
      </c>
      <c r="V37" s="25">
        <f t="shared" si="79"/>
        <v>0</v>
      </c>
      <c r="W37" s="25">
        <f t="shared" si="79"/>
        <v>0</v>
      </c>
      <c r="X37" s="25">
        <f t="shared" si="79"/>
        <v>0</v>
      </c>
      <c r="Y37" s="25">
        <f t="shared" si="79"/>
        <v>0</v>
      </c>
      <c r="Z37" s="25">
        <f t="shared" si="79"/>
        <v>0</v>
      </c>
      <c r="AA37" s="25">
        <f t="shared" si="79"/>
        <v>0</v>
      </c>
      <c r="AB37" s="25">
        <f t="shared" si="79"/>
        <v>0</v>
      </c>
      <c r="AC37" s="25">
        <f t="shared" si="79"/>
        <v>0</v>
      </c>
      <c r="AD37" s="25">
        <f t="shared" si="79"/>
        <v>0</v>
      </c>
      <c r="AE37" s="25">
        <f t="shared" si="79"/>
        <v>0</v>
      </c>
      <c r="AF37" s="25">
        <f t="shared" si="79"/>
        <v>0</v>
      </c>
      <c r="AG37" s="25">
        <f t="shared" si="79"/>
        <v>0</v>
      </c>
      <c r="AH37" s="25">
        <f t="shared" si="79"/>
        <v>0</v>
      </c>
      <c r="AI37" s="25">
        <f t="shared" si="79"/>
        <v>0</v>
      </c>
      <c r="AJ37" s="25">
        <f t="shared" si="79"/>
        <v>0</v>
      </c>
      <c r="AK37" s="25">
        <f t="shared" si="79"/>
        <v>0</v>
      </c>
      <c r="AL37" s="25">
        <f t="shared" si="79"/>
        <v>0</v>
      </c>
      <c r="AM37" s="25">
        <f t="shared" si="79"/>
        <v>0</v>
      </c>
      <c r="AN37" s="25">
        <f t="shared" si="79"/>
        <v>0</v>
      </c>
      <c r="AO37" s="25">
        <f t="shared" si="79"/>
        <v>0</v>
      </c>
      <c r="AP37" s="25">
        <f t="shared" si="79"/>
        <v>0</v>
      </c>
      <c r="AQ37" s="25">
        <f t="shared" si="79"/>
        <v>0</v>
      </c>
      <c r="AR37" s="25">
        <f t="shared" si="79"/>
        <v>0</v>
      </c>
      <c r="AS37" s="25">
        <f t="shared" si="79"/>
        <v>0</v>
      </c>
      <c r="AT37" s="25">
        <f t="shared" si="79"/>
        <v>0</v>
      </c>
      <c r="AU37" s="25">
        <f t="shared" si="79"/>
        <v>0</v>
      </c>
      <c r="AV37" s="25">
        <f t="shared" si="79"/>
        <v>0</v>
      </c>
      <c r="AW37" s="25">
        <f t="shared" si="79"/>
        <v>0</v>
      </c>
      <c r="AX37" s="25">
        <f t="shared" si="79"/>
        <v>0</v>
      </c>
      <c r="AY37" s="25">
        <f t="shared" si="79"/>
        <v>0</v>
      </c>
      <c r="AZ37" s="25">
        <f t="shared" si="79"/>
        <v>0</v>
      </c>
      <c r="BA37" s="25">
        <f t="shared" si="79"/>
        <v>0</v>
      </c>
      <c r="BB37" s="25">
        <f t="shared" si="79"/>
        <v>0</v>
      </c>
      <c r="BC37" s="25">
        <f t="shared" si="79"/>
        <v>0</v>
      </c>
      <c r="BD37" s="25">
        <f t="shared" si="79"/>
        <v>0</v>
      </c>
      <c r="BE37" s="25">
        <f t="shared" si="79"/>
        <v>0</v>
      </c>
      <c r="BF37" s="25">
        <f t="shared" si="79"/>
        <v>0</v>
      </c>
      <c r="BG37" s="25">
        <f t="shared" si="79"/>
        <v>0</v>
      </c>
      <c r="BH37" s="25">
        <f t="shared" si="79"/>
        <v>0</v>
      </c>
      <c r="BI37" s="25">
        <f t="shared" si="79"/>
        <v>0</v>
      </c>
      <c r="BJ37" s="25">
        <f t="shared" si="79"/>
        <v>0</v>
      </c>
      <c r="BK37" s="25">
        <f t="shared" si="79"/>
        <v>-85799.86</v>
      </c>
      <c r="BL37" s="25">
        <f t="shared" si="79"/>
        <v>2526810.3771100002</v>
      </c>
      <c r="BM37" s="25">
        <f t="shared" si="79"/>
        <v>-249618.32</v>
      </c>
      <c r="BN37" s="25">
        <f t="shared" ref="BN37:BV37" si="80">SUM(BN34:BN36)</f>
        <v>-180798.06</v>
      </c>
      <c r="BO37" s="25">
        <f t="shared" si="80"/>
        <v>-184851.68</v>
      </c>
      <c r="BP37" s="25">
        <f t="shared" si="80"/>
        <v>-27301.64376634892</v>
      </c>
      <c r="BQ37" s="25">
        <f t="shared" si="80"/>
        <v>-111725.25</v>
      </c>
      <c r="BR37" s="25">
        <f t="shared" si="80"/>
        <v>-63469.59</v>
      </c>
      <c r="BS37" s="25">
        <f t="shared" si="80"/>
        <v>-161744.21</v>
      </c>
      <c r="BT37" s="25">
        <f t="shared" si="80"/>
        <v>-104332.22</v>
      </c>
      <c r="BU37" s="25">
        <f t="shared" si="80"/>
        <v>-133399.24</v>
      </c>
      <c r="BV37" s="25">
        <f t="shared" si="80"/>
        <v>-156237.47</v>
      </c>
      <c r="BW37" s="25">
        <f t="shared" ref="BW37:CA37" si="81">SUM(BW34:BW36)</f>
        <v>-187594.71</v>
      </c>
      <c r="BX37" s="25">
        <f t="shared" si="81"/>
        <v>-179901.79</v>
      </c>
      <c r="BY37" s="25">
        <f t="shared" si="81"/>
        <v>-184776.37</v>
      </c>
      <c r="BZ37" s="25">
        <f t="shared" si="81"/>
        <v>-190342.960705053</v>
      </c>
      <c r="CA37" s="25">
        <f t="shared" si="81"/>
        <v>-160332.20389478499</v>
      </c>
    </row>
    <row r="38" spans="1:80" x14ac:dyDescent="0.2">
      <c r="B38" s="7" t="s">
        <v>202</v>
      </c>
      <c r="D38" s="18">
        <f>D33+D37</f>
        <v>0</v>
      </c>
      <c r="E38" s="18">
        <f t="shared" ref="E38:BM38" si="82">E33+E37</f>
        <v>0</v>
      </c>
      <c r="F38" s="18">
        <f t="shared" si="82"/>
        <v>0</v>
      </c>
      <c r="G38" s="18">
        <f t="shared" si="82"/>
        <v>0</v>
      </c>
      <c r="H38" s="18">
        <f t="shared" si="82"/>
        <v>0</v>
      </c>
      <c r="I38" s="18">
        <f t="shared" si="82"/>
        <v>0</v>
      </c>
      <c r="J38" s="18">
        <f t="shared" si="82"/>
        <v>0</v>
      </c>
      <c r="K38" s="18">
        <f t="shared" si="82"/>
        <v>0</v>
      </c>
      <c r="L38" s="18">
        <f t="shared" si="82"/>
        <v>0</v>
      </c>
      <c r="M38" s="18">
        <f t="shared" si="82"/>
        <v>0</v>
      </c>
      <c r="N38" s="18">
        <f t="shared" si="82"/>
        <v>0</v>
      </c>
      <c r="O38" s="18">
        <f t="shared" si="82"/>
        <v>0</v>
      </c>
      <c r="P38" s="18">
        <f t="shared" si="82"/>
        <v>0</v>
      </c>
      <c r="Q38" s="18">
        <f t="shared" si="82"/>
        <v>0</v>
      </c>
      <c r="R38" s="18">
        <f t="shared" si="82"/>
        <v>0</v>
      </c>
      <c r="S38" s="18">
        <f t="shared" si="82"/>
        <v>0</v>
      </c>
      <c r="T38" s="18">
        <f t="shared" si="82"/>
        <v>0</v>
      </c>
      <c r="U38" s="18">
        <f t="shared" si="82"/>
        <v>0</v>
      </c>
      <c r="V38" s="18">
        <f t="shared" si="82"/>
        <v>0</v>
      </c>
      <c r="W38" s="18">
        <f t="shared" si="82"/>
        <v>0</v>
      </c>
      <c r="X38" s="18">
        <f t="shared" si="82"/>
        <v>0</v>
      </c>
      <c r="Y38" s="18">
        <f t="shared" si="82"/>
        <v>0</v>
      </c>
      <c r="Z38" s="18">
        <f t="shared" si="82"/>
        <v>0</v>
      </c>
      <c r="AA38" s="18">
        <f t="shared" si="82"/>
        <v>0</v>
      </c>
      <c r="AB38" s="18">
        <f t="shared" si="82"/>
        <v>0</v>
      </c>
      <c r="AC38" s="18">
        <f t="shared" si="82"/>
        <v>0</v>
      </c>
      <c r="AD38" s="18">
        <f t="shared" si="82"/>
        <v>0</v>
      </c>
      <c r="AE38" s="18">
        <f t="shared" si="82"/>
        <v>0</v>
      </c>
      <c r="AF38" s="18">
        <f t="shared" si="82"/>
        <v>0</v>
      </c>
      <c r="AG38" s="18">
        <f t="shared" si="82"/>
        <v>0</v>
      </c>
      <c r="AH38" s="18">
        <f t="shared" si="82"/>
        <v>0</v>
      </c>
      <c r="AI38" s="18">
        <f t="shared" si="82"/>
        <v>0</v>
      </c>
      <c r="AJ38" s="18">
        <f t="shared" si="82"/>
        <v>0</v>
      </c>
      <c r="AK38" s="18">
        <f t="shared" si="82"/>
        <v>0</v>
      </c>
      <c r="AL38" s="18">
        <f t="shared" si="82"/>
        <v>0</v>
      </c>
      <c r="AM38" s="18">
        <f t="shared" si="82"/>
        <v>0</v>
      </c>
      <c r="AN38" s="18">
        <f t="shared" si="82"/>
        <v>0</v>
      </c>
      <c r="AO38" s="18">
        <f t="shared" si="82"/>
        <v>0</v>
      </c>
      <c r="AP38" s="18">
        <f t="shared" si="82"/>
        <v>0</v>
      </c>
      <c r="AQ38" s="18">
        <f t="shared" si="82"/>
        <v>0</v>
      </c>
      <c r="AR38" s="18">
        <f t="shared" si="82"/>
        <v>0</v>
      </c>
      <c r="AS38" s="18">
        <f t="shared" si="82"/>
        <v>0</v>
      </c>
      <c r="AT38" s="18">
        <f t="shared" si="82"/>
        <v>0</v>
      </c>
      <c r="AU38" s="18">
        <f t="shared" si="82"/>
        <v>0</v>
      </c>
      <c r="AV38" s="18">
        <f t="shared" si="82"/>
        <v>0</v>
      </c>
      <c r="AW38" s="18">
        <f t="shared" si="82"/>
        <v>0</v>
      </c>
      <c r="AX38" s="18">
        <f t="shared" si="82"/>
        <v>0</v>
      </c>
      <c r="AY38" s="18">
        <f t="shared" si="82"/>
        <v>0</v>
      </c>
      <c r="AZ38" s="18">
        <f t="shared" si="82"/>
        <v>0</v>
      </c>
      <c r="BA38" s="18">
        <f t="shared" si="82"/>
        <v>0</v>
      </c>
      <c r="BB38" s="18">
        <f t="shared" si="82"/>
        <v>0</v>
      </c>
      <c r="BC38" s="18">
        <f t="shared" si="82"/>
        <v>0</v>
      </c>
      <c r="BD38" s="18">
        <f t="shared" si="82"/>
        <v>0</v>
      </c>
      <c r="BE38" s="18">
        <f t="shared" si="82"/>
        <v>0</v>
      </c>
      <c r="BF38" s="18">
        <f t="shared" si="82"/>
        <v>0</v>
      </c>
      <c r="BG38" s="18">
        <f t="shared" si="82"/>
        <v>0</v>
      </c>
      <c r="BH38" s="18">
        <f t="shared" si="82"/>
        <v>0</v>
      </c>
      <c r="BI38" s="18">
        <f t="shared" si="82"/>
        <v>0</v>
      </c>
      <c r="BJ38" s="18">
        <f t="shared" si="82"/>
        <v>0</v>
      </c>
      <c r="BK38" s="18">
        <f t="shared" si="82"/>
        <v>-85799.86</v>
      </c>
      <c r="BL38" s="18">
        <f t="shared" si="82"/>
        <v>2441010.5171100004</v>
      </c>
      <c r="BM38" s="18">
        <f t="shared" si="82"/>
        <v>2191392.1971100005</v>
      </c>
      <c r="BN38" s="18">
        <f t="shared" ref="BN38:BV38" si="83">BN33+BN37</f>
        <v>2010594.1371100005</v>
      </c>
      <c r="BO38" s="18">
        <f t="shared" si="83"/>
        <v>1825742.4571100005</v>
      </c>
      <c r="BP38" s="18">
        <f t="shared" si="83"/>
        <v>1798440.8133436516</v>
      </c>
      <c r="BQ38" s="18">
        <f t="shared" si="83"/>
        <v>1686715.5633436516</v>
      </c>
      <c r="BR38" s="18">
        <f t="shared" si="83"/>
        <v>1623245.9733436515</v>
      </c>
      <c r="BS38" s="18">
        <f t="shared" si="83"/>
        <v>1461501.7633436515</v>
      </c>
      <c r="BT38" s="18">
        <f t="shared" si="83"/>
        <v>1357169.5433436516</v>
      </c>
      <c r="BU38" s="18">
        <f t="shared" si="83"/>
        <v>1223770.3033436516</v>
      </c>
      <c r="BV38" s="18">
        <f t="shared" si="83"/>
        <v>1067532.8333436516</v>
      </c>
      <c r="BW38" s="18">
        <f t="shared" ref="BW38:CA38" si="84">BW33+BW37</f>
        <v>879938.12334365165</v>
      </c>
      <c r="BX38" s="18">
        <f t="shared" si="84"/>
        <v>700036.33334365161</v>
      </c>
      <c r="BY38" s="18">
        <f t="shared" si="84"/>
        <v>515259.96334365162</v>
      </c>
      <c r="BZ38" s="18">
        <f t="shared" si="84"/>
        <v>324917.00263859861</v>
      </c>
      <c r="CA38" s="18">
        <f t="shared" si="84"/>
        <v>164584.79874381362</v>
      </c>
    </row>
    <row r="39" spans="1:80" x14ac:dyDescent="0.2"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</row>
    <row r="40" spans="1:80" x14ac:dyDescent="0.2">
      <c r="A40" s="4" t="s">
        <v>206</v>
      </c>
      <c r="C40" s="16">
        <v>18238142</v>
      </c>
      <c r="F40" s="8"/>
      <c r="BW40" s="8"/>
      <c r="BY40" s="8"/>
      <c r="BZ40" s="8"/>
      <c r="CA40" s="8"/>
    </row>
    <row r="41" spans="1:80" x14ac:dyDescent="0.2">
      <c r="B41" s="7" t="s">
        <v>198</v>
      </c>
      <c r="C41" s="16">
        <v>25400342</v>
      </c>
      <c r="D41" s="18">
        <v>0</v>
      </c>
      <c r="E41" s="18">
        <f>D46</f>
        <v>0</v>
      </c>
      <c r="F41" s="18">
        <f t="shared" ref="F41:BQ41" si="85">E46</f>
        <v>0</v>
      </c>
      <c r="G41" s="18">
        <f t="shared" si="85"/>
        <v>0</v>
      </c>
      <c r="H41" s="18">
        <f t="shared" si="85"/>
        <v>0</v>
      </c>
      <c r="I41" s="18">
        <f t="shared" si="85"/>
        <v>0</v>
      </c>
      <c r="J41" s="18">
        <f t="shared" si="85"/>
        <v>0</v>
      </c>
      <c r="K41" s="18">
        <f t="shared" si="85"/>
        <v>948189.55861061451</v>
      </c>
      <c r="L41" s="18">
        <f t="shared" si="85"/>
        <v>1309380.914206563</v>
      </c>
      <c r="M41" s="18">
        <f t="shared" si="85"/>
        <v>1585414.1343927504</v>
      </c>
      <c r="N41" s="18">
        <f t="shared" si="85"/>
        <v>-1292661.2666015443</v>
      </c>
      <c r="O41" s="18">
        <f t="shared" si="85"/>
        <v>-1019644.9975526362</v>
      </c>
      <c r="P41" s="18">
        <f t="shared" si="85"/>
        <v>-5451693.8924886947</v>
      </c>
      <c r="Q41" s="18">
        <f t="shared" si="85"/>
        <v>-5883642.9405475566</v>
      </c>
      <c r="R41" s="18">
        <f t="shared" si="85"/>
        <v>-6890920.3557745451</v>
      </c>
      <c r="S41" s="18">
        <f t="shared" si="85"/>
        <v>-5107113.3438407267</v>
      </c>
      <c r="T41" s="18">
        <f t="shared" si="85"/>
        <v>-2660706.099599483</v>
      </c>
      <c r="U41" s="18">
        <f t="shared" si="85"/>
        <v>5805839.1381995417</v>
      </c>
      <c r="V41" s="18">
        <f t="shared" si="85"/>
        <v>6919630.2114182347</v>
      </c>
      <c r="W41" s="18">
        <f t="shared" si="85"/>
        <v>8026633.245574818</v>
      </c>
      <c r="X41" s="18">
        <f t="shared" si="85"/>
        <v>9051922.6478806362</v>
      </c>
      <c r="Y41" s="18">
        <f t="shared" si="85"/>
        <v>11137400.832769608</v>
      </c>
      <c r="Z41" s="18">
        <f t="shared" si="85"/>
        <v>16861799.080129482</v>
      </c>
      <c r="AA41" s="18">
        <f t="shared" si="85"/>
        <v>18421242.087891102</v>
      </c>
      <c r="AB41" s="18">
        <f t="shared" si="85"/>
        <v>23504773.279758234</v>
      </c>
      <c r="AC41" s="18">
        <f t="shared" si="85"/>
        <v>30135800.84475198</v>
      </c>
      <c r="AD41" s="18">
        <f t="shared" si="85"/>
        <v>41226697.414950356</v>
      </c>
      <c r="AE41" s="18">
        <f t="shared" si="85"/>
        <v>44927909.796243265</v>
      </c>
      <c r="AF41" s="18">
        <f t="shared" si="85"/>
        <v>47759894.536120407</v>
      </c>
      <c r="AG41" s="18">
        <f t="shared" si="85"/>
        <v>37617584.338868715</v>
      </c>
      <c r="AH41" s="18">
        <f t="shared" si="85"/>
        <v>40029651.535180777</v>
      </c>
      <c r="AI41" s="18">
        <f t="shared" si="85"/>
        <v>41784370.954414472</v>
      </c>
      <c r="AJ41" s="18">
        <f t="shared" si="85"/>
        <v>42807769.764948323</v>
      </c>
      <c r="AK41" s="18">
        <f t="shared" si="85"/>
        <v>43713451.087717578</v>
      </c>
      <c r="AL41" s="18">
        <f t="shared" si="85"/>
        <v>48950342.592510745</v>
      </c>
      <c r="AM41" s="18">
        <f t="shared" si="85"/>
        <v>49386298.475011207</v>
      </c>
      <c r="AN41" s="18">
        <f t="shared" si="85"/>
        <v>51590267.038251668</v>
      </c>
      <c r="AO41" s="18">
        <f t="shared" si="85"/>
        <v>54108520.22397361</v>
      </c>
      <c r="AP41" s="18">
        <f t="shared" si="85"/>
        <v>62352740.65854118</v>
      </c>
      <c r="AQ41" s="18">
        <f t="shared" si="85"/>
        <v>66827164.623767182</v>
      </c>
      <c r="AR41" s="18">
        <f t="shared" si="85"/>
        <v>74444070.725021631</v>
      </c>
      <c r="AS41" s="18">
        <f t="shared" si="85"/>
        <v>53650765.155978046</v>
      </c>
      <c r="AT41" s="18">
        <f t="shared" si="85"/>
        <v>55203724.259705514</v>
      </c>
      <c r="AU41" s="18">
        <f t="shared" si="85"/>
        <v>56020083.043803379</v>
      </c>
      <c r="AV41" s="18">
        <f t="shared" si="85"/>
        <v>57138080.592591062</v>
      </c>
      <c r="AW41" s="18">
        <f t="shared" si="85"/>
        <v>58317423.099107809</v>
      </c>
      <c r="AX41" s="18">
        <f t="shared" si="85"/>
        <v>61123938.86965885</v>
      </c>
      <c r="AY41" s="18">
        <f t="shared" si="85"/>
        <v>69907437.121819332</v>
      </c>
      <c r="AZ41" s="18">
        <f t="shared" si="85"/>
        <v>67008877.481961094</v>
      </c>
      <c r="BA41" s="18">
        <f t="shared" si="85"/>
        <v>61103428.351961091</v>
      </c>
      <c r="BB41" s="18">
        <f t="shared" si="85"/>
        <v>61930898.431961089</v>
      </c>
      <c r="BC41" s="18">
        <f t="shared" si="85"/>
        <v>62272516.471961088</v>
      </c>
      <c r="BD41" s="18">
        <f t="shared" si="85"/>
        <v>63637637.741961092</v>
      </c>
      <c r="BE41" s="18">
        <f t="shared" si="85"/>
        <v>42385959.391961098</v>
      </c>
      <c r="BF41" s="18">
        <f t="shared" si="85"/>
        <v>43477855.731961101</v>
      </c>
      <c r="BG41" s="18">
        <f t="shared" si="85"/>
        <v>44602172.691961102</v>
      </c>
      <c r="BH41" s="18">
        <f t="shared" si="85"/>
        <v>45661534.331961103</v>
      </c>
      <c r="BI41" s="18">
        <f t="shared" si="85"/>
        <v>47343191.751961105</v>
      </c>
      <c r="BJ41" s="18">
        <f t="shared" si="85"/>
        <v>47298062.251961105</v>
      </c>
      <c r="BK41" s="18">
        <f t="shared" si="85"/>
        <v>48666277.821961105</v>
      </c>
      <c r="BL41" s="18">
        <f t="shared" si="85"/>
        <v>48106219.391961105</v>
      </c>
      <c r="BM41" s="18">
        <f t="shared" si="85"/>
        <v>52122114.241961107</v>
      </c>
      <c r="BN41" s="18">
        <f t="shared" si="85"/>
        <v>49790310.971961103</v>
      </c>
      <c r="BO41" s="18">
        <f t="shared" si="85"/>
        <v>47683988.981961101</v>
      </c>
      <c r="BP41" s="18">
        <f t="shared" si="85"/>
        <v>46029538.861961104</v>
      </c>
      <c r="BQ41" s="18">
        <f t="shared" si="85"/>
        <v>569295.06196109951</v>
      </c>
      <c r="BR41" s="18">
        <f t="shared" ref="BR41:CA41" si="86">BQ46</f>
        <v>984864.00196109945</v>
      </c>
      <c r="BS41" s="18">
        <f t="shared" si="86"/>
        <v>1643080.9219610994</v>
      </c>
      <c r="BT41" s="18">
        <f t="shared" si="86"/>
        <v>2057694.5919610993</v>
      </c>
      <c r="BU41" s="18">
        <f t="shared" si="86"/>
        <v>2790361.0619610995</v>
      </c>
      <c r="BV41" s="18">
        <f t="shared" si="86"/>
        <v>3417884.2319610994</v>
      </c>
      <c r="BW41" s="18">
        <f t="shared" si="86"/>
        <v>4241976.5419611</v>
      </c>
      <c r="BX41" s="18">
        <f t="shared" si="86"/>
        <v>8679582.1019610986</v>
      </c>
      <c r="BY41" s="18">
        <f t="shared" si="86"/>
        <v>8679582.1019610986</v>
      </c>
      <c r="BZ41" s="18">
        <f t="shared" si="86"/>
        <v>8679582.1019610986</v>
      </c>
      <c r="CA41" s="18">
        <f t="shared" si="86"/>
        <v>8679582.1019610986</v>
      </c>
    </row>
    <row r="42" spans="1:80" s="26" customFormat="1" x14ac:dyDescent="0.2">
      <c r="B42" s="22" t="s">
        <v>199</v>
      </c>
      <c r="C42" s="11"/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0</v>
      </c>
      <c r="T42" s="24">
        <v>5451693.8924886901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-13317115.033646883</v>
      </c>
      <c r="AG42" s="24">
        <v>0</v>
      </c>
      <c r="AH42" s="24">
        <v>0</v>
      </c>
      <c r="AI42" s="24">
        <v>0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-24120599.683439501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-21668662.969999999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80">
        <v>0</v>
      </c>
      <c r="BN42" s="280">
        <v>0</v>
      </c>
      <c r="BO42" s="280">
        <v>0</v>
      </c>
      <c r="BP42" s="280">
        <v>-48106199.670000002</v>
      </c>
      <c r="BQ42" s="280">
        <v>0</v>
      </c>
      <c r="BR42" s="280">
        <v>0</v>
      </c>
      <c r="BS42" s="280">
        <v>0</v>
      </c>
      <c r="BT42" s="24">
        <v>0</v>
      </c>
      <c r="BU42" s="24">
        <v>0</v>
      </c>
      <c r="BV42" s="24">
        <v>0</v>
      </c>
      <c r="BW42" s="24">
        <v>0</v>
      </c>
      <c r="BX42" s="24"/>
      <c r="BY42" s="24"/>
      <c r="BZ42" s="24"/>
      <c r="CA42" s="24"/>
    </row>
    <row r="43" spans="1:80" s="22" customFormat="1" x14ac:dyDescent="0.2">
      <c r="A43" s="26"/>
      <c r="B43" s="22" t="s">
        <v>445</v>
      </c>
      <c r="C43" s="11"/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-4007313.2348715151</v>
      </c>
      <c r="AE43" s="24">
        <v>-398973.27444359008</v>
      </c>
      <c r="AF43" s="24">
        <v>13602.820653037168</v>
      </c>
      <c r="AG43" s="24">
        <v>-2678.5843998761848</v>
      </c>
      <c r="AH43" s="24">
        <v>-524.31119779497385</v>
      </c>
      <c r="AI43" s="24">
        <v>0</v>
      </c>
      <c r="AJ43" s="24">
        <v>0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0</v>
      </c>
      <c r="BI43" s="24">
        <v>0</v>
      </c>
      <c r="BJ43" s="24">
        <v>0</v>
      </c>
      <c r="BK43" s="24">
        <v>0</v>
      </c>
      <c r="BL43" s="24">
        <v>0</v>
      </c>
      <c r="BM43" s="280">
        <v>0</v>
      </c>
      <c r="BN43" s="280">
        <v>0</v>
      </c>
      <c r="BO43" s="280">
        <v>0</v>
      </c>
      <c r="BP43" s="280">
        <v>0</v>
      </c>
      <c r="BQ43" s="280">
        <v>0</v>
      </c>
      <c r="BR43" s="280">
        <v>0</v>
      </c>
      <c r="BS43" s="280">
        <v>0</v>
      </c>
      <c r="BT43" s="24">
        <v>0</v>
      </c>
      <c r="BU43" s="24">
        <v>0</v>
      </c>
      <c r="BV43" s="24">
        <v>0</v>
      </c>
      <c r="BW43" s="24">
        <v>0</v>
      </c>
      <c r="BX43" s="24"/>
      <c r="BY43" s="24"/>
      <c r="BZ43" s="24"/>
      <c r="CA43" s="24"/>
      <c r="CB43" s="26"/>
    </row>
    <row r="44" spans="1:80" x14ac:dyDescent="0.2">
      <c r="A44" s="22"/>
      <c r="B44" s="22" t="s">
        <v>207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948189.55861061451</v>
      </c>
      <c r="K44" s="24">
        <v>361191.35559594858</v>
      </c>
      <c r="L44" s="24">
        <v>276033.22018618736</v>
      </c>
      <c r="M44" s="24">
        <v>-2878075.4009942948</v>
      </c>
      <c r="N44" s="24">
        <v>273016.26904890814</v>
      </c>
      <c r="O44" s="24">
        <v>-4432048.8949360587</v>
      </c>
      <c r="P44" s="24">
        <v>-431949.04805886181</v>
      </c>
      <c r="Q44" s="24">
        <v>-1007277.4152269885</v>
      </c>
      <c r="R44" s="24">
        <v>1783807.0119338187</v>
      </c>
      <c r="S44" s="24">
        <v>2446407.2442412437</v>
      </c>
      <c r="T44" s="24">
        <v>3014851.3453103346</v>
      </c>
      <c r="U44" s="24">
        <v>1113791.0732186933</v>
      </c>
      <c r="V44" s="24">
        <v>1107003.0341565832</v>
      </c>
      <c r="W44" s="24">
        <v>1025289.4023058179</v>
      </c>
      <c r="X44" s="24">
        <v>2085478.1848889724</v>
      </c>
      <c r="Y44" s="24">
        <v>5724398.2473598737</v>
      </c>
      <c r="Z44" s="24">
        <v>1559443.0077616186</v>
      </c>
      <c r="AA44" s="24">
        <v>5083531.1918671317</v>
      </c>
      <c r="AB44" s="24">
        <v>6631027.5649937475</v>
      </c>
      <c r="AC44" s="24">
        <v>11090896.570198379</v>
      </c>
      <c r="AD44" s="24">
        <v>7708525.6161644282</v>
      </c>
      <c r="AE44" s="24">
        <v>3230958.0143207326</v>
      </c>
      <c r="AF44" s="24">
        <v>3161202.0157421548</v>
      </c>
      <c r="AG44" s="24">
        <v>2414745.7807119414</v>
      </c>
      <c r="AH44" s="24">
        <v>1755243.7304314866</v>
      </c>
      <c r="AI44" s="24">
        <v>1023398.8105338494</v>
      </c>
      <c r="AJ44" s="24">
        <v>905681.32276925654</v>
      </c>
      <c r="AK44" s="24">
        <v>5236891.5047931699</v>
      </c>
      <c r="AL44" s="24">
        <v>435955.8825004641</v>
      </c>
      <c r="AM44" s="24">
        <v>2203968.5632404643</v>
      </c>
      <c r="AN44" s="24">
        <v>2518253.1857219427</v>
      </c>
      <c r="AO44" s="24">
        <v>8244220.4345675725</v>
      </c>
      <c r="AP44" s="24">
        <v>4474423.965226003</v>
      </c>
      <c r="AQ44" s="24">
        <v>7616906.1012544511</v>
      </c>
      <c r="AR44" s="24">
        <v>3327294.1143959179</v>
      </c>
      <c r="AS44" s="24">
        <v>1552959.103727466</v>
      </c>
      <c r="AT44" s="24">
        <v>816358.78409786616</v>
      </c>
      <c r="AU44" s="24">
        <v>1117997.5487876867</v>
      </c>
      <c r="AV44" s="24">
        <v>1179342.5065167502</v>
      </c>
      <c r="AW44" s="24">
        <v>2806515.7705510389</v>
      </c>
      <c r="AX44" s="24">
        <v>8783498.2521604802</v>
      </c>
      <c r="AY44" s="24">
        <v>-2898559.6398582365</v>
      </c>
      <c r="AZ44" s="24">
        <v>-5905449.1299999999</v>
      </c>
      <c r="BA44" s="24">
        <v>827470.08</v>
      </c>
      <c r="BB44" s="24">
        <v>341618.04</v>
      </c>
      <c r="BC44" s="24">
        <v>1365121.27</v>
      </c>
      <c r="BD44" s="24">
        <v>416984.62</v>
      </c>
      <c r="BE44" s="24">
        <v>1091896.3400000001</v>
      </c>
      <c r="BF44" s="24">
        <v>1124316.96</v>
      </c>
      <c r="BG44" s="24">
        <v>1059361.6399999999</v>
      </c>
      <c r="BH44" s="24">
        <v>1681657.42</v>
      </c>
      <c r="BI44" s="24">
        <v>-45129.5</v>
      </c>
      <c r="BJ44" s="24">
        <v>1368215.57</v>
      </c>
      <c r="BK44" s="24">
        <v>-560058.42999999993</v>
      </c>
      <c r="BL44" s="23">
        <f>'Sch23&amp;53 Deferral Calc'!C40</f>
        <v>4015894.85</v>
      </c>
      <c r="BM44" s="23">
        <f>'Sch23&amp;53 Deferral Calc'!D40</f>
        <v>-2331803.27</v>
      </c>
      <c r="BN44" s="23">
        <f>'Sch23&amp;53 Deferral Calc'!E40</f>
        <v>-2106321.9900000002</v>
      </c>
      <c r="BO44" s="23">
        <f>'Sch23&amp;53 Deferral Calc'!F40</f>
        <v>-1654450.12</v>
      </c>
      <c r="BP44" s="23">
        <f>'Sch23&amp;53 Deferral Calc'!G40</f>
        <v>2645955.87</v>
      </c>
      <c r="BQ44" s="23">
        <f>'Sch23&amp;53 Deferral Calc'!H40</f>
        <v>415568.94</v>
      </c>
      <c r="BR44" s="23">
        <f>'Sch23&amp;53 Deferral Calc'!I40</f>
        <v>658216.92000000004</v>
      </c>
      <c r="BS44" s="23">
        <f>'Sch23&amp;53 Deferral Calc'!J40</f>
        <v>414613.67</v>
      </c>
      <c r="BT44" s="23">
        <f>'Sch23&amp;53 Deferral Calc'!K40</f>
        <v>732666.47</v>
      </c>
      <c r="BU44" s="23">
        <f>'Sch23&amp;53 Deferral Calc'!L40</f>
        <v>627523.17000000004</v>
      </c>
      <c r="BV44" s="23">
        <f>'Sch23&amp;53 Deferral Calc'!M40</f>
        <v>824092.31</v>
      </c>
      <c r="BW44" s="23">
        <f>'Sch23&amp;53 Deferral Calc'!N40</f>
        <v>4437605.5599999996</v>
      </c>
      <c r="BX44" s="23"/>
      <c r="BY44" s="23"/>
      <c r="BZ44" s="24"/>
      <c r="CA44" s="24"/>
      <c r="CB44" s="22"/>
    </row>
    <row r="45" spans="1:80" x14ac:dyDescent="0.2">
      <c r="B45" s="7" t="s">
        <v>201</v>
      </c>
      <c r="D45" s="25">
        <f t="shared" ref="D45:O45" si="87">SUM(D42:D44)</f>
        <v>0</v>
      </c>
      <c r="E45" s="25">
        <f t="shared" si="87"/>
        <v>0</v>
      </c>
      <c r="F45" s="25">
        <f t="shared" si="87"/>
        <v>0</v>
      </c>
      <c r="G45" s="25">
        <f t="shared" si="87"/>
        <v>0</v>
      </c>
      <c r="H45" s="25">
        <f t="shared" si="87"/>
        <v>0</v>
      </c>
      <c r="I45" s="25">
        <f t="shared" si="87"/>
        <v>0</v>
      </c>
      <c r="J45" s="25">
        <f>SUM(J42:J44)</f>
        <v>948189.55861061451</v>
      </c>
      <c r="K45" s="25">
        <f t="shared" si="87"/>
        <v>361191.35559594858</v>
      </c>
      <c r="L45" s="25">
        <f t="shared" si="87"/>
        <v>276033.22018618736</v>
      </c>
      <c r="M45" s="25">
        <f t="shared" si="87"/>
        <v>-2878075.4009942948</v>
      </c>
      <c r="N45" s="25">
        <f t="shared" si="87"/>
        <v>273016.26904890814</v>
      </c>
      <c r="O45" s="25">
        <f t="shared" si="87"/>
        <v>-4432048.8949360587</v>
      </c>
      <c r="P45" s="25">
        <f>SUM(P42:P44)</f>
        <v>-431949.04805886181</v>
      </c>
      <c r="Q45" s="25">
        <f>SUM(Q42:Q44)</f>
        <v>-1007277.4152269885</v>
      </c>
      <c r="R45" s="25">
        <f t="shared" ref="R45:BM45" si="88">SUM(R42:R44)</f>
        <v>1783807.0119338187</v>
      </c>
      <c r="S45" s="25">
        <f t="shared" si="88"/>
        <v>2446407.2442412437</v>
      </c>
      <c r="T45" s="25">
        <f t="shared" si="88"/>
        <v>8466545.2377990242</v>
      </c>
      <c r="U45" s="25">
        <f t="shared" si="88"/>
        <v>1113791.0732186933</v>
      </c>
      <c r="V45" s="25">
        <f t="shared" si="88"/>
        <v>1107003.0341565832</v>
      </c>
      <c r="W45" s="25">
        <f t="shared" si="88"/>
        <v>1025289.4023058179</v>
      </c>
      <c r="X45" s="25">
        <f t="shared" si="88"/>
        <v>2085478.1848889724</v>
      </c>
      <c r="Y45" s="25">
        <f t="shared" si="88"/>
        <v>5724398.2473598737</v>
      </c>
      <c r="Z45" s="25">
        <f t="shared" si="88"/>
        <v>1559443.0077616186</v>
      </c>
      <c r="AA45" s="25">
        <f t="shared" si="88"/>
        <v>5083531.1918671317</v>
      </c>
      <c r="AB45" s="25">
        <f t="shared" si="88"/>
        <v>6631027.5649937475</v>
      </c>
      <c r="AC45" s="25">
        <f t="shared" si="88"/>
        <v>11090896.570198379</v>
      </c>
      <c r="AD45" s="25">
        <f t="shared" si="88"/>
        <v>3701212.3812929131</v>
      </c>
      <c r="AE45" s="25">
        <f t="shared" si="88"/>
        <v>2831984.7398771425</v>
      </c>
      <c r="AF45" s="25">
        <f t="shared" si="88"/>
        <v>-10142310.197251691</v>
      </c>
      <c r="AG45" s="25">
        <f t="shared" si="88"/>
        <v>2412067.1963120652</v>
      </c>
      <c r="AH45" s="25">
        <f t="shared" si="88"/>
        <v>1754719.4192336916</v>
      </c>
      <c r="AI45" s="25">
        <f t="shared" si="88"/>
        <v>1023398.8105338494</v>
      </c>
      <c r="AJ45" s="25">
        <f t="shared" si="88"/>
        <v>905681.32276925654</v>
      </c>
      <c r="AK45" s="25">
        <f t="shared" si="88"/>
        <v>5236891.5047931699</v>
      </c>
      <c r="AL45" s="25">
        <f t="shared" si="88"/>
        <v>435955.8825004641</v>
      </c>
      <c r="AM45" s="25">
        <f t="shared" si="88"/>
        <v>2203968.5632404643</v>
      </c>
      <c r="AN45" s="25">
        <f t="shared" si="88"/>
        <v>2518253.1857219427</v>
      </c>
      <c r="AO45" s="25">
        <f t="shared" si="88"/>
        <v>8244220.4345675725</v>
      </c>
      <c r="AP45" s="25">
        <f t="shared" si="88"/>
        <v>4474423.965226003</v>
      </c>
      <c r="AQ45" s="25">
        <f t="shared" si="88"/>
        <v>7616906.1012544511</v>
      </c>
      <c r="AR45" s="25">
        <f t="shared" si="88"/>
        <v>-20793305.569043584</v>
      </c>
      <c r="AS45" s="25">
        <f t="shared" si="88"/>
        <v>1552959.103727466</v>
      </c>
      <c r="AT45" s="25">
        <f t="shared" si="88"/>
        <v>816358.78409786616</v>
      </c>
      <c r="AU45" s="25">
        <f t="shared" si="88"/>
        <v>1117997.5487876867</v>
      </c>
      <c r="AV45" s="25">
        <f t="shared" si="88"/>
        <v>1179342.5065167502</v>
      </c>
      <c r="AW45" s="25">
        <f t="shared" si="88"/>
        <v>2806515.7705510389</v>
      </c>
      <c r="AX45" s="25">
        <f t="shared" si="88"/>
        <v>8783498.2521604802</v>
      </c>
      <c r="AY45" s="25">
        <f t="shared" si="88"/>
        <v>-2898559.6398582365</v>
      </c>
      <c r="AZ45" s="25">
        <f t="shared" si="88"/>
        <v>-5905449.1299999999</v>
      </c>
      <c r="BA45" s="25">
        <f t="shared" si="88"/>
        <v>827470.08</v>
      </c>
      <c r="BB45" s="25">
        <f t="shared" si="88"/>
        <v>341618.04</v>
      </c>
      <c r="BC45" s="25">
        <f t="shared" si="88"/>
        <v>1365121.27</v>
      </c>
      <c r="BD45" s="25">
        <f t="shared" si="88"/>
        <v>-21251678.349999998</v>
      </c>
      <c r="BE45" s="25">
        <f t="shared" si="88"/>
        <v>1091896.3400000001</v>
      </c>
      <c r="BF45" s="25">
        <f t="shared" si="88"/>
        <v>1124316.96</v>
      </c>
      <c r="BG45" s="25">
        <f t="shared" si="88"/>
        <v>1059361.6399999999</v>
      </c>
      <c r="BH45" s="25">
        <f t="shared" si="88"/>
        <v>1681657.42</v>
      </c>
      <c r="BI45" s="25">
        <f t="shared" si="88"/>
        <v>-45129.5</v>
      </c>
      <c r="BJ45" s="25">
        <f t="shared" si="88"/>
        <v>1368215.57</v>
      </c>
      <c r="BK45" s="25">
        <f t="shared" si="88"/>
        <v>-560058.42999999993</v>
      </c>
      <c r="BL45" s="25">
        <f>SUM(BL42:BL44)</f>
        <v>4015894.85</v>
      </c>
      <c r="BM45" s="25">
        <f t="shared" si="88"/>
        <v>-2331803.27</v>
      </c>
      <c r="BN45" s="25">
        <f t="shared" ref="BN45:BT45" si="89">SUM(BN42:BN44)</f>
        <v>-2106321.9900000002</v>
      </c>
      <c r="BO45" s="25">
        <f t="shared" si="89"/>
        <v>-1654450.12</v>
      </c>
      <c r="BP45" s="25">
        <f t="shared" si="89"/>
        <v>-45460243.800000004</v>
      </c>
      <c r="BQ45" s="25">
        <f t="shared" si="89"/>
        <v>415568.94</v>
      </c>
      <c r="BR45" s="25">
        <f t="shared" si="89"/>
        <v>658216.92000000004</v>
      </c>
      <c r="BS45" s="25">
        <f t="shared" si="89"/>
        <v>414613.67</v>
      </c>
      <c r="BT45" s="25">
        <f t="shared" si="89"/>
        <v>732666.47</v>
      </c>
      <c r="BU45" s="25">
        <f t="shared" ref="BU45:CA45" si="90">SUM(BU42:BU44)</f>
        <v>627523.17000000004</v>
      </c>
      <c r="BV45" s="25">
        <f t="shared" si="90"/>
        <v>824092.31</v>
      </c>
      <c r="BW45" s="25">
        <f t="shared" si="90"/>
        <v>4437605.5599999996</v>
      </c>
      <c r="BX45" s="25">
        <f t="shared" si="90"/>
        <v>0</v>
      </c>
      <c r="BY45" s="25">
        <f t="shared" si="90"/>
        <v>0</v>
      </c>
      <c r="BZ45" s="25">
        <f t="shared" si="90"/>
        <v>0</v>
      </c>
      <c r="CA45" s="25">
        <f t="shared" si="90"/>
        <v>0</v>
      </c>
    </row>
    <row r="46" spans="1:80" x14ac:dyDescent="0.2">
      <c r="B46" s="7" t="s">
        <v>202</v>
      </c>
      <c r="D46" s="18">
        <f>D41+D45</f>
        <v>0</v>
      </c>
      <c r="E46" s="18">
        <f t="shared" ref="E46:BP46" si="91">E41+E45</f>
        <v>0</v>
      </c>
      <c r="F46" s="18">
        <f t="shared" si="91"/>
        <v>0</v>
      </c>
      <c r="G46" s="18">
        <f t="shared" si="91"/>
        <v>0</v>
      </c>
      <c r="H46" s="18">
        <f t="shared" si="91"/>
        <v>0</v>
      </c>
      <c r="I46" s="18">
        <f t="shared" si="91"/>
        <v>0</v>
      </c>
      <c r="J46" s="18">
        <f t="shared" si="91"/>
        <v>948189.55861061451</v>
      </c>
      <c r="K46" s="18">
        <f>K41+K45</f>
        <v>1309380.914206563</v>
      </c>
      <c r="L46" s="18">
        <f>L41+L45</f>
        <v>1585414.1343927504</v>
      </c>
      <c r="M46" s="18">
        <f t="shared" si="91"/>
        <v>-1292661.2666015443</v>
      </c>
      <c r="N46" s="18">
        <f t="shared" si="91"/>
        <v>-1019644.9975526362</v>
      </c>
      <c r="O46" s="18">
        <f>O41+O45</f>
        <v>-5451693.8924886947</v>
      </c>
      <c r="P46" s="18">
        <f t="shared" si="91"/>
        <v>-5883642.9405475566</v>
      </c>
      <c r="Q46" s="18">
        <f t="shared" si="91"/>
        <v>-6890920.3557745451</v>
      </c>
      <c r="R46" s="18">
        <f t="shared" si="91"/>
        <v>-5107113.3438407267</v>
      </c>
      <c r="S46" s="18">
        <f t="shared" si="91"/>
        <v>-2660706.099599483</v>
      </c>
      <c r="T46" s="18">
        <f t="shared" si="91"/>
        <v>5805839.1381995417</v>
      </c>
      <c r="U46" s="18">
        <f t="shared" si="91"/>
        <v>6919630.2114182347</v>
      </c>
      <c r="V46" s="18">
        <f t="shared" si="91"/>
        <v>8026633.245574818</v>
      </c>
      <c r="W46" s="18">
        <f t="shared" si="91"/>
        <v>9051922.6478806362</v>
      </c>
      <c r="X46" s="18">
        <f t="shared" si="91"/>
        <v>11137400.832769608</v>
      </c>
      <c r="Y46" s="18">
        <f t="shared" si="91"/>
        <v>16861799.080129482</v>
      </c>
      <c r="Z46" s="18">
        <f t="shared" si="91"/>
        <v>18421242.087891102</v>
      </c>
      <c r="AA46" s="18">
        <f t="shared" si="91"/>
        <v>23504773.279758234</v>
      </c>
      <c r="AB46" s="18">
        <f t="shared" si="91"/>
        <v>30135800.84475198</v>
      </c>
      <c r="AC46" s="18">
        <f t="shared" si="91"/>
        <v>41226697.414950356</v>
      </c>
      <c r="AD46" s="18">
        <f t="shared" si="91"/>
        <v>44927909.796243265</v>
      </c>
      <c r="AE46" s="18">
        <f t="shared" si="91"/>
        <v>47759894.536120407</v>
      </c>
      <c r="AF46" s="18">
        <f t="shared" si="91"/>
        <v>37617584.338868715</v>
      </c>
      <c r="AG46" s="18">
        <f t="shared" si="91"/>
        <v>40029651.535180777</v>
      </c>
      <c r="AH46" s="18">
        <f t="shared" si="91"/>
        <v>41784370.954414472</v>
      </c>
      <c r="AI46" s="18">
        <f t="shared" si="91"/>
        <v>42807769.764948323</v>
      </c>
      <c r="AJ46" s="18">
        <f t="shared" si="91"/>
        <v>43713451.087717578</v>
      </c>
      <c r="AK46" s="18">
        <f t="shared" si="91"/>
        <v>48950342.592510745</v>
      </c>
      <c r="AL46" s="18">
        <f t="shared" si="91"/>
        <v>49386298.475011207</v>
      </c>
      <c r="AM46" s="18">
        <f t="shared" si="91"/>
        <v>51590267.038251668</v>
      </c>
      <c r="AN46" s="18">
        <f t="shared" si="91"/>
        <v>54108520.22397361</v>
      </c>
      <c r="AO46" s="18">
        <f t="shared" si="91"/>
        <v>62352740.65854118</v>
      </c>
      <c r="AP46" s="18">
        <f t="shared" si="91"/>
        <v>66827164.623767182</v>
      </c>
      <c r="AQ46" s="18">
        <f t="shared" si="91"/>
        <v>74444070.725021631</v>
      </c>
      <c r="AR46" s="18">
        <f t="shared" si="91"/>
        <v>53650765.155978046</v>
      </c>
      <c r="AS46" s="18">
        <f t="shared" si="91"/>
        <v>55203724.259705514</v>
      </c>
      <c r="AT46" s="18">
        <f t="shared" si="91"/>
        <v>56020083.043803379</v>
      </c>
      <c r="AU46" s="18">
        <f t="shared" si="91"/>
        <v>57138080.592591062</v>
      </c>
      <c r="AV46" s="18">
        <f t="shared" si="91"/>
        <v>58317423.099107809</v>
      </c>
      <c r="AW46" s="18">
        <f t="shared" si="91"/>
        <v>61123938.86965885</v>
      </c>
      <c r="AX46" s="18">
        <f t="shared" si="91"/>
        <v>69907437.121819332</v>
      </c>
      <c r="AY46" s="18">
        <f t="shared" si="91"/>
        <v>67008877.481961094</v>
      </c>
      <c r="AZ46" s="18">
        <f t="shared" si="91"/>
        <v>61103428.351961091</v>
      </c>
      <c r="BA46" s="18">
        <f t="shared" si="91"/>
        <v>61930898.431961089</v>
      </c>
      <c r="BB46" s="18">
        <f t="shared" si="91"/>
        <v>62272516.471961088</v>
      </c>
      <c r="BC46" s="18">
        <f t="shared" si="91"/>
        <v>63637637.741961092</v>
      </c>
      <c r="BD46" s="18">
        <f t="shared" si="91"/>
        <v>42385959.391961098</v>
      </c>
      <c r="BE46" s="18">
        <f t="shared" si="91"/>
        <v>43477855.731961101</v>
      </c>
      <c r="BF46" s="18">
        <f t="shared" si="91"/>
        <v>44602172.691961102</v>
      </c>
      <c r="BG46" s="18">
        <f t="shared" si="91"/>
        <v>45661534.331961103</v>
      </c>
      <c r="BH46" s="18">
        <f t="shared" si="91"/>
        <v>47343191.751961105</v>
      </c>
      <c r="BI46" s="18">
        <f t="shared" si="91"/>
        <v>47298062.251961105</v>
      </c>
      <c r="BJ46" s="18">
        <f t="shared" si="91"/>
        <v>48666277.821961105</v>
      </c>
      <c r="BK46" s="18">
        <f t="shared" si="91"/>
        <v>48106219.391961105</v>
      </c>
      <c r="BL46" s="18">
        <f t="shared" si="91"/>
        <v>52122114.241961107</v>
      </c>
      <c r="BM46" s="18">
        <f t="shared" si="91"/>
        <v>49790310.971961103</v>
      </c>
      <c r="BN46" s="18">
        <f t="shared" si="91"/>
        <v>47683988.981961101</v>
      </c>
      <c r="BO46" s="18">
        <f t="shared" si="91"/>
        <v>46029538.861961104</v>
      </c>
      <c r="BP46" s="18">
        <f t="shared" si="91"/>
        <v>569295.06196109951</v>
      </c>
      <c r="BQ46" s="18">
        <f t="shared" ref="BQ46:CA46" si="92">BQ41+BQ45</f>
        <v>984864.00196109945</v>
      </c>
      <c r="BR46" s="18">
        <f t="shared" si="92"/>
        <v>1643080.9219610994</v>
      </c>
      <c r="BS46" s="18">
        <f t="shared" si="92"/>
        <v>2057694.5919610993</v>
      </c>
      <c r="BT46" s="18">
        <f t="shared" si="92"/>
        <v>2790361.0619610995</v>
      </c>
      <c r="BU46" s="18">
        <f t="shared" si="92"/>
        <v>3417884.2319610994</v>
      </c>
      <c r="BV46" s="18">
        <f>BV41+BV45</f>
        <v>4241976.5419611</v>
      </c>
      <c r="BW46" s="18">
        <f t="shared" si="92"/>
        <v>8679582.1019610986</v>
      </c>
      <c r="BX46" s="18">
        <f t="shared" si="92"/>
        <v>8679582.1019610986</v>
      </c>
      <c r="BY46" s="18">
        <f t="shared" si="92"/>
        <v>8679582.1019610986</v>
      </c>
      <c r="BZ46" s="18">
        <f t="shared" si="92"/>
        <v>8679582.1019610986</v>
      </c>
      <c r="CA46" s="18">
        <f t="shared" si="92"/>
        <v>8679582.1019610986</v>
      </c>
    </row>
    <row r="47" spans="1:80" x14ac:dyDescent="0.2"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BW47" s="8"/>
      <c r="BY47" s="8"/>
      <c r="BZ47" s="8"/>
      <c r="CA47" s="8"/>
      <c r="CB47" s="33"/>
    </row>
    <row r="48" spans="1:80" x14ac:dyDescent="0.2">
      <c r="A48" s="99" t="s">
        <v>438</v>
      </c>
      <c r="B48" s="8"/>
      <c r="C48" s="169">
        <v>18238152</v>
      </c>
      <c r="F48" s="8"/>
      <c r="BW48" s="8"/>
      <c r="BY48" s="8"/>
      <c r="BZ48" s="8"/>
      <c r="CA48" s="8"/>
    </row>
    <row r="49" spans="1:80" x14ac:dyDescent="0.2">
      <c r="A49" s="8"/>
      <c r="B49" s="8" t="s">
        <v>198</v>
      </c>
      <c r="C49" s="169">
        <v>25400352</v>
      </c>
      <c r="D49" s="18">
        <v>0</v>
      </c>
      <c r="E49" s="18">
        <f>D57</f>
        <v>0</v>
      </c>
      <c r="F49" s="18">
        <f t="shared" ref="F49:BK49" si="93">E57</f>
        <v>0</v>
      </c>
      <c r="G49" s="18">
        <f t="shared" si="93"/>
        <v>0</v>
      </c>
      <c r="H49" s="18">
        <f t="shared" si="93"/>
        <v>0</v>
      </c>
      <c r="I49" s="18">
        <f t="shared" si="93"/>
        <v>0</v>
      </c>
      <c r="J49" s="18">
        <f t="shared" si="93"/>
        <v>0</v>
      </c>
      <c r="K49" s="18">
        <f t="shared" si="93"/>
        <v>-199465.60817156127</v>
      </c>
      <c r="L49" s="18">
        <f t="shared" si="93"/>
        <v>640444.03112079646</v>
      </c>
      <c r="M49" s="18">
        <f t="shared" si="93"/>
        <v>507915.77304489387</v>
      </c>
      <c r="N49" s="18">
        <f t="shared" si="93"/>
        <v>404431.40087758645</v>
      </c>
      <c r="O49" s="18">
        <f t="shared" si="93"/>
        <v>1105202.2605628944</v>
      </c>
      <c r="P49" s="18">
        <f t="shared" si="93"/>
        <v>286419.05858386646</v>
      </c>
      <c r="Q49" s="18">
        <f t="shared" si="93"/>
        <v>1341192.9534952273</v>
      </c>
      <c r="R49" s="18">
        <f t="shared" si="93"/>
        <v>523882.64398179576</v>
      </c>
      <c r="S49" s="18">
        <f t="shared" si="93"/>
        <v>1482052.6553668785</v>
      </c>
      <c r="T49" s="18">
        <f t="shared" si="93"/>
        <v>2266995.2812781716</v>
      </c>
      <c r="U49" s="18">
        <f t="shared" si="93"/>
        <v>2052782.7193476232</v>
      </c>
      <c r="V49" s="18">
        <f t="shared" si="93"/>
        <v>2725822.7582124844</v>
      </c>
      <c r="W49" s="18">
        <f t="shared" si="93"/>
        <v>2989154.0642003417</v>
      </c>
      <c r="X49" s="18">
        <f t="shared" si="93"/>
        <v>3027270.3802636154</v>
      </c>
      <c r="Y49" s="18">
        <f t="shared" si="93"/>
        <v>3376249.6029822449</v>
      </c>
      <c r="Z49" s="18">
        <f t="shared" si="93"/>
        <v>4662532.9972754084</v>
      </c>
      <c r="AA49" s="18">
        <f t="shared" si="93"/>
        <v>4241192.6902960446</v>
      </c>
      <c r="AB49" s="18">
        <f t="shared" si="93"/>
        <v>5611247.5599752879</v>
      </c>
      <c r="AC49" s="18">
        <f t="shared" si="93"/>
        <v>7101704.1663728394</v>
      </c>
      <c r="AD49" s="18">
        <f t="shared" si="93"/>
        <v>9923249.7587148584</v>
      </c>
      <c r="AE49" s="18">
        <f t="shared" si="93"/>
        <v>11775518.935626514</v>
      </c>
      <c r="AF49" s="18">
        <f t="shared" si="93"/>
        <v>12289432.012997026</v>
      </c>
      <c r="AG49" s="18">
        <f t="shared" si="93"/>
        <v>7246141.5101591153</v>
      </c>
      <c r="AH49" s="18">
        <f t="shared" si="93"/>
        <v>7974280.2420591097</v>
      </c>
      <c r="AI49" s="18">
        <f t="shared" si="93"/>
        <v>8621637.6560921781</v>
      </c>
      <c r="AJ49" s="18">
        <f t="shared" si="93"/>
        <v>8881023.9591175783</v>
      </c>
      <c r="AK49" s="18">
        <f t="shared" si="93"/>
        <v>9160349.8499225825</v>
      </c>
      <c r="AL49" s="18">
        <f t="shared" si="93"/>
        <v>10404749.434073124</v>
      </c>
      <c r="AM49" s="18">
        <f t="shared" si="93"/>
        <v>11122489.456258822</v>
      </c>
      <c r="AN49" s="18">
        <f t="shared" si="93"/>
        <v>10454405.387318356</v>
      </c>
      <c r="AO49" s="18">
        <f t="shared" si="93"/>
        <v>11942785.61356739</v>
      </c>
      <c r="AP49" s="18">
        <f t="shared" si="93"/>
        <v>14516156.931008631</v>
      </c>
      <c r="AQ49" s="18">
        <f t="shared" si="93"/>
        <v>15268377.011117622</v>
      </c>
      <c r="AR49" s="18">
        <f t="shared" si="93"/>
        <v>17218909.579018887</v>
      </c>
      <c r="AS49" s="18">
        <f t="shared" si="93"/>
        <v>8044826.1208727099</v>
      </c>
      <c r="AT49" s="18">
        <f t="shared" si="93"/>
        <v>8296047.587166464</v>
      </c>
      <c r="AU49" s="18">
        <f t="shared" si="93"/>
        <v>8475389.2918473985</v>
      </c>
      <c r="AV49" s="18">
        <f t="shared" si="93"/>
        <v>8925421.900420526</v>
      </c>
      <c r="AW49" s="18">
        <f t="shared" si="93"/>
        <v>8891223.5858451556</v>
      </c>
      <c r="AX49" s="18">
        <f t="shared" si="93"/>
        <v>9919947.4071879443</v>
      </c>
      <c r="AY49" s="18">
        <f t="shared" si="93"/>
        <v>12499399.044342099</v>
      </c>
      <c r="AZ49" s="18">
        <f t="shared" si="93"/>
        <v>12574592.261257906</v>
      </c>
      <c r="BA49" s="18">
        <f t="shared" si="93"/>
        <v>10927950.611257905</v>
      </c>
      <c r="BB49" s="18">
        <f t="shared" si="93"/>
        <v>11232170.191257905</v>
      </c>
      <c r="BC49" s="18">
        <f t="shared" si="93"/>
        <v>11065089.301257905</v>
      </c>
      <c r="BD49" s="18">
        <f t="shared" si="93"/>
        <v>11307205.361257905</v>
      </c>
      <c r="BE49" s="18">
        <f t="shared" si="93"/>
        <v>-1348957.798742095</v>
      </c>
      <c r="BF49" s="18">
        <f t="shared" si="93"/>
        <v>-1131284.2187420949</v>
      </c>
      <c r="BG49" s="18">
        <f t="shared" si="93"/>
        <v>-1050216.768742095</v>
      </c>
      <c r="BH49" s="18">
        <f t="shared" si="93"/>
        <v>-791591.64874209499</v>
      </c>
      <c r="BI49" s="18">
        <f t="shared" si="93"/>
        <v>-520854.81874209497</v>
      </c>
      <c r="BJ49" s="18">
        <f t="shared" si="93"/>
        <v>-341874.97874209494</v>
      </c>
      <c r="BK49" s="18">
        <f t="shared" si="93"/>
        <v>301967.00125790504</v>
      </c>
      <c r="BL49" s="18">
        <f>BK57</f>
        <v>639328.12125790503</v>
      </c>
      <c r="BM49" s="18">
        <f>BL57</f>
        <v>0.24125790502876043</v>
      </c>
      <c r="BN49" s="18">
        <f t="shared" ref="BN49:CA49" si="94">BM57</f>
        <v>0.24125790502876043</v>
      </c>
      <c r="BO49" s="18">
        <f t="shared" si="94"/>
        <v>0.24125790502876043</v>
      </c>
      <c r="BP49" s="18">
        <f t="shared" si="94"/>
        <v>0.24125790502876043</v>
      </c>
      <c r="BQ49" s="18">
        <f t="shared" si="94"/>
        <v>0.24125790502876043</v>
      </c>
      <c r="BR49" s="18">
        <f t="shared" si="94"/>
        <v>0.24125790502876043</v>
      </c>
      <c r="BS49" s="18">
        <f t="shared" si="94"/>
        <v>0.24125790502876043</v>
      </c>
      <c r="BT49" s="18">
        <f t="shared" si="94"/>
        <v>0.24125790502876043</v>
      </c>
      <c r="BU49" s="18">
        <f t="shared" si="94"/>
        <v>0.24125790502876043</v>
      </c>
      <c r="BV49" s="18">
        <f t="shared" si="94"/>
        <v>0.24125790502876043</v>
      </c>
      <c r="BW49" s="18">
        <f t="shared" si="94"/>
        <v>0.24125790502876043</v>
      </c>
      <c r="BX49" s="18">
        <f t="shared" si="94"/>
        <v>1.2579050287604421E-3</v>
      </c>
      <c r="BY49" s="18">
        <f t="shared" si="94"/>
        <v>1.2579050287604421E-3</v>
      </c>
      <c r="BZ49" s="18">
        <f t="shared" si="94"/>
        <v>1.2579050287604421E-3</v>
      </c>
      <c r="CA49" s="18">
        <f t="shared" si="94"/>
        <v>1.2579050287604421E-3</v>
      </c>
    </row>
    <row r="50" spans="1:80" x14ac:dyDescent="0.2">
      <c r="A50" s="276"/>
      <c r="B50" s="275" t="s">
        <v>199</v>
      </c>
      <c r="C50" s="275"/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-244916.936995064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-5735253.9088435043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-10454405.387318401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81">
        <v>-12574592.26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24">
        <v>0</v>
      </c>
      <c r="BQ50" s="24">
        <v>0</v>
      </c>
      <c r="BR50" s="24">
        <v>0</v>
      </c>
      <c r="BS50" s="24">
        <v>0</v>
      </c>
      <c r="BT50" s="24">
        <v>0</v>
      </c>
      <c r="BU50" s="24">
        <v>0</v>
      </c>
      <c r="BV50" s="24">
        <v>0</v>
      </c>
      <c r="BW50" s="24">
        <v>0</v>
      </c>
      <c r="BX50" s="24"/>
      <c r="BY50" s="24"/>
      <c r="BZ50" s="24"/>
      <c r="CA50" s="24"/>
    </row>
    <row r="51" spans="1:80" x14ac:dyDescent="0.2">
      <c r="A51" s="8"/>
      <c r="B51" s="275" t="s">
        <v>204</v>
      </c>
      <c r="C51" s="20"/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81"/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-639327.88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4">
        <v>0</v>
      </c>
      <c r="BT51" s="24">
        <v>0</v>
      </c>
      <c r="BU51" s="24">
        <v>0</v>
      </c>
      <c r="BV51" s="24">
        <v>0</v>
      </c>
      <c r="BW51" s="24">
        <v>0</v>
      </c>
      <c r="BX51" s="24"/>
      <c r="BY51" s="24"/>
      <c r="BZ51" s="24"/>
      <c r="CA51" s="24"/>
    </row>
    <row r="52" spans="1:80" x14ac:dyDescent="0.2">
      <c r="A52" s="276"/>
      <c r="B52" s="277" t="s">
        <v>439</v>
      </c>
      <c r="C52" s="275"/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197720.5331578434</v>
      </c>
      <c r="AE52" s="24">
        <v>19809.365142105962</v>
      </c>
      <c r="AF52" s="24">
        <v>1775.0925828351174</v>
      </c>
      <c r="AG52" s="24">
        <v>388.0742268152535</v>
      </c>
      <c r="AH52" s="24">
        <v>168.33523267018609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0</v>
      </c>
      <c r="BS52" s="24">
        <v>0</v>
      </c>
      <c r="BT52" s="24">
        <v>0</v>
      </c>
      <c r="BU52" s="24">
        <v>0</v>
      </c>
      <c r="BV52" s="24">
        <v>0</v>
      </c>
      <c r="BW52" s="24">
        <v>0</v>
      </c>
      <c r="BX52" s="24"/>
      <c r="BY52" s="24"/>
      <c r="BZ52" s="24"/>
      <c r="CA52" s="24"/>
    </row>
    <row r="53" spans="1:80" x14ac:dyDescent="0.2">
      <c r="A53" s="276"/>
      <c r="B53" s="275" t="s">
        <v>440</v>
      </c>
      <c r="C53" s="275"/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-41502.121588802249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/>
      <c r="BY53" s="24"/>
      <c r="BZ53" s="24"/>
      <c r="CA53" s="24"/>
    </row>
    <row r="54" spans="1:80" x14ac:dyDescent="0.2">
      <c r="A54" s="276"/>
      <c r="B54" s="277" t="s">
        <v>447</v>
      </c>
      <c r="C54" s="275"/>
      <c r="D54" s="24"/>
      <c r="E54" s="24"/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-0.24</v>
      </c>
      <c r="BX54" s="24"/>
      <c r="BY54" s="24"/>
      <c r="BZ54" s="24"/>
      <c r="CA54" s="24"/>
    </row>
    <row r="55" spans="1:80" x14ac:dyDescent="0.2">
      <c r="A55" s="275"/>
      <c r="B55" s="275" t="s">
        <v>207</v>
      </c>
      <c r="C55" s="275"/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-199465.60817156127</v>
      </c>
      <c r="K55" s="24">
        <v>839909.63929235772</v>
      </c>
      <c r="L55" s="24">
        <v>-132528.25807590262</v>
      </c>
      <c r="M55" s="24">
        <v>-103484.37216730745</v>
      </c>
      <c r="N55" s="24">
        <v>700770.85968530783</v>
      </c>
      <c r="O55" s="24">
        <v>-818783.20197902794</v>
      </c>
      <c r="P55" s="24">
        <v>1096276.0165001631</v>
      </c>
      <c r="Q55" s="24">
        <v>-817310.30951343151</v>
      </c>
      <c r="R55" s="24">
        <v>958170.01138508262</v>
      </c>
      <c r="S55" s="24">
        <v>784942.6259112932</v>
      </c>
      <c r="T55" s="24">
        <v>30704.375064515523</v>
      </c>
      <c r="U55" s="24">
        <v>673040.03886486136</v>
      </c>
      <c r="V55" s="24">
        <v>263331.30598785734</v>
      </c>
      <c r="W55" s="24">
        <v>38116.316063273625</v>
      </c>
      <c r="X55" s="24">
        <v>348979.22271862964</v>
      </c>
      <c r="Y55" s="24">
        <v>1286283.3942931639</v>
      </c>
      <c r="Z55" s="24">
        <v>-421340.3069793639</v>
      </c>
      <c r="AA55" s="24">
        <v>1370054.8696792435</v>
      </c>
      <c r="AB55" s="24">
        <v>1490456.606397552</v>
      </c>
      <c r="AC55" s="24">
        <v>2821545.5923420191</v>
      </c>
      <c r="AD55" s="24">
        <v>1654548.6437538122</v>
      </c>
      <c r="AE55" s="24">
        <v>494103.71222840523</v>
      </c>
      <c r="AF55" s="24">
        <v>690188.31342275883</v>
      </c>
      <c r="AG55" s="24">
        <v>727750.65767317871</v>
      </c>
      <c r="AH55" s="24">
        <v>647189.07880039897</v>
      </c>
      <c r="AI55" s="24">
        <v>259386.30302540021</v>
      </c>
      <c r="AJ55" s="24">
        <v>279325.8908050044</v>
      </c>
      <c r="AK55" s="24">
        <v>1244399.5841505413</v>
      </c>
      <c r="AL55" s="24">
        <v>717740.02218569873</v>
      </c>
      <c r="AM55" s="24">
        <v>-668084.06894046708</v>
      </c>
      <c r="AN55" s="24">
        <v>1488380.2262490329</v>
      </c>
      <c r="AO55" s="24">
        <v>2573371.3174412423</v>
      </c>
      <c r="AP55" s="24">
        <v>752220.08010899019</v>
      </c>
      <c r="AQ55" s="24">
        <v>1950532.5679012637</v>
      </c>
      <c r="AR55" s="24">
        <v>1280321.929172223</v>
      </c>
      <c r="AS55" s="24">
        <v>251221.46629375406</v>
      </c>
      <c r="AT55" s="24">
        <v>179341.70468093536</v>
      </c>
      <c r="AU55" s="24">
        <v>450032.60857312684</v>
      </c>
      <c r="AV55" s="24">
        <v>-34198.314575369746</v>
      </c>
      <c r="AW55" s="24">
        <v>1028723.8213427879</v>
      </c>
      <c r="AX55" s="24">
        <v>2579451.6371541549</v>
      </c>
      <c r="AY55" s="24">
        <v>75193.216915806799</v>
      </c>
      <c r="AZ55" s="24">
        <v>-1646641.65</v>
      </c>
      <c r="BA55" s="24">
        <v>304219.58</v>
      </c>
      <c r="BB55" s="24">
        <v>-167080.89000000001</v>
      </c>
      <c r="BC55" s="24">
        <v>242116.06</v>
      </c>
      <c r="BD55" s="24">
        <v>-81570.899999999994</v>
      </c>
      <c r="BE55" s="24">
        <v>217673.58</v>
      </c>
      <c r="BF55" s="24">
        <v>81067.45</v>
      </c>
      <c r="BG55" s="24">
        <v>258625.12</v>
      </c>
      <c r="BH55" s="24">
        <v>270736.83</v>
      </c>
      <c r="BI55" s="24">
        <v>178979.84</v>
      </c>
      <c r="BJ55" s="24">
        <v>643841.98</v>
      </c>
      <c r="BK55" s="24">
        <v>337361.12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/>
      <c r="BY55" s="24"/>
      <c r="BZ55" s="24"/>
      <c r="CA55" s="24"/>
    </row>
    <row r="56" spans="1:80" x14ac:dyDescent="0.2">
      <c r="A56" s="8"/>
      <c r="B56" s="8" t="s">
        <v>201</v>
      </c>
      <c r="C56" s="8"/>
      <c r="D56" s="25">
        <f>SUM(D50:D55)</f>
        <v>0</v>
      </c>
      <c r="E56" s="25">
        <f>SUM(E50:E55)</f>
        <v>0</v>
      </c>
      <c r="F56" s="25">
        <f t="shared" ref="F56:AF56" si="95">SUM(F50:F55)</f>
        <v>0</v>
      </c>
      <c r="G56" s="25">
        <f t="shared" si="95"/>
        <v>0</v>
      </c>
      <c r="H56" s="25">
        <f t="shared" si="95"/>
        <v>0</v>
      </c>
      <c r="I56" s="25">
        <f t="shared" si="95"/>
        <v>0</v>
      </c>
      <c r="J56" s="25">
        <f t="shared" si="95"/>
        <v>-199465.60817156127</v>
      </c>
      <c r="K56" s="25">
        <f t="shared" si="95"/>
        <v>839909.63929235772</v>
      </c>
      <c r="L56" s="25">
        <f t="shared" si="95"/>
        <v>-132528.25807590262</v>
      </c>
      <c r="M56" s="25">
        <f t="shared" si="95"/>
        <v>-103484.37216730745</v>
      </c>
      <c r="N56" s="25">
        <f t="shared" si="95"/>
        <v>700770.85968530783</v>
      </c>
      <c r="O56" s="25">
        <f t="shared" si="95"/>
        <v>-818783.20197902794</v>
      </c>
      <c r="P56" s="25">
        <f t="shared" si="95"/>
        <v>1054773.8949113609</v>
      </c>
      <c r="Q56" s="25">
        <f t="shared" si="95"/>
        <v>-817310.30951343151</v>
      </c>
      <c r="R56" s="25">
        <f t="shared" si="95"/>
        <v>958170.01138508262</v>
      </c>
      <c r="S56" s="25">
        <f t="shared" si="95"/>
        <v>784942.6259112932</v>
      </c>
      <c r="T56" s="25">
        <f t="shared" si="95"/>
        <v>-214212.56193054846</v>
      </c>
      <c r="U56" s="25">
        <f t="shared" si="95"/>
        <v>673040.03886486136</v>
      </c>
      <c r="V56" s="25">
        <f t="shared" si="95"/>
        <v>263331.30598785734</v>
      </c>
      <c r="W56" s="25">
        <f t="shared" si="95"/>
        <v>38116.316063273625</v>
      </c>
      <c r="X56" s="25">
        <f t="shared" si="95"/>
        <v>348979.22271862964</v>
      </c>
      <c r="Y56" s="25">
        <f t="shared" si="95"/>
        <v>1286283.3942931639</v>
      </c>
      <c r="Z56" s="25">
        <f t="shared" si="95"/>
        <v>-421340.3069793639</v>
      </c>
      <c r="AA56" s="25">
        <f t="shared" si="95"/>
        <v>1370054.8696792435</v>
      </c>
      <c r="AB56" s="25">
        <f t="shared" si="95"/>
        <v>1490456.606397552</v>
      </c>
      <c r="AC56" s="25">
        <f t="shared" si="95"/>
        <v>2821545.5923420191</v>
      </c>
      <c r="AD56" s="25">
        <f t="shared" si="95"/>
        <v>1852269.1769116556</v>
      </c>
      <c r="AE56" s="25">
        <f t="shared" si="95"/>
        <v>513913.07737051119</v>
      </c>
      <c r="AF56" s="25">
        <f t="shared" si="95"/>
        <v>-5043290.5028379103</v>
      </c>
      <c r="AG56" s="25">
        <f>SUM(AG50:AG55)</f>
        <v>728138.73189999396</v>
      </c>
      <c r="AH56" s="25">
        <f t="shared" ref="AH56:BL56" si="96">SUM(AH50:AH55)</f>
        <v>647357.41403306916</v>
      </c>
      <c r="AI56" s="25">
        <f t="shared" si="96"/>
        <v>259386.30302540021</v>
      </c>
      <c r="AJ56" s="25">
        <f t="shared" si="96"/>
        <v>279325.8908050044</v>
      </c>
      <c r="AK56" s="25">
        <f t="shared" si="96"/>
        <v>1244399.5841505413</v>
      </c>
      <c r="AL56" s="25">
        <f t="shared" si="96"/>
        <v>717740.02218569873</v>
      </c>
      <c r="AM56" s="25">
        <f t="shared" si="96"/>
        <v>-668084.06894046708</v>
      </c>
      <c r="AN56" s="25">
        <f t="shared" si="96"/>
        <v>1488380.2262490329</v>
      </c>
      <c r="AO56" s="25">
        <f t="shared" si="96"/>
        <v>2573371.3174412423</v>
      </c>
      <c r="AP56" s="25">
        <f t="shared" si="96"/>
        <v>752220.08010899019</v>
      </c>
      <c r="AQ56" s="25">
        <f t="shared" si="96"/>
        <v>1950532.5679012637</v>
      </c>
      <c r="AR56" s="25">
        <f t="shared" si="96"/>
        <v>-9174083.4581461772</v>
      </c>
      <c r="AS56" s="25">
        <f t="shared" si="96"/>
        <v>251221.46629375406</v>
      </c>
      <c r="AT56" s="25">
        <f t="shared" si="96"/>
        <v>179341.70468093536</v>
      </c>
      <c r="AU56" s="25">
        <f t="shared" si="96"/>
        <v>450032.60857312684</v>
      </c>
      <c r="AV56" s="25">
        <f t="shared" si="96"/>
        <v>-34198.314575369746</v>
      </c>
      <c r="AW56" s="25">
        <f t="shared" si="96"/>
        <v>1028723.8213427879</v>
      </c>
      <c r="AX56" s="25">
        <f t="shared" si="96"/>
        <v>2579451.6371541549</v>
      </c>
      <c r="AY56" s="25">
        <f t="shared" si="96"/>
        <v>75193.216915806799</v>
      </c>
      <c r="AZ56" s="25">
        <f t="shared" si="96"/>
        <v>-1646641.65</v>
      </c>
      <c r="BA56" s="25">
        <f t="shared" si="96"/>
        <v>304219.58</v>
      </c>
      <c r="BB56" s="25">
        <f t="shared" si="96"/>
        <v>-167080.89000000001</v>
      </c>
      <c r="BC56" s="25">
        <f t="shared" si="96"/>
        <v>242116.06</v>
      </c>
      <c r="BD56" s="25">
        <f t="shared" si="96"/>
        <v>-12656163.16</v>
      </c>
      <c r="BE56" s="25">
        <f t="shared" si="96"/>
        <v>217673.58</v>
      </c>
      <c r="BF56" s="25">
        <f t="shared" si="96"/>
        <v>81067.45</v>
      </c>
      <c r="BG56" s="25">
        <f t="shared" si="96"/>
        <v>258625.12</v>
      </c>
      <c r="BH56" s="25">
        <f t="shared" si="96"/>
        <v>270736.83</v>
      </c>
      <c r="BI56" s="25">
        <f t="shared" si="96"/>
        <v>178979.84</v>
      </c>
      <c r="BJ56" s="25">
        <f t="shared" si="96"/>
        <v>643841.98</v>
      </c>
      <c r="BK56" s="25">
        <f t="shared" si="96"/>
        <v>337361.12</v>
      </c>
      <c r="BL56" s="25">
        <f t="shared" si="96"/>
        <v>-639327.88</v>
      </c>
      <c r="BM56" s="25">
        <f t="shared" ref="BM56:CA56" si="97">SUM(BM50:BM55)</f>
        <v>0</v>
      </c>
      <c r="BN56" s="25">
        <f t="shared" si="97"/>
        <v>0</v>
      </c>
      <c r="BO56" s="25">
        <f t="shared" si="97"/>
        <v>0</v>
      </c>
      <c r="BP56" s="25">
        <f t="shared" si="97"/>
        <v>0</v>
      </c>
      <c r="BQ56" s="25">
        <f t="shared" si="97"/>
        <v>0</v>
      </c>
      <c r="BR56" s="25">
        <f t="shared" si="97"/>
        <v>0</v>
      </c>
      <c r="BS56" s="25">
        <f t="shared" si="97"/>
        <v>0</v>
      </c>
      <c r="BT56" s="25">
        <f t="shared" si="97"/>
        <v>0</v>
      </c>
      <c r="BU56" s="25">
        <f t="shared" si="97"/>
        <v>0</v>
      </c>
      <c r="BV56" s="25">
        <f t="shared" si="97"/>
        <v>0</v>
      </c>
      <c r="BW56" s="25">
        <f t="shared" si="97"/>
        <v>-0.24</v>
      </c>
      <c r="BX56" s="25">
        <f t="shared" si="97"/>
        <v>0</v>
      </c>
      <c r="BY56" s="25">
        <f t="shared" si="97"/>
        <v>0</v>
      </c>
      <c r="BZ56" s="25">
        <f t="shared" si="97"/>
        <v>0</v>
      </c>
      <c r="CA56" s="25">
        <f t="shared" si="97"/>
        <v>0</v>
      </c>
    </row>
    <row r="57" spans="1:80" x14ac:dyDescent="0.2">
      <c r="A57" s="8"/>
      <c r="B57" s="8" t="s">
        <v>202</v>
      </c>
      <c r="C57" s="8"/>
      <c r="D57" s="18">
        <f>D49+D56</f>
        <v>0</v>
      </c>
      <c r="E57" s="18">
        <f t="shared" ref="E57:BM57" si="98">E49+E56</f>
        <v>0</v>
      </c>
      <c r="F57" s="18">
        <f t="shared" si="98"/>
        <v>0</v>
      </c>
      <c r="G57" s="18">
        <f t="shared" si="98"/>
        <v>0</v>
      </c>
      <c r="H57" s="18">
        <f t="shared" si="98"/>
        <v>0</v>
      </c>
      <c r="I57" s="18">
        <f t="shared" si="98"/>
        <v>0</v>
      </c>
      <c r="J57" s="18">
        <f t="shared" si="98"/>
        <v>-199465.60817156127</v>
      </c>
      <c r="K57" s="18">
        <f t="shared" si="98"/>
        <v>640444.03112079646</v>
      </c>
      <c r="L57" s="18">
        <f t="shared" si="98"/>
        <v>507915.77304489387</v>
      </c>
      <c r="M57" s="18">
        <f t="shared" si="98"/>
        <v>404431.40087758645</v>
      </c>
      <c r="N57" s="18">
        <f t="shared" si="98"/>
        <v>1105202.2605628944</v>
      </c>
      <c r="O57" s="18">
        <f t="shared" si="98"/>
        <v>286419.05858386646</v>
      </c>
      <c r="P57" s="18">
        <f t="shared" si="98"/>
        <v>1341192.9534952273</v>
      </c>
      <c r="Q57" s="18">
        <f t="shared" si="98"/>
        <v>523882.64398179576</v>
      </c>
      <c r="R57" s="18">
        <f t="shared" si="98"/>
        <v>1482052.6553668785</v>
      </c>
      <c r="S57" s="18">
        <f t="shared" si="98"/>
        <v>2266995.2812781716</v>
      </c>
      <c r="T57" s="18">
        <f t="shared" si="98"/>
        <v>2052782.7193476232</v>
      </c>
      <c r="U57" s="18">
        <f t="shared" si="98"/>
        <v>2725822.7582124844</v>
      </c>
      <c r="V57" s="18">
        <f t="shared" si="98"/>
        <v>2989154.0642003417</v>
      </c>
      <c r="W57" s="18">
        <f t="shared" si="98"/>
        <v>3027270.3802636154</v>
      </c>
      <c r="X57" s="18">
        <f t="shared" si="98"/>
        <v>3376249.6029822449</v>
      </c>
      <c r="Y57" s="18">
        <f t="shared" si="98"/>
        <v>4662532.9972754084</v>
      </c>
      <c r="Z57" s="18">
        <f t="shared" si="98"/>
        <v>4241192.6902960446</v>
      </c>
      <c r="AA57" s="18">
        <f t="shared" si="98"/>
        <v>5611247.5599752879</v>
      </c>
      <c r="AB57" s="18">
        <f t="shared" si="98"/>
        <v>7101704.1663728394</v>
      </c>
      <c r="AC57" s="18">
        <f t="shared" si="98"/>
        <v>9923249.7587148584</v>
      </c>
      <c r="AD57" s="18">
        <f t="shared" si="98"/>
        <v>11775518.935626514</v>
      </c>
      <c r="AE57" s="18">
        <f t="shared" si="98"/>
        <v>12289432.012997026</v>
      </c>
      <c r="AF57" s="18">
        <f t="shared" si="98"/>
        <v>7246141.5101591153</v>
      </c>
      <c r="AG57" s="18">
        <f t="shared" si="98"/>
        <v>7974280.2420591097</v>
      </c>
      <c r="AH57" s="18">
        <f t="shared" si="98"/>
        <v>8621637.6560921781</v>
      </c>
      <c r="AI57" s="18">
        <f t="shared" si="98"/>
        <v>8881023.9591175783</v>
      </c>
      <c r="AJ57" s="18">
        <f t="shared" si="98"/>
        <v>9160349.8499225825</v>
      </c>
      <c r="AK57" s="18">
        <f t="shared" si="98"/>
        <v>10404749.434073124</v>
      </c>
      <c r="AL57" s="18">
        <f t="shared" si="98"/>
        <v>11122489.456258822</v>
      </c>
      <c r="AM57" s="18">
        <f t="shared" si="98"/>
        <v>10454405.387318356</v>
      </c>
      <c r="AN57" s="18">
        <f t="shared" si="98"/>
        <v>11942785.61356739</v>
      </c>
      <c r="AO57" s="18">
        <f t="shared" si="98"/>
        <v>14516156.931008631</v>
      </c>
      <c r="AP57" s="18">
        <f t="shared" si="98"/>
        <v>15268377.011117622</v>
      </c>
      <c r="AQ57" s="18">
        <f t="shared" si="98"/>
        <v>17218909.579018887</v>
      </c>
      <c r="AR57" s="18">
        <f t="shared" si="98"/>
        <v>8044826.1208727099</v>
      </c>
      <c r="AS57" s="18">
        <f t="shared" si="98"/>
        <v>8296047.587166464</v>
      </c>
      <c r="AT57" s="18">
        <f t="shared" si="98"/>
        <v>8475389.2918473985</v>
      </c>
      <c r="AU57" s="18">
        <f t="shared" si="98"/>
        <v>8925421.900420526</v>
      </c>
      <c r="AV57" s="18">
        <f t="shared" si="98"/>
        <v>8891223.5858451556</v>
      </c>
      <c r="AW57" s="18">
        <f t="shared" si="98"/>
        <v>9919947.4071879443</v>
      </c>
      <c r="AX57" s="18">
        <f t="shared" si="98"/>
        <v>12499399.044342099</v>
      </c>
      <c r="AY57" s="18">
        <f t="shared" si="98"/>
        <v>12574592.261257906</v>
      </c>
      <c r="AZ57" s="18">
        <f t="shared" si="98"/>
        <v>10927950.611257905</v>
      </c>
      <c r="BA57" s="18">
        <f t="shared" si="98"/>
        <v>11232170.191257905</v>
      </c>
      <c r="BB57" s="18">
        <f t="shared" si="98"/>
        <v>11065089.301257905</v>
      </c>
      <c r="BC57" s="18">
        <f t="shared" si="98"/>
        <v>11307205.361257905</v>
      </c>
      <c r="BD57" s="18">
        <f t="shared" si="98"/>
        <v>-1348957.798742095</v>
      </c>
      <c r="BE57" s="18">
        <f t="shared" si="98"/>
        <v>-1131284.2187420949</v>
      </c>
      <c r="BF57" s="18">
        <f t="shared" si="98"/>
        <v>-1050216.768742095</v>
      </c>
      <c r="BG57" s="18">
        <f t="shared" si="98"/>
        <v>-791591.64874209499</v>
      </c>
      <c r="BH57" s="18">
        <f t="shared" si="98"/>
        <v>-520854.81874209497</v>
      </c>
      <c r="BI57" s="18">
        <f t="shared" si="98"/>
        <v>-341874.97874209494</v>
      </c>
      <c r="BJ57" s="18">
        <f t="shared" si="98"/>
        <v>301967.00125790504</v>
      </c>
      <c r="BK57" s="18">
        <f t="shared" si="98"/>
        <v>639328.12125790503</v>
      </c>
      <c r="BL57" s="18">
        <f t="shared" si="98"/>
        <v>0.24125790502876043</v>
      </c>
      <c r="BM57" s="18">
        <f t="shared" si="98"/>
        <v>0.24125790502876043</v>
      </c>
      <c r="BN57" s="18">
        <f t="shared" ref="BN57" si="99">BN49+BN56</f>
        <v>0.24125790502876043</v>
      </c>
      <c r="BO57" s="18">
        <f t="shared" ref="BO57" si="100">BO49+BO56</f>
        <v>0.24125790502876043</v>
      </c>
      <c r="BP57" s="18">
        <f t="shared" ref="BP57" si="101">BP49+BP56</f>
        <v>0.24125790502876043</v>
      </c>
      <c r="BQ57" s="18">
        <f t="shared" ref="BQ57" si="102">BQ49+BQ56</f>
        <v>0.24125790502876043</v>
      </c>
      <c r="BR57" s="18">
        <f t="shared" ref="BR57" si="103">BR49+BR56</f>
        <v>0.24125790502876043</v>
      </c>
      <c r="BS57" s="18">
        <f t="shared" ref="BS57" si="104">BS49+BS56</f>
        <v>0.24125790502876043</v>
      </c>
      <c r="BT57" s="18">
        <f t="shared" ref="BT57" si="105">BT49+BT56</f>
        <v>0.24125790502876043</v>
      </c>
      <c r="BU57" s="18">
        <f t="shared" ref="BU57" si="106">BU49+BU56</f>
        <v>0.24125790502876043</v>
      </c>
      <c r="BV57" s="18">
        <f t="shared" ref="BV57" si="107">BV49+BV56</f>
        <v>0.24125790502876043</v>
      </c>
      <c r="BW57" s="18">
        <f t="shared" ref="BW57" si="108">BW49+BW56</f>
        <v>1.2579050287604421E-3</v>
      </c>
      <c r="BX57" s="18">
        <f t="shared" ref="BX57" si="109">BX49+BX56</f>
        <v>1.2579050287604421E-3</v>
      </c>
      <c r="BY57" s="18">
        <f t="shared" ref="BY57" si="110">BY49+BY56</f>
        <v>1.2579050287604421E-3</v>
      </c>
      <c r="BZ57" s="18">
        <f t="shared" ref="BZ57" si="111">BZ49+BZ56</f>
        <v>1.2579050287604421E-3</v>
      </c>
      <c r="CA57" s="18">
        <f t="shared" ref="CA57" si="112">CA49+CA56</f>
        <v>1.2579050287604421E-3</v>
      </c>
    </row>
    <row r="58" spans="1:80" x14ac:dyDescent="0.2">
      <c r="A58" s="8"/>
      <c r="B58" s="8"/>
      <c r="C58" s="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8"/>
      <c r="BY58" s="8"/>
      <c r="BZ58" s="8"/>
      <c r="CA58" s="8"/>
    </row>
    <row r="59" spans="1:80" x14ac:dyDescent="0.2">
      <c r="A59" s="4" t="s">
        <v>208</v>
      </c>
      <c r="C59" s="16">
        <v>18237292</v>
      </c>
      <c r="D59" s="280"/>
      <c r="E59" s="280"/>
      <c r="F59" s="280"/>
      <c r="G59" s="280"/>
      <c r="H59" s="280"/>
      <c r="I59" s="280"/>
      <c r="J59" s="280"/>
      <c r="K59" s="280"/>
      <c r="L59" s="280"/>
      <c r="M59" s="280"/>
      <c r="N59" s="280"/>
      <c r="O59" s="280"/>
      <c r="P59" s="280"/>
      <c r="Q59" s="280"/>
      <c r="R59" s="280"/>
      <c r="S59" s="280"/>
      <c r="T59" s="280"/>
      <c r="U59" s="280"/>
      <c r="V59" s="280"/>
      <c r="W59" s="280"/>
      <c r="X59" s="280"/>
      <c r="Y59" s="280"/>
      <c r="Z59" s="280"/>
      <c r="AA59" s="280"/>
      <c r="AB59" s="280"/>
      <c r="AC59" s="280"/>
      <c r="AD59" s="280"/>
      <c r="AE59" s="280"/>
      <c r="AF59" s="280"/>
      <c r="AG59" s="280"/>
      <c r="AH59" s="280"/>
      <c r="AI59" s="280"/>
      <c r="AJ59" s="280"/>
      <c r="AK59" s="280"/>
      <c r="AL59" s="280"/>
      <c r="AM59" s="280"/>
      <c r="AN59" s="280"/>
      <c r="AO59" s="280"/>
      <c r="AP59" s="280"/>
      <c r="AQ59" s="280"/>
      <c r="AR59" s="280"/>
      <c r="AS59" s="280"/>
      <c r="AT59" s="280"/>
      <c r="AU59" s="280"/>
      <c r="AV59" s="280"/>
      <c r="AW59" s="280"/>
      <c r="AX59" s="280"/>
      <c r="AY59" s="280"/>
      <c r="AZ59" s="280"/>
      <c r="BA59" s="280"/>
      <c r="BB59" s="280"/>
      <c r="BC59" s="280"/>
      <c r="BD59" s="281"/>
      <c r="BE59" s="280"/>
      <c r="BF59" s="280"/>
      <c r="BG59" s="280"/>
      <c r="BH59" s="280"/>
      <c r="BI59" s="280"/>
      <c r="BJ59" s="280"/>
      <c r="BK59" s="280"/>
      <c r="BL59" s="280"/>
      <c r="BM59" s="280"/>
      <c r="BN59" s="280"/>
      <c r="BO59" s="280"/>
      <c r="BP59" s="280"/>
      <c r="BQ59" s="280"/>
      <c r="BR59" s="280"/>
      <c r="BS59" s="280"/>
      <c r="BT59" s="280"/>
      <c r="BU59" s="280"/>
      <c r="BV59" s="280"/>
      <c r="BW59" s="8"/>
      <c r="BY59" s="8"/>
      <c r="BZ59" s="8"/>
      <c r="CA59" s="8"/>
    </row>
    <row r="60" spans="1:80" s="26" customFormat="1" x14ac:dyDescent="0.2">
      <c r="A60" s="7"/>
      <c r="B60" s="7" t="s">
        <v>198</v>
      </c>
      <c r="C60" s="16">
        <v>25400692</v>
      </c>
      <c r="D60" s="18">
        <v>0</v>
      </c>
      <c r="E60" s="18">
        <f>D65</f>
        <v>0</v>
      </c>
      <c r="F60" s="18">
        <f t="shared" ref="F60:BO60" si="113">E65</f>
        <v>0</v>
      </c>
      <c r="G60" s="18">
        <f t="shared" si="113"/>
        <v>0</v>
      </c>
      <c r="H60" s="18">
        <f t="shared" si="113"/>
        <v>0</v>
      </c>
      <c r="I60" s="18">
        <f t="shared" si="113"/>
        <v>0</v>
      </c>
      <c r="J60" s="18">
        <f t="shared" si="113"/>
        <v>0</v>
      </c>
      <c r="K60" s="18">
        <f t="shared" si="113"/>
        <v>0</v>
      </c>
      <c r="L60" s="18">
        <f t="shared" si="113"/>
        <v>0</v>
      </c>
      <c r="M60" s="18">
        <f t="shared" si="113"/>
        <v>0</v>
      </c>
      <c r="N60" s="18">
        <f t="shared" si="113"/>
        <v>0</v>
      </c>
      <c r="O60" s="18">
        <f t="shared" si="113"/>
        <v>0</v>
      </c>
      <c r="P60" s="18">
        <f t="shared" si="113"/>
        <v>0</v>
      </c>
      <c r="Q60" s="18">
        <f t="shared" si="113"/>
        <v>0</v>
      </c>
      <c r="R60" s="18">
        <f t="shared" si="113"/>
        <v>0</v>
      </c>
      <c r="S60" s="18">
        <f t="shared" si="113"/>
        <v>0</v>
      </c>
      <c r="T60" s="18">
        <f t="shared" si="113"/>
        <v>0</v>
      </c>
      <c r="U60" s="18">
        <f t="shared" si="113"/>
        <v>0</v>
      </c>
      <c r="V60" s="18">
        <f t="shared" si="113"/>
        <v>0</v>
      </c>
      <c r="W60" s="18">
        <f t="shared" si="113"/>
        <v>0</v>
      </c>
      <c r="X60" s="18">
        <f t="shared" si="113"/>
        <v>0</v>
      </c>
      <c r="Y60" s="18">
        <f t="shared" si="113"/>
        <v>0</v>
      </c>
      <c r="Z60" s="18">
        <f t="shared" si="113"/>
        <v>0</v>
      </c>
      <c r="AA60" s="18">
        <f t="shared" si="113"/>
        <v>0</v>
      </c>
      <c r="AB60" s="18">
        <f t="shared" si="113"/>
        <v>0</v>
      </c>
      <c r="AC60" s="18">
        <f t="shared" si="113"/>
        <v>0</v>
      </c>
      <c r="AD60" s="18">
        <f t="shared" si="113"/>
        <v>0</v>
      </c>
      <c r="AE60" s="18">
        <f t="shared" si="113"/>
        <v>0</v>
      </c>
      <c r="AF60" s="18">
        <f t="shared" si="113"/>
        <v>0</v>
      </c>
      <c r="AG60" s="18">
        <f t="shared" si="113"/>
        <v>0</v>
      </c>
      <c r="AH60" s="18">
        <f t="shared" si="113"/>
        <v>0</v>
      </c>
      <c r="AI60" s="18">
        <f t="shared" si="113"/>
        <v>0</v>
      </c>
      <c r="AJ60" s="18">
        <f t="shared" si="113"/>
        <v>0</v>
      </c>
      <c r="AK60" s="18">
        <f t="shared" si="113"/>
        <v>0</v>
      </c>
      <c r="AL60" s="18">
        <f t="shared" si="113"/>
        <v>0</v>
      </c>
      <c r="AM60" s="18">
        <f t="shared" si="113"/>
        <v>0</v>
      </c>
      <c r="AN60" s="18">
        <f t="shared" si="113"/>
        <v>0</v>
      </c>
      <c r="AO60" s="18">
        <f t="shared" si="113"/>
        <v>0</v>
      </c>
      <c r="AP60" s="18">
        <f t="shared" si="113"/>
        <v>0</v>
      </c>
      <c r="AQ60" s="18">
        <f t="shared" si="113"/>
        <v>0</v>
      </c>
      <c r="AR60" s="18">
        <f t="shared" si="113"/>
        <v>0</v>
      </c>
      <c r="AS60" s="18">
        <f t="shared" si="113"/>
        <v>0</v>
      </c>
      <c r="AT60" s="18">
        <f t="shared" si="113"/>
        <v>0</v>
      </c>
      <c r="AU60" s="18">
        <f t="shared" si="113"/>
        <v>0</v>
      </c>
      <c r="AV60" s="18">
        <f t="shared" si="113"/>
        <v>0</v>
      </c>
      <c r="AW60" s="18">
        <f t="shared" si="113"/>
        <v>0</v>
      </c>
      <c r="AX60" s="18">
        <f t="shared" si="113"/>
        <v>0</v>
      </c>
      <c r="AY60" s="18">
        <f t="shared" si="113"/>
        <v>0</v>
      </c>
      <c r="AZ60" s="18">
        <f t="shared" si="113"/>
        <v>0</v>
      </c>
      <c r="BA60" s="18">
        <f t="shared" si="113"/>
        <v>0</v>
      </c>
      <c r="BB60" s="18">
        <f t="shared" si="113"/>
        <v>0</v>
      </c>
      <c r="BC60" s="18">
        <f t="shared" si="113"/>
        <v>0</v>
      </c>
      <c r="BD60" s="18">
        <f t="shared" si="113"/>
        <v>0</v>
      </c>
      <c r="BE60" s="18">
        <f t="shared" si="113"/>
        <v>0</v>
      </c>
      <c r="BF60" s="18">
        <f t="shared" si="113"/>
        <v>0</v>
      </c>
      <c r="BG60" s="18">
        <f t="shared" si="113"/>
        <v>0</v>
      </c>
      <c r="BH60" s="18">
        <f t="shared" si="113"/>
        <v>0</v>
      </c>
      <c r="BI60" s="18">
        <f t="shared" si="113"/>
        <v>0</v>
      </c>
      <c r="BJ60" s="18">
        <f t="shared" si="113"/>
        <v>0</v>
      </c>
      <c r="BK60" s="18">
        <f t="shared" si="113"/>
        <v>0</v>
      </c>
      <c r="BL60" s="18">
        <f t="shared" si="113"/>
        <v>-21797.52</v>
      </c>
      <c r="BM60" s="18">
        <f t="shared" si="113"/>
        <v>1128506.1096399999</v>
      </c>
      <c r="BN60" s="18">
        <f t="shared" si="113"/>
        <v>57536.909639999969</v>
      </c>
      <c r="BO60" s="18">
        <f t="shared" si="113"/>
        <v>-1167721.3803600001</v>
      </c>
      <c r="BP60" s="18">
        <f t="shared" ref="BP60" si="114">BO65</f>
        <v>-1631195.52036</v>
      </c>
      <c r="BQ60" s="18">
        <f t="shared" ref="BQ60" si="115">BP65</f>
        <v>-1908960.26</v>
      </c>
      <c r="BR60" s="18">
        <f t="shared" ref="BR60" si="116">BQ65</f>
        <v>-2200728.2400000002</v>
      </c>
      <c r="BS60" s="18">
        <f t="shared" ref="BS60" si="117">BR65</f>
        <v>-2017706.8300000003</v>
      </c>
      <c r="BT60" s="18">
        <f t="shared" ref="BT60" si="118">BS65</f>
        <v>-2087406.6200000003</v>
      </c>
      <c r="BU60" s="18">
        <f t="shared" ref="BU60" si="119">BT65</f>
        <v>-2050589.4300000004</v>
      </c>
      <c r="BV60" s="18">
        <f>BU65</f>
        <v>-2183856.5000000005</v>
      </c>
      <c r="BW60" s="18">
        <f t="shared" ref="BW60:CA60" si="120">BV65</f>
        <v>-2302303.0500000003</v>
      </c>
      <c r="BX60" s="18">
        <f t="shared" si="120"/>
        <v>-2236606.3800000004</v>
      </c>
      <c r="BY60" s="18">
        <f t="shared" si="120"/>
        <v>-2236606.3800000004</v>
      </c>
      <c r="BZ60" s="18">
        <f t="shared" si="120"/>
        <v>-2236606.3800000004</v>
      </c>
      <c r="CA60" s="18">
        <f t="shared" si="120"/>
        <v>-2236606.3800000004</v>
      </c>
      <c r="CB60" s="7"/>
    </row>
    <row r="61" spans="1:80" s="26" customFormat="1" x14ac:dyDescent="0.2">
      <c r="B61" s="22" t="s">
        <v>199</v>
      </c>
      <c r="C61" s="27"/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0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24">
        <v>-427649.97963999998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0</v>
      </c>
      <c r="BW61" s="24">
        <v>0</v>
      </c>
      <c r="BX61" s="24"/>
      <c r="BY61" s="24"/>
      <c r="BZ61" s="24"/>
      <c r="CA61" s="24"/>
    </row>
    <row r="62" spans="1:80" s="22" customFormat="1" x14ac:dyDescent="0.2">
      <c r="A62" s="26"/>
      <c r="B62" s="22" t="s">
        <v>209</v>
      </c>
      <c r="C62" s="27"/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0</v>
      </c>
      <c r="AI62" s="24">
        <v>0</v>
      </c>
      <c r="AJ62" s="24">
        <v>0</v>
      </c>
      <c r="AK62" s="24">
        <v>0</v>
      </c>
      <c r="AL62" s="24">
        <v>0</v>
      </c>
      <c r="AM62" s="24">
        <v>0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0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0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449447.49963999999</v>
      </c>
      <c r="BM62" s="24"/>
      <c r="BN62" s="24"/>
      <c r="BO62" s="24"/>
      <c r="BP62" s="24">
        <v>0</v>
      </c>
      <c r="BQ62" s="24">
        <v>0</v>
      </c>
      <c r="BR62" s="24">
        <v>0</v>
      </c>
      <c r="BS62" s="24">
        <v>0</v>
      </c>
      <c r="BT62" s="24">
        <v>0</v>
      </c>
      <c r="BU62" s="24">
        <v>0</v>
      </c>
      <c r="BV62" s="24">
        <v>0</v>
      </c>
      <c r="BW62" s="24">
        <v>0</v>
      </c>
      <c r="BX62" s="24"/>
      <c r="BY62" s="24"/>
      <c r="BZ62" s="24"/>
      <c r="CA62" s="24"/>
      <c r="CB62" s="26"/>
    </row>
    <row r="63" spans="1:80" x14ac:dyDescent="0.2">
      <c r="A63" s="22"/>
      <c r="B63" s="22" t="s">
        <v>207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0</v>
      </c>
      <c r="BE63" s="24">
        <v>0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-21797.52</v>
      </c>
      <c r="BL63" s="23">
        <f>'Sch31&amp;31T Deferral Calc'!C28</f>
        <v>700856.13</v>
      </c>
      <c r="BM63" s="23">
        <f>'Sch31&amp;31T Deferral Calc'!D28</f>
        <v>-1070969.2</v>
      </c>
      <c r="BN63" s="23">
        <f>'Sch31&amp;31T Deferral Calc'!E28</f>
        <v>-1225258.29</v>
      </c>
      <c r="BO63" s="23">
        <f>'Sch31&amp;31T Deferral Calc'!F28</f>
        <v>-463474.14</v>
      </c>
      <c r="BP63" s="23">
        <f>'Sch31&amp;31T Deferral Calc'!G28</f>
        <v>149885.24</v>
      </c>
      <c r="BQ63" s="23">
        <f>'Sch31&amp;31T Deferral Calc'!H28</f>
        <v>-291767.98</v>
      </c>
      <c r="BR63" s="23">
        <f>'Sch31&amp;31T Deferral Calc'!I28</f>
        <v>183021.41</v>
      </c>
      <c r="BS63" s="23">
        <f>'Sch31&amp;31T Deferral Calc'!J28</f>
        <v>-69699.789999999994</v>
      </c>
      <c r="BT63" s="23">
        <f>'Sch31&amp;31T Deferral Calc'!K28</f>
        <v>36817.19</v>
      </c>
      <c r="BU63" s="23">
        <f>'Sch31&amp;31T Deferral Calc'!L28</f>
        <v>-133267.07</v>
      </c>
      <c r="BV63" s="23">
        <f>'Sch31&amp;31T Deferral Calc'!M28</f>
        <v>-118446.55</v>
      </c>
      <c r="BW63" s="23">
        <f>'Sch31&amp;31T Deferral Calc'!N28</f>
        <v>65696.67</v>
      </c>
      <c r="BX63" s="23"/>
      <c r="BY63" s="23"/>
      <c r="BZ63" s="23"/>
      <c r="CA63" s="23"/>
      <c r="CB63" s="22"/>
    </row>
    <row r="64" spans="1:80" x14ac:dyDescent="0.2">
      <c r="B64" s="7" t="s">
        <v>201</v>
      </c>
      <c r="D64" s="25">
        <f t="shared" ref="D64:BO64" si="121">SUM(D61:D63)</f>
        <v>0</v>
      </c>
      <c r="E64" s="25">
        <f t="shared" si="121"/>
        <v>0</v>
      </c>
      <c r="F64" s="25">
        <f t="shared" si="121"/>
        <v>0</v>
      </c>
      <c r="G64" s="25">
        <f t="shared" si="121"/>
        <v>0</v>
      </c>
      <c r="H64" s="25">
        <f t="shared" si="121"/>
        <v>0</v>
      </c>
      <c r="I64" s="25">
        <f t="shared" si="121"/>
        <v>0</v>
      </c>
      <c r="J64" s="25">
        <f t="shared" si="121"/>
        <v>0</v>
      </c>
      <c r="K64" s="25">
        <f t="shared" si="121"/>
        <v>0</v>
      </c>
      <c r="L64" s="25">
        <f t="shared" si="121"/>
        <v>0</v>
      </c>
      <c r="M64" s="25">
        <f t="shared" si="121"/>
        <v>0</v>
      </c>
      <c r="N64" s="25">
        <f t="shared" si="121"/>
        <v>0</v>
      </c>
      <c r="O64" s="25">
        <f t="shared" si="121"/>
        <v>0</v>
      </c>
      <c r="P64" s="25">
        <f t="shared" si="121"/>
        <v>0</v>
      </c>
      <c r="Q64" s="25">
        <f t="shared" si="121"/>
        <v>0</v>
      </c>
      <c r="R64" s="25">
        <f t="shared" si="121"/>
        <v>0</v>
      </c>
      <c r="S64" s="25">
        <f t="shared" si="121"/>
        <v>0</v>
      </c>
      <c r="T64" s="25">
        <f t="shared" si="121"/>
        <v>0</v>
      </c>
      <c r="U64" s="25">
        <f t="shared" si="121"/>
        <v>0</v>
      </c>
      <c r="V64" s="25">
        <f t="shared" si="121"/>
        <v>0</v>
      </c>
      <c r="W64" s="25">
        <f t="shared" si="121"/>
        <v>0</v>
      </c>
      <c r="X64" s="25">
        <f t="shared" si="121"/>
        <v>0</v>
      </c>
      <c r="Y64" s="25">
        <f t="shared" si="121"/>
        <v>0</v>
      </c>
      <c r="Z64" s="25">
        <f t="shared" si="121"/>
        <v>0</v>
      </c>
      <c r="AA64" s="25">
        <f t="shared" si="121"/>
        <v>0</v>
      </c>
      <c r="AB64" s="25">
        <f t="shared" si="121"/>
        <v>0</v>
      </c>
      <c r="AC64" s="25">
        <f t="shared" si="121"/>
        <v>0</v>
      </c>
      <c r="AD64" s="25">
        <f t="shared" si="121"/>
        <v>0</v>
      </c>
      <c r="AE64" s="25">
        <f t="shared" si="121"/>
        <v>0</v>
      </c>
      <c r="AF64" s="25">
        <f t="shared" si="121"/>
        <v>0</v>
      </c>
      <c r="AG64" s="25">
        <f t="shared" si="121"/>
        <v>0</v>
      </c>
      <c r="AH64" s="25">
        <f t="shared" si="121"/>
        <v>0</v>
      </c>
      <c r="AI64" s="25">
        <f t="shared" si="121"/>
        <v>0</v>
      </c>
      <c r="AJ64" s="25">
        <f t="shared" si="121"/>
        <v>0</v>
      </c>
      <c r="AK64" s="25">
        <f t="shared" si="121"/>
        <v>0</v>
      </c>
      <c r="AL64" s="25">
        <f t="shared" si="121"/>
        <v>0</v>
      </c>
      <c r="AM64" s="25">
        <f t="shared" si="121"/>
        <v>0</v>
      </c>
      <c r="AN64" s="25">
        <f t="shared" si="121"/>
        <v>0</v>
      </c>
      <c r="AO64" s="25">
        <f t="shared" si="121"/>
        <v>0</v>
      </c>
      <c r="AP64" s="25">
        <f t="shared" si="121"/>
        <v>0</v>
      </c>
      <c r="AQ64" s="25">
        <f t="shared" si="121"/>
        <v>0</v>
      </c>
      <c r="AR64" s="25">
        <f t="shared" si="121"/>
        <v>0</v>
      </c>
      <c r="AS64" s="25">
        <f t="shared" si="121"/>
        <v>0</v>
      </c>
      <c r="AT64" s="25">
        <f t="shared" si="121"/>
        <v>0</v>
      </c>
      <c r="AU64" s="25">
        <f t="shared" si="121"/>
        <v>0</v>
      </c>
      <c r="AV64" s="25">
        <f t="shared" si="121"/>
        <v>0</v>
      </c>
      <c r="AW64" s="25">
        <f t="shared" si="121"/>
        <v>0</v>
      </c>
      <c r="AX64" s="25">
        <f t="shared" si="121"/>
        <v>0</v>
      </c>
      <c r="AY64" s="25">
        <f t="shared" si="121"/>
        <v>0</v>
      </c>
      <c r="AZ64" s="25">
        <f t="shared" si="121"/>
        <v>0</v>
      </c>
      <c r="BA64" s="25">
        <f t="shared" si="121"/>
        <v>0</v>
      </c>
      <c r="BB64" s="25">
        <f t="shared" si="121"/>
        <v>0</v>
      </c>
      <c r="BC64" s="25">
        <f t="shared" si="121"/>
        <v>0</v>
      </c>
      <c r="BD64" s="25">
        <f t="shared" si="121"/>
        <v>0</v>
      </c>
      <c r="BE64" s="25">
        <f t="shared" si="121"/>
        <v>0</v>
      </c>
      <c r="BF64" s="25">
        <f t="shared" si="121"/>
        <v>0</v>
      </c>
      <c r="BG64" s="25">
        <f t="shared" si="121"/>
        <v>0</v>
      </c>
      <c r="BH64" s="25">
        <f t="shared" si="121"/>
        <v>0</v>
      </c>
      <c r="BI64" s="25">
        <f t="shared" si="121"/>
        <v>0</v>
      </c>
      <c r="BJ64" s="25">
        <f t="shared" si="121"/>
        <v>0</v>
      </c>
      <c r="BK64" s="25">
        <f t="shared" si="121"/>
        <v>-21797.52</v>
      </c>
      <c r="BL64" s="25">
        <f t="shared" si="121"/>
        <v>1150303.6296399999</v>
      </c>
      <c r="BM64" s="25">
        <f t="shared" si="121"/>
        <v>-1070969.2</v>
      </c>
      <c r="BN64" s="25">
        <f t="shared" si="121"/>
        <v>-1225258.29</v>
      </c>
      <c r="BO64" s="25">
        <f t="shared" si="121"/>
        <v>-463474.14</v>
      </c>
      <c r="BP64" s="25">
        <f t="shared" ref="BP64:BU64" si="122">SUM(BP61:BP63)</f>
        <v>-277764.73963999999</v>
      </c>
      <c r="BQ64" s="25">
        <f t="shared" si="122"/>
        <v>-291767.98</v>
      </c>
      <c r="BR64" s="25">
        <f t="shared" si="122"/>
        <v>183021.41</v>
      </c>
      <c r="BS64" s="25">
        <f t="shared" si="122"/>
        <v>-69699.789999999994</v>
      </c>
      <c r="BT64" s="25">
        <f t="shared" si="122"/>
        <v>36817.19</v>
      </c>
      <c r="BU64" s="25">
        <f t="shared" si="122"/>
        <v>-133267.07</v>
      </c>
      <c r="BV64" s="25">
        <f>SUM(BV61:BV63)</f>
        <v>-118446.55</v>
      </c>
      <c r="BW64" s="25">
        <f t="shared" ref="BW64:CA64" si="123">SUM(BW61:BW63)</f>
        <v>65696.67</v>
      </c>
      <c r="BX64" s="25">
        <f t="shared" si="123"/>
        <v>0</v>
      </c>
      <c r="BY64" s="25">
        <f t="shared" si="123"/>
        <v>0</v>
      </c>
      <c r="BZ64" s="25">
        <f t="shared" si="123"/>
        <v>0</v>
      </c>
      <c r="CA64" s="25">
        <f t="shared" si="123"/>
        <v>0</v>
      </c>
    </row>
    <row r="65" spans="1:80" x14ac:dyDescent="0.2">
      <c r="B65" s="7" t="s">
        <v>202</v>
      </c>
      <c r="D65" s="18">
        <f>D60+D64</f>
        <v>0</v>
      </c>
      <c r="E65" s="18">
        <f t="shared" ref="E65:BO65" si="124">E60+E64</f>
        <v>0</v>
      </c>
      <c r="F65" s="18">
        <f t="shared" si="124"/>
        <v>0</v>
      </c>
      <c r="G65" s="18">
        <f t="shared" si="124"/>
        <v>0</v>
      </c>
      <c r="H65" s="18">
        <f t="shared" si="124"/>
        <v>0</v>
      </c>
      <c r="I65" s="18">
        <f t="shared" si="124"/>
        <v>0</v>
      </c>
      <c r="J65" s="18">
        <f t="shared" si="124"/>
        <v>0</v>
      </c>
      <c r="K65" s="18">
        <f t="shared" si="124"/>
        <v>0</v>
      </c>
      <c r="L65" s="18">
        <f t="shared" si="124"/>
        <v>0</v>
      </c>
      <c r="M65" s="18">
        <f t="shared" si="124"/>
        <v>0</v>
      </c>
      <c r="N65" s="18">
        <f t="shared" si="124"/>
        <v>0</v>
      </c>
      <c r="O65" s="18">
        <f t="shared" si="124"/>
        <v>0</v>
      </c>
      <c r="P65" s="18">
        <f t="shared" si="124"/>
        <v>0</v>
      </c>
      <c r="Q65" s="18">
        <f t="shared" si="124"/>
        <v>0</v>
      </c>
      <c r="R65" s="18">
        <f t="shared" si="124"/>
        <v>0</v>
      </c>
      <c r="S65" s="18">
        <f t="shared" si="124"/>
        <v>0</v>
      </c>
      <c r="T65" s="18">
        <f t="shared" si="124"/>
        <v>0</v>
      </c>
      <c r="U65" s="18">
        <f t="shared" si="124"/>
        <v>0</v>
      </c>
      <c r="V65" s="18">
        <f t="shared" si="124"/>
        <v>0</v>
      </c>
      <c r="W65" s="18">
        <f t="shared" si="124"/>
        <v>0</v>
      </c>
      <c r="X65" s="18">
        <f t="shared" si="124"/>
        <v>0</v>
      </c>
      <c r="Y65" s="18">
        <f t="shared" si="124"/>
        <v>0</v>
      </c>
      <c r="Z65" s="18">
        <f t="shared" si="124"/>
        <v>0</v>
      </c>
      <c r="AA65" s="18">
        <f t="shared" si="124"/>
        <v>0</v>
      </c>
      <c r="AB65" s="18">
        <f t="shared" si="124"/>
        <v>0</v>
      </c>
      <c r="AC65" s="18">
        <f t="shared" si="124"/>
        <v>0</v>
      </c>
      <c r="AD65" s="18">
        <f t="shared" si="124"/>
        <v>0</v>
      </c>
      <c r="AE65" s="18">
        <f t="shared" si="124"/>
        <v>0</v>
      </c>
      <c r="AF65" s="18">
        <f t="shared" si="124"/>
        <v>0</v>
      </c>
      <c r="AG65" s="18">
        <f t="shared" si="124"/>
        <v>0</v>
      </c>
      <c r="AH65" s="18">
        <f t="shared" si="124"/>
        <v>0</v>
      </c>
      <c r="AI65" s="18">
        <f t="shared" si="124"/>
        <v>0</v>
      </c>
      <c r="AJ65" s="18">
        <f t="shared" si="124"/>
        <v>0</v>
      </c>
      <c r="AK65" s="18">
        <f t="shared" si="124"/>
        <v>0</v>
      </c>
      <c r="AL65" s="18">
        <f t="shared" si="124"/>
        <v>0</v>
      </c>
      <c r="AM65" s="18">
        <f t="shared" si="124"/>
        <v>0</v>
      </c>
      <c r="AN65" s="18">
        <f t="shared" si="124"/>
        <v>0</v>
      </c>
      <c r="AO65" s="18">
        <f t="shared" si="124"/>
        <v>0</v>
      </c>
      <c r="AP65" s="18">
        <f t="shared" si="124"/>
        <v>0</v>
      </c>
      <c r="AQ65" s="18">
        <f t="shared" si="124"/>
        <v>0</v>
      </c>
      <c r="AR65" s="18">
        <f t="shared" si="124"/>
        <v>0</v>
      </c>
      <c r="AS65" s="18">
        <f t="shared" si="124"/>
        <v>0</v>
      </c>
      <c r="AT65" s="18">
        <f t="shared" si="124"/>
        <v>0</v>
      </c>
      <c r="AU65" s="18">
        <f t="shared" si="124"/>
        <v>0</v>
      </c>
      <c r="AV65" s="18">
        <f t="shared" si="124"/>
        <v>0</v>
      </c>
      <c r="AW65" s="18">
        <f t="shared" si="124"/>
        <v>0</v>
      </c>
      <c r="AX65" s="18">
        <f t="shared" si="124"/>
        <v>0</v>
      </c>
      <c r="AY65" s="18">
        <f t="shared" si="124"/>
        <v>0</v>
      </c>
      <c r="AZ65" s="18">
        <f t="shared" si="124"/>
        <v>0</v>
      </c>
      <c r="BA65" s="18">
        <f t="shared" si="124"/>
        <v>0</v>
      </c>
      <c r="BB65" s="18">
        <f t="shared" si="124"/>
        <v>0</v>
      </c>
      <c r="BC65" s="18">
        <f t="shared" si="124"/>
        <v>0</v>
      </c>
      <c r="BD65" s="18">
        <f t="shared" si="124"/>
        <v>0</v>
      </c>
      <c r="BE65" s="18">
        <f t="shared" si="124"/>
        <v>0</v>
      </c>
      <c r="BF65" s="18">
        <f t="shared" si="124"/>
        <v>0</v>
      </c>
      <c r="BG65" s="18">
        <f t="shared" si="124"/>
        <v>0</v>
      </c>
      <c r="BH65" s="18">
        <f t="shared" si="124"/>
        <v>0</v>
      </c>
      <c r="BI65" s="18">
        <f t="shared" si="124"/>
        <v>0</v>
      </c>
      <c r="BJ65" s="18">
        <f t="shared" si="124"/>
        <v>0</v>
      </c>
      <c r="BK65" s="18">
        <f t="shared" si="124"/>
        <v>-21797.52</v>
      </c>
      <c r="BL65" s="18">
        <f t="shared" si="124"/>
        <v>1128506.1096399999</v>
      </c>
      <c r="BM65" s="18">
        <f t="shared" si="124"/>
        <v>57536.909639999969</v>
      </c>
      <c r="BN65" s="18">
        <f t="shared" si="124"/>
        <v>-1167721.3803600001</v>
      </c>
      <c r="BO65" s="18">
        <f t="shared" si="124"/>
        <v>-1631195.52036</v>
      </c>
      <c r="BP65" s="18">
        <f t="shared" ref="BP65:BU65" si="125">BP60+BP64</f>
        <v>-1908960.26</v>
      </c>
      <c r="BQ65" s="18">
        <f t="shared" si="125"/>
        <v>-2200728.2400000002</v>
      </c>
      <c r="BR65" s="18">
        <f t="shared" si="125"/>
        <v>-2017706.8300000003</v>
      </c>
      <c r="BS65" s="18">
        <f t="shared" si="125"/>
        <v>-2087406.6200000003</v>
      </c>
      <c r="BT65" s="18">
        <f t="shared" si="125"/>
        <v>-2050589.4300000004</v>
      </c>
      <c r="BU65" s="18">
        <f t="shared" si="125"/>
        <v>-2183856.5000000005</v>
      </c>
      <c r="BV65" s="18">
        <f>BV60+BV64</f>
        <v>-2302303.0500000003</v>
      </c>
      <c r="BW65" s="18">
        <f t="shared" ref="BW65:CA65" si="126">BW60+BW64</f>
        <v>-2236606.3800000004</v>
      </c>
      <c r="BX65" s="18">
        <f t="shared" si="126"/>
        <v>-2236606.3800000004</v>
      </c>
      <c r="BY65" s="18">
        <f t="shared" si="126"/>
        <v>-2236606.3800000004</v>
      </c>
      <c r="BZ65" s="18">
        <f t="shared" si="126"/>
        <v>-2236606.3800000004</v>
      </c>
      <c r="CA65" s="18">
        <f t="shared" si="126"/>
        <v>-2236606.3800000004</v>
      </c>
    </row>
    <row r="66" spans="1:80" x14ac:dyDescent="0.2"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</row>
    <row r="67" spans="1:80" x14ac:dyDescent="0.2">
      <c r="A67" s="4" t="s">
        <v>210</v>
      </c>
      <c r="C67" s="16">
        <v>18237302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8"/>
      <c r="BY67" s="8"/>
      <c r="BZ67" s="8"/>
      <c r="CA67" s="8"/>
    </row>
    <row r="68" spans="1:80" x14ac:dyDescent="0.2">
      <c r="B68" s="7" t="s">
        <v>198</v>
      </c>
      <c r="C68" s="16">
        <v>25400702</v>
      </c>
      <c r="D68" s="18">
        <v>0</v>
      </c>
      <c r="E68" s="18">
        <f>D73</f>
        <v>0</v>
      </c>
      <c r="F68" s="18">
        <f t="shared" ref="F68:BM68" si="127">E73</f>
        <v>0</v>
      </c>
      <c r="G68" s="18">
        <f t="shared" si="127"/>
        <v>0</v>
      </c>
      <c r="H68" s="18">
        <f t="shared" si="127"/>
        <v>0</v>
      </c>
      <c r="I68" s="18">
        <f t="shared" si="127"/>
        <v>0</v>
      </c>
      <c r="J68" s="18">
        <f t="shared" si="127"/>
        <v>0</v>
      </c>
      <c r="K68" s="18">
        <f t="shared" si="127"/>
        <v>0</v>
      </c>
      <c r="L68" s="18">
        <f t="shared" si="127"/>
        <v>0</v>
      </c>
      <c r="M68" s="18">
        <f t="shared" si="127"/>
        <v>0</v>
      </c>
      <c r="N68" s="18">
        <f t="shared" si="127"/>
        <v>0</v>
      </c>
      <c r="O68" s="18">
        <f t="shared" si="127"/>
        <v>0</v>
      </c>
      <c r="P68" s="18">
        <f t="shared" si="127"/>
        <v>0</v>
      </c>
      <c r="Q68" s="18">
        <f t="shared" si="127"/>
        <v>0</v>
      </c>
      <c r="R68" s="18">
        <f t="shared" si="127"/>
        <v>0</v>
      </c>
      <c r="S68" s="18">
        <f t="shared" si="127"/>
        <v>0</v>
      </c>
      <c r="T68" s="18">
        <f t="shared" si="127"/>
        <v>0</v>
      </c>
      <c r="U68" s="18">
        <f t="shared" si="127"/>
        <v>0</v>
      </c>
      <c r="V68" s="18">
        <f t="shared" si="127"/>
        <v>0</v>
      </c>
      <c r="W68" s="18">
        <f t="shared" si="127"/>
        <v>0</v>
      </c>
      <c r="X68" s="18">
        <f t="shared" si="127"/>
        <v>0</v>
      </c>
      <c r="Y68" s="18">
        <f t="shared" si="127"/>
        <v>0</v>
      </c>
      <c r="Z68" s="18">
        <f t="shared" si="127"/>
        <v>0</v>
      </c>
      <c r="AA68" s="18">
        <f t="shared" si="127"/>
        <v>0</v>
      </c>
      <c r="AB68" s="18">
        <f t="shared" si="127"/>
        <v>0</v>
      </c>
      <c r="AC68" s="18">
        <f t="shared" si="127"/>
        <v>0</v>
      </c>
      <c r="AD68" s="18">
        <f t="shared" si="127"/>
        <v>0</v>
      </c>
      <c r="AE68" s="18">
        <f t="shared" si="127"/>
        <v>0</v>
      </c>
      <c r="AF68" s="18">
        <f t="shared" si="127"/>
        <v>0</v>
      </c>
      <c r="AG68" s="18">
        <f t="shared" si="127"/>
        <v>0</v>
      </c>
      <c r="AH68" s="18">
        <f t="shared" si="127"/>
        <v>0</v>
      </c>
      <c r="AI68" s="18">
        <f t="shared" si="127"/>
        <v>0</v>
      </c>
      <c r="AJ68" s="18">
        <f t="shared" si="127"/>
        <v>0</v>
      </c>
      <c r="AK68" s="18">
        <f t="shared" si="127"/>
        <v>0</v>
      </c>
      <c r="AL68" s="18">
        <f t="shared" si="127"/>
        <v>0</v>
      </c>
      <c r="AM68" s="18">
        <f t="shared" si="127"/>
        <v>0</v>
      </c>
      <c r="AN68" s="18">
        <f t="shared" si="127"/>
        <v>0</v>
      </c>
      <c r="AO68" s="18">
        <f t="shared" si="127"/>
        <v>0</v>
      </c>
      <c r="AP68" s="18">
        <f t="shared" si="127"/>
        <v>0</v>
      </c>
      <c r="AQ68" s="18">
        <f t="shared" si="127"/>
        <v>0</v>
      </c>
      <c r="AR68" s="18">
        <f t="shared" si="127"/>
        <v>0</v>
      </c>
      <c r="AS68" s="18">
        <f t="shared" si="127"/>
        <v>0</v>
      </c>
      <c r="AT68" s="18">
        <f t="shared" si="127"/>
        <v>0</v>
      </c>
      <c r="AU68" s="18">
        <f t="shared" si="127"/>
        <v>0</v>
      </c>
      <c r="AV68" s="18">
        <f t="shared" si="127"/>
        <v>0</v>
      </c>
      <c r="AW68" s="18">
        <f t="shared" si="127"/>
        <v>0</v>
      </c>
      <c r="AX68" s="18">
        <f t="shared" si="127"/>
        <v>0</v>
      </c>
      <c r="AY68" s="18">
        <f t="shared" si="127"/>
        <v>0</v>
      </c>
      <c r="AZ68" s="18">
        <f t="shared" si="127"/>
        <v>0</v>
      </c>
      <c r="BA68" s="18">
        <f t="shared" si="127"/>
        <v>0</v>
      </c>
      <c r="BB68" s="18">
        <f t="shared" si="127"/>
        <v>0</v>
      </c>
      <c r="BC68" s="18">
        <f t="shared" si="127"/>
        <v>0</v>
      </c>
      <c r="BD68" s="18">
        <f t="shared" si="127"/>
        <v>0</v>
      </c>
      <c r="BE68" s="18">
        <f t="shared" si="127"/>
        <v>0</v>
      </c>
      <c r="BF68" s="18">
        <f t="shared" si="127"/>
        <v>0</v>
      </c>
      <c r="BG68" s="18">
        <f t="shared" si="127"/>
        <v>0</v>
      </c>
      <c r="BH68" s="18">
        <f t="shared" si="127"/>
        <v>0</v>
      </c>
      <c r="BI68" s="18">
        <f t="shared" si="127"/>
        <v>0</v>
      </c>
      <c r="BJ68" s="18">
        <f t="shared" si="127"/>
        <v>0</v>
      </c>
      <c r="BK68" s="18">
        <f t="shared" si="127"/>
        <v>0</v>
      </c>
      <c r="BL68" s="18">
        <f t="shared" si="127"/>
        <v>138018.64000000001</v>
      </c>
      <c r="BM68" s="18">
        <f t="shared" si="127"/>
        <v>511441.53035999998</v>
      </c>
      <c r="BN68" s="18">
        <f t="shared" ref="BN68" si="128">BM73</f>
        <v>335956.86035999993</v>
      </c>
      <c r="BO68" s="18">
        <f t="shared" ref="BO68" si="129">BN73</f>
        <v>593266.2003599999</v>
      </c>
      <c r="BP68" s="18">
        <f t="shared" ref="BP68" si="130">BO73</f>
        <v>506993.28035999992</v>
      </c>
      <c r="BQ68" s="18">
        <f t="shared" ref="BQ68" si="131">BP73</f>
        <v>164204.47999999992</v>
      </c>
      <c r="BR68" s="18">
        <f t="shared" ref="BR68" si="132">BQ73</f>
        <v>70107.519999999917</v>
      </c>
      <c r="BS68" s="18">
        <f t="shared" ref="BS68" si="133">BR73</f>
        <v>241552.40999999992</v>
      </c>
      <c r="BT68" s="18">
        <f t="shared" ref="BT68" si="134">BS73</f>
        <v>-419305.29000000004</v>
      </c>
      <c r="BU68" s="18">
        <f t="shared" ref="BU68" si="135">BT73</f>
        <v>-501776.21</v>
      </c>
      <c r="BV68" s="18">
        <f t="shared" ref="BV68" si="136">BU73</f>
        <v>-505185.45</v>
      </c>
      <c r="BW68" s="18">
        <f t="shared" ref="BW68" si="137">BV73</f>
        <v>-458950.8</v>
      </c>
      <c r="BX68" s="18">
        <f t="shared" ref="BX68" si="138">BW73</f>
        <v>-327616.18</v>
      </c>
      <c r="BY68" s="18">
        <f t="shared" ref="BY68" si="139">BX73</f>
        <v>-327616.18</v>
      </c>
      <c r="BZ68" s="18">
        <f t="shared" ref="BZ68" si="140">BY73</f>
        <v>-327616.18</v>
      </c>
      <c r="CA68" s="18">
        <f t="shared" ref="CA68" si="141">BZ73</f>
        <v>-327616.18</v>
      </c>
    </row>
    <row r="69" spans="1:80" x14ac:dyDescent="0.2">
      <c r="A69" s="26"/>
      <c r="B69" s="22" t="s">
        <v>199</v>
      </c>
      <c r="C69" s="27"/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</v>
      </c>
      <c r="BF69" s="24">
        <v>0</v>
      </c>
      <c r="BG69" s="24">
        <v>0</v>
      </c>
      <c r="BH69" s="24">
        <v>0</v>
      </c>
      <c r="BI69" s="24">
        <v>0</v>
      </c>
      <c r="BJ69" s="24">
        <v>0</v>
      </c>
      <c r="BK69" s="24">
        <v>0</v>
      </c>
      <c r="BL69" s="24">
        <v>0</v>
      </c>
      <c r="BM69" s="24">
        <v>0</v>
      </c>
      <c r="BN69" s="24">
        <v>0</v>
      </c>
      <c r="BO69" s="24">
        <v>0</v>
      </c>
      <c r="BP69" s="24">
        <v>-327899.02035999997</v>
      </c>
      <c r="BQ69" s="24">
        <v>0</v>
      </c>
      <c r="BR69" s="24">
        <v>0</v>
      </c>
      <c r="BS69" s="24">
        <v>0</v>
      </c>
      <c r="BT69" s="24">
        <v>0</v>
      </c>
      <c r="BU69" s="24">
        <v>0</v>
      </c>
      <c r="BV69" s="24">
        <v>0</v>
      </c>
      <c r="BW69" s="24">
        <v>0</v>
      </c>
      <c r="BX69" s="24"/>
      <c r="BY69" s="24"/>
      <c r="BZ69" s="24"/>
      <c r="CA69" s="24"/>
    </row>
    <row r="70" spans="1:80" x14ac:dyDescent="0.2">
      <c r="A70" s="26"/>
      <c r="B70" s="22" t="s">
        <v>209</v>
      </c>
      <c r="C70" s="27"/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189880.38035999998</v>
      </c>
      <c r="BM70" s="24">
        <v>0</v>
      </c>
      <c r="BN70" s="24">
        <v>0</v>
      </c>
      <c r="BO70" s="24">
        <v>0</v>
      </c>
      <c r="BP70" s="24">
        <v>0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/>
      <c r="BY70" s="24"/>
      <c r="BZ70" s="24"/>
      <c r="CA70" s="24"/>
    </row>
    <row r="71" spans="1:80" x14ac:dyDescent="0.2">
      <c r="A71" s="22"/>
      <c r="B71" s="22" t="s">
        <v>207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0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138018.64000000001</v>
      </c>
      <c r="BL71" s="23">
        <f>'Sch 41&amp;86 Deferral Calc'!C28</f>
        <v>183542.51</v>
      </c>
      <c r="BM71" s="23">
        <f>'Sch 41&amp;86 Deferral Calc'!D28</f>
        <v>-175484.67</v>
      </c>
      <c r="BN71" s="23">
        <f>'Sch 41&amp;86 Deferral Calc'!E28</f>
        <v>257309.34</v>
      </c>
      <c r="BO71" s="23">
        <f>'Sch 41&amp;86 Deferral Calc'!F28</f>
        <v>-86272.92</v>
      </c>
      <c r="BP71" s="23">
        <f>'Sch 41&amp;86 Deferral Calc'!G28</f>
        <v>-14889.78</v>
      </c>
      <c r="BQ71" s="23">
        <f>'Sch 41&amp;86 Deferral Calc'!H28</f>
        <v>-94096.960000000006</v>
      </c>
      <c r="BR71" s="23">
        <f>'Sch 41&amp;86 Deferral Calc'!I28</f>
        <v>171444.89</v>
      </c>
      <c r="BS71" s="23">
        <f>'Sch 41&amp;86 Deferral Calc'!J28</f>
        <v>-660857.69999999995</v>
      </c>
      <c r="BT71" s="23">
        <f>'Sch 41&amp;86 Deferral Calc'!K28</f>
        <v>-82470.92</v>
      </c>
      <c r="BU71" s="23">
        <f>'Sch 41&amp;86 Deferral Calc'!L28</f>
        <v>-3409.24</v>
      </c>
      <c r="BV71" s="23">
        <f>'Sch 41&amp;86 Deferral Calc'!M28</f>
        <v>46234.65</v>
      </c>
      <c r="BW71" s="23">
        <f>'Sch 41&amp;86 Deferral Calc'!N28</f>
        <v>131334.62</v>
      </c>
      <c r="BX71" s="23"/>
      <c r="BY71" s="23"/>
      <c r="BZ71" s="23"/>
      <c r="CA71" s="23"/>
    </row>
    <row r="72" spans="1:80" x14ac:dyDescent="0.2">
      <c r="B72" s="7" t="s">
        <v>201</v>
      </c>
      <c r="D72" s="25">
        <f t="shared" ref="D72:BM72" si="142">SUM(D69:D71)</f>
        <v>0</v>
      </c>
      <c r="E72" s="25">
        <f t="shared" si="142"/>
        <v>0</v>
      </c>
      <c r="F72" s="25">
        <f t="shared" si="142"/>
        <v>0</v>
      </c>
      <c r="G72" s="25">
        <f t="shared" si="142"/>
        <v>0</v>
      </c>
      <c r="H72" s="25">
        <f t="shared" si="142"/>
        <v>0</v>
      </c>
      <c r="I72" s="25">
        <f t="shared" si="142"/>
        <v>0</v>
      </c>
      <c r="J72" s="25">
        <f t="shared" si="142"/>
        <v>0</v>
      </c>
      <c r="K72" s="25">
        <f t="shared" si="142"/>
        <v>0</v>
      </c>
      <c r="L72" s="25">
        <f t="shared" si="142"/>
        <v>0</v>
      </c>
      <c r="M72" s="25">
        <f t="shared" si="142"/>
        <v>0</v>
      </c>
      <c r="N72" s="25">
        <f t="shared" si="142"/>
        <v>0</v>
      </c>
      <c r="O72" s="25">
        <f t="shared" si="142"/>
        <v>0</v>
      </c>
      <c r="P72" s="25">
        <f t="shared" si="142"/>
        <v>0</v>
      </c>
      <c r="Q72" s="25">
        <f t="shared" si="142"/>
        <v>0</v>
      </c>
      <c r="R72" s="25">
        <f t="shared" si="142"/>
        <v>0</v>
      </c>
      <c r="S72" s="25">
        <f t="shared" si="142"/>
        <v>0</v>
      </c>
      <c r="T72" s="25">
        <f t="shared" si="142"/>
        <v>0</v>
      </c>
      <c r="U72" s="25">
        <f t="shared" si="142"/>
        <v>0</v>
      </c>
      <c r="V72" s="25">
        <f t="shared" si="142"/>
        <v>0</v>
      </c>
      <c r="W72" s="25">
        <f t="shared" si="142"/>
        <v>0</v>
      </c>
      <c r="X72" s="25">
        <f t="shared" si="142"/>
        <v>0</v>
      </c>
      <c r="Y72" s="25">
        <f t="shared" si="142"/>
        <v>0</v>
      </c>
      <c r="Z72" s="25">
        <f t="shared" si="142"/>
        <v>0</v>
      </c>
      <c r="AA72" s="25">
        <f t="shared" si="142"/>
        <v>0</v>
      </c>
      <c r="AB72" s="25">
        <f t="shared" si="142"/>
        <v>0</v>
      </c>
      <c r="AC72" s="25">
        <f t="shared" si="142"/>
        <v>0</v>
      </c>
      <c r="AD72" s="25">
        <f t="shared" si="142"/>
        <v>0</v>
      </c>
      <c r="AE72" s="25">
        <f t="shared" si="142"/>
        <v>0</v>
      </c>
      <c r="AF72" s="25">
        <f t="shared" si="142"/>
        <v>0</v>
      </c>
      <c r="AG72" s="25">
        <f t="shared" si="142"/>
        <v>0</v>
      </c>
      <c r="AH72" s="25">
        <f t="shared" si="142"/>
        <v>0</v>
      </c>
      <c r="AI72" s="25">
        <f t="shared" si="142"/>
        <v>0</v>
      </c>
      <c r="AJ72" s="25">
        <f t="shared" si="142"/>
        <v>0</v>
      </c>
      <c r="AK72" s="25">
        <f t="shared" si="142"/>
        <v>0</v>
      </c>
      <c r="AL72" s="25">
        <f t="shared" si="142"/>
        <v>0</v>
      </c>
      <c r="AM72" s="25">
        <f t="shared" si="142"/>
        <v>0</v>
      </c>
      <c r="AN72" s="25">
        <f t="shared" si="142"/>
        <v>0</v>
      </c>
      <c r="AO72" s="25">
        <f t="shared" si="142"/>
        <v>0</v>
      </c>
      <c r="AP72" s="25">
        <f t="shared" si="142"/>
        <v>0</v>
      </c>
      <c r="AQ72" s="25">
        <f t="shared" si="142"/>
        <v>0</v>
      </c>
      <c r="AR72" s="25">
        <f t="shared" si="142"/>
        <v>0</v>
      </c>
      <c r="AS72" s="25">
        <f t="shared" si="142"/>
        <v>0</v>
      </c>
      <c r="AT72" s="25">
        <f t="shared" si="142"/>
        <v>0</v>
      </c>
      <c r="AU72" s="25">
        <f t="shared" si="142"/>
        <v>0</v>
      </c>
      <c r="AV72" s="25">
        <f t="shared" si="142"/>
        <v>0</v>
      </c>
      <c r="AW72" s="25">
        <f t="shared" si="142"/>
        <v>0</v>
      </c>
      <c r="AX72" s="25">
        <f t="shared" si="142"/>
        <v>0</v>
      </c>
      <c r="AY72" s="25">
        <f t="shared" si="142"/>
        <v>0</v>
      </c>
      <c r="AZ72" s="25">
        <f t="shared" si="142"/>
        <v>0</v>
      </c>
      <c r="BA72" s="25">
        <f t="shared" si="142"/>
        <v>0</v>
      </c>
      <c r="BB72" s="25">
        <f t="shared" si="142"/>
        <v>0</v>
      </c>
      <c r="BC72" s="25">
        <f t="shared" si="142"/>
        <v>0</v>
      </c>
      <c r="BD72" s="25">
        <f t="shared" si="142"/>
        <v>0</v>
      </c>
      <c r="BE72" s="25">
        <f t="shared" si="142"/>
        <v>0</v>
      </c>
      <c r="BF72" s="25">
        <f t="shared" si="142"/>
        <v>0</v>
      </c>
      <c r="BG72" s="25">
        <f t="shared" si="142"/>
        <v>0</v>
      </c>
      <c r="BH72" s="25">
        <f t="shared" si="142"/>
        <v>0</v>
      </c>
      <c r="BI72" s="25">
        <f t="shared" si="142"/>
        <v>0</v>
      </c>
      <c r="BJ72" s="25">
        <f t="shared" si="142"/>
        <v>0</v>
      </c>
      <c r="BK72" s="25">
        <f t="shared" si="142"/>
        <v>138018.64000000001</v>
      </c>
      <c r="BL72" s="25">
        <f t="shared" si="142"/>
        <v>373422.89035999996</v>
      </c>
      <c r="BM72" s="25">
        <f t="shared" si="142"/>
        <v>-175484.67</v>
      </c>
      <c r="BN72" s="25">
        <f t="shared" ref="BN72:BV72" si="143">SUM(BN69:BN71)</f>
        <v>257309.34</v>
      </c>
      <c r="BO72" s="25">
        <f t="shared" si="143"/>
        <v>-86272.92</v>
      </c>
      <c r="BP72" s="25">
        <f t="shared" si="143"/>
        <v>-342788.80035999999</v>
      </c>
      <c r="BQ72" s="25">
        <f t="shared" si="143"/>
        <v>-94096.960000000006</v>
      </c>
      <c r="BR72" s="25">
        <f t="shared" si="143"/>
        <v>171444.89</v>
      </c>
      <c r="BS72" s="25">
        <f t="shared" si="143"/>
        <v>-660857.69999999995</v>
      </c>
      <c r="BT72" s="25">
        <f t="shared" si="143"/>
        <v>-82470.92</v>
      </c>
      <c r="BU72" s="25">
        <f t="shared" si="143"/>
        <v>-3409.24</v>
      </c>
      <c r="BV72" s="25">
        <f t="shared" si="143"/>
        <v>46234.65</v>
      </c>
      <c r="BW72" s="25">
        <f t="shared" ref="BW72:CA72" si="144">SUM(BW69:BW71)</f>
        <v>131334.62</v>
      </c>
      <c r="BX72" s="25">
        <f t="shared" si="144"/>
        <v>0</v>
      </c>
      <c r="BY72" s="25">
        <f t="shared" si="144"/>
        <v>0</v>
      </c>
      <c r="BZ72" s="25">
        <f t="shared" si="144"/>
        <v>0</v>
      </c>
      <c r="CA72" s="25">
        <f t="shared" si="144"/>
        <v>0</v>
      </c>
    </row>
    <row r="73" spans="1:80" x14ac:dyDescent="0.2">
      <c r="B73" s="7" t="s">
        <v>202</v>
      </c>
      <c r="D73" s="18">
        <f>D68+D72</f>
        <v>0</v>
      </c>
      <c r="E73" s="18">
        <f t="shared" ref="E73:BM73" si="145">E68+E72</f>
        <v>0</v>
      </c>
      <c r="F73" s="18">
        <f t="shared" si="145"/>
        <v>0</v>
      </c>
      <c r="G73" s="18">
        <f t="shared" si="145"/>
        <v>0</v>
      </c>
      <c r="H73" s="18">
        <f t="shared" si="145"/>
        <v>0</v>
      </c>
      <c r="I73" s="18">
        <f t="shared" si="145"/>
        <v>0</v>
      </c>
      <c r="J73" s="18">
        <f t="shared" si="145"/>
        <v>0</v>
      </c>
      <c r="K73" s="18">
        <f t="shared" si="145"/>
        <v>0</v>
      </c>
      <c r="L73" s="18">
        <f t="shared" si="145"/>
        <v>0</v>
      </c>
      <c r="M73" s="18">
        <f t="shared" si="145"/>
        <v>0</v>
      </c>
      <c r="N73" s="18">
        <f t="shared" si="145"/>
        <v>0</v>
      </c>
      <c r="O73" s="18">
        <f t="shared" si="145"/>
        <v>0</v>
      </c>
      <c r="P73" s="18">
        <f t="shared" si="145"/>
        <v>0</v>
      </c>
      <c r="Q73" s="18">
        <f t="shared" si="145"/>
        <v>0</v>
      </c>
      <c r="R73" s="18">
        <f t="shared" si="145"/>
        <v>0</v>
      </c>
      <c r="S73" s="18">
        <f t="shared" si="145"/>
        <v>0</v>
      </c>
      <c r="T73" s="18">
        <f t="shared" si="145"/>
        <v>0</v>
      </c>
      <c r="U73" s="18">
        <f t="shared" si="145"/>
        <v>0</v>
      </c>
      <c r="V73" s="18">
        <f t="shared" si="145"/>
        <v>0</v>
      </c>
      <c r="W73" s="18">
        <f t="shared" si="145"/>
        <v>0</v>
      </c>
      <c r="X73" s="18">
        <f t="shared" si="145"/>
        <v>0</v>
      </c>
      <c r="Y73" s="18">
        <f t="shared" si="145"/>
        <v>0</v>
      </c>
      <c r="Z73" s="18">
        <f t="shared" si="145"/>
        <v>0</v>
      </c>
      <c r="AA73" s="18">
        <f t="shared" si="145"/>
        <v>0</v>
      </c>
      <c r="AB73" s="18">
        <f t="shared" si="145"/>
        <v>0</v>
      </c>
      <c r="AC73" s="18">
        <f t="shared" si="145"/>
        <v>0</v>
      </c>
      <c r="AD73" s="18">
        <f t="shared" si="145"/>
        <v>0</v>
      </c>
      <c r="AE73" s="18">
        <f t="shared" si="145"/>
        <v>0</v>
      </c>
      <c r="AF73" s="18">
        <f t="shared" si="145"/>
        <v>0</v>
      </c>
      <c r="AG73" s="18">
        <f t="shared" si="145"/>
        <v>0</v>
      </c>
      <c r="AH73" s="18">
        <f t="shared" si="145"/>
        <v>0</v>
      </c>
      <c r="AI73" s="18">
        <f t="shared" si="145"/>
        <v>0</v>
      </c>
      <c r="AJ73" s="18">
        <f t="shared" si="145"/>
        <v>0</v>
      </c>
      <c r="AK73" s="18">
        <f t="shared" si="145"/>
        <v>0</v>
      </c>
      <c r="AL73" s="18">
        <f t="shared" si="145"/>
        <v>0</v>
      </c>
      <c r="AM73" s="18">
        <f t="shared" si="145"/>
        <v>0</v>
      </c>
      <c r="AN73" s="18">
        <f t="shared" si="145"/>
        <v>0</v>
      </c>
      <c r="AO73" s="18">
        <f t="shared" si="145"/>
        <v>0</v>
      </c>
      <c r="AP73" s="18">
        <f t="shared" si="145"/>
        <v>0</v>
      </c>
      <c r="AQ73" s="18">
        <f t="shared" si="145"/>
        <v>0</v>
      </c>
      <c r="AR73" s="18">
        <f t="shared" si="145"/>
        <v>0</v>
      </c>
      <c r="AS73" s="18">
        <f t="shared" si="145"/>
        <v>0</v>
      </c>
      <c r="AT73" s="18">
        <f t="shared" si="145"/>
        <v>0</v>
      </c>
      <c r="AU73" s="18">
        <f t="shared" si="145"/>
        <v>0</v>
      </c>
      <c r="AV73" s="18">
        <f t="shared" si="145"/>
        <v>0</v>
      </c>
      <c r="AW73" s="18">
        <f t="shared" si="145"/>
        <v>0</v>
      </c>
      <c r="AX73" s="18">
        <f t="shared" si="145"/>
        <v>0</v>
      </c>
      <c r="AY73" s="18">
        <f t="shared" si="145"/>
        <v>0</v>
      </c>
      <c r="AZ73" s="18">
        <f t="shared" si="145"/>
        <v>0</v>
      </c>
      <c r="BA73" s="18">
        <f t="shared" si="145"/>
        <v>0</v>
      </c>
      <c r="BB73" s="18">
        <f t="shared" si="145"/>
        <v>0</v>
      </c>
      <c r="BC73" s="18">
        <f t="shared" si="145"/>
        <v>0</v>
      </c>
      <c r="BD73" s="18">
        <f t="shared" si="145"/>
        <v>0</v>
      </c>
      <c r="BE73" s="18">
        <f t="shared" si="145"/>
        <v>0</v>
      </c>
      <c r="BF73" s="18">
        <f t="shared" si="145"/>
        <v>0</v>
      </c>
      <c r="BG73" s="18">
        <f t="shared" si="145"/>
        <v>0</v>
      </c>
      <c r="BH73" s="18">
        <f t="shared" si="145"/>
        <v>0</v>
      </c>
      <c r="BI73" s="18">
        <f t="shared" si="145"/>
        <v>0</v>
      </c>
      <c r="BJ73" s="18">
        <f t="shared" si="145"/>
        <v>0</v>
      </c>
      <c r="BK73" s="18">
        <f t="shared" si="145"/>
        <v>138018.64000000001</v>
      </c>
      <c r="BL73" s="18">
        <f t="shared" si="145"/>
        <v>511441.53035999998</v>
      </c>
      <c r="BM73" s="18">
        <f t="shared" si="145"/>
        <v>335956.86035999993</v>
      </c>
      <c r="BN73" s="18">
        <f t="shared" ref="BN73:BV73" si="146">BN68+BN72</f>
        <v>593266.2003599999</v>
      </c>
      <c r="BO73" s="18">
        <f t="shared" si="146"/>
        <v>506993.28035999992</v>
      </c>
      <c r="BP73" s="18">
        <f t="shared" si="146"/>
        <v>164204.47999999992</v>
      </c>
      <c r="BQ73" s="18">
        <f t="shared" si="146"/>
        <v>70107.519999999917</v>
      </c>
      <c r="BR73" s="18">
        <f t="shared" si="146"/>
        <v>241552.40999999992</v>
      </c>
      <c r="BS73" s="18">
        <f t="shared" si="146"/>
        <v>-419305.29000000004</v>
      </c>
      <c r="BT73" s="18">
        <f t="shared" si="146"/>
        <v>-501776.21</v>
      </c>
      <c r="BU73" s="18">
        <f t="shared" si="146"/>
        <v>-505185.45</v>
      </c>
      <c r="BV73" s="18">
        <f t="shared" si="146"/>
        <v>-458950.8</v>
      </c>
      <c r="BW73" s="18">
        <f t="shared" ref="BW73:CA73" si="147">BW68+BW72</f>
        <v>-327616.18</v>
      </c>
      <c r="BX73" s="18">
        <f t="shared" si="147"/>
        <v>-327616.18</v>
      </c>
      <c r="BY73" s="18">
        <f t="shared" si="147"/>
        <v>-327616.18</v>
      </c>
      <c r="BZ73" s="18">
        <f t="shared" si="147"/>
        <v>-327616.18</v>
      </c>
      <c r="CA73" s="18">
        <f t="shared" si="147"/>
        <v>-327616.18</v>
      </c>
    </row>
    <row r="74" spans="1:80" x14ac:dyDescent="0.2"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</row>
    <row r="75" spans="1:80" x14ac:dyDescent="0.2">
      <c r="A75" s="4" t="s">
        <v>211</v>
      </c>
      <c r="C75" s="16">
        <v>18238162</v>
      </c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8"/>
      <c r="BY75" s="8"/>
      <c r="BZ75" s="8"/>
      <c r="CA75" s="8"/>
    </row>
    <row r="76" spans="1:80" s="26" customFormat="1" x14ac:dyDescent="0.2">
      <c r="A76" s="7"/>
      <c r="B76" s="7" t="s">
        <v>198</v>
      </c>
      <c r="C76" s="16">
        <v>25400362</v>
      </c>
      <c r="D76" s="18">
        <v>0</v>
      </c>
      <c r="E76" s="18">
        <f>D82</f>
        <v>0</v>
      </c>
      <c r="F76" s="18">
        <f t="shared" ref="F76:BK76" si="148">E82</f>
        <v>0</v>
      </c>
      <c r="G76" s="18">
        <f t="shared" si="148"/>
        <v>0</v>
      </c>
      <c r="H76" s="18">
        <f t="shared" si="148"/>
        <v>0</v>
      </c>
      <c r="I76" s="18">
        <f t="shared" si="148"/>
        <v>0</v>
      </c>
      <c r="J76" s="18">
        <f t="shared" si="148"/>
        <v>0</v>
      </c>
      <c r="K76" s="18">
        <f t="shared" si="148"/>
        <v>1284.0066939518738</v>
      </c>
      <c r="L76" s="18">
        <f t="shared" si="148"/>
        <v>4341.1333758918017</v>
      </c>
      <c r="M76" s="18">
        <f t="shared" si="148"/>
        <v>8261.1683375367065</v>
      </c>
      <c r="N76" s="18">
        <f t="shared" si="148"/>
        <v>8657.6045126706322</v>
      </c>
      <c r="O76" s="18">
        <f t="shared" si="148"/>
        <v>5526.3564466285134</v>
      </c>
      <c r="P76" s="18">
        <f t="shared" si="148"/>
        <v>-3236.9149669691233</v>
      </c>
      <c r="Q76" s="18">
        <f t="shared" si="148"/>
        <v>-18586.850261705717</v>
      </c>
      <c r="R76" s="18">
        <f t="shared" si="148"/>
        <v>-35885.738058808565</v>
      </c>
      <c r="S76" s="18">
        <f t="shared" si="148"/>
        <v>-52133.075360370916</v>
      </c>
      <c r="T76" s="18">
        <f t="shared" si="148"/>
        <v>-62651.997523362865</v>
      </c>
      <c r="U76" s="18">
        <f t="shared" si="148"/>
        <v>-62224.023238263217</v>
      </c>
      <c r="V76" s="18">
        <f t="shared" si="148"/>
        <v>-58914.294616057654</v>
      </c>
      <c r="W76" s="18">
        <f t="shared" si="148"/>
        <v>-52223.144096762742</v>
      </c>
      <c r="X76" s="18">
        <f t="shared" si="148"/>
        <v>-42335.152024059025</v>
      </c>
      <c r="Y76" s="18">
        <f t="shared" si="148"/>
        <v>-27903.482956902182</v>
      </c>
      <c r="Z76" s="18">
        <f t="shared" si="148"/>
        <v>-2377.6760530606007</v>
      </c>
      <c r="AA76" s="18">
        <f t="shared" si="148"/>
        <v>34198.304514755</v>
      </c>
      <c r="AB76" s="18">
        <f t="shared" si="148"/>
        <v>81585.61324446628</v>
      </c>
      <c r="AC76" s="18">
        <f t="shared" si="148"/>
        <v>146725.01336098689</v>
      </c>
      <c r="AD76" s="18">
        <f t="shared" si="148"/>
        <v>237472.40517599275</v>
      </c>
      <c r="AE76" s="18">
        <f t="shared" si="148"/>
        <v>311563.46166926884</v>
      </c>
      <c r="AF76" s="18">
        <f t="shared" si="148"/>
        <v>433699.8479631099</v>
      </c>
      <c r="AG76" s="18">
        <f t="shared" si="148"/>
        <v>498146.16867636028</v>
      </c>
      <c r="AH76" s="18">
        <f t="shared" si="148"/>
        <v>632459.38582012407</v>
      </c>
      <c r="AI76" s="18">
        <f t="shared" si="148"/>
        <v>771782.07454367937</v>
      </c>
      <c r="AJ76" s="18">
        <f t="shared" si="148"/>
        <v>914267.58261074638</v>
      </c>
      <c r="AK76" s="18">
        <f t="shared" si="148"/>
        <v>1058589.2578078804</v>
      </c>
      <c r="AL76" s="18">
        <f t="shared" si="148"/>
        <v>1210017.9538901218</v>
      </c>
      <c r="AM76" s="18">
        <f t="shared" si="148"/>
        <v>1366541.619374169</v>
      </c>
      <c r="AN76" s="18">
        <f t="shared" si="148"/>
        <v>1522589.184489547</v>
      </c>
      <c r="AO76" s="18">
        <f t="shared" si="148"/>
        <v>1680607.596171218</v>
      </c>
      <c r="AP76" s="18">
        <f t="shared" si="148"/>
        <v>1849338.5759564887</v>
      </c>
      <c r="AQ76" s="18">
        <f t="shared" si="148"/>
        <v>2032069.5614211734</v>
      </c>
      <c r="AR76" s="18">
        <f t="shared" si="148"/>
        <v>2241487.5120309228</v>
      </c>
      <c r="AS76" s="18">
        <f t="shared" si="148"/>
        <v>942032.71150066843</v>
      </c>
      <c r="AT76" s="18">
        <f t="shared" si="148"/>
        <v>1170183.3780053703</v>
      </c>
      <c r="AU76" s="18">
        <f t="shared" si="148"/>
        <v>1402861.7263960836</v>
      </c>
      <c r="AV76" s="18">
        <f t="shared" si="148"/>
        <v>1637016.7213667661</v>
      </c>
      <c r="AW76" s="18">
        <f t="shared" si="148"/>
        <v>1872990.754152409</v>
      </c>
      <c r="AX76" s="18">
        <f t="shared" si="148"/>
        <v>2112001.329746977</v>
      </c>
      <c r="AY76" s="18">
        <f t="shared" si="148"/>
        <v>2363440.9152487456</v>
      </c>
      <c r="AZ76" s="18">
        <f t="shared" si="148"/>
        <v>2615702.7740226057</v>
      </c>
      <c r="BA76" s="18">
        <f t="shared" si="148"/>
        <v>2833044.3040226055</v>
      </c>
      <c r="BB76" s="18">
        <f t="shared" si="148"/>
        <v>3033015.6640226054</v>
      </c>
      <c r="BC76" s="18">
        <f t="shared" si="148"/>
        <v>3226575.2740226053</v>
      </c>
      <c r="BD76" s="18">
        <f t="shared" si="148"/>
        <v>3427717.2540226053</v>
      </c>
      <c r="BE76" s="18">
        <f t="shared" si="148"/>
        <v>924393.34816353209</v>
      </c>
      <c r="BF76" s="18">
        <f t="shared" si="148"/>
        <v>1118804.1694429526</v>
      </c>
      <c r="BG76" s="18">
        <f t="shared" si="148"/>
        <v>1328146.1738930915</v>
      </c>
      <c r="BH76" s="18">
        <f t="shared" si="148"/>
        <v>1539583.8255726609</v>
      </c>
      <c r="BI76" s="18">
        <f t="shared" si="148"/>
        <v>1753849.6602656438</v>
      </c>
      <c r="BJ76" s="18">
        <f t="shared" si="148"/>
        <v>1980759.5848288084</v>
      </c>
      <c r="BK76" s="18">
        <f t="shared" si="148"/>
        <v>2202901.2528730333</v>
      </c>
      <c r="BL76" s="18">
        <f>BK82</f>
        <v>2416073.6788976798</v>
      </c>
      <c r="BM76" s="18">
        <f t="shared" ref="BM76" si="149">BL82</f>
        <v>2626071.4988976796</v>
      </c>
      <c r="BN76" s="18">
        <f t="shared" ref="BN76" si="150">BM82</f>
        <v>2828341.8388976795</v>
      </c>
      <c r="BO76" s="18">
        <f t="shared" ref="BO76" si="151">BN82</f>
        <v>3012661.0388976797</v>
      </c>
      <c r="BP76" s="18">
        <f t="shared" ref="BP76" si="152">BO82</f>
        <v>3191205.3388976795</v>
      </c>
      <c r="BQ76" s="18">
        <f t="shared" ref="BQ76" si="153">BP82</f>
        <v>942515.85287303291</v>
      </c>
      <c r="BR76" s="18">
        <f t="shared" ref="BR76" si="154">BQ82</f>
        <v>1103480.0128730328</v>
      </c>
      <c r="BS76" s="18">
        <f t="shared" ref="BS76" si="155">BR82</f>
        <v>1269896.1328730327</v>
      </c>
      <c r="BT76" s="18">
        <f t="shared" ref="BT76" si="156">BS82</f>
        <v>1434697.9528730328</v>
      </c>
      <c r="BU76" s="18">
        <f t="shared" ref="BU76" si="157">BT82</f>
        <v>1597338.1728730327</v>
      </c>
      <c r="BV76" s="18">
        <f t="shared" ref="BV76" si="158">BU82</f>
        <v>1762916.6728730327</v>
      </c>
      <c r="BW76" s="18">
        <f t="shared" ref="BW76" si="159">BV82</f>
        <v>1915466.1828730328</v>
      </c>
      <c r="BX76" s="18">
        <f t="shared" ref="BX76" si="160">BW82</f>
        <v>2056030.6628730327</v>
      </c>
      <c r="BY76" s="18">
        <f t="shared" ref="BY76:CA76" si="161">BX82</f>
        <v>2056030.6628730327</v>
      </c>
      <c r="BZ76" s="18">
        <f t="shared" si="161"/>
        <v>2056030.6628730327</v>
      </c>
      <c r="CA76" s="18">
        <f t="shared" si="161"/>
        <v>2056030.6628730327</v>
      </c>
      <c r="CB76" s="7"/>
    </row>
    <row r="77" spans="1:80" s="22" customFormat="1" x14ac:dyDescent="0.2">
      <c r="A77" s="26"/>
      <c r="B77" s="22" t="s">
        <v>199</v>
      </c>
      <c r="C77" s="27"/>
      <c r="D77" s="280">
        <v>0</v>
      </c>
      <c r="E77" s="280">
        <v>0</v>
      </c>
      <c r="F77" s="280">
        <v>0</v>
      </c>
      <c r="G77" s="280">
        <v>0</v>
      </c>
      <c r="H77" s="280">
        <v>0</v>
      </c>
      <c r="I77" s="280">
        <v>0</v>
      </c>
      <c r="J77" s="280">
        <v>0</v>
      </c>
      <c r="K77" s="280">
        <v>0</v>
      </c>
      <c r="L77" s="280">
        <v>0</v>
      </c>
      <c r="M77" s="280">
        <v>0</v>
      </c>
      <c r="N77" s="280">
        <v>0</v>
      </c>
      <c r="O77" s="280">
        <v>0</v>
      </c>
      <c r="P77" s="280">
        <v>0</v>
      </c>
      <c r="Q77" s="280">
        <v>0</v>
      </c>
      <c r="R77" s="280">
        <v>0</v>
      </c>
      <c r="S77" s="280">
        <v>0</v>
      </c>
      <c r="T77" s="280">
        <v>3236.9149669691201</v>
      </c>
      <c r="U77" s="280">
        <v>0</v>
      </c>
      <c r="V77" s="280">
        <v>0</v>
      </c>
      <c r="W77" s="280">
        <v>0</v>
      </c>
      <c r="X77" s="280">
        <v>0</v>
      </c>
      <c r="Y77" s="280">
        <v>0</v>
      </c>
      <c r="Z77" s="280">
        <v>0</v>
      </c>
      <c r="AA77" s="280">
        <v>0</v>
      </c>
      <c r="AB77" s="280">
        <v>0</v>
      </c>
      <c r="AC77" s="280">
        <v>0</v>
      </c>
      <c r="AD77" s="280">
        <v>0</v>
      </c>
      <c r="AE77" s="280">
        <v>0</v>
      </c>
      <c r="AF77" s="280">
        <v>-64504.856084693231</v>
      </c>
      <c r="AG77" s="280">
        <v>0</v>
      </c>
      <c r="AH77" s="280">
        <v>0</v>
      </c>
      <c r="AI77" s="280">
        <v>0</v>
      </c>
      <c r="AJ77" s="280">
        <v>0</v>
      </c>
      <c r="AK77" s="280">
        <v>0</v>
      </c>
      <c r="AL77" s="280">
        <v>0</v>
      </c>
      <c r="AM77" s="280">
        <v>0</v>
      </c>
      <c r="AN77" s="280">
        <v>0</v>
      </c>
      <c r="AO77" s="280">
        <v>0</v>
      </c>
      <c r="AP77" s="280">
        <v>0</v>
      </c>
      <c r="AQ77" s="280">
        <v>0</v>
      </c>
      <c r="AR77" s="280">
        <v>-1522589.1844895501</v>
      </c>
      <c r="AS77" s="24">
        <v>0</v>
      </c>
      <c r="AT77" s="24">
        <v>0</v>
      </c>
      <c r="AU77" s="24">
        <v>0</v>
      </c>
      <c r="AV77" s="24">
        <v>0</v>
      </c>
      <c r="AW77" s="24">
        <v>0</v>
      </c>
      <c r="AX77" s="24">
        <v>0</v>
      </c>
      <c r="AY77" s="24">
        <v>0</v>
      </c>
      <c r="AZ77" s="24">
        <v>0</v>
      </c>
      <c r="BA77" s="24">
        <v>0</v>
      </c>
      <c r="BB77" s="24">
        <v>0</v>
      </c>
      <c r="BC77" s="24">
        <v>0</v>
      </c>
      <c r="BD77" s="24">
        <v>-2615702.77</v>
      </c>
      <c r="BE77" s="24">
        <v>0</v>
      </c>
      <c r="BF77" s="24">
        <v>0</v>
      </c>
      <c r="BG77" s="24">
        <v>0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24">
        <v>-2416073.6060246467</v>
      </c>
      <c r="BQ77" s="24">
        <v>0</v>
      </c>
      <c r="BR77" s="24">
        <v>0</v>
      </c>
      <c r="BS77" s="24">
        <v>0</v>
      </c>
      <c r="BT77" s="24">
        <v>0</v>
      </c>
      <c r="BU77" s="24">
        <v>0</v>
      </c>
      <c r="BV77" s="24">
        <v>0</v>
      </c>
      <c r="BW77" s="24">
        <v>0</v>
      </c>
      <c r="BX77" s="24"/>
      <c r="BY77" s="24"/>
      <c r="BZ77" s="24"/>
      <c r="CA77" s="24"/>
      <c r="CB77" s="26"/>
    </row>
    <row r="78" spans="1:80" s="22" customFormat="1" x14ac:dyDescent="0.2">
      <c r="A78" s="26"/>
      <c r="B78" s="22" t="s">
        <v>439</v>
      </c>
      <c r="C78" s="27"/>
      <c r="D78" s="280">
        <v>0</v>
      </c>
      <c r="E78" s="280">
        <v>0</v>
      </c>
      <c r="F78" s="280">
        <v>0</v>
      </c>
      <c r="G78" s="280">
        <v>0</v>
      </c>
      <c r="H78" s="280">
        <v>0</v>
      </c>
      <c r="I78" s="280">
        <v>0</v>
      </c>
      <c r="J78" s="280">
        <v>0</v>
      </c>
      <c r="K78" s="280">
        <v>0</v>
      </c>
      <c r="L78" s="280">
        <v>0</v>
      </c>
      <c r="M78" s="280">
        <v>0</v>
      </c>
      <c r="N78" s="280">
        <v>0</v>
      </c>
      <c r="O78" s="280">
        <v>0</v>
      </c>
      <c r="P78" s="280">
        <v>0</v>
      </c>
      <c r="Q78" s="280">
        <v>0</v>
      </c>
      <c r="R78" s="280">
        <v>0</v>
      </c>
      <c r="S78" s="280">
        <v>0</v>
      </c>
      <c r="T78" s="280">
        <v>0</v>
      </c>
      <c r="U78" s="280">
        <v>0</v>
      </c>
      <c r="V78" s="280">
        <v>0</v>
      </c>
      <c r="W78" s="280">
        <v>0</v>
      </c>
      <c r="X78" s="280">
        <v>0</v>
      </c>
      <c r="Y78" s="280">
        <v>0</v>
      </c>
      <c r="Z78" s="280">
        <v>0</v>
      </c>
      <c r="AA78" s="280">
        <v>0</v>
      </c>
      <c r="AB78" s="280">
        <v>0</v>
      </c>
      <c r="AC78" s="280">
        <v>0</v>
      </c>
      <c r="AD78" s="280">
        <v>-43442.168179630316</v>
      </c>
      <c r="AE78" s="280">
        <v>-540.27630914234032</v>
      </c>
      <c r="AF78" s="280">
        <v>18.420486301023629</v>
      </c>
      <c r="AG78" s="280">
        <v>-3.6272497081372421</v>
      </c>
      <c r="AH78" s="280">
        <v>-0.7100047470012214</v>
      </c>
      <c r="AI78" s="280">
        <v>0</v>
      </c>
      <c r="AJ78" s="280">
        <v>0</v>
      </c>
      <c r="AK78" s="280">
        <v>0</v>
      </c>
      <c r="AL78" s="280">
        <v>0</v>
      </c>
      <c r="AM78" s="280">
        <v>0</v>
      </c>
      <c r="AN78" s="280">
        <v>0</v>
      </c>
      <c r="AO78" s="280">
        <v>0</v>
      </c>
      <c r="AP78" s="280">
        <v>0</v>
      </c>
      <c r="AQ78" s="280">
        <v>0</v>
      </c>
      <c r="AR78" s="280">
        <v>0</v>
      </c>
      <c r="AS78" s="24">
        <v>0</v>
      </c>
      <c r="AT78" s="24">
        <v>0</v>
      </c>
      <c r="AU78" s="24">
        <v>0</v>
      </c>
      <c r="AV78" s="24">
        <v>0</v>
      </c>
      <c r="AW78" s="24">
        <v>0</v>
      </c>
      <c r="AX78" s="24">
        <v>0</v>
      </c>
      <c r="AY78" s="24">
        <v>0</v>
      </c>
      <c r="AZ78" s="24">
        <v>0</v>
      </c>
      <c r="BA78" s="24">
        <v>0</v>
      </c>
      <c r="BB78" s="24">
        <v>0</v>
      </c>
      <c r="BC78" s="24">
        <v>0</v>
      </c>
      <c r="BD78" s="24">
        <v>0</v>
      </c>
      <c r="BE78" s="24">
        <v>0</v>
      </c>
      <c r="BF78" s="24">
        <v>0</v>
      </c>
      <c r="BG78" s="24">
        <v>0</v>
      </c>
      <c r="BH78" s="24">
        <v>0</v>
      </c>
      <c r="BI78" s="24">
        <v>0</v>
      </c>
      <c r="BJ78" s="24">
        <v>0</v>
      </c>
      <c r="BK78" s="24">
        <v>0</v>
      </c>
      <c r="BL78" s="24">
        <v>0</v>
      </c>
      <c r="BM78" s="24">
        <v>0</v>
      </c>
      <c r="BN78" s="24">
        <v>0</v>
      </c>
      <c r="BO78" s="24">
        <v>0</v>
      </c>
      <c r="BP78" s="24">
        <v>0</v>
      </c>
      <c r="BQ78" s="24">
        <v>0</v>
      </c>
      <c r="BR78" s="24">
        <v>0</v>
      </c>
      <c r="BS78" s="24">
        <v>0</v>
      </c>
      <c r="BT78" s="24">
        <v>0</v>
      </c>
      <c r="BU78" s="24">
        <v>0</v>
      </c>
      <c r="BV78" s="24">
        <v>0</v>
      </c>
      <c r="BW78" s="24">
        <v>0</v>
      </c>
      <c r="BX78" s="24"/>
      <c r="BY78" s="24"/>
      <c r="BZ78" s="24"/>
      <c r="CA78" s="24"/>
      <c r="CB78" s="26"/>
    </row>
    <row r="79" spans="1:80" s="22" customFormat="1" x14ac:dyDescent="0.2">
      <c r="A79" s="26"/>
      <c r="B79" s="22" t="s">
        <v>442</v>
      </c>
      <c r="C79" s="27"/>
      <c r="D79" s="280">
        <v>0</v>
      </c>
      <c r="E79" s="280">
        <v>0</v>
      </c>
      <c r="F79" s="280">
        <v>0</v>
      </c>
      <c r="G79" s="280">
        <v>0</v>
      </c>
      <c r="H79" s="280">
        <v>0</v>
      </c>
      <c r="I79" s="280">
        <v>0</v>
      </c>
      <c r="J79" s="280">
        <v>0</v>
      </c>
      <c r="K79" s="280">
        <v>0</v>
      </c>
      <c r="L79" s="280">
        <v>0</v>
      </c>
      <c r="M79" s="280">
        <v>0</v>
      </c>
      <c r="N79" s="280">
        <v>0</v>
      </c>
      <c r="O79" s="280">
        <v>0</v>
      </c>
      <c r="P79" s="280">
        <v>0</v>
      </c>
      <c r="Q79" s="280">
        <v>0</v>
      </c>
      <c r="R79" s="280">
        <v>0</v>
      </c>
      <c r="S79" s="280">
        <v>0</v>
      </c>
      <c r="T79" s="280">
        <v>0</v>
      </c>
      <c r="U79" s="280">
        <v>0</v>
      </c>
      <c r="V79" s="280">
        <v>0</v>
      </c>
      <c r="W79" s="280">
        <v>0</v>
      </c>
      <c r="X79" s="280">
        <v>0</v>
      </c>
      <c r="Y79" s="280">
        <v>0</v>
      </c>
      <c r="Z79" s="280">
        <v>0</v>
      </c>
      <c r="AA79" s="280">
        <v>0</v>
      </c>
      <c r="AB79" s="280">
        <v>0</v>
      </c>
      <c r="AC79" s="280">
        <v>0</v>
      </c>
      <c r="AD79" s="280">
        <v>0</v>
      </c>
      <c r="AE79" s="280">
        <v>0</v>
      </c>
      <c r="AF79" s="280">
        <v>0</v>
      </c>
      <c r="AG79" s="280">
        <v>0</v>
      </c>
      <c r="AH79" s="280">
        <v>0</v>
      </c>
      <c r="AI79" s="280">
        <v>0</v>
      </c>
      <c r="AJ79" s="280">
        <v>0</v>
      </c>
      <c r="AK79" s="280">
        <v>0</v>
      </c>
      <c r="AL79" s="280">
        <v>0</v>
      </c>
      <c r="AM79" s="280">
        <v>0</v>
      </c>
      <c r="AN79" s="280">
        <v>0</v>
      </c>
      <c r="AO79" s="280">
        <v>0</v>
      </c>
      <c r="AP79" s="280">
        <v>0</v>
      </c>
      <c r="AQ79" s="280">
        <v>0</v>
      </c>
      <c r="AR79" s="280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4">
        <v>-84751.59</v>
      </c>
      <c r="BE79" s="24">
        <v>0</v>
      </c>
      <c r="BF79" s="24">
        <v>0</v>
      </c>
      <c r="BG79" s="24">
        <v>0</v>
      </c>
      <c r="BH79" s="24">
        <v>0</v>
      </c>
      <c r="BI79" s="24">
        <v>0</v>
      </c>
      <c r="BJ79" s="24">
        <v>0</v>
      </c>
      <c r="BK79" s="24">
        <v>0</v>
      </c>
      <c r="BL79" s="24">
        <v>0</v>
      </c>
      <c r="BM79" s="24">
        <v>0</v>
      </c>
      <c r="BN79" s="24">
        <v>0</v>
      </c>
      <c r="BO79" s="24">
        <v>0</v>
      </c>
      <c r="BP79" s="24">
        <v>0</v>
      </c>
      <c r="BQ79" s="24">
        <v>0</v>
      </c>
      <c r="BR79" s="24">
        <v>0</v>
      </c>
      <c r="BS79" s="24">
        <v>0</v>
      </c>
      <c r="BT79" s="24">
        <v>0</v>
      </c>
      <c r="BU79" s="24">
        <v>0</v>
      </c>
      <c r="BV79" s="24">
        <v>0</v>
      </c>
      <c r="BW79" s="24">
        <v>0</v>
      </c>
      <c r="BX79" s="24"/>
      <c r="BY79" s="24"/>
      <c r="BZ79" s="24"/>
      <c r="CA79" s="24"/>
      <c r="CB79" s="26"/>
    </row>
    <row r="80" spans="1:80" x14ac:dyDescent="0.2">
      <c r="A80" s="22"/>
      <c r="B80" s="22" t="s">
        <v>446</v>
      </c>
      <c r="C80" s="280"/>
      <c r="D80" s="280">
        <v>0</v>
      </c>
      <c r="E80" s="280">
        <v>0</v>
      </c>
      <c r="F80" s="280">
        <v>0</v>
      </c>
      <c r="G80" s="280">
        <v>0</v>
      </c>
      <c r="H80" s="280">
        <v>0</v>
      </c>
      <c r="I80" s="280">
        <v>0</v>
      </c>
      <c r="J80" s="24">
        <v>1284.0066939518738</v>
      </c>
      <c r="K80" s="24">
        <v>3057.1266819399279</v>
      </c>
      <c r="L80" s="24">
        <v>3920.0349616449039</v>
      </c>
      <c r="M80" s="24">
        <v>396.43617513392496</v>
      </c>
      <c r="N80" s="24">
        <v>-3131.2480660421193</v>
      </c>
      <c r="O80" s="24">
        <v>-8763.2714135976366</v>
      </c>
      <c r="P80" s="24">
        <v>-15349.935294736591</v>
      </c>
      <c r="Q80" s="24">
        <v>-17298.887797102845</v>
      </c>
      <c r="R80" s="24">
        <v>-16247.337301562349</v>
      </c>
      <c r="S80" s="24">
        <v>-10518.922162991952</v>
      </c>
      <c r="T80" s="24">
        <v>-2808.9406818694733</v>
      </c>
      <c r="U80" s="24">
        <v>3309.7286222055645</v>
      </c>
      <c r="V80" s="24">
        <v>6691.1505192949126</v>
      </c>
      <c r="W80" s="24">
        <v>9887.992072703717</v>
      </c>
      <c r="X80" s="24">
        <v>14431.669067156841</v>
      </c>
      <c r="Y80" s="24">
        <v>25525.806903841582</v>
      </c>
      <c r="Z80" s="24">
        <v>36575.980567815604</v>
      </c>
      <c r="AA80" s="24">
        <v>47387.30872971128</v>
      </c>
      <c r="AB80" s="24">
        <v>65139.400116520614</v>
      </c>
      <c r="AC80" s="24">
        <v>90747.391815005874</v>
      </c>
      <c r="AD80" s="24">
        <v>117533.22467290639</v>
      </c>
      <c r="AE80" s="24">
        <v>122676.6626029834</v>
      </c>
      <c r="AF80" s="24">
        <v>128932.75631164259</v>
      </c>
      <c r="AG80" s="24">
        <v>134316.84439347195</v>
      </c>
      <c r="AH80" s="24">
        <v>139323.39872830227</v>
      </c>
      <c r="AI80" s="24">
        <v>142485.50806706704</v>
      </c>
      <c r="AJ80" s="24">
        <v>144321.67519713409</v>
      </c>
      <c r="AK80" s="24">
        <v>151428.69608224137</v>
      </c>
      <c r="AL80" s="24">
        <v>156523.66548404726</v>
      </c>
      <c r="AM80" s="24">
        <v>156047.56511537798</v>
      </c>
      <c r="AN80" s="24">
        <v>158018.41168167084</v>
      </c>
      <c r="AO80" s="24">
        <v>168730.97978527084</v>
      </c>
      <c r="AP80" s="24">
        <v>182730.98546468458</v>
      </c>
      <c r="AQ80" s="24">
        <v>209417.95060974944</v>
      </c>
      <c r="AR80" s="24">
        <v>223134.38395929572</v>
      </c>
      <c r="AS80" s="24">
        <v>228150.6665047018</v>
      </c>
      <c r="AT80" s="24">
        <v>232678.34839071342</v>
      </c>
      <c r="AU80" s="24">
        <v>234154.99497068254</v>
      </c>
      <c r="AV80" s="24">
        <v>235974.03278564289</v>
      </c>
      <c r="AW80" s="24">
        <v>239010.57559456804</v>
      </c>
      <c r="AX80" s="24">
        <v>251439.58550176866</v>
      </c>
      <c r="AY80" s="24">
        <v>252261.85877386018</v>
      </c>
      <c r="AZ80" s="24">
        <v>217341.53</v>
      </c>
      <c r="BA80" s="24">
        <v>199971.36</v>
      </c>
      <c r="BB80" s="24">
        <v>193559.61</v>
      </c>
      <c r="BC80" s="24">
        <v>201141.98</v>
      </c>
      <c r="BD80" s="24">
        <v>197130.45414092674</v>
      </c>
      <c r="BE80" s="24">
        <v>194410.8212794204</v>
      </c>
      <c r="BF80" s="24">
        <v>209342.00445013889</v>
      </c>
      <c r="BG80" s="24">
        <v>211437.65167956942</v>
      </c>
      <c r="BH80" s="24">
        <v>214265.83469298299</v>
      </c>
      <c r="BI80" s="24">
        <v>226909.92456316459</v>
      </c>
      <c r="BJ80" s="24">
        <v>222141.66804422461</v>
      </c>
      <c r="BK80" s="24">
        <v>213172.42602464635</v>
      </c>
      <c r="BL80" s="23">
        <f>'Sch23&amp;53 Deferral Calc'!C24</f>
        <v>209997.82</v>
      </c>
      <c r="BM80" s="23">
        <f>'Sch23&amp;53 Deferral Calc'!D24</f>
        <v>202270.34</v>
      </c>
      <c r="BN80" s="23">
        <f>'Sch23&amp;53 Deferral Calc'!E24</f>
        <v>184319.2</v>
      </c>
      <c r="BO80" s="23">
        <f>'Sch23&amp;53 Deferral Calc'!F24</f>
        <v>178544.3</v>
      </c>
      <c r="BP80" s="23">
        <f>'Sch23&amp;53 Deferral Calc'!G24</f>
        <v>167384.12</v>
      </c>
      <c r="BQ80" s="23">
        <f>'Sch23&amp;53 Deferral Calc'!H24</f>
        <v>160964.16</v>
      </c>
      <c r="BR80" s="23">
        <f>'Sch23&amp;53 Deferral Calc'!I24</f>
        <v>166416.12</v>
      </c>
      <c r="BS80" s="23">
        <f>'Sch23&amp;53 Deferral Calc'!J24</f>
        <v>164801.82</v>
      </c>
      <c r="BT80" s="23">
        <f>'Sch23&amp;53 Deferral Calc'!K24</f>
        <v>162640.22</v>
      </c>
      <c r="BU80" s="23">
        <f>'Sch23&amp;53 Deferral Calc'!L24</f>
        <v>165578.5</v>
      </c>
      <c r="BV80" s="23">
        <f>'Sch23&amp;53 Deferral Calc'!M24</f>
        <v>152549.51</v>
      </c>
      <c r="BW80" s="23">
        <f>'Sch23&amp;53 Deferral Calc'!N24</f>
        <v>140564.48000000001</v>
      </c>
      <c r="BX80" s="23"/>
      <c r="BY80" s="23"/>
      <c r="BZ80" s="24"/>
      <c r="CA80" s="24"/>
      <c r="CB80" s="22"/>
    </row>
    <row r="81" spans="1:79" x14ac:dyDescent="0.2">
      <c r="B81" s="7" t="s">
        <v>201</v>
      </c>
      <c r="D81" s="25">
        <f t="shared" ref="D81:AI81" si="162">SUM(D77:D80)</f>
        <v>0</v>
      </c>
      <c r="E81" s="25">
        <f t="shared" si="162"/>
        <v>0</v>
      </c>
      <c r="F81" s="25">
        <f t="shared" si="162"/>
        <v>0</v>
      </c>
      <c r="G81" s="25">
        <f t="shared" si="162"/>
        <v>0</v>
      </c>
      <c r="H81" s="25">
        <f t="shared" si="162"/>
        <v>0</v>
      </c>
      <c r="I81" s="25">
        <f t="shared" si="162"/>
        <v>0</v>
      </c>
      <c r="J81" s="25">
        <f t="shared" si="162"/>
        <v>1284.0066939518738</v>
      </c>
      <c r="K81" s="25">
        <f t="shared" si="162"/>
        <v>3057.1266819399279</v>
      </c>
      <c r="L81" s="25">
        <f t="shared" si="162"/>
        <v>3920.0349616449039</v>
      </c>
      <c r="M81" s="25">
        <f t="shared" si="162"/>
        <v>396.43617513392496</v>
      </c>
      <c r="N81" s="25">
        <f t="shared" si="162"/>
        <v>-3131.2480660421193</v>
      </c>
      <c r="O81" s="25">
        <f t="shared" si="162"/>
        <v>-8763.2714135976366</v>
      </c>
      <c r="P81" s="25">
        <f t="shared" si="162"/>
        <v>-15349.935294736591</v>
      </c>
      <c r="Q81" s="25">
        <f t="shared" si="162"/>
        <v>-17298.887797102845</v>
      </c>
      <c r="R81" s="25">
        <f t="shared" si="162"/>
        <v>-16247.337301562349</v>
      </c>
      <c r="S81" s="25">
        <f t="shared" si="162"/>
        <v>-10518.922162991952</v>
      </c>
      <c r="T81" s="25">
        <f t="shared" si="162"/>
        <v>427.97428509964675</v>
      </c>
      <c r="U81" s="25">
        <f t="shared" si="162"/>
        <v>3309.7286222055645</v>
      </c>
      <c r="V81" s="25">
        <f t="shared" si="162"/>
        <v>6691.1505192949126</v>
      </c>
      <c r="W81" s="25">
        <f t="shared" si="162"/>
        <v>9887.992072703717</v>
      </c>
      <c r="X81" s="25">
        <f t="shared" si="162"/>
        <v>14431.669067156841</v>
      </c>
      <c r="Y81" s="25">
        <f t="shared" si="162"/>
        <v>25525.806903841582</v>
      </c>
      <c r="Z81" s="25">
        <f t="shared" si="162"/>
        <v>36575.980567815604</v>
      </c>
      <c r="AA81" s="25">
        <f t="shared" si="162"/>
        <v>47387.30872971128</v>
      </c>
      <c r="AB81" s="25">
        <f t="shared" si="162"/>
        <v>65139.400116520614</v>
      </c>
      <c r="AC81" s="25">
        <f t="shared" si="162"/>
        <v>90747.391815005874</v>
      </c>
      <c r="AD81" s="25">
        <f t="shared" si="162"/>
        <v>74091.056493276075</v>
      </c>
      <c r="AE81" s="25">
        <f t="shared" si="162"/>
        <v>122136.38629384106</v>
      </c>
      <c r="AF81" s="25">
        <f t="shared" si="162"/>
        <v>64446.320713250381</v>
      </c>
      <c r="AG81" s="25">
        <f t="shared" si="162"/>
        <v>134313.21714376382</v>
      </c>
      <c r="AH81" s="25">
        <f t="shared" si="162"/>
        <v>139322.68872355527</v>
      </c>
      <c r="AI81" s="25">
        <f t="shared" si="162"/>
        <v>142485.50806706704</v>
      </c>
      <c r="AJ81" s="25">
        <f t="shared" ref="AJ81:BO81" si="163">SUM(AJ77:AJ80)</f>
        <v>144321.67519713409</v>
      </c>
      <c r="AK81" s="25">
        <f t="shared" si="163"/>
        <v>151428.69608224137</v>
      </c>
      <c r="AL81" s="25">
        <f t="shared" si="163"/>
        <v>156523.66548404726</v>
      </c>
      <c r="AM81" s="25">
        <f t="shared" si="163"/>
        <v>156047.56511537798</v>
      </c>
      <c r="AN81" s="25">
        <f t="shared" si="163"/>
        <v>158018.41168167084</v>
      </c>
      <c r="AO81" s="25">
        <f t="shared" si="163"/>
        <v>168730.97978527084</v>
      </c>
      <c r="AP81" s="25">
        <f t="shared" si="163"/>
        <v>182730.98546468458</v>
      </c>
      <c r="AQ81" s="25">
        <f t="shared" si="163"/>
        <v>209417.95060974944</v>
      </c>
      <c r="AR81" s="25">
        <f t="shared" si="163"/>
        <v>-1299454.8005302544</v>
      </c>
      <c r="AS81" s="25">
        <f t="shared" si="163"/>
        <v>228150.6665047018</v>
      </c>
      <c r="AT81" s="25">
        <f t="shared" si="163"/>
        <v>232678.34839071342</v>
      </c>
      <c r="AU81" s="25">
        <f t="shared" si="163"/>
        <v>234154.99497068254</v>
      </c>
      <c r="AV81" s="25">
        <f t="shared" si="163"/>
        <v>235974.03278564289</v>
      </c>
      <c r="AW81" s="25">
        <f t="shared" si="163"/>
        <v>239010.57559456804</v>
      </c>
      <c r="AX81" s="25">
        <f t="shared" si="163"/>
        <v>251439.58550176866</v>
      </c>
      <c r="AY81" s="25">
        <f t="shared" si="163"/>
        <v>252261.85877386018</v>
      </c>
      <c r="AZ81" s="25">
        <f t="shared" si="163"/>
        <v>217341.53</v>
      </c>
      <c r="BA81" s="25">
        <f t="shared" si="163"/>
        <v>199971.36</v>
      </c>
      <c r="BB81" s="25">
        <f t="shared" si="163"/>
        <v>193559.61</v>
      </c>
      <c r="BC81" s="25">
        <f t="shared" si="163"/>
        <v>201141.98</v>
      </c>
      <c r="BD81" s="25">
        <f t="shared" si="163"/>
        <v>-2503323.9058590732</v>
      </c>
      <c r="BE81" s="25">
        <f t="shared" si="163"/>
        <v>194410.8212794204</v>
      </c>
      <c r="BF81" s="25">
        <f t="shared" si="163"/>
        <v>209342.00445013889</v>
      </c>
      <c r="BG81" s="25">
        <f t="shared" si="163"/>
        <v>211437.65167956942</v>
      </c>
      <c r="BH81" s="25">
        <f t="shared" si="163"/>
        <v>214265.83469298299</v>
      </c>
      <c r="BI81" s="25">
        <f t="shared" si="163"/>
        <v>226909.92456316459</v>
      </c>
      <c r="BJ81" s="25">
        <f t="shared" si="163"/>
        <v>222141.66804422461</v>
      </c>
      <c r="BK81" s="25">
        <f t="shared" si="163"/>
        <v>213172.42602464635</v>
      </c>
      <c r="BL81" s="25">
        <f t="shared" si="163"/>
        <v>209997.82</v>
      </c>
      <c r="BM81" s="25">
        <f t="shared" si="163"/>
        <v>202270.34</v>
      </c>
      <c r="BN81" s="25">
        <f t="shared" si="163"/>
        <v>184319.2</v>
      </c>
      <c r="BO81" s="25">
        <f t="shared" si="163"/>
        <v>178544.3</v>
      </c>
      <c r="BP81" s="25">
        <f t="shared" ref="BP81:CA81" si="164">SUM(BP77:BP80)</f>
        <v>-2248689.4860246466</v>
      </c>
      <c r="BQ81" s="25">
        <f t="shared" si="164"/>
        <v>160964.16</v>
      </c>
      <c r="BR81" s="25">
        <f t="shared" si="164"/>
        <v>166416.12</v>
      </c>
      <c r="BS81" s="25">
        <f t="shared" si="164"/>
        <v>164801.82</v>
      </c>
      <c r="BT81" s="25">
        <f t="shared" si="164"/>
        <v>162640.22</v>
      </c>
      <c r="BU81" s="25">
        <f t="shared" si="164"/>
        <v>165578.5</v>
      </c>
      <c r="BV81" s="25">
        <f t="shared" si="164"/>
        <v>152549.51</v>
      </c>
      <c r="BW81" s="25">
        <f t="shared" si="164"/>
        <v>140564.48000000001</v>
      </c>
      <c r="BX81" s="25">
        <f t="shared" si="164"/>
        <v>0</v>
      </c>
      <c r="BY81" s="25">
        <f t="shared" si="164"/>
        <v>0</v>
      </c>
      <c r="BZ81" s="25">
        <f t="shared" si="164"/>
        <v>0</v>
      </c>
      <c r="CA81" s="25">
        <f t="shared" si="164"/>
        <v>0</v>
      </c>
    </row>
    <row r="82" spans="1:79" x14ac:dyDescent="0.2">
      <c r="B82" s="7" t="s">
        <v>202</v>
      </c>
      <c r="D82" s="18">
        <f t="shared" ref="D82:AI82" si="165">D76+D81</f>
        <v>0</v>
      </c>
      <c r="E82" s="18">
        <f t="shared" si="165"/>
        <v>0</v>
      </c>
      <c r="F82" s="18">
        <f t="shared" si="165"/>
        <v>0</v>
      </c>
      <c r="G82" s="18">
        <f t="shared" si="165"/>
        <v>0</v>
      </c>
      <c r="H82" s="18">
        <f t="shared" si="165"/>
        <v>0</v>
      </c>
      <c r="I82" s="18">
        <f t="shared" si="165"/>
        <v>0</v>
      </c>
      <c r="J82" s="18">
        <f t="shared" si="165"/>
        <v>1284.0066939518738</v>
      </c>
      <c r="K82" s="18">
        <f t="shared" si="165"/>
        <v>4341.1333758918017</v>
      </c>
      <c r="L82" s="18">
        <f t="shared" si="165"/>
        <v>8261.1683375367065</v>
      </c>
      <c r="M82" s="18">
        <f t="shared" si="165"/>
        <v>8657.6045126706322</v>
      </c>
      <c r="N82" s="18">
        <f t="shared" si="165"/>
        <v>5526.3564466285134</v>
      </c>
      <c r="O82" s="18">
        <f t="shared" si="165"/>
        <v>-3236.9149669691233</v>
      </c>
      <c r="P82" s="18">
        <f t="shared" si="165"/>
        <v>-18586.850261705717</v>
      </c>
      <c r="Q82" s="18">
        <f t="shared" si="165"/>
        <v>-35885.738058808565</v>
      </c>
      <c r="R82" s="18">
        <f t="shared" si="165"/>
        <v>-52133.075360370916</v>
      </c>
      <c r="S82" s="18">
        <f t="shared" si="165"/>
        <v>-62651.997523362865</v>
      </c>
      <c r="T82" s="18">
        <f t="shared" si="165"/>
        <v>-62224.023238263217</v>
      </c>
      <c r="U82" s="18">
        <f t="shared" si="165"/>
        <v>-58914.294616057654</v>
      </c>
      <c r="V82" s="18">
        <f t="shared" si="165"/>
        <v>-52223.144096762742</v>
      </c>
      <c r="W82" s="18">
        <f t="shared" si="165"/>
        <v>-42335.152024059025</v>
      </c>
      <c r="X82" s="18">
        <f t="shared" si="165"/>
        <v>-27903.482956902182</v>
      </c>
      <c r="Y82" s="18">
        <f t="shared" si="165"/>
        <v>-2377.6760530606007</v>
      </c>
      <c r="Z82" s="18">
        <f t="shared" si="165"/>
        <v>34198.304514755</v>
      </c>
      <c r="AA82" s="18">
        <f t="shared" si="165"/>
        <v>81585.61324446628</v>
      </c>
      <c r="AB82" s="18">
        <f t="shared" si="165"/>
        <v>146725.01336098689</v>
      </c>
      <c r="AC82" s="18">
        <f t="shared" si="165"/>
        <v>237472.40517599275</v>
      </c>
      <c r="AD82" s="18">
        <f t="shared" si="165"/>
        <v>311563.46166926884</v>
      </c>
      <c r="AE82" s="18">
        <f t="shared" si="165"/>
        <v>433699.8479631099</v>
      </c>
      <c r="AF82" s="18">
        <f t="shared" si="165"/>
        <v>498146.16867636028</v>
      </c>
      <c r="AG82" s="18">
        <f t="shared" si="165"/>
        <v>632459.38582012407</v>
      </c>
      <c r="AH82" s="18">
        <f t="shared" si="165"/>
        <v>771782.07454367937</v>
      </c>
      <c r="AI82" s="18">
        <f t="shared" si="165"/>
        <v>914267.58261074638</v>
      </c>
      <c r="AJ82" s="18">
        <f t="shared" ref="AJ82:BO82" si="166">AJ76+AJ81</f>
        <v>1058589.2578078804</v>
      </c>
      <c r="AK82" s="18">
        <f t="shared" si="166"/>
        <v>1210017.9538901218</v>
      </c>
      <c r="AL82" s="18">
        <f t="shared" si="166"/>
        <v>1366541.619374169</v>
      </c>
      <c r="AM82" s="18">
        <f t="shared" si="166"/>
        <v>1522589.184489547</v>
      </c>
      <c r="AN82" s="18">
        <f t="shared" si="166"/>
        <v>1680607.596171218</v>
      </c>
      <c r="AO82" s="18">
        <f t="shared" si="166"/>
        <v>1849338.5759564887</v>
      </c>
      <c r="AP82" s="18">
        <f t="shared" si="166"/>
        <v>2032069.5614211734</v>
      </c>
      <c r="AQ82" s="18">
        <f t="shared" si="166"/>
        <v>2241487.5120309228</v>
      </c>
      <c r="AR82" s="18">
        <f t="shared" si="166"/>
        <v>942032.71150066843</v>
      </c>
      <c r="AS82" s="18">
        <f t="shared" si="166"/>
        <v>1170183.3780053703</v>
      </c>
      <c r="AT82" s="18">
        <f t="shared" si="166"/>
        <v>1402861.7263960836</v>
      </c>
      <c r="AU82" s="18">
        <f t="shared" si="166"/>
        <v>1637016.7213667661</v>
      </c>
      <c r="AV82" s="18">
        <f t="shared" si="166"/>
        <v>1872990.754152409</v>
      </c>
      <c r="AW82" s="18">
        <f t="shared" si="166"/>
        <v>2112001.329746977</v>
      </c>
      <c r="AX82" s="18">
        <f t="shared" si="166"/>
        <v>2363440.9152487456</v>
      </c>
      <c r="AY82" s="18">
        <f t="shared" si="166"/>
        <v>2615702.7740226057</v>
      </c>
      <c r="AZ82" s="18">
        <f t="shared" si="166"/>
        <v>2833044.3040226055</v>
      </c>
      <c r="BA82" s="18">
        <f t="shared" si="166"/>
        <v>3033015.6640226054</v>
      </c>
      <c r="BB82" s="18">
        <f t="shared" si="166"/>
        <v>3226575.2740226053</v>
      </c>
      <c r="BC82" s="18">
        <f t="shared" si="166"/>
        <v>3427717.2540226053</v>
      </c>
      <c r="BD82" s="18">
        <f t="shared" si="166"/>
        <v>924393.34816353209</v>
      </c>
      <c r="BE82" s="18">
        <f t="shared" si="166"/>
        <v>1118804.1694429526</v>
      </c>
      <c r="BF82" s="18">
        <f t="shared" si="166"/>
        <v>1328146.1738930915</v>
      </c>
      <c r="BG82" s="18">
        <f t="shared" si="166"/>
        <v>1539583.8255726609</v>
      </c>
      <c r="BH82" s="18">
        <f t="shared" si="166"/>
        <v>1753849.6602656438</v>
      </c>
      <c r="BI82" s="18">
        <f t="shared" si="166"/>
        <v>1980759.5848288084</v>
      </c>
      <c r="BJ82" s="18">
        <f t="shared" si="166"/>
        <v>2202901.2528730333</v>
      </c>
      <c r="BK82" s="18">
        <f t="shared" si="166"/>
        <v>2416073.6788976798</v>
      </c>
      <c r="BL82" s="18">
        <f t="shared" si="166"/>
        <v>2626071.4988976796</v>
      </c>
      <c r="BM82" s="18">
        <f t="shared" si="166"/>
        <v>2828341.8388976795</v>
      </c>
      <c r="BN82" s="18">
        <f t="shared" si="166"/>
        <v>3012661.0388976797</v>
      </c>
      <c r="BO82" s="18">
        <f t="shared" si="166"/>
        <v>3191205.3388976795</v>
      </c>
      <c r="BP82" s="18">
        <f t="shared" ref="BP82:CA82" si="167">BP76+BP81</f>
        <v>942515.85287303291</v>
      </c>
      <c r="BQ82" s="18">
        <f t="shared" si="167"/>
        <v>1103480.0128730328</v>
      </c>
      <c r="BR82" s="18">
        <f t="shared" si="167"/>
        <v>1269896.1328730327</v>
      </c>
      <c r="BS82" s="18">
        <f t="shared" si="167"/>
        <v>1434697.9528730328</v>
      </c>
      <c r="BT82" s="18">
        <f t="shared" si="167"/>
        <v>1597338.1728730327</v>
      </c>
      <c r="BU82" s="18">
        <f t="shared" si="167"/>
        <v>1762916.6728730327</v>
      </c>
      <c r="BV82" s="18">
        <f t="shared" si="167"/>
        <v>1915466.1828730328</v>
      </c>
      <c r="BW82" s="18">
        <f t="shared" si="167"/>
        <v>2056030.6628730327</v>
      </c>
      <c r="BX82" s="18">
        <f t="shared" si="167"/>
        <v>2056030.6628730327</v>
      </c>
      <c r="BY82" s="18">
        <f t="shared" si="167"/>
        <v>2056030.6628730327</v>
      </c>
      <c r="BZ82" s="18">
        <f t="shared" si="167"/>
        <v>2056030.6628730327</v>
      </c>
      <c r="CA82" s="18">
        <f t="shared" si="167"/>
        <v>2056030.6628730327</v>
      </c>
    </row>
    <row r="83" spans="1:79" x14ac:dyDescent="0.2"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8"/>
      <c r="BY83" s="8"/>
      <c r="BZ83" s="8"/>
      <c r="CA83" s="8"/>
    </row>
    <row r="84" spans="1:79" x14ac:dyDescent="0.2">
      <c r="A84" s="99" t="s">
        <v>441</v>
      </c>
      <c r="B84" s="8"/>
      <c r="C84" s="169">
        <v>18238172</v>
      </c>
      <c r="F84" s="8"/>
      <c r="BW84" s="8"/>
      <c r="BY84" s="8"/>
      <c r="BZ84" s="8"/>
      <c r="CA84" s="8"/>
    </row>
    <row r="85" spans="1:79" x14ac:dyDescent="0.2">
      <c r="A85" s="8"/>
      <c r="B85" s="8" t="s">
        <v>198</v>
      </c>
      <c r="C85" s="169">
        <v>25400372</v>
      </c>
      <c r="D85" s="18">
        <v>0</v>
      </c>
      <c r="E85" s="18">
        <f>D94</f>
        <v>0</v>
      </c>
      <c r="F85" s="18">
        <f t="shared" ref="F85:BK85" si="168">E94</f>
        <v>0</v>
      </c>
      <c r="G85" s="18">
        <f t="shared" si="168"/>
        <v>0</v>
      </c>
      <c r="H85" s="18">
        <f t="shared" si="168"/>
        <v>0</v>
      </c>
      <c r="I85" s="18">
        <f t="shared" si="168"/>
        <v>0</v>
      </c>
      <c r="J85" s="18">
        <f t="shared" si="168"/>
        <v>0</v>
      </c>
      <c r="K85" s="18">
        <f t="shared" si="168"/>
        <v>-270.10967773232255</v>
      </c>
      <c r="L85" s="18">
        <f t="shared" si="168"/>
        <v>327.04860334476678</v>
      </c>
      <c r="M85" s="18">
        <f t="shared" si="168"/>
        <v>1882.1191714858055</v>
      </c>
      <c r="N85" s="18">
        <f t="shared" si="168"/>
        <v>3117.5893028391642</v>
      </c>
      <c r="O85" s="18">
        <f t="shared" si="168"/>
        <v>5161.8848860398157</v>
      </c>
      <c r="P85" s="18">
        <f t="shared" si="168"/>
        <v>7046.372089051054</v>
      </c>
      <c r="Q85" s="18">
        <f t="shared" si="168"/>
        <v>8229.4100220748278</v>
      </c>
      <c r="R85" s="18">
        <f t="shared" si="168"/>
        <v>10755.033226991631</v>
      </c>
      <c r="S85" s="18">
        <f t="shared" si="168"/>
        <v>13471.403944859627</v>
      </c>
      <c r="T85" s="18">
        <f t="shared" si="168"/>
        <v>18548.239692399799</v>
      </c>
      <c r="U85" s="18">
        <f t="shared" si="168"/>
        <v>18687.210372275898</v>
      </c>
      <c r="V85" s="18">
        <f t="shared" si="168"/>
        <v>25777.617903588631</v>
      </c>
      <c r="W85" s="18">
        <f t="shared" si="168"/>
        <v>34115.596299970151</v>
      </c>
      <c r="X85" s="18">
        <f t="shared" si="168"/>
        <v>42840.683435715597</v>
      </c>
      <c r="Y85" s="18">
        <f t="shared" si="168"/>
        <v>52068.589631070005</v>
      </c>
      <c r="Z85" s="18">
        <f t="shared" si="168"/>
        <v>63485.089718499439</v>
      </c>
      <c r="AA85" s="18">
        <f t="shared" si="168"/>
        <v>76025.325114054998</v>
      </c>
      <c r="AB85" s="18">
        <f t="shared" si="168"/>
        <v>89782.592969624471</v>
      </c>
      <c r="AC85" s="18">
        <f t="shared" si="168"/>
        <v>107343.63350678906</v>
      </c>
      <c r="AD85" s="18">
        <f t="shared" si="168"/>
        <v>130682.25561587827</v>
      </c>
      <c r="AE85" s="18">
        <f t="shared" si="168"/>
        <v>162427.08807870338</v>
      </c>
      <c r="AF85" s="18">
        <f t="shared" si="168"/>
        <v>195196.97953834551</v>
      </c>
      <c r="AG85" s="18">
        <f t="shared" si="168"/>
        <v>137941.38841329963</v>
      </c>
      <c r="AH85" s="18">
        <f t="shared" si="168"/>
        <v>172434.09192539824</v>
      </c>
      <c r="AI85" s="18">
        <f t="shared" si="168"/>
        <v>208300.74362740517</v>
      </c>
      <c r="AJ85" s="18">
        <f t="shared" si="168"/>
        <v>244914.02408470132</v>
      </c>
      <c r="AK85" s="18">
        <f t="shared" si="168"/>
        <v>281732.09052625787</v>
      </c>
      <c r="AL85" s="18">
        <f t="shared" si="168"/>
        <v>319966.10435787117</v>
      </c>
      <c r="AM85" s="18">
        <f t="shared" si="168"/>
        <v>359822.84293201257</v>
      </c>
      <c r="AN85" s="18">
        <f t="shared" si="168"/>
        <v>398148.00167372357</v>
      </c>
      <c r="AO85" s="18">
        <f t="shared" si="168"/>
        <v>435872.59589041525</v>
      </c>
      <c r="AP85" s="18">
        <f t="shared" si="168"/>
        <v>477679.81868736161</v>
      </c>
      <c r="AQ85" s="18">
        <f t="shared" si="168"/>
        <v>522678.10112495796</v>
      </c>
      <c r="AR85" s="18">
        <f t="shared" si="168"/>
        <v>573322.18187466625</v>
      </c>
      <c r="AS85" s="18">
        <f t="shared" si="168"/>
        <v>229487.91145484365</v>
      </c>
      <c r="AT85" s="18">
        <f t="shared" si="168"/>
        <v>284920.26712288079</v>
      </c>
      <c r="AU85" s="18">
        <f t="shared" si="168"/>
        <v>340552.94823184458</v>
      </c>
      <c r="AV85" s="18">
        <f t="shared" si="168"/>
        <v>396145.58127010381</v>
      </c>
      <c r="AW85" s="18">
        <f t="shared" si="168"/>
        <v>451352.72665602679</v>
      </c>
      <c r="AX85" s="18">
        <f t="shared" si="168"/>
        <v>506729.46228479699</v>
      </c>
      <c r="AY85" s="18">
        <f t="shared" si="168"/>
        <v>565684.96128817205</v>
      </c>
      <c r="AZ85" s="18">
        <f t="shared" si="168"/>
        <v>625875.652694811</v>
      </c>
      <c r="BA85" s="18">
        <f t="shared" si="168"/>
        <v>676129.26269481098</v>
      </c>
      <c r="BB85" s="18">
        <f t="shared" si="168"/>
        <v>720930.66269481101</v>
      </c>
      <c r="BC85" s="18">
        <f t="shared" si="168"/>
        <v>762954.12269481097</v>
      </c>
      <c r="BD85" s="18">
        <f t="shared" si="168"/>
        <v>805015.36269481096</v>
      </c>
      <c r="BE85" s="18">
        <f t="shared" si="168"/>
        <v>188394.47120506864</v>
      </c>
      <c r="BF85" s="18">
        <f t="shared" si="168"/>
        <v>225323.46047692004</v>
      </c>
      <c r="BG85" s="18">
        <f t="shared" si="168"/>
        <v>263631.42993801989</v>
      </c>
      <c r="BH85" s="18">
        <f t="shared" si="168"/>
        <v>301027.82941367652</v>
      </c>
      <c r="BI85" s="18">
        <f t="shared" si="168"/>
        <v>337822.64890651277</v>
      </c>
      <c r="BJ85" s="18">
        <f t="shared" si="168"/>
        <v>375558.09489070415</v>
      </c>
      <c r="BK85" s="18">
        <f t="shared" si="168"/>
        <v>411401.77932846494</v>
      </c>
      <c r="BL85" s="18">
        <f>BK94</f>
        <v>445446.65701039624</v>
      </c>
      <c r="BM85" s="18">
        <f t="shared" ref="BM85:BO85" si="169">BL94</f>
        <v>0.80701039626728743</v>
      </c>
      <c r="BN85" s="18">
        <f t="shared" si="169"/>
        <v>0.80701039626728743</v>
      </c>
      <c r="BO85" s="18">
        <f t="shared" si="169"/>
        <v>0.80701039626728743</v>
      </c>
      <c r="BP85" s="18">
        <f t="shared" ref="BP85" si="170">BO94</f>
        <v>0.80701039626728743</v>
      </c>
      <c r="BQ85" s="18">
        <f t="shared" ref="BQ85" si="171">BP94</f>
        <v>0.80701039626728743</v>
      </c>
      <c r="BR85" s="18">
        <f t="shared" ref="BR85" si="172">BQ94</f>
        <v>0.80701039626728743</v>
      </c>
      <c r="BS85" s="18">
        <f t="shared" ref="BS85" si="173">BR94</f>
        <v>0.80701039626728743</v>
      </c>
      <c r="BT85" s="18">
        <f t="shared" ref="BT85" si="174">BS94</f>
        <v>0.80701039626728743</v>
      </c>
      <c r="BU85" s="18">
        <f t="shared" ref="BU85" si="175">BT94</f>
        <v>0.80701039626728743</v>
      </c>
      <c r="BV85" s="18">
        <f t="shared" ref="BV85" si="176">BU94</f>
        <v>0.80701039626728743</v>
      </c>
      <c r="BW85" s="18">
        <f t="shared" ref="BW85" si="177">BV94</f>
        <v>0.80701039626728743</v>
      </c>
      <c r="BX85" s="18">
        <f t="shared" ref="BX85" si="178">BW94</f>
        <v>-2.9896037327126201E-3</v>
      </c>
      <c r="BY85" s="18">
        <f t="shared" ref="BY85" si="179">BX94</f>
        <v>-2.9896037327126201E-3</v>
      </c>
      <c r="BZ85" s="18">
        <f t="shared" ref="BZ85" si="180">BY94</f>
        <v>-2.9896037327126201E-3</v>
      </c>
      <c r="CA85" s="18">
        <f t="shared" ref="CA85" si="181">BZ94</f>
        <v>-2.9896037327126201E-3</v>
      </c>
    </row>
    <row r="86" spans="1:79" x14ac:dyDescent="0.2">
      <c r="A86" s="276"/>
      <c r="B86" s="275" t="s">
        <v>199</v>
      </c>
      <c r="C86" s="275"/>
      <c r="D86" s="24">
        <v>0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-6025.3527733475603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-90857.603640329005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-398148.00235801999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0</v>
      </c>
      <c r="BA86" s="24">
        <v>0</v>
      </c>
      <c r="BB86" s="24">
        <v>0</v>
      </c>
      <c r="BC86" s="24">
        <v>0</v>
      </c>
      <c r="BD86" s="24">
        <v>-625875.65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  <c r="BP86" s="24">
        <v>0</v>
      </c>
      <c r="BQ86" s="24">
        <v>0</v>
      </c>
      <c r="BR86" s="24">
        <v>0</v>
      </c>
      <c r="BS86" s="24">
        <v>0</v>
      </c>
      <c r="BT86" s="24">
        <v>0</v>
      </c>
      <c r="BU86" s="24">
        <v>0</v>
      </c>
      <c r="BV86" s="24">
        <v>0</v>
      </c>
      <c r="BW86" s="24">
        <v>0</v>
      </c>
      <c r="BX86" s="24"/>
      <c r="BY86" s="24"/>
      <c r="BZ86" s="24"/>
      <c r="CA86" s="24"/>
    </row>
    <row r="87" spans="1:79" x14ac:dyDescent="0.2">
      <c r="A87" s="276"/>
      <c r="B87" s="277" t="s">
        <v>439</v>
      </c>
      <c r="C87" s="275"/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2398.0286251418875</v>
      </c>
      <c r="AE87" s="24">
        <v>26.825181963260547</v>
      </c>
      <c r="AF87" s="24">
        <v>2.4037712059216574</v>
      </c>
      <c r="AG87" s="24">
        <v>0.52551718213362619</v>
      </c>
      <c r="AH87" s="24">
        <v>0.22795396090077702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24">
        <v>0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  <c r="BP87" s="24">
        <v>0</v>
      </c>
      <c r="BQ87" s="24">
        <v>0</v>
      </c>
      <c r="BR87" s="24">
        <v>0</v>
      </c>
      <c r="BS87" s="24">
        <v>0</v>
      </c>
      <c r="BT87" s="24">
        <v>0</v>
      </c>
      <c r="BU87" s="24">
        <v>0</v>
      </c>
      <c r="BV87" s="24">
        <v>0</v>
      </c>
      <c r="BW87" s="24">
        <v>0</v>
      </c>
      <c r="BX87" s="24"/>
      <c r="BY87" s="24"/>
      <c r="BZ87" s="24"/>
      <c r="CA87" s="24"/>
    </row>
    <row r="88" spans="1:79" x14ac:dyDescent="0.2">
      <c r="A88" s="276"/>
      <c r="B88" s="275" t="s">
        <v>214</v>
      </c>
      <c r="D88" s="24">
        <v>0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24">
        <v>0</v>
      </c>
      <c r="AG88" s="24">
        <v>0</v>
      </c>
      <c r="AH88" s="24">
        <v>0</v>
      </c>
      <c r="AI88" s="24">
        <v>0</v>
      </c>
      <c r="AJ88" s="24">
        <v>0</v>
      </c>
      <c r="AK88" s="24">
        <v>0</v>
      </c>
      <c r="AL88" s="24">
        <v>0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v>0</v>
      </c>
      <c r="AS88" s="24">
        <v>0</v>
      </c>
      <c r="AT88" s="24">
        <v>0</v>
      </c>
      <c r="AU88" s="24">
        <v>0</v>
      </c>
      <c r="AV88" s="24">
        <v>0</v>
      </c>
      <c r="AW88" s="24">
        <v>0</v>
      </c>
      <c r="AX88" s="24">
        <v>0</v>
      </c>
      <c r="AY88" s="24">
        <v>0</v>
      </c>
      <c r="AZ88" s="24">
        <v>0</v>
      </c>
      <c r="BA88" s="24">
        <v>0</v>
      </c>
      <c r="BB88" s="24">
        <v>0</v>
      </c>
      <c r="BC88" s="24">
        <v>0</v>
      </c>
      <c r="BD88" s="24">
        <v>0</v>
      </c>
      <c r="BE88" s="24">
        <v>0</v>
      </c>
      <c r="BF88" s="24">
        <v>0</v>
      </c>
      <c r="BG88" s="24">
        <v>0</v>
      </c>
      <c r="BH88" s="24">
        <v>0</v>
      </c>
      <c r="BI88" s="24">
        <v>0</v>
      </c>
      <c r="BJ88" s="24">
        <v>0</v>
      </c>
      <c r="BK88" s="24">
        <v>0</v>
      </c>
      <c r="BL88" s="24">
        <v>-445445.85</v>
      </c>
      <c r="BM88" s="24">
        <v>0</v>
      </c>
      <c r="BN88" s="24">
        <v>0</v>
      </c>
      <c r="BO88" s="24">
        <v>0</v>
      </c>
      <c r="BP88" s="24">
        <v>0</v>
      </c>
      <c r="BQ88" s="24">
        <v>0</v>
      </c>
      <c r="BR88" s="24">
        <v>0</v>
      </c>
      <c r="BS88" s="24">
        <v>0</v>
      </c>
      <c r="BT88" s="24">
        <v>0</v>
      </c>
      <c r="BU88" s="24">
        <v>0</v>
      </c>
      <c r="BV88" s="24">
        <v>0</v>
      </c>
      <c r="BW88" s="24">
        <v>0</v>
      </c>
      <c r="BX88" s="24"/>
      <c r="BY88" s="24"/>
      <c r="BZ88" s="24"/>
      <c r="CA88" s="24"/>
    </row>
    <row r="89" spans="1:79" x14ac:dyDescent="0.2">
      <c r="A89" s="276"/>
      <c r="B89" s="277" t="s">
        <v>442</v>
      </c>
      <c r="C89" s="275"/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4">
        <v>0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24">
        <v>0</v>
      </c>
      <c r="AY89" s="24">
        <v>0</v>
      </c>
      <c r="AZ89" s="24">
        <v>0</v>
      </c>
      <c r="BA89" s="24">
        <v>0</v>
      </c>
      <c r="BB89" s="24">
        <v>0</v>
      </c>
      <c r="BC89" s="24">
        <v>0</v>
      </c>
      <c r="BD89" s="24">
        <v>-30103.53</v>
      </c>
      <c r="BE89" s="24">
        <v>0</v>
      </c>
      <c r="BF89" s="24">
        <v>0</v>
      </c>
      <c r="BG89" s="24">
        <v>0</v>
      </c>
      <c r="BH89" s="24">
        <v>0</v>
      </c>
      <c r="BI89" s="24">
        <v>0</v>
      </c>
      <c r="BJ89" s="24">
        <v>0</v>
      </c>
      <c r="BK89" s="24">
        <v>0</v>
      </c>
      <c r="BL89" s="24">
        <v>0</v>
      </c>
      <c r="BM89" s="24">
        <v>0</v>
      </c>
      <c r="BN89" s="24">
        <v>0</v>
      </c>
      <c r="BO89" s="24">
        <v>0</v>
      </c>
      <c r="BP89" s="24">
        <v>0</v>
      </c>
      <c r="BQ89" s="24">
        <v>0</v>
      </c>
      <c r="BR89" s="24">
        <v>0</v>
      </c>
      <c r="BS89" s="24">
        <v>0</v>
      </c>
      <c r="BT89" s="24">
        <v>0</v>
      </c>
      <c r="BU89" s="24">
        <v>0</v>
      </c>
      <c r="BV89" s="24">
        <v>0</v>
      </c>
      <c r="BW89" s="24">
        <v>0</v>
      </c>
      <c r="BX89" s="24"/>
      <c r="BY89" s="24"/>
      <c r="BZ89" s="24"/>
      <c r="CA89" s="24"/>
    </row>
    <row r="90" spans="1:79" x14ac:dyDescent="0.2">
      <c r="A90" s="276"/>
      <c r="B90" s="277" t="s">
        <v>447</v>
      </c>
      <c r="C90" s="275"/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  <c r="AF90" s="24">
        <v>0</v>
      </c>
      <c r="AG90" s="24">
        <v>0</v>
      </c>
      <c r="AH90" s="24">
        <v>0</v>
      </c>
      <c r="AI90" s="24">
        <v>0</v>
      </c>
      <c r="AJ90" s="24">
        <v>0</v>
      </c>
      <c r="AK90" s="24">
        <v>0</v>
      </c>
      <c r="AL90" s="24">
        <v>0</v>
      </c>
      <c r="AM90" s="24">
        <v>0</v>
      </c>
      <c r="AN90" s="24">
        <v>0</v>
      </c>
      <c r="AO90" s="24">
        <v>0</v>
      </c>
      <c r="AP90" s="24">
        <v>0</v>
      </c>
      <c r="AQ90" s="24">
        <v>0</v>
      </c>
      <c r="AR90" s="24">
        <v>0</v>
      </c>
      <c r="AS90" s="24">
        <v>0</v>
      </c>
      <c r="AT90" s="24">
        <v>0</v>
      </c>
      <c r="AU90" s="24">
        <v>0</v>
      </c>
      <c r="AV90" s="24">
        <v>0</v>
      </c>
      <c r="AW90" s="24">
        <v>0</v>
      </c>
      <c r="AX90" s="24">
        <v>0</v>
      </c>
      <c r="AY90" s="24">
        <v>0</v>
      </c>
      <c r="AZ90" s="24">
        <v>0</v>
      </c>
      <c r="BA90" s="24">
        <v>0</v>
      </c>
      <c r="BB90" s="24">
        <v>0</v>
      </c>
      <c r="BC90" s="24">
        <v>0</v>
      </c>
      <c r="BD90" s="24">
        <v>0</v>
      </c>
      <c r="BE90" s="24">
        <v>0</v>
      </c>
      <c r="BF90" s="24">
        <v>0</v>
      </c>
      <c r="BG90" s="24">
        <v>0</v>
      </c>
      <c r="BH90" s="24">
        <v>0</v>
      </c>
      <c r="BI90" s="24">
        <v>0</v>
      </c>
      <c r="BJ90" s="24">
        <v>0</v>
      </c>
      <c r="BK90" s="24">
        <v>0</v>
      </c>
      <c r="BL90" s="24">
        <v>0</v>
      </c>
      <c r="BM90" s="24">
        <v>0</v>
      </c>
      <c r="BN90" s="24">
        <v>0</v>
      </c>
      <c r="BO90" s="24">
        <v>0</v>
      </c>
      <c r="BP90" s="24">
        <v>0</v>
      </c>
      <c r="BQ90" s="24">
        <v>0</v>
      </c>
      <c r="BR90" s="24">
        <v>0</v>
      </c>
      <c r="BS90" s="24">
        <v>0</v>
      </c>
      <c r="BT90" s="24">
        <v>0</v>
      </c>
      <c r="BU90" s="24">
        <v>0</v>
      </c>
      <c r="BV90" s="24">
        <v>0</v>
      </c>
      <c r="BW90" s="24">
        <v>-0.81</v>
      </c>
      <c r="BX90" s="24"/>
      <c r="BY90" s="24"/>
      <c r="BZ90" s="24"/>
      <c r="CA90" s="24"/>
    </row>
    <row r="91" spans="1:79" x14ac:dyDescent="0.2">
      <c r="A91" s="276"/>
      <c r="B91" s="275" t="s">
        <v>443</v>
      </c>
      <c r="C91" s="275"/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-1021.02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0</v>
      </c>
      <c r="AF91" s="24">
        <v>0</v>
      </c>
      <c r="AG91" s="24">
        <v>0</v>
      </c>
      <c r="AH91" s="24">
        <v>0</v>
      </c>
      <c r="AI91" s="24">
        <v>0</v>
      </c>
      <c r="AJ91" s="24">
        <v>0</v>
      </c>
      <c r="AK91" s="24">
        <v>0</v>
      </c>
      <c r="AL91" s="24">
        <v>0</v>
      </c>
      <c r="AM91" s="24">
        <v>0</v>
      </c>
      <c r="AN91" s="24">
        <v>0</v>
      </c>
      <c r="AO91" s="24">
        <v>0</v>
      </c>
      <c r="AP91" s="24">
        <v>0</v>
      </c>
      <c r="AQ91" s="24">
        <v>0</v>
      </c>
      <c r="AR91" s="24">
        <v>0</v>
      </c>
      <c r="AS91" s="24">
        <v>0</v>
      </c>
      <c r="AT91" s="24">
        <v>0</v>
      </c>
      <c r="AU91" s="24">
        <v>0</v>
      </c>
      <c r="AV91" s="24">
        <v>0</v>
      </c>
      <c r="AW91" s="24">
        <v>0</v>
      </c>
      <c r="AX91" s="24">
        <v>0</v>
      </c>
      <c r="AY91" s="24">
        <v>0</v>
      </c>
      <c r="AZ91" s="24">
        <v>0</v>
      </c>
      <c r="BA91" s="24">
        <v>0</v>
      </c>
      <c r="BB91" s="24">
        <v>0</v>
      </c>
      <c r="BC91" s="24">
        <v>0</v>
      </c>
      <c r="BD91" s="24">
        <v>0</v>
      </c>
      <c r="BE91" s="24">
        <v>0</v>
      </c>
      <c r="BF91" s="24">
        <v>0</v>
      </c>
      <c r="BG91" s="24">
        <v>0</v>
      </c>
      <c r="BH91" s="24">
        <v>0</v>
      </c>
      <c r="BI91" s="24">
        <v>0</v>
      </c>
      <c r="BJ91" s="24">
        <v>0</v>
      </c>
      <c r="BK91" s="24">
        <v>0</v>
      </c>
      <c r="BL91" s="24">
        <v>0</v>
      </c>
      <c r="BM91" s="24">
        <v>0</v>
      </c>
      <c r="BN91" s="24">
        <v>0</v>
      </c>
      <c r="BO91" s="24">
        <v>0</v>
      </c>
      <c r="BP91" s="24">
        <v>0</v>
      </c>
      <c r="BQ91" s="24">
        <v>0</v>
      </c>
      <c r="BR91" s="24">
        <v>0</v>
      </c>
      <c r="BS91" s="24">
        <v>0</v>
      </c>
      <c r="BT91" s="24">
        <v>0</v>
      </c>
      <c r="BU91" s="24">
        <v>0</v>
      </c>
      <c r="BV91" s="24">
        <v>0</v>
      </c>
      <c r="BW91" s="24">
        <v>0</v>
      </c>
      <c r="BX91" s="24"/>
      <c r="BY91" s="24"/>
      <c r="BZ91" s="24"/>
      <c r="CA91" s="24"/>
    </row>
    <row r="92" spans="1:79" x14ac:dyDescent="0.2">
      <c r="A92" s="275"/>
      <c r="B92" s="275" t="s">
        <v>444</v>
      </c>
      <c r="C92" s="275"/>
      <c r="D92" s="24">
        <v>0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-270.10967773232255</v>
      </c>
      <c r="K92" s="24">
        <v>597.15828107708933</v>
      </c>
      <c r="L92" s="24">
        <v>1555.0705681410388</v>
      </c>
      <c r="M92" s="24">
        <v>1235.4701313533587</v>
      </c>
      <c r="N92" s="24">
        <v>2044.2955832006512</v>
      </c>
      <c r="O92" s="24">
        <v>1884.4872030112385</v>
      </c>
      <c r="P92" s="24">
        <v>2204.0579330237733</v>
      </c>
      <c r="Q92" s="24">
        <v>2525.6232049168025</v>
      </c>
      <c r="R92" s="24">
        <v>2716.3707178679965</v>
      </c>
      <c r="S92" s="24">
        <v>5076.8357475401726</v>
      </c>
      <c r="T92" s="24">
        <v>6164.3234532236611</v>
      </c>
      <c r="U92" s="24">
        <v>7090.4075313127314</v>
      </c>
      <c r="V92" s="24">
        <v>8337.9783963815207</v>
      </c>
      <c r="W92" s="24">
        <v>8725.0871357454453</v>
      </c>
      <c r="X92" s="24">
        <v>9227.9061953544078</v>
      </c>
      <c r="Y92" s="24">
        <v>11416.500087429433</v>
      </c>
      <c r="Z92" s="24">
        <v>12540.235395555559</v>
      </c>
      <c r="AA92" s="24">
        <v>13757.267855569475</v>
      </c>
      <c r="AB92" s="24">
        <v>17561.040537164594</v>
      </c>
      <c r="AC92" s="24">
        <v>23338.622109089203</v>
      </c>
      <c r="AD92" s="24">
        <v>29346.803837683223</v>
      </c>
      <c r="AE92" s="24">
        <v>32743.066277678863</v>
      </c>
      <c r="AF92" s="24">
        <v>33599.60874407721</v>
      </c>
      <c r="AG92" s="24">
        <v>34492.17799491647</v>
      </c>
      <c r="AH92" s="24">
        <v>35866.423748046029</v>
      </c>
      <c r="AI92" s="24">
        <v>36613.280457296132</v>
      </c>
      <c r="AJ92" s="24">
        <v>36818.066441556526</v>
      </c>
      <c r="AK92" s="24">
        <v>38234.013831613272</v>
      </c>
      <c r="AL92" s="24">
        <v>39856.738574141382</v>
      </c>
      <c r="AM92" s="24">
        <v>38325.15874171102</v>
      </c>
      <c r="AN92" s="24">
        <v>37724.594216691701</v>
      </c>
      <c r="AO92" s="24">
        <v>41807.222796946335</v>
      </c>
      <c r="AP92" s="24">
        <v>44998.282437596354</v>
      </c>
      <c r="AQ92" s="24">
        <v>50644.080749708293</v>
      </c>
      <c r="AR92" s="24">
        <v>54313.731938197372</v>
      </c>
      <c r="AS92" s="24">
        <v>55432.355668037118</v>
      </c>
      <c r="AT92" s="24">
        <v>55632.681108963814</v>
      </c>
      <c r="AU92" s="24">
        <v>55592.63303825922</v>
      </c>
      <c r="AV92" s="24">
        <v>55207.145385923002</v>
      </c>
      <c r="AW92" s="24">
        <v>55376.735628770228</v>
      </c>
      <c r="AX92" s="24">
        <v>58955.499003375058</v>
      </c>
      <c r="AY92" s="24">
        <v>60190.691406638973</v>
      </c>
      <c r="AZ92" s="24">
        <v>50253.61</v>
      </c>
      <c r="BA92" s="24">
        <v>44801.4</v>
      </c>
      <c r="BB92" s="24">
        <v>42023.46</v>
      </c>
      <c r="BC92" s="24">
        <v>42061.24</v>
      </c>
      <c r="BD92" s="24">
        <v>39358.288510257757</v>
      </c>
      <c r="BE92" s="24">
        <v>36928.989271851395</v>
      </c>
      <c r="BF92" s="24">
        <v>38307.969461099863</v>
      </c>
      <c r="BG92" s="24">
        <v>37396.39947565661</v>
      </c>
      <c r="BH92" s="24">
        <v>36794.819492836243</v>
      </c>
      <c r="BI92" s="24">
        <v>37735.445984191392</v>
      </c>
      <c r="BJ92" s="24">
        <v>35843.684437760792</v>
      </c>
      <c r="BK92" s="24">
        <v>34044.877681931299</v>
      </c>
      <c r="BL92" s="24">
        <v>0</v>
      </c>
      <c r="BM92" s="24">
        <v>0</v>
      </c>
      <c r="BN92" s="24">
        <v>0</v>
      </c>
      <c r="BO92" s="24">
        <v>0</v>
      </c>
      <c r="BP92" s="24">
        <v>0</v>
      </c>
      <c r="BQ92" s="24">
        <v>0</v>
      </c>
      <c r="BR92" s="24">
        <v>0</v>
      </c>
      <c r="BS92" s="24">
        <v>0</v>
      </c>
      <c r="BT92" s="24">
        <v>0</v>
      </c>
      <c r="BU92" s="24">
        <v>0</v>
      </c>
      <c r="BV92" s="24">
        <v>0</v>
      </c>
      <c r="BW92" s="24">
        <v>0</v>
      </c>
      <c r="BX92" s="24"/>
      <c r="BY92" s="24"/>
      <c r="BZ92" s="24"/>
      <c r="CA92" s="24"/>
    </row>
    <row r="93" spans="1:79" x14ac:dyDescent="0.2">
      <c r="A93" s="8"/>
      <c r="B93" s="8" t="s">
        <v>201</v>
      </c>
      <c r="C93" s="8"/>
      <c r="D93" s="25">
        <f>SUM(D86:D92)</f>
        <v>0</v>
      </c>
      <c r="E93" s="25">
        <f>SUM(E86:E92)</f>
        <v>0</v>
      </c>
      <c r="F93" s="25">
        <f t="shared" ref="F93:BO93" si="182">SUM(F86:F92)</f>
        <v>0</v>
      </c>
      <c r="G93" s="25">
        <f t="shared" si="182"/>
        <v>0</v>
      </c>
      <c r="H93" s="25">
        <f t="shared" si="182"/>
        <v>0</v>
      </c>
      <c r="I93" s="25">
        <f t="shared" si="182"/>
        <v>0</v>
      </c>
      <c r="J93" s="25">
        <f t="shared" si="182"/>
        <v>-270.10967773232255</v>
      </c>
      <c r="K93" s="25">
        <f t="shared" si="182"/>
        <v>597.15828107708933</v>
      </c>
      <c r="L93" s="25">
        <f t="shared" si="182"/>
        <v>1555.0705681410388</v>
      </c>
      <c r="M93" s="25">
        <f t="shared" si="182"/>
        <v>1235.4701313533587</v>
      </c>
      <c r="N93" s="25">
        <f t="shared" si="182"/>
        <v>2044.2955832006512</v>
      </c>
      <c r="O93" s="25">
        <f t="shared" si="182"/>
        <v>1884.4872030112385</v>
      </c>
      <c r="P93" s="25">
        <f t="shared" si="182"/>
        <v>1183.0379330237733</v>
      </c>
      <c r="Q93" s="25">
        <f t="shared" si="182"/>
        <v>2525.6232049168025</v>
      </c>
      <c r="R93" s="25">
        <f t="shared" si="182"/>
        <v>2716.3707178679965</v>
      </c>
      <c r="S93" s="25">
        <f t="shared" si="182"/>
        <v>5076.8357475401726</v>
      </c>
      <c r="T93" s="25">
        <f t="shared" si="182"/>
        <v>138.9706798761008</v>
      </c>
      <c r="U93" s="25">
        <f t="shared" si="182"/>
        <v>7090.4075313127314</v>
      </c>
      <c r="V93" s="25">
        <f t="shared" si="182"/>
        <v>8337.9783963815207</v>
      </c>
      <c r="W93" s="25">
        <f t="shared" si="182"/>
        <v>8725.0871357454453</v>
      </c>
      <c r="X93" s="25">
        <f t="shared" si="182"/>
        <v>9227.9061953544078</v>
      </c>
      <c r="Y93" s="25">
        <f t="shared" si="182"/>
        <v>11416.500087429433</v>
      </c>
      <c r="Z93" s="25">
        <f t="shared" si="182"/>
        <v>12540.235395555559</v>
      </c>
      <c r="AA93" s="25">
        <f t="shared" si="182"/>
        <v>13757.267855569475</v>
      </c>
      <c r="AB93" s="25">
        <f t="shared" si="182"/>
        <v>17561.040537164594</v>
      </c>
      <c r="AC93" s="25">
        <f t="shared" si="182"/>
        <v>23338.622109089203</v>
      </c>
      <c r="AD93" s="25">
        <f t="shared" si="182"/>
        <v>31744.83246282511</v>
      </c>
      <c r="AE93" s="25">
        <f t="shared" si="182"/>
        <v>32769.891459642124</v>
      </c>
      <c r="AF93" s="25">
        <f t="shared" si="182"/>
        <v>-57255.591125045874</v>
      </c>
      <c r="AG93" s="25">
        <f t="shared" si="182"/>
        <v>34492.703512098604</v>
      </c>
      <c r="AH93" s="25">
        <f t="shared" si="182"/>
        <v>35866.65170200693</v>
      </c>
      <c r="AI93" s="25">
        <f t="shared" si="182"/>
        <v>36613.280457296132</v>
      </c>
      <c r="AJ93" s="25">
        <f t="shared" si="182"/>
        <v>36818.066441556526</v>
      </c>
      <c r="AK93" s="25">
        <f t="shared" si="182"/>
        <v>38234.013831613272</v>
      </c>
      <c r="AL93" s="25">
        <f t="shared" si="182"/>
        <v>39856.738574141382</v>
      </c>
      <c r="AM93" s="25">
        <f t="shared" si="182"/>
        <v>38325.15874171102</v>
      </c>
      <c r="AN93" s="25">
        <f t="shared" si="182"/>
        <v>37724.594216691701</v>
      </c>
      <c r="AO93" s="25">
        <f t="shared" si="182"/>
        <v>41807.222796946335</v>
      </c>
      <c r="AP93" s="25">
        <f t="shared" si="182"/>
        <v>44998.282437596354</v>
      </c>
      <c r="AQ93" s="25">
        <f t="shared" si="182"/>
        <v>50644.080749708293</v>
      </c>
      <c r="AR93" s="25">
        <f t="shared" si="182"/>
        <v>-343834.2704198226</v>
      </c>
      <c r="AS93" s="25">
        <f t="shared" si="182"/>
        <v>55432.355668037118</v>
      </c>
      <c r="AT93" s="25">
        <f t="shared" si="182"/>
        <v>55632.681108963814</v>
      </c>
      <c r="AU93" s="25">
        <f t="shared" si="182"/>
        <v>55592.63303825922</v>
      </c>
      <c r="AV93" s="25">
        <f t="shared" si="182"/>
        <v>55207.145385923002</v>
      </c>
      <c r="AW93" s="25">
        <f t="shared" si="182"/>
        <v>55376.735628770228</v>
      </c>
      <c r="AX93" s="25">
        <f t="shared" si="182"/>
        <v>58955.499003375058</v>
      </c>
      <c r="AY93" s="25">
        <f t="shared" si="182"/>
        <v>60190.691406638973</v>
      </c>
      <c r="AZ93" s="25">
        <f t="shared" si="182"/>
        <v>50253.61</v>
      </c>
      <c r="BA93" s="25">
        <f t="shared" si="182"/>
        <v>44801.4</v>
      </c>
      <c r="BB93" s="25">
        <f t="shared" si="182"/>
        <v>42023.46</v>
      </c>
      <c r="BC93" s="25">
        <f t="shared" si="182"/>
        <v>42061.24</v>
      </c>
      <c r="BD93" s="25">
        <f t="shared" si="182"/>
        <v>-616620.89148974232</v>
      </c>
      <c r="BE93" s="25">
        <f t="shared" si="182"/>
        <v>36928.989271851395</v>
      </c>
      <c r="BF93" s="25">
        <f t="shared" si="182"/>
        <v>38307.969461099863</v>
      </c>
      <c r="BG93" s="25">
        <f t="shared" si="182"/>
        <v>37396.39947565661</v>
      </c>
      <c r="BH93" s="25">
        <f t="shared" si="182"/>
        <v>36794.819492836243</v>
      </c>
      <c r="BI93" s="25">
        <f t="shared" si="182"/>
        <v>37735.445984191392</v>
      </c>
      <c r="BJ93" s="25">
        <f t="shared" si="182"/>
        <v>35843.684437760792</v>
      </c>
      <c r="BK93" s="25">
        <f t="shared" si="182"/>
        <v>34044.877681931299</v>
      </c>
      <c r="BL93" s="25">
        <f t="shared" si="182"/>
        <v>-445445.85</v>
      </c>
      <c r="BM93" s="25">
        <f t="shared" si="182"/>
        <v>0</v>
      </c>
      <c r="BN93" s="25">
        <f t="shared" si="182"/>
        <v>0</v>
      </c>
      <c r="BO93" s="25">
        <f t="shared" si="182"/>
        <v>0</v>
      </c>
      <c r="BP93" s="25">
        <f t="shared" ref="BP93:CA93" si="183">SUM(BP86:BP92)</f>
        <v>0</v>
      </c>
      <c r="BQ93" s="25">
        <f t="shared" si="183"/>
        <v>0</v>
      </c>
      <c r="BR93" s="25">
        <f t="shared" si="183"/>
        <v>0</v>
      </c>
      <c r="BS93" s="25">
        <f t="shared" si="183"/>
        <v>0</v>
      </c>
      <c r="BT93" s="25">
        <f t="shared" si="183"/>
        <v>0</v>
      </c>
      <c r="BU93" s="25">
        <f t="shared" si="183"/>
        <v>0</v>
      </c>
      <c r="BV93" s="25">
        <f t="shared" si="183"/>
        <v>0</v>
      </c>
      <c r="BW93" s="25">
        <f t="shared" si="183"/>
        <v>-0.81</v>
      </c>
      <c r="BX93" s="25">
        <f t="shared" si="183"/>
        <v>0</v>
      </c>
      <c r="BY93" s="25">
        <f t="shared" si="183"/>
        <v>0</v>
      </c>
      <c r="BZ93" s="25">
        <f t="shared" si="183"/>
        <v>0</v>
      </c>
      <c r="CA93" s="25">
        <f t="shared" si="183"/>
        <v>0</v>
      </c>
    </row>
    <row r="94" spans="1:79" x14ac:dyDescent="0.2">
      <c r="A94" s="8"/>
      <c r="B94" s="8" t="s">
        <v>202</v>
      </c>
      <c r="C94" s="8"/>
      <c r="D94" s="18">
        <f>D85+D93</f>
        <v>0</v>
      </c>
      <c r="E94" s="18">
        <f>E85+E93</f>
        <v>0</v>
      </c>
      <c r="F94" s="18">
        <f t="shared" ref="F94:BO94" si="184">F85+F93</f>
        <v>0</v>
      </c>
      <c r="G94" s="18">
        <f t="shared" si="184"/>
        <v>0</v>
      </c>
      <c r="H94" s="18">
        <f t="shared" si="184"/>
        <v>0</v>
      </c>
      <c r="I94" s="18">
        <f t="shared" si="184"/>
        <v>0</v>
      </c>
      <c r="J94" s="18">
        <f t="shared" si="184"/>
        <v>-270.10967773232255</v>
      </c>
      <c r="K94" s="18">
        <f t="shared" si="184"/>
        <v>327.04860334476678</v>
      </c>
      <c r="L94" s="18">
        <f t="shared" si="184"/>
        <v>1882.1191714858055</v>
      </c>
      <c r="M94" s="18">
        <f t="shared" si="184"/>
        <v>3117.5893028391642</v>
      </c>
      <c r="N94" s="18">
        <f t="shared" si="184"/>
        <v>5161.8848860398157</v>
      </c>
      <c r="O94" s="18">
        <f t="shared" si="184"/>
        <v>7046.372089051054</v>
      </c>
      <c r="P94" s="18">
        <f t="shared" si="184"/>
        <v>8229.4100220748278</v>
      </c>
      <c r="Q94" s="18">
        <f t="shared" si="184"/>
        <v>10755.033226991631</v>
      </c>
      <c r="R94" s="18">
        <f t="shared" si="184"/>
        <v>13471.403944859627</v>
      </c>
      <c r="S94" s="18">
        <f t="shared" si="184"/>
        <v>18548.239692399799</v>
      </c>
      <c r="T94" s="18">
        <f t="shared" si="184"/>
        <v>18687.210372275898</v>
      </c>
      <c r="U94" s="18">
        <f t="shared" si="184"/>
        <v>25777.617903588631</v>
      </c>
      <c r="V94" s="18">
        <f t="shared" si="184"/>
        <v>34115.596299970151</v>
      </c>
      <c r="W94" s="18">
        <f t="shared" si="184"/>
        <v>42840.683435715597</v>
      </c>
      <c r="X94" s="18">
        <f t="shared" si="184"/>
        <v>52068.589631070005</v>
      </c>
      <c r="Y94" s="18">
        <f t="shared" si="184"/>
        <v>63485.089718499439</v>
      </c>
      <c r="Z94" s="18">
        <f t="shared" si="184"/>
        <v>76025.325114054998</v>
      </c>
      <c r="AA94" s="18">
        <f t="shared" si="184"/>
        <v>89782.592969624471</v>
      </c>
      <c r="AB94" s="18">
        <f t="shared" si="184"/>
        <v>107343.63350678906</v>
      </c>
      <c r="AC94" s="18">
        <f t="shared" si="184"/>
        <v>130682.25561587827</v>
      </c>
      <c r="AD94" s="18">
        <f t="shared" si="184"/>
        <v>162427.08807870338</v>
      </c>
      <c r="AE94" s="18">
        <f t="shared" si="184"/>
        <v>195196.97953834551</v>
      </c>
      <c r="AF94" s="18">
        <f t="shared" si="184"/>
        <v>137941.38841329963</v>
      </c>
      <c r="AG94" s="18">
        <f t="shared" si="184"/>
        <v>172434.09192539824</v>
      </c>
      <c r="AH94" s="18">
        <f t="shared" si="184"/>
        <v>208300.74362740517</v>
      </c>
      <c r="AI94" s="18">
        <f t="shared" si="184"/>
        <v>244914.02408470132</v>
      </c>
      <c r="AJ94" s="18">
        <f t="shared" si="184"/>
        <v>281732.09052625787</v>
      </c>
      <c r="AK94" s="18">
        <f t="shared" si="184"/>
        <v>319966.10435787117</v>
      </c>
      <c r="AL94" s="18">
        <f t="shared" si="184"/>
        <v>359822.84293201257</v>
      </c>
      <c r="AM94" s="18">
        <f t="shared" si="184"/>
        <v>398148.00167372357</v>
      </c>
      <c r="AN94" s="18">
        <f t="shared" si="184"/>
        <v>435872.59589041525</v>
      </c>
      <c r="AO94" s="18">
        <f t="shared" si="184"/>
        <v>477679.81868736161</v>
      </c>
      <c r="AP94" s="18">
        <f t="shared" si="184"/>
        <v>522678.10112495796</v>
      </c>
      <c r="AQ94" s="18">
        <f t="shared" si="184"/>
        <v>573322.18187466625</v>
      </c>
      <c r="AR94" s="18">
        <f t="shared" si="184"/>
        <v>229487.91145484365</v>
      </c>
      <c r="AS94" s="18">
        <f t="shared" si="184"/>
        <v>284920.26712288079</v>
      </c>
      <c r="AT94" s="18">
        <f t="shared" si="184"/>
        <v>340552.94823184458</v>
      </c>
      <c r="AU94" s="18">
        <f t="shared" si="184"/>
        <v>396145.58127010381</v>
      </c>
      <c r="AV94" s="18">
        <f t="shared" si="184"/>
        <v>451352.72665602679</v>
      </c>
      <c r="AW94" s="18">
        <f t="shared" si="184"/>
        <v>506729.46228479699</v>
      </c>
      <c r="AX94" s="18">
        <f t="shared" si="184"/>
        <v>565684.96128817205</v>
      </c>
      <c r="AY94" s="18">
        <f t="shared" si="184"/>
        <v>625875.652694811</v>
      </c>
      <c r="AZ94" s="18">
        <f t="shared" si="184"/>
        <v>676129.26269481098</v>
      </c>
      <c r="BA94" s="18">
        <f t="shared" si="184"/>
        <v>720930.66269481101</v>
      </c>
      <c r="BB94" s="18">
        <f t="shared" si="184"/>
        <v>762954.12269481097</v>
      </c>
      <c r="BC94" s="18">
        <f t="shared" si="184"/>
        <v>805015.36269481096</v>
      </c>
      <c r="BD94" s="18">
        <f t="shared" si="184"/>
        <v>188394.47120506864</v>
      </c>
      <c r="BE94" s="18">
        <f t="shared" si="184"/>
        <v>225323.46047692004</v>
      </c>
      <c r="BF94" s="18">
        <f t="shared" si="184"/>
        <v>263631.42993801989</v>
      </c>
      <c r="BG94" s="18">
        <f t="shared" si="184"/>
        <v>301027.82941367652</v>
      </c>
      <c r="BH94" s="18">
        <f t="shared" si="184"/>
        <v>337822.64890651277</v>
      </c>
      <c r="BI94" s="18">
        <f t="shared" si="184"/>
        <v>375558.09489070415</v>
      </c>
      <c r="BJ94" s="18">
        <f t="shared" si="184"/>
        <v>411401.77932846494</v>
      </c>
      <c r="BK94" s="18">
        <f t="shared" si="184"/>
        <v>445446.65701039624</v>
      </c>
      <c r="BL94" s="18">
        <f t="shared" si="184"/>
        <v>0.80701039626728743</v>
      </c>
      <c r="BM94" s="18">
        <f t="shared" si="184"/>
        <v>0.80701039626728743</v>
      </c>
      <c r="BN94" s="18">
        <f t="shared" si="184"/>
        <v>0.80701039626728743</v>
      </c>
      <c r="BO94" s="18">
        <f t="shared" si="184"/>
        <v>0.80701039626728743</v>
      </c>
      <c r="BP94" s="18">
        <f t="shared" ref="BP94:CA94" si="185">BP85+BP93</f>
        <v>0.80701039626728743</v>
      </c>
      <c r="BQ94" s="18">
        <f t="shared" si="185"/>
        <v>0.80701039626728743</v>
      </c>
      <c r="BR94" s="18">
        <f t="shared" si="185"/>
        <v>0.80701039626728743</v>
      </c>
      <c r="BS94" s="18">
        <f t="shared" si="185"/>
        <v>0.80701039626728743</v>
      </c>
      <c r="BT94" s="18">
        <f t="shared" si="185"/>
        <v>0.80701039626728743</v>
      </c>
      <c r="BU94" s="18">
        <f t="shared" si="185"/>
        <v>0.80701039626728743</v>
      </c>
      <c r="BV94" s="18">
        <f t="shared" si="185"/>
        <v>0.80701039626728743</v>
      </c>
      <c r="BW94" s="18">
        <f t="shared" si="185"/>
        <v>-2.9896037327126201E-3</v>
      </c>
      <c r="BX94" s="18">
        <f t="shared" si="185"/>
        <v>-2.9896037327126201E-3</v>
      </c>
      <c r="BY94" s="18">
        <f t="shared" si="185"/>
        <v>-2.9896037327126201E-3</v>
      </c>
      <c r="BZ94" s="18">
        <f t="shared" si="185"/>
        <v>-2.9896037327126201E-3</v>
      </c>
      <c r="CA94" s="18">
        <f t="shared" si="185"/>
        <v>-2.9896037327126201E-3</v>
      </c>
    </row>
    <row r="95" spans="1:79" x14ac:dyDescent="0.2">
      <c r="F95" s="8"/>
      <c r="BW95" s="8"/>
      <c r="BY95" s="8"/>
      <c r="BZ95" s="8"/>
      <c r="CA95" s="8"/>
    </row>
    <row r="96" spans="1:79" x14ac:dyDescent="0.2">
      <c r="A96" s="4" t="s">
        <v>213</v>
      </c>
      <c r="C96" s="16">
        <v>18237402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8"/>
      <c r="BY96" s="8"/>
      <c r="BZ96" s="8"/>
      <c r="CA96" s="8"/>
    </row>
    <row r="97" spans="1:80" s="26" customFormat="1" x14ac:dyDescent="0.2">
      <c r="A97" s="7"/>
      <c r="B97" s="7" t="s">
        <v>198</v>
      </c>
      <c r="C97" s="16">
        <v>25400802</v>
      </c>
      <c r="D97" s="18">
        <v>0</v>
      </c>
      <c r="E97" s="18">
        <f>D102</f>
        <v>0</v>
      </c>
      <c r="F97" s="18">
        <f t="shared" ref="F97:BO97" si="186">E102</f>
        <v>0</v>
      </c>
      <c r="G97" s="18">
        <f t="shared" si="186"/>
        <v>0</v>
      </c>
      <c r="H97" s="18">
        <f t="shared" si="186"/>
        <v>0</v>
      </c>
      <c r="I97" s="18">
        <f t="shared" si="186"/>
        <v>0</v>
      </c>
      <c r="J97" s="18">
        <f t="shared" si="186"/>
        <v>0</v>
      </c>
      <c r="K97" s="18">
        <f t="shared" si="186"/>
        <v>0</v>
      </c>
      <c r="L97" s="18">
        <f t="shared" si="186"/>
        <v>0</v>
      </c>
      <c r="M97" s="18">
        <f t="shared" si="186"/>
        <v>0</v>
      </c>
      <c r="N97" s="18">
        <f t="shared" si="186"/>
        <v>0</v>
      </c>
      <c r="O97" s="18">
        <f t="shared" si="186"/>
        <v>0</v>
      </c>
      <c r="P97" s="18">
        <f t="shared" si="186"/>
        <v>0</v>
      </c>
      <c r="Q97" s="18">
        <f t="shared" si="186"/>
        <v>0</v>
      </c>
      <c r="R97" s="18">
        <f t="shared" si="186"/>
        <v>0</v>
      </c>
      <c r="S97" s="18">
        <f t="shared" si="186"/>
        <v>0</v>
      </c>
      <c r="T97" s="18">
        <f t="shared" si="186"/>
        <v>0</v>
      </c>
      <c r="U97" s="18">
        <f t="shared" si="186"/>
        <v>0</v>
      </c>
      <c r="V97" s="18">
        <f t="shared" si="186"/>
        <v>0</v>
      </c>
      <c r="W97" s="18">
        <f t="shared" si="186"/>
        <v>0</v>
      </c>
      <c r="X97" s="18">
        <f t="shared" si="186"/>
        <v>0</v>
      </c>
      <c r="Y97" s="18">
        <f t="shared" si="186"/>
        <v>0</v>
      </c>
      <c r="Z97" s="18">
        <f t="shared" si="186"/>
        <v>0</v>
      </c>
      <c r="AA97" s="18">
        <f t="shared" si="186"/>
        <v>0</v>
      </c>
      <c r="AB97" s="18">
        <f t="shared" si="186"/>
        <v>0</v>
      </c>
      <c r="AC97" s="18">
        <f t="shared" si="186"/>
        <v>0</v>
      </c>
      <c r="AD97" s="18">
        <f t="shared" si="186"/>
        <v>0</v>
      </c>
      <c r="AE97" s="18">
        <f t="shared" si="186"/>
        <v>0</v>
      </c>
      <c r="AF97" s="18">
        <f t="shared" si="186"/>
        <v>0</v>
      </c>
      <c r="AG97" s="18">
        <f t="shared" si="186"/>
        <v>0</v>
      </c>
      <c r="AH97" s="18">
        <f t="shared" si="186"/>
        <v>0</v>
      </c>
      <c r="AI97" s="18">
        <f t="shared" si="186"/>
        <v>0</v>
      </c>
      <c r="AJ97" s="18">
        <f t="shared" si="186"/>
        <v>0</v>
      </c>
      <c r="AK97" s="18">
        <f t="shared" si="186"/>
        <v>0</v>
      </c>
      <c r="AL97" s="18">
        <f t="shared" si="186"/>
        <v>0</v>
      </c>
      <c r="AM97" s="18">
        <f t="shared" si="186"/>
        <v>0</v>
      </c>
      <c r="AN97" s="18">
        <f t="shared" si="186"/>
        <v>0</v>
      </c>
      <c r="AO97" s="18">
        <f t="shared" si="186"/>
        <v>0</v>
      </c>
      <c r="AP97" s="18">
        <f t="shared" si="186"/>
        <v>0</v>
      </c>
      <c r="AQ97" s="18">
        <f t="shared" si="186"/>
        <v>0</v>
      </c>
      <c r="AR97" s="18">
        <f t="shared" si="186"/>
        <v>0</v>
      </c>
      <c r="AS97" s="18">
        <f t="shared" si="186"/>
        <v>0</v>
      </c>
      <c r="AT97" s="18">
        <f t="shared" si="186"/>
        <v>0</v>
      </c>
      <c r="AU97" s="18">
        <f t="shared" si="186"/>
        <v>0</v>
      </c>
      <c r="AV97" s="18">
        <f t="shared" si="186"/>
        <v>0</v>
      </c>
      <c r="AW97" s="18">
        <f t="shared" si="186"/>
        <v>0</v>
      </c>
      <c r="AX97" s="18">
        <f t="shared" si="186"/>
        <v>0</v>
      </c>
      <c r="AY97" s="18">
        <f t="shared" si="186"/>
        <v>0</v>
      </c>
      <c r="AZ97" s="18">
        <f t="shared" si="186"/>
        <v>0</v>
      </c>
      <c r="BA97" s="18">
        <f t="shared" si="186"/>
        <v>0</v>
      </c>
      <c r="BB97" s="18">
        <f t="shared" si="186"/>
        <v>0</v>
      </c>
      <c r="BC97" s="18">
        <f t="shared" si="186"/>
        <v>0</v>
      </c>
      <c r="BD97" s="18">
        <f t="shared" si="186"/>
        <v>0</v>
      </c>
      <c r="BE97" s="18">
        <f t="shared" si="186"/>
        <v>0</v>
      </c>
      <c r="BF97" s="18">
        <f t="shared" si="186"/>
        <v>0</v>
      </c>
      <c r="BG97" s="18">
        <f t="shared" si="186"/>
        <v>0</v>
      </c>
      <c r="BH97" s="18">
        <f t="shared" si="186"/>
        <v>0</v>
      </c>
      <c r="BI97" s="18">
        <f t="shared" si="186"/>
        <v>0</v>
      </c>
      <c r="BJ97" s="18">
        <f t="shared" si="186"/>
        <v>0</v>
      </c>
      <c r="BK97" s="18">
        <f t="shared" si="186"/>
        <v>0</v>
      </c>
      <c r="BL97" s="18">
        <f t="shared" si="186"/>
        <v>-991.62777672766117</v>
      </c>
      <c r="BM97" s="18">
        <f t="shared" si="186"/>
        <v>321178.2947732723</v>
      </c>
      <c r="BN97" s="18">
        <f t="shared" si="186"/>
        <v>337213.05477327231</v>
      </c>
      <c r="BO97" s="18">
        <f t="shared" si="186"/>
        <v>345163.39477327233</v>
      </c>
      <c r="BP97" s="18">
        <f t="shared" ref="BP97" si="187">BO102</f>
        <v>347032.02477327234</v>
      </c>
      <c r="BQ97" s="18">
        <f t="shared" ref="BQ97" si="188">BP102</f>
        <v>33063.740000000049</v>
      </c>
      <c r="BR97" s="18">
        <f t="shared" ref="BR97" si="189">BQ102</f>
        <v>29120.230000000047</v>
      </c>
      <c r="BS97" s="18">
        <f t="shared" ref="BS97" si="190">BR102</f>
        <v>24564.450000000048</v>
      </c>
      <c r="BT97" s="18">
        <f t="shared" ref="BT97" si="191">BS102</f>
        <v>20057.290000000048</v>
      </c>
      <c r="BU97" s="18">
        <f t="shared" ref="BU97" si="192">BT102</f>
        <v>15295.870000000048</v>
      </c>
      <c r="BV97" s="18">
        <f t="shared" ref="BV97" si="193">BU102</f>
        <v>9769.7900000000482</v>
      </c>
      <c r="BW97" s="18">
        <f t="shared" ref="BW97" si="194">BV102</f>
        <v>3282.7600000000484</v>
      </c>
      <c r="BX97" s="18">
        <f t="shared" ref="BX97" si="195">BW102</f>
        <v>-3949.1799999999512</v>
      </c>
      <c r="BY97" s="18">
        <f t="shared" ref="BY97" si="196">BX102</f>
        <v>-3949.1799999999512</v>
      </c>
      <c r="BZ97" s="18">
        <f t="shared" ref="BZ97" si="197">BY102</f>
        <v>-3949.1799999999512</v>
      </c>
      <c r="CA97" s="18">
        <f t="shared" ref="CA97" si="198">BZ102</f>
        <v>-3949.1799999999512</v>
      </c>
      <c r="CB97" s="7"/>
    </row>
    <row r="98" spans="1:80" s="26" customFormat="1" x14ac:dyDescent="0.2">
      <c r="B98" s="22" t="s">
        <v>199</v>
      </c>
      <c r="C98" s="27"/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  <c r="P98" s="24">
        <v>0</v>
      </c>
      <c r="Q98" s="24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v>0</v>
      </c>
      <c r="AS98" s="24">
        <v>0</v>
      </c>
      <c r="AT98" s="24">
        <v>0</v>
      </c>
      <c r="AU98" s="24">
        <v>0</v>
      </c>
      <c r="AV98" s="24">
        <v>0</v>
      </c>
      <c r="AW98" s="24">
        <v>0</v>
      </c>
      <c r="AX98" s="24">
        <v>0</v>
      </c>
      <c r="AY98" s="24">
        <v>0</v>
      </c>
      <c r="AZ98" s="24">
        <v>0</v>
      </c>
      <c r="BA98" s="24">
        <v>0</v>
      </c>
      <c r="BB98" s="24">
        <v>0</v>
      </c>
      <c r="BC98" s="24">
        <v>0</v>
      </c>
      <c r="BD98" s="24">
        <v>0</v>
      </c>
      <c r="BE98" s="24">
        <v>0</v>
      </c>
      <c r="BF98" s="24">
        <v>0</v>
      </c>
      <c r="BG98" s="24">
        <v>0</v>
      </c>
      <c r="BH98" s="24">
        <v>0</v>
      </c>
      <c r="BI98" s="24">
        <v>0</v>
      </c>
      <c r="BJ98" s="24">
        <v>0</v>
      </c>
      <c r="BK98" s="24">
        <v>0</v>
      </c>
      <c r="BL98" s="24">
        <v>0</v>
      </c>
      <c r="BM98" s="24">
        <v>0</v>
      </c>
      <c r="BN98" s="24">
        <v>0</v>
      </c>
      <c r="BO98" s="24">
        <v>0</v>
      </c>
      <c r="BP98" s="24">
        <v>-312156.80477327231</v>
      </c>
      <c r="BQ98" s="24">
        <v>0</v>
      </c>
      <c r="BR98" s="24">
        <v>0</v>
      </c>
      <c r="BS98" s="24">
        <v>0</v>
      </c>
      <c r="BT98" s="24">
        <v>0</v>
      </c>
      <c r="BU98" s="24">
        <v>0</v>
      </c>
      <c r="BV98" s="24">
        <v>0</v>
      </c>
      <c r="BW98" s="24">
        <v>0</v>
      </c>
      <c r="BX98" s="24"/>
      <c r="BY98" s="24"/>
      <c r="BZ98" s="24"/>
      <c r="CA98" s="24"/>
    </row>
    <row r="99" spans="1:80" s="22" customFormat="1" x14ac:dyDescent="0.2">
      <c r="A99" s="26"/>
      <c r="B99" s="22" t="s">
        <v>214</v>
      </c>
      <c r="C99" s="27"/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24">
        <v>0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0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24">
        <v>0</v>
      </c>
      <c r="AG99" s="24">
        <v>0</v>
      </c>
      <c r="AH99" s="24">
        <v>0</v>
      </c>
      <c r="AI99" s="24">
        <v>0</v>
      </c>
      <c r="AJ99" s="24">
        <v>0</v>
      </c>
      <c r="AK99" s="24">
        <v>0</v>
      </c>
      <c r="AL99" s="24">
        <v>0</v>
      </c>
      <c r="AM99" s="24">
        <v>0</v>
      </c>
      <c r="AN99" s="24">
        <v>0</v>
      </c>
      <c r="AO99" s="24">
        <v>0</v>
      </c>
      <c r="AP99" s="24">
        <v>0</v>
      </c>
      <c r="AQ99" s="24">
        <v>0</v>
      </c>
      <c r="AR99" s="24">
        <v>0</v>
      </c>
      <c r="AS99" s="24">
        <v>0</v>
      </c>
      <c r="AT99" s="24">
        <v>0</v>
      </c>
      <c r="AU99" s="24">
        <v>0</v>
      </c>
      <c r="AV99" s="24">
        <v>0</v>
      </c>
      <c r="AW99" s="24">
        <v>0</v>
      </c>
      <c r="AX99" s="24">
        <v>0</v>
      </c>
      <c r="AY99" s="24">
        <v>0</v>
      </c>
      <c r="AZ99" s="24">
        <v>0</v>
      </c>
      <c r="BA99" s="24">
        <v>0</v>
      </c>
      <c r="BB99" s="24">
        <v>0</v>
      </c>
      <c r="BC99" s="24">
        <v>0</v>
      </c>
      <c r="BD99" s="24">
        <v>0</v>
      </c>
      <c r="BE99" s="24">
        <v>0</v>
      </c>
      <c r="BF99" s="24">
        <v>0</v>
      </c>
      <c r="BG99" s="24">
        <v>0</v>
      </c>
      <c r="BH99" s="24">
        <v>0</v>
      </c>
      <c r="BI99" s="24">
        <v>0</v>
      </c>
      <c r="BJ99" s="24">
        <v>0</v>
      </c>
      <c r="BK99" s="24">
        <v>0</v>
      </c>
      <c r="BL99" s="24">
        <v>313148.43254999997</v>
      </c>
      <c r="BM99" s="24">
        <v>0</v>
      </c>
      <c r="BN99" s="24">
        <v>0</v>
      </c>
      <c r="BO99" s="24">
        <v>0</v>
      </c>
      <c r="BP99" s="24">
        <v>0</v>
      </c>
      <c r="BQ99" s="24">
        <v>0</v>
      </c>
      <c r="BR99" s="24">
        <v>0</v>
      </c>
      <c r="BS99" s="24">
        <v>0</v>
      </c>
      <c r="BT99" s="24">
        <v>0</v>
      </c>
      <c r="BU99" s="24">
        <v>0</v>
      </c>
      <c r="BV99" s="24">
        <v>0</v>
      </c>
      <c r="BW99" s="24">
        <v>0</v>
      </c>
      <c r="BX99" s="24"/>
      <c r="BY99" s="24"/>
      <c r="BZ99" s="24"/>
      <c r="CA99" s="24"/>
      <c r="CB99" s="26"/>
    </row>
    <row r="100" spans="1:80" x14ac:dyDescent="0.2">
      <c r="A100" s="22"/>
      <c r="B100" s="22" t="s">
        <v>212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0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-991.62777672766117</v>
      </c>
      <c r="BL100" s="23">
        <f>'Sch31&amp;31T Deferral Calc'!C16</f>
        <v>9021.49</v>
      </c>
      <c r="BM100" s="23">
        <f>'Sch31&amp;31T Deferral Calc'!D16</f>
        <v>16034.76</v>
      </c>
      <c r="BN100" s="23">
        <f>'Sch31&amp;31T Deferral Calc'!E16</f>
        <v>7950.34</v>
      </c>
      <c r="BO100" s="23">
        <f>'Sch31&amp;31T Deferral Calc'!F16</f>
        <v>1868.63</v>
      </c>
      <c r="BP100" s="23">
        <f>'Sch31&amp;31T Deferral Calc'!G16</f>
        <v>-1811.48</v>
      </c>
      <c r="BQ100" s="23">
        <f>'Sch31&amp;31T Deferral Calc'!H16</f>
        <v>-3943.51</v>
      </c>
      <c r="BR100" s="23">
        <f>'Sch31&amp;31T Deferral Calc'!I16</f>
        <v>-4555.78</v>
      </c>
      <c r="BS100" s="23">
        <f>'Sch31&amp;31T Deferral Calc'!J16</f>
        <v>-4507.16</v>
      </c>
      <c r="BT100" s="23">
        <f>'Sch31&amp;31T Deferral Calc'!K16</f>
        <v>-4761.42</v>
      </c>
      <c r="BU100" s="23">
        <f>'Sch31&amp;31T Deferral Calc'!L16</f>
        <v>-5526.08</v>
      </c>
      <c r="BV100" s="23">
        <f>'Sch31&amp;31T Deferral Calc'!M16</f>
        <v>-6487.03</v>
      </c>
      <c r="BW100" s="23">
        <f>'Sch31&amp;31T Deferral Calc'!N16</f>
        <v>-7231.94</v>
      </c>
      <c r="BX100" s="23"/>
      <c r="BY100" s="23"/>
      <c r="BZ100" s="23"/>
      <c r="CA100" s="23"/>
      <c r="CB100" s="22"/>
    </row>
    <row r="101" spans="1:80" x14ac:dyDescent="0.2">
      <c r="B101" s="7" t="s">
        <v>201</v>
      </c>
      <c r="D101" s="25">
        <f t="shared" ref="D101:BO101" si="199">SUM(D98:D100)</f>
        <v>0</v>
      </c>
      <c r="E101" s="25">
        <f t="shared" si="199"/>
        <v>0</v>
      </c>
      <c r="F101" s="25">
        <f t="shared" si="199"/>
        <v>0</v>
      </c>
      <c r="G101" s="25">
        <f t="shared" si="199"/>
        <v>0</v>
      </c>
      <c r="H101" s="25">
        <f t="shared" si="199"/>
        <v>0</v>
      </c>
      <c r="I101" s="25">
        <f t="shared" si="199"/>
        <v>0</v>
      </c>
      <c r="J101" s="25">
        <f t="shared" si="199"/>
        <v>0</v>
      </c>
      <c r="K101" s="25">
        <f t="shared" si="199"/>
        <v>0</v>
      </c>
      <c r="L101" s="25">
        <f t="shared" si="199"/>
        <v>0</v>
      </c>
      <c r="M101" s="25">
        <f t="shared" si="199"/>
        <v>0</v>
      </c>
      <c r="N101" s="25">
        <f t="shared" si="199"/>
        <v>0</v>
      </c>
      <c r="O101" s="25">
        <f t="shared" si="199"/>
        <v>0</v>
      </c>
      <c r="P101" s="25">
        <f t="shared" si="199"/>
        <v>0</v>
      </c>
      <c r="Q101" s="25">
        <f t="shared" si="199"/>
        <v>0</v>
      </c>
      <c r="R101" s="25">
        <f t="shared" si="199"/>
        <v>0</v>
      </c>
      <c r="S101" s="25">
        <f t="shared" si="199"/>
        <v>0</v>
      </c>
      <c r="T101" s="25">
        <f t="shared" si="199"/>
        <v>0</v>
      </c>
      <c r="U101" s="25">
        <f t="shared" si="199"/>
        <v>0</v>
      </c>
      <c r="V101" s="25">
        <f t="shared" si="199"/>
        <v>0</v>
      </c>
      <c r="W101" s="25">
        <f t="shared" si="199"/>
        <v>0</v>
      </c>
      <c r="X101" s="25">
        <f t="shared" si="199"/>
        <v>0</v>
      </c>
      <c r="Y101" s="25">
        <f t="shared" si="199"/>
        <v>0</v>
      </c>
      <c r="Z101" s="25">
        <f t="shared" si="199"/>
        <v>0</v>
      </c>
      <c r="AA101" s="25">
        <f t="shared" si="199"/>
        <v>0</v>
      </c>
      <c r="AB101" s="25">
        <f t="shared" si="199"/>
        <v>0</v>
      </c>
      <c r="AC101" s="25">
        <f t="shared" si="199"/>
        <v>0</v>
      </c>
      <c r="AD101" s="25">
        <f t="shared" si="199"/>
        <v>0</v>
      </c>
      <c r="AE101" s="25">
        <f t="shared" si="199"/>
        <v>0</v>
      </c>
      <c r="AF101" s="25">
        <f t="shared" si="199"/>
        <v>0</v>
      </c>
      <c r="AG101" s="25">
        <f t="shared" si="199"/>
        <v>0</v>
      </c>
      <c r="AH101" s="25">
        <f t="shared" si="199"/>
        <v>0</v>
      </c>
      <c r="AI101" s="25">
        <f t="shared" si="199"/>
        <v>0</v>
      </c>
      <c r="AJ101" s="25">
        <f t="shared" si="199"/>
        <v>0</v>
      </c>
      <c r="AK101" s="25">
        <f t="shared" si="199"/>
        <v>0</v>
      </c>
      <c r="AL101" s="25">
        <f t="shared" si="199"/>
        <v>0</v>
      </c>
      <c r="AM101" s="25">
        <f t="shared" si="199"/>
        <v>0</v>
      </c>
      <c r="AN101" s="25">
        <f t="shared" si="199"/>
        <v>0</v>
      </c>
      <c r="AO101" s="25">
        <f t="shared" si="199"/>
        <v>0</v>
      </c>
      <c r="AP101" s="25">
        <f t="shared" si="199"/>
        <v>0</v>
      </c>
      <c r="AQ101" s="25">
        <f t="shared" si="199"/>
        <v>0</v>
      </c>
      <c r="AR101" s="25">
        <f t="shared" si="199"/>
        <v>0</v>
      </c>
      <c r="AS101" s="25">
        <f t="shared" si="199"/>
        <v>0</v>
      </c>
      <c r="AT101" s="25">
        <f t="shared" si="199"/>
        <v>0</v>
      </c>
      <c r="AU101" s="25">
        <f t="shared" si="199"/>
        <v>0</v>
      </c>
      <c r="AV101" s="25">
        <f t="shared" si="199"/>
        <v>0</v>
      </c>
      <c r="AW101" s="25">
        <f t="shared" si="199"/>
        <v>0</v>
      </c>
      <c r="AX101" s="25">
        <f t="shared" si="199"/>
        <v>0</v>
      </c>
      <c r="AY101" s="25">
        <f t="shared" si="199"/>
        <v>0</v>
      </c>
      <c r="AZ101" s="25">
        <f t="shared" si="199"/>
        <v>0</v>
      </c>
      <c r="BA101" s="25">
        <f t="shared" si="199"/>
        <v>0</v>
      </c>
      <c r="BB101" s="25">
        <f t="shared" si="199"/>
        <v>0</v>
      </c>
      <c r="BC101" s="25">
        <f t="shared" si="199"/>
        <v>0</v>
      </c>
      <c r="BD101" s="25">
        <f t="shared" si="199"/>
        <v>0</v>
      </c>
      <c r="BE101" s="25">
        <f t="shared" si="199"/>
        <v>0</v>
      </c>
      <c r="BF101" s="25">
        <f t="shared" si="199"/>
        <v>0</v>
      </c>
      <c r="BG101" s="25">
        <f t="shared" si="199"/>
        <v>0</v>
      </c>
      <c r="BH101" s="25">
        <f t="shared" si="199"/>
        <v>0</v>
      </c>
      <c r="BI101" s="25">
        <f t="shared" si="199"/>
        <v>0</v>
      </c>
      <c r="BJ101" s="25">
        <f t="shared" si="199"/>
        <v>0</v>
      </c>
      <c r="BK101" s="25">
        <f t="shared" si="199"/>
        <v>-991.62777672766117</v>
      </c>
      <c r="BL101" s="25">
        <f t="shared" si="199"/>
        <v>322169.92254999996</v>
      </c>
      <c r="BM101" s="25">
        <f t="shared" si="199"/>
        <v>16034.76</v>
      </c>
      <c r="BN101" s="25">
        <f t="shared" si="199"/>
        <v>7950.34</v>
      </c>
      <c r="BO101" s="25">
        <f t="shared" si="199"/>
        <v>1868.63</v>
      </c>
      <c r="BP101" s="25">
        <f t="shared" ref="BP101:BV101" si="200">SUM(BP98:BP100)</f>
        <v>-313968.28477327229</v>
      </c>
      <c r="BQ101" s="25">
        <f t="shared" si="200"/>
        <v>-3943.51</v>
      </c>
      <c r="BR101" s="25">
        <f t="shared" si="200"/>
        <v>-4555.78</v>
      </c>
      <c r="BS101" s="25">
        <f t="shared" si="200"/>
        <v>-4507.16</v>
      </c>
      <c r="BT101" s="25">
        <f t="shared" si="200"/>
        <v>-4761.42</v>
      </c>
      <c r="BU101" s="25">
        <f t="shared" si="200"/>
        <v>-5526.08</v>
      </c>
      <c r="BV101" s="25">
        <f t="shared" si="200"/>
        <v>-6487.03</v>
      </c>
      <c r="BW101" s="25">
        <f t="shared" ref="BW101:CA101" si="201">SUM(BW98:BW100)</f>
        <v>-7231.94</v>
      </c>
      <c r="BX101" s="25">
        <f t="shared" si="201"/>
        <v>0</v>
      </c>
      <c r="BY101" s="25">
        <f t="shared" si="201"/>
        <v>0</v>
      </c>
      <c r="BZ101" s="25">
        <f t="shared" si="201"/>
        <v>0</v>
      </c>
      <c r="CA101" s="25">
        <f t="shared" si="201"/>
        <v>0</v>
      </c>
    </row>
    <row r="102" spans="1:80" x14ac:dyDescent="0.2">
      <c r="B102" s="7" t="s">
        <v>202</v>
      </c>
      <c r="D102" s="18">
        <f>D97+D101</f>
        <v>0</v>
      </c>
      <c r="E102" s="18">
        <f t="shared" ref="E102:BO102" si="202">E97+E101</f>
        <v>0</v>
      </c>
      <c r="F102" s="18">
        <f t="shared" si="202"/>
        <v>0</v>
      </c>
      <c r="G102" s="18">
        <f t="shared" si="202"/>
        <v>0</v>
      </c>
      <c r="H102" s="18">
        <f t="shared" si="202"/>
        <v>0</v>
      </c>
      <c r="I102" s="18">
        <f t="shared" si="202"/>
        <v>0</v>
      </c>
      <c r="J102" s="18">
        <f t="shared" si="202"/>
        <v>0</v>
      </c>
      <c r="K102" s="18">
        <f t="shared" si="202"/>
        <v>0</v>
      </c>
      <c r="L102" s="18">
        <f t="shared" si="202"/>
        <v>0</v>
      </c>
      <c r="M102" s="18">
        <f t="shared" si="202"/>
        <v>0</v>
      </c>
      <c r="N102" s="18">
        <f t="shared" si="202"/>
        <v>0</v>
      </c>
      <c r="O102" s="18">
        <f t="shared" si="202"/>
        <v>0</v>
      </c>
      <c r="P102" s="18">
        <f t="shared" si="202"/>
        <v>0</v>
      </c>
      <c r="Q102" s="18">
        <f t="shared" si="202"/>
        <v>0</v>
      </c>
      <c r="R102" s="18">
        <f t="shared" si="202"/>
        <v>0</v>
      </c>
      <c r="S102" s="18">
        <f t="shared" si="202"/>
        <v>0</v>
      </c>
      <c r="T102" s="18">
        <f t="shared" si="202"/>
        <v>0</v>
      </c>
      <c r="U102" s="18">
        <f t="shared" si="202"/>
        <v>0</v>
      </c>
      <c r="V102" s="18">
        <f t="shared" si="202"/>
        <v>0</v>
      </c>
      <c r="W102" s="18">
        <f t="shared" si="202"/>
        <v>0</v>
      </c>
      <c r="X102" s="18">
        <f t="shared" si="202"/>
        <v>0</v>
      </c>
      <c r="Y102" s="18">
        <f t="shared" si="202"/>
        <v>0</v>
      </c>
      <c r="Z102" s="18">
        <f t="shared" si="202"/>
        <v>0</v>
      </c>
      <c r="AA102" s="18">
        <f t="shared" si="202"/>
        <v>0</v>
      </c>
      <c r="AB102" s="18">
        <f t="shared" si="202"/>
        <v>0</v>
      </c>
      <c r="AC102" s="18">
        <f t="shared" si="202"/>
        <v>0</v>
      </c>
      <c r="AD102" s="18">
        <f t="shared" si="202"/>
        <v>0</v>
      </c>
      <c r="AE102" s="18">
        <f t="shared" si="202"/>
        <v>0</v>
      </c>
      <c r="AF102" s="18">
        <f t="shared" si="202"/>
        <v>0</v>
      </c>
      <c r="AG102" s="18">
        <f t="shared" si="202"/>
        <v>0</v>
      </c>
      <c r="AH102" s="18">
        <f t="shared" si="202"/>
        <v>0</v>
      </c>
      <c r="AI102" s="18">
        <f t="shared" si="202"/>
        <v>0</v>
      </c>
      <c r="AJ102" s="18">
        <f t="shared" si="202"/>
        <v>0</v>
      </c>
      <c r="AK102" s="18">
        <f t="shared" si="202"/>
        <v>0</v>
      </c>
      <c r="AL102" s="18">
        <f t="shared" si="202"/>
        <v>0</v>
      </c>
      <c r="AM102" s="18">
        <f t="shared" si="202"/>
        <v>0</v>
      </c>
      <c r="AN102" s="18">
        <f t="shared" si="202"/>
        <v>0</v>
      </c>
      <c r="AO102" s="18">
        <f t="shared" si="202"/>
        <v>0</v>
      </c>
      <c r="AP102" s="18">
        <f t="shared" si="202"/>
        <v>0</v>
      </c>
      <c r="AQ102" s="18">
        <f t="shared" si="202"/>
        <v>0</v>
      </c>
      <c r="AR102" s="18">
        <f t="shared" si="202"/>
        <v>0</v>
      </c>
      <c r="AS102" s="18">
        <f t="shared" si="202"/>
        <v>0</v>
      </c>
      <c r="AT102" s="18">
        <f t="shared" si="202"/>
        <v>0</v>
      </c>
      <c r="AU102" s="18">
        <f t="shared" si="202"/>
        <v>0</v>
      </c>
      <c r="AV102" s="18">
        <f t="shared" si="202"/>
        <v>0</v>
      </c>
      <c r="AW102" s="18">
        <f t="shared" si="202"/>
        <v>0</v>
      </c>
      <c r="AX102" s="18">
        <f t="shared" si="202"/>
        <v>0</v>
      </c>
      <c r="AY102" s="18">
        <f t="shared" si="202"/>
        <v>0</v>
      </c>
      <c r="AZ102" s="18">
        <f t="shared" si="202"/>
        <v>0</v>
      </c>
      <c r="BA102" s="18">
        <f t="shared" si="202"/>
        <v>0</v>
      </c>
      <c r="BB102" s="18">
        <f t="shared" si="202"/>
        <v>0</v>
      </c>
      <c r="BC102" s="18">
        <f t="shared" si="202"/>
        <v>0</v>
      </c>
      <c r="BD102" s="18">
        <f t="shared" si="202"/>
        <v>0</v>
      </c>
      <c r="BE102" s="18">
        <f t="shared" si="202"/>
        <v>0</v>
      </c>
      <c r="BF102" s="18">
        <f t="shared" si="202"/>
        <v>0</v>
      </c>
      <c r="BG102" s="18">
        <f t="shared" si="202"/>
        <v>0</v>
      </c>
      <c r="BH102" s="18">
        <f t="shared" si="202"/>
        <v>0</v>
      </c>
      <c r="BI102" s="18">
        <f t="shared" si="202"/>
        <v>0</v>
      </c>
      <c r="BJ102" s="18">
        <f t="shared" si="202"/>
        <v>0</v>
      </c>
      <c r="BK102" s="18">
        <f t="shared" si="202"/>
        <v>-991.62777672766117</v>
      </c>
      <c r="BL102" s="18">
        <f t="shared" si="202"/>
        <v>321178.2947732723</v>
      </c>
      <c r="BM102" s="18">
        <f t="shared" si="202"/>
        <v>337213.05477327231</v>
      </c>
      <c r="BN102" s="18">
        <f t="shared" si="202"/>
        <v>345163.39477327233</v>
      </c>
      <c r="BO102" s="18">
        <f t="shared" si="202"/>
        <v>347032.02477327234</v>
      </c>
      <c r="BP102" s="18">
        <f t="shared" ref="BP102:BV102" si="203">BP97+BP101</f>
        <v>33063.740000000049</v>
      </c>
      <c r="BQ102" s="18">
        <f t="shared" si="203"/>
        <v>29120.230000000047</v>
      </c>
      <c r="BR102" s="18">
        <f t="shared" si="203"/>
        <v>24564.450000000048</v>
      </c>
      <c r="BS102" s="18">
        <f t="shared" si="203"/>
        <v>20057.290000000048</v>
      </c>
      <c r="BT102" s="18">
        <f t="shared" si="203"/>
        <v>15295.870000000048</v>
      </c>
      <c r="BU102" s="18">
        <f t="shared" si="203"/>
        <v>9769.7900000000482</v>
      </c>
      <c r="BV102" s="18">
        <f t="shared" si="203"/>
        <v>3282.7600000000484</v>
      </c>
      <c r="BW102" s="18">
        <f t="shared" ref="BW102:CA102" si="204">BW97+BW101</f>
        <v>-3949.1799999999512</v>
      </c>
      <c r="BX102" s="18">
        <f t="shared" si="204"/>
        <v>-3949.1799999999512</v>
      </c>
      <c r="BY102" s="18">
        <f t="shared" si="204"/>
        <v>-3949.1799999999512</v>
      </c>
      <c r="BZ102" s="18">
        <f t="shared" si="204"/>
        <v>-3949.1799999999512</v>
      </c>
      <c r="CA102" s="18">
        <f t="shared" si="204"/>
        <v>-3949.1799999999512</v>
      </c>
    </row>
    <row r="103" spans="1:80" x14ac:dyDescent="0.2"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8"/>
      <c r="BX103" s="18"/>
      <c r="BY103" s="18"/>
      <c r="BZ103" s="18"/>
      <c r="CA103" s="18"/>
    </row>
    <row r="104" spans="1:80" x14ac:dyDescent="0.2">
      <c r="A104" s="4" t="s">
        <v>215</v>
      </c>
      <c r="C104" s="16">
        <v>18237412</v>
      </c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8"/>
      <c r="BY104" s="8"/>
      <c r="BZ104" s="8"/>
      <c r="CA104" s="8"/>
    </row>
    <row r="105" spans="1:80" x14ac:dyDescent="0.2">
      <c r="B105" s="7" t="s">
        <v>198</v>
      </c>
      <c r="C105" s="16">
        <v>25400812</v>
      </c>
      <c r="D105" s="18">
        <v>0</v>
      </c>
      <c r="E105" s="18">
        <f>D110</f>
        <v>0</v>
      </c>
      <c r="F105" s="18">
        <f t="shared" ref="F105:BO105" si="205">E110</f>
        <v>0</v>
      </c>
      <c r="G105" s="18">
        <f t="shared" si="205"/>
        <v>0</v>
      </c>
      <c r="H105" s="18">
        <f t="shared" si="205"/>
        <v>0</v>
      </c>
      <c r="I105" s="18">
        <f t="shared" si="205"/>
        <v>0</v>
      </c>
      <c r="J105" s="18">
        <f t="shared" si="205"/>
        <v>0</v>
      </c>
      <c r="K105" s="18">
        <f t="shared" si="205"/>
        <v>0</v>
      </c>
      <c r="L105" s="18">
        <f t="shared" si="205"/>
        <v>0</v>
      </c>
      <c r="M105" s="18">
        <f t="shared" si="205"/>
        <v>0</v>
      </c>
      <c r="N105" s="18">
        <f t="shared" si="205"/>
        <v>0</v>
      </c>
      <c r="O105" s="18">
        <f t="shared" si="205"/>
        <v>0</v>
      </c>
      <c r="P105" s="18">
        <f t="shared" si="205"/>
        <v>0</v>
      </c>
      <c r="Q105" s="18">
        <f t="shared" si="205"/>
        <v>0</v>
      </c>
      <c r="R105" s="18">
        <f t="shared" si="205"/>
        <v>0</v>
      </c>
      <c r="S105" s="18">
        <f t="shared" si="205"/>
        <v>0</v>
      </c>
      <c r="T105" s="18">
        <f t="shared" si="205"/>
        <v>0</v>
      </c>
      <c r="U105" s="18">
        <f t="shared" si="205"/>
        <v>0</v>
      </c>
      <c r="V105" s="18">
        <f t="shared" si="205"/>
        <v>0</v>
      </c>
      <c r="W105" s="18">
        <f t="shared" si="205"/>
        <v>0</v>
      </c>
      <c r="X105" s="18">
        <f t="shared" si="205"/>
        <v>0</v>
      </c>
      <c r="Y105" s="18">
        <f t="shared" si="205"/>
        <v>0</v>
      </c>
      <c r="Z105" s="18">
        <f t="shared" si="205"/>
        <v>0</v>
      </c>
      <c r="AA105" s="18">
        <f t="shared" si="205"/>
        <v>0</v>
      </c>
      <c r="AB105" s="18">
        <f t="shared" si="205"/>
        <v>0</v>
      </c>
      <c r="AC105" s="18">
        <f t="shared" si="205"/>
        <v>0</v>
      </c>
      <c r="AD105" s="18">
        <f t="shared" si="205"/>
        <v>0</v>
      </c>
      <c r="AE105" s="18">
        <f t="shared" si="205"/>
        <v>0</v>
      </c>
      <c r="AF105" s="18">
        <f t="shared" si="205"/>
        <v>0</v>
      </c>
      <c r="AG105" s="18">
        <f t="shared" si="205"/>
        <v>0</v>
      </c>
      <c r="AH105" s="18">
        <f t="shared" si="205"/>
        <v>0</v>
      </c>
      <c r="AI105" s="18">
        <f t="shared" si="205"/>
        <v>0</v>
      </c>
      <c r="AJ105" s="18">
        <f t="shared" si="205"/>
        <v>0</v>
      </c>
      <c r="AK105" s="18">
        <f t="shared" si="205"/>
        <v>0</v>
      </c>
      <c r="AL105" s="18">
        <f t="shared" si="205"/>
        <v>0</v>
      </c>
      <c r="AM105" s="18">
        <f t="shared" si="205"/>
        <v>0</v>
      </c>
      <c r="AN105" s="18">
        <f t="shared" si="205"/>
        <v>0</v>
      </c>
      <c r="AO105" s="18">
        <f t="shared" si="205"/>
        <v>0</v>
      </c>
      <c r="AP105" s="18">
        <f t="shared" si="205"/>
        <v>0</v>
      </c>
      <c r="AQ105" s="18">
        <f t="shared" si="205"/>
        <v>0</v>
      </c>
      <c r="AR105" s="18">
        <f t="shared" si="205"/>
        <v>0</v>
      </c>
      <c r="AS105" s="18">
        <f t="shared" si="205"/>
        <v>0</v>
      </c>
      <c r="AT105" s="18">
        <f t="shared" si="205"/>
        <v>0</v>
      </c>
      <c r="AU105" s="18">
        <f t="shared" si="205"/>
        <v>0</v>
      </c>
      <c r="AV105" s="18">
        <f t="shared" si="205"/>
        <v>0</v>
      </c>
      <c r="AW105" s="18">
        <f t="shared" si="205"/>
        <v>0</v>
      </c>
      <c r="AX105" s="18">
        <f t="shared" si="205"/>
        <v>0</v>
      </c>
      <c r="AY105" s="18">
        <f t="shared" si="205"/>
        <v>0</v>
      </c>
      <c r="AZ105" s="18">
        <f t="shared" si="205"/>
        <v>0</v>
      </c>
      <c r="BA105" s="18">
        <f t="shared" si="205"/>
        <v>0</v>
      </c>
      <c r="BB105" s="18">
        <f t="shared" si="205"/>
        <v>0</v>
      </c>
      <c r="BC105" s="18">
        <f t="shared" si="205"/>
        <v>0</v>
      </c>
      <c r="BD105" s="18">
        <f t="shared" si="205"/>
        <v>0</v>
      </c>
      <c r="BE105" s="18">
        <f t="shared" si="205"/>
        <v>0</v>
      </c>
      <c r="BF105" s="18">
        <f t="shared" si="205"/>
        <v>0</v>
      </c>
      <c r="BG105" s="18">
        <f t="shared" si="205"/>
        <v>0</v>
      </c>
      <c r="BH105" s="18">
        <f t="shared" si="205"/>
        <v>0</v>
      </c>
      <c r="BI105" s="18">
        <f t="shared" si="205"/>
        <v>0</v>
      </c>
      <c r="BJ105" s="18">
        <f t="shared" si="205"/>
        <v>0</v>
      </c>
      <c r="BK105" s="18">
        <f t="shared" si="205"/>
        <v>0</v>
      </c>
      <c r="BL105" s="18">
        <f t="shared" si="205"/>
        <v>98.070075554343177</v>
      </c>
      <c r="BM105" s="18">
        <f t="shared" si="205"/>
        <v>137536.97752555431</v>
      </c>
      <c r="BN105" s="18">
        <f t="shared" si="205"/>
        <v>146888.17752555432</v>
      </c>
      <c r="BO105" s="18">
        <f t="shared" si="205"/>
        <v>155654.83752555432</v>
      </c>
      <c r="BP105" s="18">
        <f t="shared" ref="BP105" si="206">BO110</f>
        <v>164542.10752555431</v>
      </c>
      <c r="BQ105" s="18">
        <f t="shared" ref="BQ105" si="207">BP110</f>
        <v>39624.929999999993</v>
      </c>
      <c r="BR105" s="18">
        <f t="shared" ref="BR105" si="208">BQ110</f>
        <v>45815.789999999994</v>
      </c>
      <c r="BS105" s="18">
        <f t="shared" ref="BS105" si="209">BR110</f>
        <v>52144.289999999994</v>
      </c>
      <c r="BT105" s="18">
        <f t="shared" ref="BT105" si="210">BS110</f>
        <v>57107.34</v>
      </c>
      <c r="BU105" s="18">
        <f t="shared" ref="BU105" si="211">BT110</f>
        <v>60134.53</v>
      </c>
      <c r="BV105" s="18">
        <f t="shared" ref="BV105" si="212">BU110</f>
        <v>62701.85</v>
      </c>
      <c r="BW105" s="18">
        <f t="shared" ref="BW105" si="213">BV110</f>
        <v>64801.32</v>
      </c>
      <c r="BX105" s="18">
        <f t="shared" ref="BX105" si="214">BW110</f>
        <v>66607.31</v>
      </c>
      <c r="BY105" s="18">
        <f t="shared" ref="BY105" si="215">BX110</f>
        <v>66607.31</v>
      </c>
      <c r="BZ105" s="18">
        <f t="shared" ref="BZ105" si="216">BY110</f>
        <v>66607.31</v>
      </c>
      <c r="CA105" s="18">
        <f t="shared" ref="CA105" si="217">BZ110</f>
        <v>66607.31</v>
      </c>
    </row>
    <row r="106" spans="1:80" x14ac:dyDescent="0.2">
      <c r="A106" s="26"/>
      <c r="B106" s="22" t="s">
        <v>199</v>
      </c>
      <c r="C106" s="27"/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0</v>
      </c>
      <c r="AF106" s="24">
        <v>0</v>
      </c>
      <c r="AG106" s="24">
        <v>0</v>
      </c>
      <c r="AH106" s="24">
        <v>0</v>
      </c>
      <c r="AI106" s="24">
        <v>0</v>
      </c>
      <c r="AJ106" s="24">
        <v>0</v>
      </c>
      <c r="AK106" s="24">
        <v>0</v>
      </c>
      <c r="AL106" s="24">
        <v>0</v>
      </c>
      <c r="AM106" s="24">
        <v>0</v>
      </c>
      <c r="AN106" s="24">
        <v>0</v>
      </c>
      <c r="AO106" s="24">
        <v>0</v>
      </c>
      <c r="AP106" s="24">
        <v>0</v>
      </c>
      <c r="AQ106" s="24">
        <v>0</v>
      </c>
      <c r="AR106" s="24">
        <v>0</v>
      </c>
      <c r="AS106" s="24">
        <v>0</v>
      </c>
      <c r="AT106" s="24">
        <v>0</v>
      </c>
      <c r="AU106" s="24">
        <v>0</v>
      </c>
      <c r="AV106" s="24">
        <v>0</v>
      </c>
      <c r="AW106" s="24">
        <v>0</v>
      </c>
      <c r="AX106" s="24">
        <v>0</v>
      </c>
      <c r="AY106" s="24">
        <v>0</v>
      </c>
      <c r="AZ106" s="24">
        <v>0</v>
      </c>
      <c r="BA106" s="24">
        <v>0</v>
      </c>
      <c r="BB106" s="24">
        <v>0</v>
      </c>
      <c r="BC106" s="24">
        <v>0</v>
      </c>
      <c r="BD106" s="24">
        <v>0</v>
      </c>
      <c r="BE106" s="24">
        <v>0</v>
      </c>
      <c r="BF106" s="24">
        <v>0</v>
      </c>
      <c r="BG106" s="24">
        <v>0</v>
      </c>
      <c r="BH106" s="24">
        <v>0</v>
      </c>
      <c r="BI106" s="24">
        <v>0</v>
      </c>
      <c r="BJ106" s="24">
        <v>0</v>
      </c>
      <c r="BK106" s="24">
        <v>0</v>
      </c>
      <c r="BL106" s="24">
        <v>0</v>
      </c>
      <c r="BM106" s="24">
        <v>0</v>
      </c>
      <c r="BN106" s="24">
        <v>0</v>
      </c>
      <c r="BO106" s="24">
        <v>0</v>
      </c>
      <c r="BP106" s="24">
        <v>-132395.48752555432</v>
      </c>
      <c r="BQ106" s="21">
        <v>0</v>
      </c>
      <c r="BR106" s="21">
        <v>0</v>
      </c>
      <c r="BS106" s="21">
        <v>0</v>
      </c>
      <c r="BT106" s="21">
        <v>0</v>
      </c>
      <c r="BU106" s="21">
        <v>0</v>
      </c>
      <c r="BV106" s="21">
        <v>0</v>
      </c>
      <c r="BW106" s="21">
        <v>0</v>
      </c>
      <c r="BX106" s="21"/>
      <c r="BY106" s="21"/>
      <c r="BZ106" s="21"/>
      <c r="CA106" s="21"/>
    </row>
    <row r="107" spans="1:80" x14ac:dyDescent="0.2">
      <c r="A107" s="26"/>
      <c r="B107" s="22" t="s">
        <v>214</v>
      </c>
      <c r="C107" s="27"/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0</v>
      </c>
      <c r="BA107" s="24">
        <v>0</v>
      </c>
      <c r="BB107" s="24">
        <v>0</v>
      </c>
      <c r="BC107" s="24">
        <v>0</v>
      </c>
      <c r="BD107" s="24">
        <v>0</v>
      </c>
      <c r="BE107" s="24">
        <v>0</v>
      </c>
      <c r="BF107" s="24">
        <v>0</v>
      </c>
      <c r="BG107" s="24">
        <v>0</v>
      </c>
      <c r="BH107" s="24">
        <v>0</v>
      </c>
      <c r="BI107" s="24">
        <v>0</v>
      </c>
      <c r="BJ107" s="24">
        <v>0</v>
      </c>
      <c r="BK107" s="24">
        <v>0</v>
      </c>
      <c r="BL107" s="24">
        <v>132297.41744999998</v>
      </c>
      <c r="BM107" s="24">
        <v>0</v>
      </c>
      <c r="BN107" s="24">
        <v>0</v>
      </c>
      <c r="BO107" s="24">
        <v>0</v>
      </c>
      <c r="BP107" s="24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/>
      <c r="BY107" s="21"/>
      <c r="BZ107" s="21"/>
      <c r="CA107" s="21"/>
    </row>
    <row r="108" spans="1:80" x14ac:dyDescent="0.2">
      <c r="A108" s="22"/>
      <c r="B108" s="22" t="s">
        <v>212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24">
        <v>0</v>
      </c>
      <c r="AF108" s="24">
        <v>0</v>
      </c>
      <c r="AG108" s="24">
        <v>0</v>
      </c>
      <c r="AH108" s="24">
        <v>0</v>
      </c>
      <c r="AI108" s="24">
        <v>0</v>
      </c>
      <c r="AJ108" s="24">
        <v>0</v>
      </c>
      <c r="AK108" s="24">
        <v>0</v>
      </c>
      <c r="AL108" s="24">
        <v>0</v>
      </c>
      <c r="AM108" s="24">
        <v>0</v>
      </c>
      <c r="AN108" s="24">
        <v>0</v>
      </c>
      <c r="AO108" s="24">
        <v>0</v>
      </c>
      <c r="AP108" s="24">
        <v>0</v>
      </c>
      <c r="AQ108" s="24">
        <v>0</v>
      </c>
      <c r="AR108" s="24">
        <v>0</v>
      </c>
      <c r="AS108" s="24">
        <v>0</v>
      </c>
      <c r="AT108" s="24">
        <v>0</v>
      </c>
      <c r="AU108" s="24">
        <v>0</v>
      </c>
      <c r="AV108" s="24">
        <v>0</v>
      </c>
      <c r="AW108" s="24">
        <v>0</v>
      </c>
      <c r="AX108" s="24">
        <v>0</v>
      </c>
      <c r="AY108" s="24">
        <v>0</v>
      </c>
      <c r="AZ108" s="24">
        <v>0</v>
      </c>
      <c r="BA108" s="24">
        <v>0</v>
      </c>
      <c r="BB108" s="24">
        <v>0</v>
      </c>
      <c r="BC108" s="24">
        <v>0</v>
      </c>
      <c r="BD108" s="24">
        <v>0</v>
      </c>
      <c r="BE108" s="24">
        <v>0</v>
      </c>
      <c r="BF108" s="24">
        <v>0</v>
      </c>
      <c r="BG108" s="24">
        <v>0</v>
      </c>
      <c r="BH108" s="24">
        <v>0</v>
      </c>
      <c r="BI108" s="24">
        <v>0</v>
      </c>
      <c r="BJ108" s="24">
        <v>0</v>
      </c>
      <c r="BK108" s="24">
        <v>98.070075554343177</v>
      </c>
      <c r="BL108" s="23">
        <f>'Sch 41&amp;86 Deferral Calc'!C16</f>
        <v>5141.49</v>
      </c>
      <c r="BM108" s="23">
        <f>'Sch 41&amp;86 Deferral Calc'!D16</f>
        <v>9351.2000000000007</v>
      </c>
      <c r="BN108" s="23">
        <f>'Sch 41&amp;86 Deferral Calc'!E16</f>
        <v>8766.66</v>
      </c>
      <c r="BO108" s="23">
        <f>'Sch 41&amp;86 Deferral Calc'!F16</f>
        <v>8887.27</v>
      </c>
      <c r="BP108" s="23">
        <f>'Sch 41&amp;86 Deferral Calc'!G16</f>
        <v>7478.31</v>
      </c>
      <c r="BQ108" s="23">
        <f>'Sch 41&amp;86 Deferral Calc'!H16</f>
        <v>6190.86</v>
      </c>
      <c r="BR108" s="23">
        <f>'Sch 41&amp;86 Deferral Calc'!I16</f>
        <v>6328.5</v>
      </c>
      <c r="BS108" s="23">
        <f>'Sch 41&amp;86 Deferral Calc'!J16</f>
        <v>4963.05</v>
      </c>
      <c r="BT108" s="23">
        <f>'Sch 41&amp;86 Deferral Calc'!K16</f>
        <v>3027.19</v>
      </c>
      <c r="BU108" s="23">
        <f>'Sch 41&amp;86 Deferral Calc'!L16</f>
        <v>2567.3200000000002</v>
      </c>
      <c r="BV108" s="23">
        <f>'Sch 41&amp;86 Deferral Calc'!M16</f>
        <v>2099.4699999999998</v>
      </c>
      <c r="BW108" s="23">
        <f>'Sch 41&amp;86 Deferral Calc'!N16</f>
        <v>1805.99</v>
      </c>
      <c r="BX108" s="23"/>
      <c r="BY108" s="23"/>
      <c r="BZ108" s="23"/>
      <c r="CA108" s="23"/>
    </row>
    <row r="109" spans="1:80" x14ac:dyDescent="0.2">
      <c r="B109" s="7" t="s">
        <v>201</v>
      </c>
      <c r="D109" s="25">
        <f t="shared" ref="D109:BO109" si="218">SUM(D106:D108)</f>
        <v>0</v>
      </c>
      <c r="E109" s="25">
        <f t="shared" si="218"/>
        <v>0</v>
      </c>
      <c r="F109" s="25">
        <f t="shared" si="218"/>
        <v>0</v>
      </c>
      <c r="G109" s="25">
        <f t="shared" si="218"/>
        <v>0</v>
      </c>
      <c r="H109" s="25">
        <f t="shared" si="218"/>
        <v>0</v>
      </c>
      <c r="I109" s="25">
        <f t="shared" si="218"/>
        <v>0</v>
      </c>
      <c r="J109" s="25">
        <f t="shared" si="218"/>
        <v>0</v>
      </c>
      <c r="K109" s="25">
        <f t="shared" si="218"/>
        <v>0</v>
      </c>
      <c r="L109" s="25">
        <f t="shared" si="218"/>
        <v>0</v>
      </c>
      <c r="M109" s="25">
        <f t="shared" si="218"/>
        <v>0</v>
      </c>
      <c r="N109" s="25">
        <f t="shared" si="218"/>
        <v>0</v>
      </c>
      <c r="O109" s="25">
        <f t="shared" si="218"/>
        <v>0</v>
      </c>
      <c r="P109" s="25">
        <f t="shared" si="218"/>
        <v>0</v>
      </c>
      <c r="Q109" s="25">
        <f t="shared" si="218"/>
        <v>0</v>
      </c>
      <c r="R109" s="25">
        <f t="shared" si="218"/>
        <v>0</v>
      </c>
      <c r="S109" s="25">
        <f t="shared" si="218"/>
        <v>0</v>
      </c>
      <c r="T109" s="25">
        <f t="shared" si="218"/>
        <v>0</v>
      </c>
      <c r="U109" s="25">
        <f t="shared" si="218"/>
        <v>0</v>
      </c>
      <c r="V109" s="25">
        <f t="shared" si="218"/>
        <v>0</v>
      </c>
      <c r="W109" s="25">
        <f t="shared" si="218"/>
        <v>0</v>
      </c>
      <c r="X109" s="25">
        <f t="shared" si="218"/>
        <v>0</v>
      </c>
      <c r="Y109" s="25">
        <f t="shared" si="218"/>
        <v>0</v>
      </c>
      <c r="Z109" s="25">
        <f t="shared" si="218"/>
        <v>0</v>
      </c>
      <c r="AA109" s="25">
        <f t="shared" si="218"/>
        <v>0</v>
      </c>
      <c r="AB109" s="25">
        <f t="shared" si="218"/>
        <v>0</v>
      </c>
      <c r="AC109" s="25">
        <f t="shared" si="218"/>
        <v>0</v>
      </c>
      <c r="AD109" s="25">
        <f t="shared" si="218"/>
        <v>0</v>
      </c>
      <c r="AE109" s="25">
        <f t="shared" si="218"/>
        <v>0</v>
      </c>
      <c r="AF109" s="25">
        <f t="shared" si="218"/>
        <v>0</v>
      </c>
      <c r="AG109" s="25">
        <f t="shared" si="218"/>
        <v>0</v>
      </c>
      <c r="AH109" s="25">
        <f t="shared" si="218"/>
        <v>0</v>
      </c>
      <c r="AI109" s="25">
        <f t="shared" si="218"/>
        <v>0</v>
      </c>
      <c r="AJ109" s="25">
        <f t="shared" si="218"/>
        <v>0</v>
      </c>
      <c r="AK109" s="25">
        <f t="shared" si="218"/>
        <v>0</v>
      </c>
      <c r="AL109" s="25">
        <f t="shared" si="218"/>
        <v>0</v>
      </c>
      <c r="AM109" s="25">
        <f t="shared" si="218"/>
        <v>0</v>
      </c>
      <c r="AN109" s="25">
        <f t="shared" si="218"/>
        <v>0</v>
      </c>
      <c r="AO109" s="25">
        <f t="shared" si="218"/>
        <v>0</v>
      </c>
      <c r="AP109" s="25">
        <f t="shared" si="218"/>
        <v>0</v>
      </c>
      <c r="AQ109" s="25">
        <f t="shared" si="218"/>
        <v>0</v>
      </c>
      <c r="AR109" s="25">
        <f t="shared" si="218"/>
        <v>0</v>
      </c>
      <c r="AS109" s="25">
        <f t="shared" si="218"/>
        <v>0</v>
      </c>
      <c r="AT109" s="25">
        <f t="shared" si="218"/>
        <v>0</v>
      </c>
      <c r="AU109" s="25">
        <f t="shared" si="218"/>
        <v>0</v>
      </c>
      <c r="AV109" s="25">
        <f t="shared" si="218"/>
        <v>0</v>
      </c>
      <c r="AW109" s="25">
        <f t="shared" si="218"/>
        <v>0</v>
      </c>
      <c r="AX109" s="25">
        <f t="shared" si="218"/>
        <v>0</v>
      </c>
      <c r="AY109" s="25">
        <f t="shared" si="218"/>
        <v>0</v>
      </c>
      <c r="AZ109" s="25">
        <f t="shared" si="218"/>
        <v>0</v>
      </c>
      <c r="BA109" s="25">
        <f t="shared" si="218"/>
        <v>0</v>
      </c>
      <c r="BB109" s="25">
        <f t="shared" si="218"/>
        <v>0</v>
      </c>
      <c r="BC109" s="25">
        <f t="shared" si="218"/>
        <v>0</v>
      </c>
      <c r="BD109" s="25">
        <f t="shared" si="218"/>
        <v>0</v>
      </c>
      <c r="BE109" s="25">
        <f t="shared" si="218"/>
        <v>0</v>
      </c>
      <c r="BF109" s="25">
        <f t="shared" si="218"/>
        <v>0</v>
      </c>
      <c r="BG109" s="25">
        <f t="shared" si="218"/>
        <v>0</v>
      </c>
      <c r="BH109" s="25">
        <f t="shared" si="218"/>
        <v>0</v>
      </c>
      <c r="BI109" s="25">
        <f t="shared" si="218"/>
        <v>0</v>
      </c>
      <c r="BJ109" s="25">
        <f t="shared" si="218"/>
        <v>0</v>
      </c>
      <c r="BK109" s="25">
        <f t="shared" si="218"/>
        <v>98.070075554343177</v>
      </c>
      <c r="BL109" s="25">
        <f t="shared" si="218"/>
        <v>137438.90744999997</v>
      </c>
      <c r="BM109" s="25">
        <f t="shared" si="218"/>
        <v>9351.2000000000007</v>
      </c>
      <c r="BN109" s="25">
        <f t="shared" si="218"/>
        <v>8766.66</v>
      </c>
      <c r="BO109" s="25">
        <f t="shared" si="218"/>
        <v>8887.27</v>
      </c>
      <c r="BP109" s="25">
        <f t="shared" ref="BP109:BV109" si="219">SUM(BP106:BP108)</f>
        <v>-124917.17752555432</v>
      </c>
      <c r="BQ109" s="25">
        <f t="shared" si="219"/>
        <v>6190.86</v>
      </c>
      <c r="BR109" s="25">
        <f t="shared" si="219"/>
        <v>6328.5</v>
      </c>
      <c r="BS109" s="25">
        <f t="shared" si="219"/>
        <v>4963.05</v>
      </c>
      <c r="BT109" s="25">
        <f t="shared" si="219"/>
        <v>3027.19</v>
      </c>
      <c r="BU109" s="25">
        <f t="shared" si="219"/>
        <v>2567.3200000000002</v>
      </c>
      <c r="BV109" s="25">
        <f t="shared" si="219"/>
        <v>2099.4699999999998</v>
      </c>
      <c r="BW109" s="25">
        <f t="shared" ref="BW109:CA109" si="220">SUM(BW106:BW108)</f>
        <v>1805.99</v>
      </c>
      <c r="BX109" s="25">
        <f t="shared" si="220"/>
        <v>0</v>
      </c>
      <c r="BY109" s="25">
        <f t="shared" si="220"/>
        <v>0</v>
      </c>
      <c r="BZ109" s="25">
        <f t="shared" si="220"/>
        <v>0</v>
      </c>
      <c r="CA109" s="25">
        <f t="shared" si="220"/>
        <v>0</v>
      </c>
    </row>
    <row r="110" spans="1:80" x14ac:dyDescent="0.2">
      <c r="B110" s="7" t="s">
        <v>202</v>
      </c>
      <c r="D110" s="18">
        <f>D105+D109</f>
        <v>0</v>
      </c>
      <c r="E110" s="18">
        <f t="shared" ref="E110:BO110" si="221">E105+E109</f>
        <v>0</v>
      </c>
      <c r="F110" s="18">
        <f t="shared" si="221"/>
        <v>0</v>
      </c>
      <c r="G110" s="18">
        <f t="shared" si="221"/>
        <v>0</v>
      </c>
      <c r="H110" s="18">
        <f t="shared" si="221"/>
        <v>0</v>
      </c>
      <c r="I110" s="18">
        <f t="shared" si="221"/>
        <v>0</v>
      </c>
      <c r="J110" s="18">
        <f t="shared" si="221"/>
        <v>0</v>
      </c>
      <c r="K110" s="18">
        <f t="shared" si="221"/>
        <v>0</v>
      </c>
      <c r="L110" s="18">
        <f t="shared" si="221"/>
        <v>0</v>
      </c>
      <c r="M110" s="18">
        <f t="shared" si="221"/>
        <v>0</v>
      </c>
      <c r="N110" s="18">
        <f t="shared" si="221"/>
        <v>0</v>
      </c>
      <c r="O110" s="18">
        <f t="shared" si="221"/>
        <v>0</v>
      </c>
      <c r="P110" s="18">
        <f t="shared" si="221"/>
        <v>0</v>
      </c>
      <c r="Q110" s="18">
        <f t="shared" si="221"/>
        <v>0</v>
      </c>
      <c r="R110" s="18">
        <f t="shared" si="221"/>
        <v>0</v>
      </c>
      <c r="S110" s="18">
        <f t="shared" si="221"/>
        <v>0</v>
      </c>
      <c r="T110" s="18">
        <f t="shared" si="221"/>
        <v>0</v>
      </c>
      <c r="U110" s="18">
        <f t="shared" si="221"/>
        <v>0</v>
      </c>
      <c r="V110" s="18">
        <f t="shared" si="221"/>
        <v>0</v>
      </c>
      <c r="W110" s="18">
        <f t="shared" si="221"/>
        <v>0</v>
      </c>
      <c r="X110" s="18">
        <f t="shared" si="221"/>
        <v>0</v>
      </c>
      <c r="Y110" s="18">
        <f t="shared" si="221"/>
        <v>0</v>
      </c>
      <c r="Z110" s="18">
        <f t="shared" si="221"/>
        <v>0</v>
      </c>
      <c r="AA110" s="18">
        <f t="shared" si="221"/>
        <v>0</v>
      </c>
      <c r="AB110" s="18">
        <f t="shared" si="221"/>
        <v>0</v>
      </c>
      <c r="AC110" s="18">
        <f t="shared" si="221"/>
        <v>0</v>
      </c>
      <c r="AD110" s="18">
        <f t="shared" si="221"/>
        <v>0</v>
      </c>
      <c r="AE110" s="18">
        <f t="shared" si="221"/>
        <v>0</v>
      </c>
      <c r="AF110" s="18">
        <f t="shared" si="221"/>
        <v>0</v>
      </c>
      <c r="AG110" s="18">
        <f t="shared" si="221"/>
        <v>0</v>
      </c>
      <c r="AH110" s="18">
        <f t="shared" si="221"/>
        <v>0</v>
      </c>
      <c r="AI110" s="18">
        <f t="shared" si="221"/>
        <v>0</v>
      </c>
      <c r="AJ110" s="18">
        <f t="shared" si="221"/>
        <v>0</v>
      </c>
      <c r="AK110" s="18">
        <f t="shared" si="221"/>
        <v>0</v>
      </c>
      <c r="AL110" s="18">
        <f t="shared" si="221"/>
        <v>0</v>
      </c>
      <c r="AM110" s="18">
        <f t="shared" si="221"/>
        <v>0</v>
      </c>
      <c r="AN110" s="18">
        <f t="shared" si="221"/>
        <v>0</v>
      </c>
      <c r="AO110" s="18">
        <f t="shared" si="221"/>
        <v>0</v>
      </c>
      <c r="AP110" s="18">
        <f t="shared" si="221"/>
        <v>0</v>
      </c>
      <c r="AQ110" s="18">
        <f t="shared" si="221"/>
        <v>0</v>
      </c>
      <c r="AR110" s="18">
        <f t="shared" si="221"/>
        <v>0</v>
      </c>
      <c r="AS110" s="18">
        <f t="shared" si="221"/>
        <v>0</v>
      </c>
      <c r="AT110" s="18">
        <f t="shared" si="221"/>
        <v>0</v>
      </c>
      <c r="AU110" s="18">
        <f t="shared" si="221"/>
        <v>0</v>
      </c>
      <c r="AV110" s="18">
        <f t="shared" si="221"/>
        <v>0</v>
      </c>
      <c r="AW110" s="18">
        <f t="shared" si="221"/>
        <v>0</v>
      </c>
      <c r="AX110" s="18">
        <f t="shared" si="221"/>
        <v>0</v>
      </c>
      <c r="AY110" s="18">
        <f t="shared" si="221"/>
        <v>0</v>
      </c>
      <c r="AZ110" s="18">
        <f t="shared" si="221"/>
        <v>0</v>
      </c>
      <c r="BA110" s="18">
        <f t="shared" si="221"/>
        <v>0</v>
      </c>
      <c r="BB110" s="18">
        <f t="shared" si="221"/>
        <v>0</v>
      </c>
      <c r="BC110" s="18">
        <f t="shared" si="221"/>
        <v>0</v>
      </c>
      <c r="BD110" s="18">
        <f t="shared" si="221"/>
        <v>0</v>
      </c>
      <c r="BE110" s="18">
        <f t="shared" si="221"/>
        <v>0</v>
      </c>
      <c r="BF110" s="18">
        <f t="shared" si="221"/>
        <v>0</v>
      </c>
      <c r="BG110" s="18">
        <f t="shared" si="221"/>
        <v>0</v>
      </c>
      <c r="BH110" s="18">
        <f t="shared" si="221"/>
        <v>0</v>
      </c>
      <c r="BI110" s="18">
        <f t="shared" si="221"/>
        <v>0</v>
      </c>
      <c r="BJ110" s="18">
        <f t="shared" si="221"/>
        <v>0</v>
      </c>
      <c r="BK110" s="18">
        <f t="shared" si="221"/>
        <v>98.070075554343177</v>
      </c>
      <c r="BL110" s="18">
        <f t="shared" si="221"/>
        <v>137536.97752555431</v>
      </c>
      <c r="BM110" s="18">
        <f t="shared" si="221"/>
        <v>146888.17752555432</v>
      </c>
      <c r="BN110" s="18">
        <f t="shared" si="221"/>
        <v>155654.83752555432</v>
      </c>
      <c r="BO110" s="18">
        <f t="shared" si="221"/>
        <v>164542.10752555431</v>
      </c>
      <c r="BP110" s="18">
        <f t="shared" ref="BP110:BV110" si="222">BP105+BP109</f>
        <v>39624.929999999993</v>
      </c>
      <c r="BQ110" s="18">
        <f t="shared" si="222"/>
        <v>45815.789999999994</v>
      </c>
      <c r="BR110" s="18">
        <f t="shared" si="222"/>
        <v>52144.289999999994</v>
      </c>
      <c r="BS110" s="18">
        <f t="shared" si="222"/>
        <v>57107.34</v>
      </c>
      <c r="BT110" s="18">
        <f t="shared" si="222"/>
        <v>60134.53</v>
      </c>
      <c r="BU110" s="18">
        <f t="shared" si="222"/>
        <v>62701.85</v>
      </c>
      <c r="BV110" s="18">
        <f t="shared" si="222"/>
        <v>64801.32</v>
      </c>
      <c r="BW110" s="18">
        <f t="shared" ref="BW110:CA110" si="223">BW105+BW109</f>
        <v>66607.31</v>
      </c>
      <c r="BX110" s="18">
        <f t="shared" si="223"/>
        <v>66607.31</v>
      </c>
      <c r="BY110" s="18">
        <f t="shared" si="223"/>
        <v>66607.31</v>
      </c>
      <c r="BZ110" s="18">
        <f t="shared" si="223"/>
        <v>66607.31</v>
      </c>
      <c r="CA110" s="18">
        <f t="shared" si="223"/>
        <v>66607.31</v>
      </c>
    </row>
    <row r="111" spans="1:80" x14ac:dyDescent="0.2"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  <c r="AA111" s="168"/>
      <c r="AB111" s="168"/>
      <c r="AC111" s="168"/>
      <c r="AD111" s="168"/>
      <c r="AE111" s="168"/>
      <c r="AF111" s="168"/>
      <c r="AG111" s="168"/>
      <c r="AH111" s="168"/>
      <c r="AI111" s="168"/>
      <c r="AJ111" s="168"/>
      <c r="AK111" s="168"/>
      <c r="AL111" s="168"/>
      <c r="AM111" s="168"/>
      <c r="AN111" s="168"/>
      <c r="AO111" s="168"/>
      <c r="AP111" s="168"/>
      <c r="AQ111" s="168"/>
      <c r="AR111" s="168"/>
      <c r="AS111" s="168"/>
      <c r="AT111" s="168"/>
      <c r="AU111" s="168"/>
      <c r="AV111" s="168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8"/>
      <c r="BX111" s="18"/>
      <c r="BY111" s="18"/>
      <c r="BZ111" s="18"/>
      <c r="CA111" s="18"/>
    </row>
    <row r="112" spans="1:80" x14ac:dyDescent="0.2">
      <c r="A112" s="4" t="s">
        <v>216</v>
      </c>
      <c r="BW112" s="8"/>
      <c r="BY112" s="8"/>
      <c r="BZ112" s="8"/>
      <c r="CA112" s="8"/>
    </row>
    <row r="113" spans="1:79" x14ac:dyDescent="0.2">
      <c r="B113" s="7" t="s">
        <v>198</v>
      </c>
      <c r="D113" s="28">
        <f>SUM(D9,D16,D49,D85,D25,D33,D41,D60,D68,D76,D97,D105,)</f>
        <v>0</v>
      </c>
      <c r="E113" s="28">
        <f t="shared" ref="E113:BP113" si="224">SUM(E9,E16,E49,E85,E25,E33,E41,E60,E68,E76,E97,E105,)</f>
        <v>0</v>
      </c>
      <c r="F113" s="28">
        <f t="shared" si="224"/>
        <v>0</v>
      </c>
      <c r="G113" s="28">
        <f t="shared" si="224"/>
        <v>0</v>
      </c>
      <c r="H113" s="28">
        <f t="shared" si="224"/>
        <v>0</v>
      </c>
      <c r="I113" s="28">
        <f t="shared" si="224"/>
        <v>0</v>
      </c>
      <c r="J113" s="28">
        <f t="shared" si="224"/>
        <v>0</v>
      </c>
      <c r="K113" s="28">
        <f t="shared" si="224"/>
        <v>749737.8474552728</v>
      </c>
      <c r="L113" s="28">
        <f t="shared" si="224"/>
        <v>1954493.1273065959</v>
      </c>
      <c r="M113" s="28">
        <f t="shared" si="224"/>
        <v>2103473.1949466667</v>
      </c>
      <c r="N113" s="28">
        <f t="shared" si="224"/>
        <v>-876454.6719084481</v>
      </c>
      <c r="O113" s="28">
        <f t="shared" si="224"/>
        <v>96245.504342926608</v>
      </c>
      <c r="P113" s="28">
        <f t="shared" si="224"/>
        <v>-5161465.3767827461</v>
      </c>
      <c r="Q113" s="28">
        <f t="shared" si="224"/>
        <v>-4552807.4272919605</v>
      </c>
      <c r="R113" s="28">
        <f t="shared" si="224"/>
        <v>-6392168.4166245656</v>
      </c>
      <c r="S113" s="28">
        <f t="shared" si="224"/>
        <v>-3663722.3598893592</v>
      </c>
      <c r="T113" s="28">
        <f t="shared" si="224"/>
        <v>-437814.5761522745</v>
      </c>
      <c r="U113" s="28">
        <f t="shared" si="224"/>
        <v>2830612.0059704985</v>
      </c>
      <c r="V113" s="28">
        <f t="shared" si="224"/>
        <v>4777963.0222681044</v>
      </c>
      <c r="W113" s="28">
        <f t="shared" si="224"/>
        <v>6274167.2180051664</v>
      </c>
      <c r="X113" s="28">
        <f t="shared" si="224"/>
        <v>7457966.9598181881</v>
      </c>
      <c r="Y113" s="28">
        <f t="shared" si="224"/>
        <v>10042840.033093061</v>
      </c>
      <c r="Z113" s="28">
        <f t="shared" si="224"/>
        <v>17327113.428218469</v>
      </c>
      <c r="AA113" s="28">
        <f t="shared" si="224"/>
        <v>19118518.687288646</v>
      </c>
      <c r="AB113" s="28">
        <f t="shared" si="224"/>
        <v>26319422.3293055</v>
      </c>
      <c r="AC113" s="28">
        <f t="shared" si="224"/>
        <v>35180099.584160008</v>
      </c>
      <c r="AD113" s="28">
        <f t="shared" si="224"/>
        <v>49692834.335509449</v>
      </c>
      <c r="AE113" s="28">
        <f t="shared" si="224"/>
        <v>55807163.216545254</v>
      </c>
      <c r="AF113" s="28">
        <f t="shared" si="224"/>
        <v>59689876.398589939</v>
      </c>
      <c r="AG113" s="28">
        <f t="shared" si="224"/>
        <v>61765156.453626439</v>
      </c>
      <c r="AH113" s="28">
        <f t="shared" si="224"/>
        <v>64627907.526004195</v>
      </c>
      <c r="AI113" s="28">
        <f t="shared" si="224"/>
        <v>66814543.588727534</v>
      </c>
      <c r="AJ113" s="28">
        <f t="shared" si="224"/>
        <v>67860877.208664984</v>
      </c>
      <c r="AK113" s="28">
        <f t="shared" si="224"/>
        <v>68672431.802373528</v>
      </c>
      <c r="AL113" s="28">
        <f t="shared" si="224"/>
        <v>74512850.991922587</v>
      </c>
      <c r="AM113" s="28">
        <f t="shared" si="224"/>
        <v>73996421.910966754</v>
      </c>
      <c r="AN113" s="28">
        <f t="shared" si="224"/>
        <v>73385548.416961655</v>
      </c>
      <c r="AO113" s="28">
        <f t="shared" si="224"/>
        <v>75360144.510893464</v>
      </c>
      <c r="AP113" s="28">
        <f t="shared" si="224"/>
        <v>84685036.206491947</v>
      </c>
      <c r="AQ113" s="28">
        <f t="shared" si="224"/>
        <v>88464636.47706531</v>
      </c>
      <c r="AR113" s="28">
        <f t="shared" si="224"/>
        <v>97370618.988878861</v>
      </c>
      <c r="AS113" s="28">
        <f t="shared" si="224"/>
        <v>95717498.209962398</v>
      </c>
      <c r="AT113" s="28">
        <f t="shared" si="224"/>
        <v>96795116.74735482</v>
      </c>
      <c r="AU113" s="28">
        <f t="shared" si="224"/>
        <v>97178139.705055684</v>
      </c>
      <c r="AV113" s="28">
        <f t="shared" si="224"/>
        <v>98266771.151236266</v>
      </c>
      <c r="AW113" s="28">
        <f t="shared" si="224"/>
        <v>98640549.910022587</v>
      </c>
      <c r="AX113" s="28">
        <f t="shared" si="224"/>
        <v>100880862.99189651</v>
      </c>
      <c r="AY113" s="28">
        <f t="shared" si="224"/>
        <v>109958592.7477484</v>
      </c>
      <c r="AZ113" s="28">
        <f t="shared" si="224"/>
        <v>102465155.83046538</v>
      </c>
      <c r="BA113" s="28">
        <f t="shared" si="224"/>
        <v>89682390.370465383</v>
      </c>
      <c r="BB113" s="28">
        <f t="shared" si="224"/>
        <v>86747838.280465379</v>
      </c>
      <c r="BC113" s="28">
        <f t="shared" si="224"/>
        <v>83385185.570465386</v>
      </c>
      <c r="BD113" s="28">
        <f t="shared" si="224"/>
        <v>82639222.980465367</v>
      </c>
      <c r="BE113" s="28">
        <f t="shared" si="224"/>
        <v>79093437.883116558</v>
      </c>
      <c r="BF113" s="28">
        <f t="shared" si="224"/>
        <v>79400844.293667853</v>
      </c>
      <c r="BG113" s="28">
        <f t="shared" si="224"/>
        <v>79831967.347579092</v>
      </c>
      <c r="BH113" s="28">
        <f t="shared" si="224"/>
        <v>80464302.718734309</v>
      </c>
      <c r="BI113" s="28">
        <f t="shared" si="224"/>
        <v>81516866.762920126</v>
      </c>
      <c r="BJ113" s="28">
        <f t="shared" si="224"/>
        <v>79374175.263467476</v>
      </c>
      <c r="BK113" s="28">
        <f t="shared" si="224"/>
        <v>77668275.005949467</v>
      </c>
      <c r="BL113" s="28">
        <f t="shared" si="224"/>
        <v>72395629.751954883</v>
      </c>
      <c r="BM113" s="28">
        <f t="shared" si="224"/>
        <v>72751643.391954869</v>
      </c>
      <c r="BN113" s="28">
        <f t="shared" si="224"/>
        <v>64444345.201954879</v>
      </c>
      <c r="BO113" s="28">
        <f t="shared" si="224"/>
        <v>57337622.641954876</v>
      </c>
      <c r="BP113" s="28">
        <f t="shared" si="224"/>
        <v>52309454.101954877</v>
      </c>
      <c r="BQ113" s="28">
        <f t="shared" ref="BQ113:CA113" si="225">SUM(BQ9,BQ16,BQ49,BQ85,BQ25,BQ33,BQ41,BQ60,BQ68,BQ76,BQ97,BQ105,)</f>
        <v>48589326.822562881</v>
      </c>
      <c r="BR113" s="28">
        <f t="shared" si="225"/>
        <v>47143971.37256287</v>
      </c>
      <c r="BS113" s="28">
        <f t="shared" si="225"/>
        <v>47193788.212562874</v>
      </c>
      <c r="BT113" s="28">
        <f t="shared" si="225"/>
        <v>45838205.102562889</v>
      </c>
      <c r="BU113" s="28">
        <f t="shared" si="225"/>
        <v>45129752.412562869</v>
      </c>
      <c r="BV113" s="28">
        <f t="shared" si="225"/>
        <v>42218063.922562882</v>
      </c>
      <c r="BW113" s="28">
        <f t="shared" si="225"/>
        <v>37956667.602562882</v>
      </c>
      <c r="BX113" s="28">
        <f t="shared" si="225"/>
        <v>35507541.852562867</v>
      </c>
      <c r="BY113" s="28">
        <f t="shared" si="225"/>
        <v>28406214.482562866</v>
      </c>
      <c r="BZ113" s="28">
        <f t="shared" si="225"/>
        <v>19872947.05256287</v>
      </c>
      <c r="CA113" s="28">
        <f t="shared" si="225"/>
        <v>13837965.014248673</v>
      </c>
    </row>
    <row r="114" spans="1:79" x14ac:dyDescent="0.2">
      <c r="B114" s="7" t="s">
        <v>201</v>
      </c>
      <c r="D114" s="29">
        <f>SUM(D12,D29,D37,D45,D64,D72,D81,D101,D109,D21,D56,D93)</f>
        <v>0</v>
      </c>
      <c r="E114" s="29">
        <f t="shared" ref="E114:BP114" si="226">SUM(E12,E29,E37,E45,E64,E72,E81,E101,E109,E21,E56,E93)</f>
        <v>0</v>
      </c>
      <c r="F114" s="29">
        <f t="shared" si="226"/>
        <v>0</v>
      </c>
      <c r="G114" s="29">
        <f t="shared" si="226"/>
        <v>0</v>
      </c>
      <c r="H114" s="29">
        <f t="shared" si="226"/>
        <v>0</v>
      </c>
      <c r="I114" s="29">
        <f t="shared" si="226"/>
        <v>0</v>
      </c>
      <c r="J114" s="29">
        <f t="shared" si="226"/>
        <v>749737.8474552728</v>
      </c>
      <c r="K114" s="29">
        <f t="shared" si="226"/>
        <v>1204755.2798513235</v>
      </c>
      <c r="L114" s="29">
        <f t="shared" si="226"/>
        <v>148980.06764007069</v>
      </c>
      <c r="M114" s="29">
        <f t="shared" si="226"/>
        <v>-2979927.8668551147</v>
      </c>
      <c r="N114" s="29">
        <f t="shared" si="226"/>
        <v>972700.17625137442</v>
      </c>
      <c r="O114" s="29">
        <f t="shared" si="226"/>
        <v>-5257710.8811256727</v>
      </c>
      <c r="P114" s="29">
        <f t="shared" si="226"/>
        <v>608657.9494907863</v>
      </c>
      <c r="Q114" s="29">
        <f t="shared" si="226"/>
        <v>-1839360.9893326061</v>
      </c>
      <c r="R114" s="29">
        <f t="shared" si="226"/>
        <v>2728446.0567352073</v>
      </c>
      <c r="S114" s="29">
        <f t="shared" si="226"/>
        <v>3225907.7837370848</v>
      </c>
      <c r="T114" s="29">
        <f t="shared" si="226"/>
        <v>3268426.582122772</v>
      </c>
      <c r="U114" s="29">
        <f t="shared" si="226"/>
        <v>1947351.0162976058</v>
      </c>
      <c r="V114" s="29">
        <f t="shared" si="226"/>
        <v>1496204.1957370627</v>
      </c>
      <c r="W114" s="29">
        <f t="shared" si="226"/>
        <v>1183799.7418130208</v>
      </c>
      <c r="X114" s="29">
        <f t="shared" si="226"/>
        <v>2584873.0732748746</v>
      </c>
      <c r="Y114" s="29">
        <f t="shared" si="226"/>
        <v>7284273.3951254096</v>
      </c>
      <c r="Z114" s="29">
        <f t="shared" si="226"/>
        <v>1791405.2590701759</v>
      </c>
      <c r="AA114" s="29">
        <f t="shared" si="226"/>
        <v>7200903.6420168523</v>
      </c>
      <c r="AB114" s="29">
        <f t="shared" si="226"/>
        <v>8860677.2548545133</v>
      </c>
      <c r="AC114" s="29">
        <f t="shared" si="226"/>
        <v>14512734.751349444</v>
      </c>
      <c r="AD114" s="29">
        <f t="shared" si="226"/>
        <v>6114328.8810358094</v>
      </c>
      <c r="AE114" s="29">
        <f t="shared" si="226"/>
        <v>3882713.1820446844</v>
      </c>
      <c r="AF114" s="29">
        <f t="shared" si="226"/>
        <v>2075280.0550364964</v>
      </c>
      <c r="AG114" s="29">
        <f t="shared" si="226"/>
        <v>2862751.0723777693</v>
      </c>
      <c r="AH114" s="29">
        <f t="shared" si="226"/>
        <v>2186636.062723333</v>
      </c>
      <c r="AI114" s="29">
        <f t="shared" si="226"/>
        <v>1046333.6199374467</v>
      </c>
      <c r="AJ114" s="29">
        <f t="shared" si="226"/>
        <v>811554.59370854252</v>
      </c>
      <c r="AK114" s="29">
        <f t="shared" si="226"/>
        <v>5840419.1895490801</v>
      </c>
      <c r="AL114" s="29">
        <f t="shared" si="226"/>
        <v>-516429.08095584821</v>
      </c>
      <c r="AM114" s="29">
        <f t="shared" si="226"/>
        <v>-610873.49400509021</v>
      </c>
      <c r="AN114" s="29">
        <f t="shared" si="226"/>
        <v>1974596.0939318137</v>
      </c>
      <c r="AO114" s="29">
        <f t="shared" si="226"/>
        <v>9324891.6955984682</v>
      </c>
      <c r="AP114" s="29">
        <f t="shared" si="226"/>
        <v>3779600.2705733785</v>
      </c>
      <c r="AQ114" s="29">
        <f t="shared" si="226"/>
        <v>8905982.5118135381</v>
      </c>
      <c r="AR114" s="29">
        <f t="shared" si="226"/>
        <v>-1653120.7789164553</v>
      </c>
      <c r="AS114" s="29">
        <f t="shared" si="226"/>
        <v>1077618.5373924146</v>
      </c>
      <c r="AT114" s="29">
        <f t="shared" si="226"/>
        <v>383022.9577008785</v>
      </c>
      <c r="AU114" s="29">
        <f t="shared" si="226"/>
        <v>1088631.4461805879</v>
      </c>
      <c r="AV114" s="29">
        <f t="shared" si="226"/>
        <v>373778.75878632272</v>
      </c>
      <c r="AW114" s="29">
        <f t="shared" si="226"/>
        <v>2240313.0818739147</v>
      </c>
      <c r="AX114" s="29">
        <f t="shared" si="226"/>
        <v>9077729.7558518965</v>
      </c>
      <c r="AY114" s="29">
        <f t="shared" si="226"/>
        <v>-7493436.9172830265</v>
      </c>
      <c r="AZ114" s="29">
        <f t="shared" si="226"/>
        <v>-12782765.460000001</v>
      </c>
      <c r="BA114" s="29">
        <f t="shared" si="226"/>
        <v>-2934552.0900000003</v>
      </c>
      <c r="BB114" s="29">
        <f t="shared" si="226"/>
        <v>-3362652.71</v>
      </c>
      <c r="BC114" s="29">
        <f t="shared" si="226"/>
        <v>-745962.59000000008</v>
      </c>
      <c r="BD114" s="29">
        <f t="shared" si="226"/>
        <v>-3545785.097348813</v>
      </c>
      <c r="BE114" s="29">
        <f t="shared" si="226"/>
        <v>307406.41055127187</v>
      </c>
      <c r="BF114" s="29">
        <f t="shared" si="226"/>
        <v>431123.05391123879</v>
      </c>
      <c r="BG114" s="29">
        <f t="shared" si="226"/>
        <v>632335.37115522579</v>
      </c>
      <c r="BH114" s="29">
        <f t="shared" si="226"/>
        <v>1052564.0441858193</v>
      </c>
      <c r="BI114" s="29">
        <f t="shared" si="226"/>
        <v>-2142691.4994526445</v>
      </c>
      <c r="BJ114" s="29">
        <f t="shared" si="226"/>
        <v>-1705900.2575180146</v>
      </c>
      <c r="BK114" s="29">
        <f t="shared" si="226"/>
        <v>-5272645.2539945943</v>
      </c>
      <c r="BL114" s="29">
        <f t="shared" si="226"/>
        <v>356013.6399999992</v>
      </c>
      <c r="BM114" s="29">
        <f t="shared" si="226"/>
        <v>-8307298.1900000023</v>
      </c>
      <c r="BN114" s="29">
        <f t="shared" si="226"/>
        <v>-7106722.5599999996</v>
      </c>
      <c r="BO114" s="29">
        <f t="shared" si="226"/>
        <v>-5028168.54</v>
      </c>
      <c r="BP114" s="29">
        <f t="shared" si="226"/>
        <v>-3720127.2793920049</v>
      </c>
      <c r="BQ114" s="29">
        <f t="shared" ref="BQ114:CA114" si="227">SUM(BQ12,BQ29,BQ37,BQ45,BQ64,BQ72,BQ81,BQ101,BQ109,BQ21,BQ56,BQ93)</f>
        <v>-1445355.45</v>
      </c>
      <c r="BR114" s="29">
        <f t="shared" si="227"/>
        <v>49816.83999999988</v>
      </c>
      <c r="BS114" s="29">
        <f t="shared" si="227"/>
        <v>-1355583.1099999999</v>
      </c>
      <c r="BT114" s="29">
        <f t="shared" si="227"/>
        <v>-708452.69000000018</v>
      </c>
      <c r="BU114" s="29">
        <f t="shared" si="227"/>
        <v>-2911688.49</v>
      </c>
      <c r="BV114" s="29">
        <f t="shared" si="227"/>
        <v>-4261396.3199999994</v>
      </c>
      <c r="BW114" s="29">
        <f t="shared" si="227"/>
        <v>-2449125.75</v>
      </c>
      <c r="BX114" s="29">
        <f t="shared" si="227"/>
        <v>-7101327.3700000001</v>
      </c>
      <c r="BY114" s="29">
        <f t="shared" si="227"/>
        <v>-8533267.4299999997</v>
      </c>
      <c r="BZ114" s="29">
        <f t="shared" si="227"/>
        <v>-6034982.0383141953</v>
      </c>
      <c r="CA114" s="29">
        <f t="shared" si="227"/>
        <v>-4367469.1602083286</v>
      </c>
    </row>
    <row r="115" spans="1:79" ht="18" customHeight="1" thickBot="1" x14ac:dyDescent="0.25">
      <c r="B115" s="7" t="s">
        <v>202</v>
      </c>
      <c r="D115" s="30">
        <f>SUM(D13,D30,D38,D46,D65,D73,D82,D102,D110,D22,D57,D94)</f>
        <v>0</v>
      </c>
      <c r="E115" s="30">
        <f t="shared" ref="E115:BP115" si="228">SUM(E13,E30,E38,E46,E65,E73,E82,E102,E110,E22,E57,E94)</f>
        <v>0</v>
      </c>
      <c r="F115" s="30">
        <f t="shared" si="228"/>
        <v>0</v>
      </c>
      <c r="G115" s="30">
        <f t="shared" si="228"/>
        <v>0</v>
      </c>
      <c r="H115" s="30">
        <f t="shared" si="228"/>
        <v>0</v>
      </c>
      <c r="I115" s="30">
        <f t="shared" si="228"/>
        <v>0</v>
      </c>
      <c r="J115" s="30">
        <f t="shared" si="228"/>
        <v>749737.8474552728</v>
      </c>
      <c r="K115" s="30">
        <f t="shared" si="228"/>
        <v>1954493.1273065959</v>
      </c>
      <c r="L115" s="30">
        <f t="shared" si="228"/>
        <v>2103473.1949466667</v>
      </c>
      <c r="M115" s="30">
        <f t="shared" si="228"/>
        <v>-876454.67190844822</v>
      </c>
      <c r="N115" s="30">
        <f t="shared" si="228"/>
        <v>96245.504342926477</v>
      </c>
      <c r="O115" s="30">
        <f t="shared" si="228"/>
        <v>-5161465.3767827461</v>
      </c>
      <c r="P115" s="30">
        <f t="shared" si="228"/>
        <v>-4552807.4272919605</v>
      </c>
      <c r="Q115" s="30">
        <f t="shared" si="228"/>
        <v>-6392168.4166245656</v>
      </c>
      <c r="R115" s="30">
        <f t="shared" si="228"/>
        <v>-3663722.3598893592</v>
      </c>
      <c r="S115" s="30">
        <f t="shared" si="228"/>
        <v>-437814.57615227433</v>
      </c>
      <c r="T115" s="30">
        <f t="shared" si="228"/>
        <v>2830612.0059704981</v>
      </c>
      <c r="U115" s="30">
        <f t="shared" si="228"/>
        <v>4777963.0222681034</v>
      </c>
      <c r="V115" s="30">
        <f t="shared" si="228"/>
        <v>6274167.2180051673</v>
      </c>
      <c r="W115" s="30">
        <f t="shared" si="228"/>
        <v>7457966.9598181872</v>
      </c>
      <c r="X115" s="30">
        <f t="shared" si="228"/>
        <v>10042840.033093061</v>
      </c>
      <c r="Y115" s="30">
        <f t="shared" si="228"/>
        <v>17327113.428218469</v>
      </c>
      <c r="Z115" s="30">
        <f t="shared" si="228"/>
        <v>19118518.687288649</v>
      </c>
      <c r="AA115" s="30">
        <f t="shared" si="228"/>
        <v>26319422.329305504</v>
      </c>
      <c r="AB115" s="30">
        <f t="shared" si="228"/>
        <v>35180099.584160015</v>
      </c>
      <c r="AC115" s="30">
        <f t="shared" si="228"/>
        <v>49692834.335509449</v>
      </c>
      <c r="AD115" s="30">
        <f t="shared" si="228"/>
        <v>55807163.216545254</v>
      </c>
      <c r="AE115" s="30">
        <f t="shared" si="228"/>
        <v>59689876.398589939</v>
      </c>
      <c r="AF115" s="30">
        <f t="shared" si="228"/>
        <v>61765156.453626432</v>
      </c>
      <c r="AG115" s="30">
        <f t="shared" si="228"/>
        <v>64627907.526004195</v>
      </c>
      <c r="AH115" s="30">
        <f t="shared" si="228"/>
        <v>66814543.588727541</v>
      </c>
      <c r="AI115" s="30">
        <f t="shared" si="228"/>
        <v>67860877.208664984</v>
      </c>
      <c r="AJ115" s="30">
        <f t="shared" si="228"/>
        <v>68672431.802373528</v>
      </c>
      <c r="AK115" s="30">
        <f t="shared" si="228"/>
        <v>74512850.991922602</v>
      </c>
      <c r="AL115" s="30">
        <f t="shared" si="228"/>
        <v>73996421.910966754</v>
      </c>
      <c r="AM115" s="30">
        <f t="shared" si="228"/>
        <v>73385548.416961655</v>
      </c>
      <c r="AN115" s="30">
        <f t="shared" si="228"/>
        <v>75360144.510893479</v>
      </c>
      <c r="AO115" s="30">
        <f t="shared" si="228"/>
        <v>84685036.206491947</v>
      </c>
      <c r="AP115" s="30">
        <f t="shared" si="228"/>
        <v>88464636.47706531</v>
      </c>
      <c r="AQ115" s="30">
        <f t="shared" si="228"/>
        <v>97370618.988878861</v>
      </c>
      <c r="AR115" s="30">
        <f t="shared" si="228"/>
        <v>95717498.209962398</v>
      </c>
      <c r="AS115" s="30">
        <f t="shared" si="228"/>
        <v>96795116.747354805</v>
      </c>
      <c r="AT115" s="30">
        <f t="shared" si="228"/>
        <v>97178139.705055684</v>
      </c>
      <c r="AU115" s="30">
        <f t="shared" si="228"/>
        <v>98266771.151236281</v>
      </c>
      <c r="AV115" s="30">
        <f t="shared" si="228"/>
        <v>98640549.910022587</v>
      </c>
      <c r="AW115" s="30">
        <f t="shared" si="228"/>
        <v>100880862.99189651</v>
      </c>
      <c r="AX115" s="30">
        <f t="shared" si="228"/>
        <v>109958592.7477484</v>
      </c>
      <c r="AY115" s="30">
        <f t="shared" si="228"/>
        <v>102465155.83046538</v>
      </c>
      <c r="AZ115" s="30">
        <f t="shared" si="228"/>
        <v>89682390.370465383</v>
      </c>
      <c r="BA115" s="30">
        <f t="shared" si="228"/>
        <v>86747838.280465379</v>
      </c>
      <c r="BB115" s="30">
        <f t="shared" si="228"/>
        <v>83385185.570465371</v>
      </c>
      <c r="BC115" s="30">
        <f t="shared" si="228"/>
        <v>82639222.980465367</v>
      </c>
      <c r="BD115" s="30">
        <f t="shared" si="228"/>
        <v>79093437.883116573</v>
      </c>
      <c r="BE115" s="30">
        <f t="shared" si="228"/>
        <v>79400844.293667838</v>
      </c>
      <c r="BF115" s="30">
        <f t="shared" si="228"/>
        <v>79831967.347579077</v>
      </c>
      <c r="BG115" s="30">
        <f t="shared" si="228"/>
        <v>80464302.718734309</v>
      </c>
      <c r="BH115" s="30">
        <f t="shared" si="228"/>
        <v>81516866.762920126</v>
      </c>
      <c r="BI115" s="30">
        <f t="shared" si="228"/>
        <v>79374175.263467476</v>
      </c>
      <c r="BJ115" s="30">
        <f t="shared" si="228"/>
        <v>77668275.005949482</v>
      </c>
      <c r="BK115" s="30">
        <f t="shared" si="228"/>
        <v>72395629.751954868</v>
      </c>
      <c r="BL115" s="30">
        <f t="shared" si="228"/>
        <v>72751643.391954884</v>
      </c>
      <c r="BM115" s="30">
        <f t="shared" si="228"/>
        <v>64444345.201954879</v>
      </c>
      <c r="BN115" s="30">
        <f t="shared" si="228"/>
        <v>57337622.641954876</v>
      </c>
      <c r="BO115" s="30">
        <f t="shared" si="228"/>
        <v>52309454.101954877</v>
      </c>
      <c r="BP115" s="30">
        <f t="shared" si="228"/>
        <v>48589326.822562881</v>
      </c>
      <c r="BQ115" s="30">
        <f t="shared" ref="BQ115:CA115" si="229">SUM(BQ13,BQ30,BQ38,BQ46,BQ65,BQ73,BQ82,BQ102,BQ110,BQ22,BQ57,BQ94)</f>
        <v>47143971.37256287</v>
      </c>
      <c r="BR115" s="30">
        <f t="shared" si="229"/>
        <v>47193788.212562874</v>
      </c>
      <c r="BS115" s="30">
        <f t="shared" si="229"/>
        <v>45838205.102562889</v>
      </c>
      <c r="BT115" s="30">
        <f t="shared" si="229"/>
        <v>45129752.412562869</v>
      </c>
      <c r="BU115" s="30">
        <f t="shared" si="229"/>
        <v>42218063.922562882</v>
      </c>
      <c r="BV115" s="30">
        <f t="shared" si="229"/>
        <v>37956667.602562882</v>
      </c>
      <c r="BW115" s="30">
        <f t="shared" si="229"/>
        <v>35507541.85256286</v>
      </c>
      <c r="BX115" s="30">
        <f t="shared" si="229"/>
        <v>28406214.482562866</v>
      </c>
      <c r="BY115" s="30">
        <f t="shared" si="229"/>
        <v>19872947.052562866</v>
      </c>
      <c r="BZ115" s="30">
        <f t="shared" si="229"/>
        <v>13837965.014248675</v>
      </c>
      <c r="CA115" s="30">
        <f t="shared" si="229"/>
        <v>9470495.8540403452</v>
      </c>
    </row>
    <row r="116" spans="1:79" ht="12" thickTop="1" x14ac:dyDescent="0.2">
      <c r="A116" s="7" t="s">
        <v>217</v>
      </c>
      <c r="D116" s="31">
        <f>SUM(D13,D30,D38,D22)</f>
        <v>0</v>
      </c>
      <c r="E116" s="31">
        <f t="shared" ref="E116:BP116" si="230">SUM(E13,E30,E38,E22)</f>
        <v>0</v>
      </c>
      <c r="F116" s="31">
        <f t="shared" si="230"/>
        <v>0</v>
      </c>
      <c r="G116" s="31">
        <f t="shared" si="230"/>
        <v>0</v>
      </c>
      <c r="H116" s="31">
        <f t="shared" si="230"/>
        <v>0</v>
      </c>
      <c r="I116" s="31">
        <f t="shared" si="230"/>
        <v>0</v>
      </c>
      <c r="J116" s="31">
        <f t="shared" si="230"/>
        <v>0</v>
      </c>
      <c r="K116" s="31">
        <f t="shared" si="230"/>
        <v>0</v>
      </c>
      <c r="L116" s="31">
        <f t="shared" si="230"/>
        <v>0</v>
      </c>
      <c r="M116" s="31">
        <f t="shared" si="230"/>
        <v>0</v>
      </c>
      <c r="N116" s="31">
        <f t="shared" si="230"/>
        <v>0</v>
      </c>
      <c r="O116" s="31">
        <f t="shared" si="230"/>
        <v>0</v>
      </c>
      <c r="P116" s="31">
        <f t="shared" si="230"/>
        <v>0</v>
      </c>
      <c r="Q116" s="31">
        <f t="shared" si="230"/>
        <v>0</v>
      </c>
      <c r="R116" s="31">
        <f t="shared" si="230"/>
        <v>0</v>
      </c>
      <c r="S116" s="31">
        <f t="shared" si="230"/>
        <v>0</v>
      </c>
      <c r="T116" s="31">
        <f t="shared" si="230"/>
        <v>-4984473.0387106789</v>
      </c>
      <c r="U116" s="31">
        <f t="shared" si="230"/>
        <v>-4834353.2706501456</v>
      </c>
      <c r="V116" s="31">
        <f t="shared" si="230"/>
        <v>-4723512.543973201</v>
      </c>
      <c r="W116" s="31">
        <f t="shared" si="230"/>
        <v>-4621731.5997377206</v>
      </c>
      <c r="X116" s="31">
        <f t="shared" si="230"/>
        <v>-4494975.5093329586</v>
      </c>
      <c r="Y116" s="31">
        <f t="shared" si="230"/>
        <v>-4258326.0628518583</v>
      </c>
      <c r="Z116" s="31">
        <f t="shared" si="230"/>
        <v>-3654139.7205273085</v>
      </c>
      <c r="AA116" s="31">
        <f t="shared" si="230"/>
        <v>-2967966.716642112</v>
      </c>
      <c r="AB116" s="31">
        <f t="shared" si="230"/>
        <v>-2311474.0738325845</v>
      </c>
      <c r="AC116" s="31">
        <f t="shared" si="230"/>
        <v>-1825267.4989476348</v>
      </c>
      <c r="AD116" s="31">
        <f t="shared" si="230"/>
        <v>-1370256.0650724955</v>
      </c>
      <c r="AE116" s="31">
        <f t="shared" si="230"/>
        <v>-988346.97802894819</v>
      </c>
      <c r="AF116" s="31">
        <f t="shared" si="230"/>
        <v>16265343.047508944</v>
      </c>
      <c r="AG116" s="31">
        <f t="shared" si="230"/>
        <v>15819082.27101879</v>
      </c>
      <c r="AH116" s="31">
        <f t="shared" si="230"/>
        <v>15428452.1600498</v>
      </c>
      <c r="AI116" s="31">
        <f t="shared" si="230"/>
        <v>15012901.877903635</v>
      </c>
      <c r="AJ116" s="31">
        <f t="shared" si="230"/>
        <v>14458309.516399225</v>
      </c>
      <c r="AK116" s="31">
        <f t="shared" si="230"/>
        <v>13627774.907090738</v>
      </c>
      <c r="AL116" s="31">
        <f t="shared" si="230"/>
        <v>11761269.51739054</v>
      </c>
      <c r="AM116" s="31">
        <f t="shared" si="230"/>
        <v>9420138.8052283637</v>
      </c>
      <c r="AN116" s="31">
        <f t="shared" si="230"/>
        <v>7192358.4812908377</v>
      </c>
      <c r="AO116" s="31">
        <f t="shared" si="230"/>
        <v>5489120.2222982738</v>
      </c>
      <c r="AP116" s="31">
        <f t="shared" si="230"/>
        <v>3814347.1796343783</v>
      </c>
      <c r="AQ116" s="31">
        <f t="shared" si="230"/>
        <v>2892828.9909327431</v>
      </c>
      <c r="AR116" s="31">
        <f t="shared" si="230"/>
        <v>32850386.310156126</v>
      </c>
      <c r="AS116" s="31">
        <f t="shared" si="230"/>
        <v>31840241.255354583</v>
      </c>
      <c r="AT116" s="31">
        <f t="shared" si="230"/>
        <v>30939252.694776982</v>
      </c>
      <c r="AU116" s="31">
        <f t="shared" si="230"/>
        <v>30170106.355587818</v>
      </c>
      <c r="AV116" s="31">
        <f t="shared" si="230"/>
        <v>29107559.74426119</v>
      </c>
      <c r="AW116" s="31">
        <f t="shared" si="230"/>
        <v>27218245.923017941</v>
      </c>
      <c r="AX116" s="31">
        <f t="shared" si="230"/>
        <v>24622630.705050059</v>
      </c>
      <c r="AY116" s="31">
        <f t="shared" si="230"/>
        <v>19640107.660528962</v>
      </c>
      <c r="AZ116" s="31">
        <f t="shared" si="230"/>
        <v>14141837.840528961</v>
      </c>
      <c r="BA116" s="31">
        <f t="shared" si="230"/>
        <v>9830823.3305289615</v>
      </c>
      <c r="BB116" s="31">
        <f t="shared" si="230"/>
        <v>6058050.4005289618</v>
      </c>
      <c r="BC116" s="31">
        <f t="shared" si="230"/>
        <v>3461647.2605289621</v>
      </c>
      <c r="BD116" s="31">
        <f t="shared" si="230"/>
        <v>36943648.47052896</v>
      </c>
      <c r="BE116" s="31">
        <f t="shared" si="230"/>
        <v>35710145.150528967</v>
      </c>
      <c r="BF116" s="31">
        <f t="shared" si="230"/>
        <v>34688233.820528969</v>
      </c>
      <c r="BG116" s="31">
        <f t="shared" si="230"/>
        <v>33753748.380528964</v>
      </c>
      <c r="BH116" s="31">
        <f t="shared" si="230"/>
        <v>32602857.520528965</v>
      </c>
      <c r="BI116" s="31">
        <f t="shared" si="230"/>
        <v>30061670.310528964</v>
      </c>
      <c r="BJ116" s="31">
        <f t="shared" si="230"/>
        <v>26085727.150528964</v>
      </c>
      <c r="BK116" s="31">
        <f t="shared" si="230"/>
        <v>20673234.340528965</v>
      </c>
      <c r="BL116" s="31">
        <f t="shared" si="230"/>
        <v>15904793.690528965</v>
      </c>
      <c r="BM116" s="31">
        <f t="shared" si="230"/>
        <v>10948096.340528965</v>
      </c>
      <c r="BN116" s="31">
        <f t="shared" si="230"/>
        <v>6714608.5205289647</v>
      </c>
      <c r="BO116" s="31">
        <f t="shared" si="230"/>
        <v>3701336.9605289642</v>
      </c>
      <c r="BP116" s="31">
        <f t="shared" si="230"/>
        <v>48749581.969460443</v>
      </c>
      <c r="BQ116" s="31">
        <f t="shared" ref="BQ116:CA116" si="231">SUM(BQ13,BQ30,BQ38,BQ22)</f>
        <v>47111311.009460442</v>
      </c>
      <c r="BR116" s="31">
        <f t="shared" si="231"/>
        <v>45980255.789460436</v>
      </c>
      <c r="BS116" s="31">
        <f t="shared" si="231"/>
        <v>44775358.789460443</v>
      </c>
      <c r="BT116" s="31">
        <f t="shared" si="231"/>
        <v>43218987.369460434</v>
      </c>
      <c r="BU116" s="31">
        <f t="shared" si="231"/>
        <v>39653832.279460445</v>
      </c>
      <c r="BV116" s="31">
        <f t="shared" si="231"/>
        <v>34492393.599460438</v>
      </c>
      <c r="BW116" s="31">
        <f t="shared" si="231"/>
        <v>27273493.519460436</v>
      </c>
      <c r="BX116" s="31">
        <f t="shared" si="231"/>
        <v>20172166.149460435</v>
      </c>
      <c r="BY116" s="31">
        <f t="shared" si="231"/>
        <v>11638898.719460435</v>
      </c>
      <c r="BZ116" s="31">
        <f t="shared" si="231"/>
        <v>5603916.6811462389</v>
      </c>
      <c r="CA116" s="31">
        <f t="shared" si="231"/>
        <v>1236447.5209379101</v>
      </c>
    </row>
    <row r="117" spans="1:79" ht="12" thickBot="1" x14ac:dyDescent="0.25">
      <c r="A117" s="7" t="s">
        <v>218</v>
      </c>
      <c r="D117" s="32">
        <f t="shared" ref="D117" si="232">D115-D116</f>
        <v>0</v>
      </c>
      <c r="E117" s="32">
        <f t="shared" ref="E117:BP117" si="233">E115-E116</f>
        <v>0</v>
      </c>
      <c r="F117" s="32">
        <f t="shared" si="233"/>
        <v>0</v>
      </c>
      <c r="G117" s="32">
        <f t="shared" si="233"/>
        <v>0</v>
      </c>
      <c r="H117" s="32">
        <f t="shared" si="233"/>
        <v>0</v>
      </c>
      <c r="I117" s="32">
        <f t="shared" si="233"/>
        <v>0</v>
      </c>
      <c r="J117" s="32">
        <f t="shared" si="233"/>
        <v>749737.8474552728</v>
      </c>
      <c r="K117" s="32">
        <f t="shared" si="233"/>
        <v>1954493.1273065959</v>
      </c>
      <c r="L117" s="32">
        <f t="shared" si="233"/>
        <v>2103473.1949466667</v>
      </c>
      <c r="M117" s="32">
        <f t="shared" si="233"/>
        <v>-876454.67190844822</v>
      </c>
      <c r="N117" s="32">
        <f t="shared" si="233"/>
        <v>96245.504342926477</v>
      </c>
      <c r="O117" s="32">
        <f t="shared" si="233"/>
        <v>-5161465.3767827461</v>
      </c>
      <c r="P117" s="32">
        <f t="shared" si="233"/>
        <v>-4552807.4272919605</v>
      </c>
      <c r="Q117" s="32">
        <f t="shared" si="233"/>
        <v>-6392168.4166245656</v>
      </c>
      <c r="R117" s="32">
        <f t="shared" si="233"/>
        <v>-3663722.3598893592</v>
      </c>
      <c r="S117" s="32">
        <f t="shared" si="233"/>
        <v>-437814.57615227433</v>
      </c>
      <c r="T117" s="32">
        <f t="shared" si="233"/>
        <v>7815085.0446811765</v>
      </c>
      <c r="U117" s="32">
        <f t="shared" si="233"/>
        <v>9612316.29291825</v>
      </c>
      <c r="V117" s="32">
        <f t="shared" si="233"/>
        <v>10997679.761978369</v>
      </c>
      <c r="W117" s="32">
        <f t="shared" si="233"/>
        <v>12079698.559555907</v>
      </c>
      <c r="X117" s="32">
        <f t="shared" si="233"/>
        <v>14537815.54242602</v>
      </c>
      <c r="Y117" s="32">
        <f t="shared" si="233"/>
        <v>21585439.491070326</v>
      </c>
      <c r="Z117" s="32">
        <f t="shared" si="233"/>
        <v>22772658.407815959</v>
      </c>
      <c r="AA117" s="32">
        <f t="shared" si="233"/>
        <v>29287389.045947615</v>
      </c>
      <c r="AB117" s="32">
        <f t="shared" si="233"/>
        <v>37491573.657992601</v>
      </c>
      <c r="AC117" s="32">
        <f t="shared" si="233"/>
        <v>51518101.834457085</v>
      </c>
      <c r="AD117" s="32">
        <f t="shared" si="233"/>
        <v>57177419.281617746</v>
      </c>
      <c r="AE117" s="32">
        <f t="shared" si="233"/>
        <v>60678223.376618885</v>
      </c>
      <c r="AF117" s="32">
        <f t="shared" si="233"/>
        <v>45499813.406117484</v>
      </c>
      <c r="AG117" s="32">
        <f t="shared" si="233"/>
        <v>48808825.254985407</v>
      </c>
      <c r="AH117" s="32">
        <f t="shared" si="233"/>
        <v>51386091.428677738</v>
      </c>
      <c r="AI117" s="32">
        <f t="shared" si="233"/>
        <v>52847975.330761351</v>
      </c>
      <c r="AJ117" s="32">
        <f t="shared" si="233"/>
        <v>54214122.285974301</v>
      </c>
      <c r="AK117" s="32">
        <f t="shared" si="233"/>
        <v>60885076.084831864</v>
      </c>
      <c r="AL117" s="32">
        <f t="shared" si="233"/>
        <v>62235152.393576212</v>
      </c>
      <c r="AM117" s="32">
        <f t="shared" si="233"/>
        <v>63965409.611733288</v>
      </c>
      <c r="AN117" s="32">
        <f t="shared" si="233"/>
        <v>68167786.029602647</v>
      </c>
      <c r="AO117" s="32">
        <f t="shared" si="233"/>
        <v>79195915.984193668</v>
      </c>
      <c r="AP117" s="32">
        <f t="shared" si="233"/>
        <v>84650289.297430933</v>
      </c>
      <c r="AQ117" s="32">
        <f t="shared" si="233"/>
        <v>94477789.997946113</v>
      </c>
      <c r="AR117" s="32">
        <f t="shared" si="233"/>
        <v>62867111.899806276</v>
      </c>
      <c r="AS117" s="32">
        <f t="shared" si="233"/>
        <v>64954875.492000222</v>
      </c>
      <c r="AT117" s="32">
        <f t="shared" si="233"/>
        <v>66238887.010278702</v>
      </c>
      <c r="AU117" s="32">
        <f t="shared" si="233"/>
        <v>68096664.795648456</v>
      </c>
      <c r="AV117" s="32">
        <f t="shared" si="233"/>
        <v>69532990.165761396</v>
      </c>
      <c r="AW117" s="32">
        <f t="shared" si="233"/>
        <v>73662617.068878561</v>
      </c>
      <c r="AX117" s="32">
        <f t="shared" si="233"/>
        <v>85335962.042698354</v>
      </c>
      <c r="AY117" s="32">
        <f t="shared" si="233"/>
        <v>82825048.169936419</v>
      </c>
      <c r="AZ117" s="32">
        <f t="shared" si="233"/>
        <v>75540552.529936418</v>
      </c>
      <c r="BA117" s="32">
        <f t="shared" si="233"/>
        <v>76917014.94993642</v>
      </c>
      <c r="BB117" s="32">
        <f t="shared" si="233"/>
        <v>77327135.169936404</v>
      </c>
      <c r="BC117" s="32">
        <f t="shared" si="233"/>
        <v>79177575.719936401</v>
      </c>
      <c r="BD117" s="32">
        <f t="shared" si="233"/>
        <v>42149789.412587613</v>
      </c>
      <c r="BE117" s="32">
        <f t="shared" si="233"/>
        <v>43690699.143138871</v>
      </c>
      <c r="BF117" s="32">
        <f t="shared" si="233"/>
        <v>45143733.527050108</v>
      </c>
      <c r="BG117" s="32">
        <f t="shared" si="233"/>
        <v>46710554.338205345</v>
      </c>
      <c r="BH117" s="32">
        <f t="shared" si="233"/>
        <v>48914009.242391162</v>
      </c>
      <c r="BI117" s="32">
        <f t="shared" si="233"/>
        <v>49312504.952938512</v>
      </c>
      <c r="BJ117" s="32">
        <f t="shared" si="233"/>
        <v>51582547.855420515</v>
      </c>
      <c r="BK117" s="32">
        <f t="shared" si="233"/>
        <v>51722395.411425903</v>
      </c>
      <c r="BL117" s="32">
        <f t="shared" si="233"/>
        <v>56846849.701425917</v>
      </c>
      <c r="BM117" s="32">
        <f t="shared" si="233"/>
        <v>53496248.861425914</v>
      </c>
      <c r="BN117" s="32">
        <f t="shared" si="233"/>
        <v>50623014.121425912</v>
      </c>
      <c r="BO117" s="32">
        <f t="shared" si="233"/>
        <v>48608117.141425915</v>
      </c>
      <c r="BP117" s="32">
        <f t="shared" si="233"/>
        <v>-160255.14689756185</v>
      </c>
      <c r="BQ117" s="32">
        <f t="shared" ref="BQ117:CA117" si="234">BQ115-BQ116</f>
        <v>32660.363102428615</v>
      </c>
      <c r="BR117" s="32">
        <f t="shared" si="234"/>
        <v>1213532.4231024384</v>
      </c>
      <c r="BS117" s="32">
        <f t="shared" si="234"/>
        <v>1062846.3131024465</v>
      </c>
      <c r="BT117" s="32">
        <f t="shared" si="234"/>
        <v>1910765.0431024358</v>
      </c>
      <c r="BU117" s="32">
        <f t="shared" si="234"/>
        <v>2564231.6431024373</v>
      </c>
      <c r="BV117" s="32">
        <f t="shared" si="234"/>
        <v>3464274.0031024441</v>
      </c>
      <c r="BW117" s="32">
        <f t="shared" si="234"/>
        <v>8234048.3331024237</v>
      </c>
      <c r="BX117" s="32">
        <f t="shared" si="234"/>
        <v>8234048.3331024311</v>
      </c>
      <c r="BY117" s="32">
        <f t="shared" si="234"/>
        <v>8234048.3331024311</v>
      </c>
      <c r="BZ117" s="32">
        <f t="shared" si="234"/>
        <v>8234048.3331024358</v>
      </c>
      <c r="CA117" s="32">
        <f t="shared" si="234"/>
        <v>8234048.3331024349</v>
      </c>
    </row>
    <row r="118" spans="1:79" ht="12" thickTop="1" x14ac:dyDescent="0.2"/>
    <row r="130" spans="1:80" s="8" customFormat="1" x14ac:dyDescent="0.2">
      <c r="A130" s="7"/>
      <c r="B130" s="7"/>
      <c r="C130" s="11"/>
      <c r="F130" s="282"/>
      <c r="BW130" s="7"/>
      <c r="BY130" s="7"/>
      <c r="BZ130" s="7"/>
      <c r="CA130" s="7"/>
      <c r="CB130" s="7"/>
    </row>
    <row r="131" spans="1:80" s="8" customFormat="1" x14ac:dyDescent="0.2">
      <c r="A131" s="7"/>
      <c r="B131" s="34"/>
      <c r="C131" s="11"/>
      <c r="F131" s="282"/>
    </row>
    <row r="132" spans="1:80" s="8" customFormat="1" x14ac:dyDescent="0.2">
      <c r="A132" s="7"/>
      <c r="B132" s="35"/>
      <c r="C132" s="11"/>
      <c r="F132" s="282"/>
    </row>
    <row r="133" spans="1:80" x14ac:dyDescent="0.2">
      <c r="B133" s="35"/>
      <c r="BW133" s="8"/>
      <c r="BY133" s="8"/>
      <c r="BZ133" s="8"/>
      <c r="CA133" s="8"/>
      <c r="CB133" s="8"/>
    </row>
  </sheetData>
  <printOptions horizontalCentered="1"/>
  <pageMargins left="0.7" right="0.7" top="0.75" bottom="0.75" header="0.3" footer="0.3"/>
  <pageSetup scale="80" fitToHeight="2" orientation="portrait" blackAndWhite="1" r:id="rId1"/>
  <headerFooter>
    <oddFooter>&amp;R&amp;F
&amp;A</oddFooter>
  </headerFooter>
  <customProperties>
    <customPr name="_pios_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  <pageSetUpPr fitToPage="1"/>
  </sheetPr>
  <dimension ref="A1:E36"/>
  <sheetViews>
    <sheetView topLeftCell="A10" workbookViewId="0">
      <selection activeCell="E27" sqref="E27"/>
    </sheetView>
  </sheetViews>
  <sheetFormatPr defaultColWidth="9.140625" defaultRowHeight="11.25" x14ac:dyDescent="0.2"/>
  <cols>
    <col min="1" max="1" width="5.28515625" style="95" customWidth="1"/>
    <col min="2" max="2" width="3.5703125" style="95" customWidth="1"/>
    <col min="3" max="3" width="40" style="95" customWidth="1"/>
    <col min="4" max="5" width="8.7109375" style="95" bestFit="1" customWidth="1"/>
    <col min="6" max="16384" width="9.140625" style="95"/>
  </cols>
  <sheetData>
    <row r="1" spans="1:5" x14ac:dyDescent="0.2">
      <c r="A1" s="448" t="s">
        <v>0</v>
      </c>
      <c r="B1" s="448"/>
      <c r="C1" s="448"/>
      <c r="D1" s="448"/>
      <c r="E1" s="448"/>
    </row>
    <row r="2" spans="1:5" x14ac:dyDescent="0.2">
      <c r="A2" s="448" t="str">
        <f>'Delivery Rate Change Calc'!A2:F2</f>
        <v>2019 Gas Decoupling Filing</v>
      </c>
      <c r="B2" s="448"/>
      <c r="C2" s="448"/>
      <c r="D2" s="448"/>
      <c r="E2" s="448"/>
    </row>
    <row r="3" spans="1:5" x14ac:dyDescent="0.2">
      <c r="A3" s="447" t="s">
        <v>431</v>
      </c>
      <c r="B3" s="447"/>
      <c r="C3" s="447"/>
      <c r="D3" s="447"/>
      <c r="E3" s="447"/>
    </row>
    <row r="4" spans="1:5" x14ac:dyDescent="0.2">
      <c r="A4" s="448" t="str">
        <f>'Delivery Rate Change Calc'!A4:F4</f>
        <v>Proposed Effective May 1, 2019</v>
      </c>
      <c r="B4" s="448"/>
      <c r="C4" s="448"/>
      <c r="D4" s="448"/>
      <c r="E4" s="448"/>
    </row>
    <row r="5" spans="1:5" x14ac:dyDescent="0.2">
      <c r="A5" s="45"/>
      <c r="B5" s="45"/>
      <c r="C5" s="45"/>
      <c r="D5" s="45"/>
      <c r="E5" s="45"/>
    </row>
    <row r="6" spans="1:5" x14ac:dyDescent="0.2">
      <c r="A6" s="44"/>
      <c r="B6" s="44"/>
      <c r="C6" s="44"/>
      <c r="D6" s="283" t="s">
        <v>245</v>
      </c>
      <c r="E6" s="283" t="s">
        <v>245</v>
      </c>
    </row>
    <row r="7" spans="1:5" ht="25.5" customHeight="1" x14ac:dyDescent="0.2">
      <c r="A7" s="146" t="s">
        <v>80</v>
      </c>
      <c r="B7" s="146"/>
      <c r="C7" s="147"/>
      <c r="D7" s="253">
        <v>43555</v>
      </c>
      <c r="E7" s="253">
        <f t="shared" ref="E7" si="0">EDATE(D7,1)</f>
        <v>43585</v>
      </c>
    </row>
    <row r="8" spans="1:5" x14ac:dyDescent="0.2">
      <c r="A8" s="148">
        <v>1</v>
      </c>
      <c r="B8" s="149" t="s">
        <v>253</v>
      </c>
    </row>
    <row r="9" spans="1:5" x14ac:dyDescent="0.2">
      <c r="A9" s="148">
        <f>A8+1</f>
        <v>2</v>
      </c>
      <c r="B9" s="148"/>
      <c r="C9" s="95" t="s">
        <v>246</v>
      </c>
      <c r="D9" s="150">
        <f>'F2018 Forecast'!B24</f>
        <v>72753404</v>
      </c>
      <c r="E9" s="150">
        <f>'F2018 Forecast'!C24</f>
        <v>52270286</v>
      </c>
    </row>
    <row r="10" spans="1:5" x14ac:dyDescent="0.2">
      <c r="A10" s="148">
        <f t="shared" ref="A10:A33" si="1">A9+1</f>
        <v>3</v>
      </c>
      <c r="B10" s="148"/>
      <c r="C10" s="44" t="s">
        <v>247</v>
      </c>
      <c r="D10" s="254">
        <f>'Sch23&amp;53 Deferral Calc'!$G$28</f>
        <v>8.1549999999999997E-2</v>
      </c>
      <c r="E10" s="255">
        <f>D10</f>
        <v>8.1549999999999997E-2</v>
      </c>
    </row>
    <row r="11" spans="1:5" x14ac:dyDescent="0.2">
      <c r="A11" s="148">
        <f t="shared" si="1"/>
        <v>4</v>
      </c>
      <c r="B11" s="148"/>
      <c r="C11" s="44" t="s">
        <v>248</v>
      </c>
      <c r="D11" s="151">
        <f>D9*D10</f>
        <v>5933040.0961999996</v>
      </c>
      <c r="E11" s="151">
        <f>E9*E10</f>
        <v>4262641.8233000003</v>
      </c>
    </row>
    <row r="12" spans="1:5" x14ac:dyDescent="0.2">
      <c r="A12" s="148">
        <f t="shared" si="1"/>
        <v>5</v>
      </c>
      <c r="B12" s="148"/>
      <c r="C12" s="44"/>
    </row>
    <row r="13" spans="1:5" x14ac:dyDescent="0.2">
      <c r="A13" s="148">
        <f t="shared" si="1"/>
        <v>6</v>
      </c>
      <c r="B13" s="148"/>
      <c r="C13" s="44" t="s">
        <v>432</v>
      </c>
      <c r="D13" s="152">
        <f>'Conversion Factor'!$D$18</f>
        <v>0.954538</v>
      </c>
      <c r="E13" s="152">
        <f>'Conversion Factor'!$D$18</f>
        <v>0.954538</v>
      </c>
    </row>
    <row r="14" spans="1:5" x14ac:dyDescent="0.2">
      <c r="A14" s="148">
        <f t="shared" si="1"/>
        <v>7</v>
      </c>
      <c r="B14" s="148"/>
      <c r="C14" s="44"/>
    </row>
    <row r="15" spans="1:5" x14ac:dyDescent="0.2">
      <c r="A15" s="148">
        <f t="shared" si="1"/>
        <v>8</v>
      </c>
      <c r="B15" s="148"/>
      <c r="C15" s="44" t="s">
        <v>250</v>
      </c>
      <c r="D15" s="151">
        <f>D11*D13</f>
        <v>5663312.2273465553</v>
      </c>
      <c r="E15" s="151">
        <f>E11*E13</f>
        <v>4068853.6007291358</v>
      </c>
    </row>
    <row r="16" spans="1:5" x14ac:dyDescent="0.2">
      <c r="A16" s="148">
        <f t="shared" si="1"/>
        <v>9</v>
      </c>
      <c r="B16" s="148"/>
    </row>
    <row r="17" spans="1:5" x14ac:dyDescent="0.2">
      <c r="A17" s="148">
        <f t="shared" si="1"/>
        <v>10</v>
      </c>
      <c r="B17" s="149" t="s">
        <v>254</v>
      </c>
    </row>
    <row r="18" spans="1:5" x14ac:dyDescent="0.2">
      <c r="A18" s="148">
        <f t="shared" si="1"/>
        <v>11</v>
      </c>
      <c r="B18" s="148"/>
      <c r="C18" s="95" t="s">
        <v>246</v>
      </c>
      <c r="D18" s="150">
        <f>'F2018 Forecast'!B25</f>
        <v>26165695</v>
      </c>
      <c r="E18" s="150">
        <f>'F2018 Forecast'!C25</f>
        <v>19954464</v>
      </c>
    </row>
    <row r="19" spans="1:5" x14ac:dyDescent="0.2">
      <c r="A19" s="148">
        <f t="shared" si="1"/>
        <v>12</v>
      </c>
      <c r="B19" s="148"/>
      <c r="C19" s="44" t="s">
        <v>247</v>
      </c>
      <c r="D19" s="254">
        <f>'Rate Test'!E17</f>
        <v>7.26E-3</v>
      </c>
      <c r="E19" s="255">
        <f>D19</f>
        <v>7.26E-3</v>
      </c>
    </row>
    <row r="20" spans="1:5" x14ac:dyDescent="0.2">
      <c r="A20" s="148">
        <f t="shared" si="1"/>
        <v>13</v>
      </c>
      <c r="B20" s="148"/>
      <c r="C20" s="44" t="s">
        <v>248</v>
      </c>
      <c r="D20" s="151">
        <f>D18*D19</f>
        <v>189962.94570000001</v>
      </c>
      <c r="E20" s="151">
        <f>E18*E19</f>
        <v>144869.40864000001</v>
      </c>
    </row>
    <row r="21" spans="1:5" x14ac:dyDescent="0.2">
      <c r="A21" s="148">
        <f t="shared" si="1"/>
        <v>14</v>
      </c>
      <c r="B21" s="148"/>
      <c r="C21" s="44"/>
    </row>
    <row r="22" spans="1:5" x14ac:dyDescent="0.2">
      <c r="A22" s="148">
        <f t="shared" si="1"/>
        <v>15</v>
      </c>
      <c r="B22" s="148"/>
      <c r="C22" s="44" t="s">
        <v>432</v>
      </c>
      <c r="D22" s="152">
        <f>'Conversion Factor'!$D$18</f>
        <v>0.954538</v>
      </c>
      <c r="E22" s="152">
        <f>'Conversion Factor'!$D$18</f>
        <v>0.954538</v>
      </c>
    </row>
    <row r="23" spans="1:5" x14ac:dyDescent="0.2">
      <c r="A23" s="148">
        <f t="shared" si="1"/>
        <v>16</v>
      </c>
      <c r="B23" s="148"/>
      <c r="C23" s="44"/>
    </row>
    <row r="24" spans="1:5" x14ac:dyDescent="0.2">
      <c r="A24" s="148">
        <f t="shared" si="1"/>
        <v>17</v>
      </c>
      <c r="B24" s="148"/>
      <c r="C24" s="44" t="s">
        <v>250</v>
      </c>
      <c r="D24" s="151">
        <f>D20*D22</f>
        <v>181326.85026258661</v>
      </c>
      <c r="E24" s="151">
        <f>E20*E22</f>
        <v>138283.35558440833</v>
      </c>
    </row>
    <row r="25" spans="1:5" x14ac:dyDescent="0.2">
      <c r="A25" s="148">
        <f t="shared" si="1"/>
        <v>18</v>
      </c>
    </row>
    <row r="26" spans="1:5" x14ac:dyDescent="0.2">
      <c r="A26" s="148">
        <f t="shared" si="1"/>
        <v>19</v>
      </c>
      <c r="B26" s="149" t="s">
        <v>255</v>
      </c>
    </row>
    <row r="27" spans="1:5" x14ac:dyDescent="0.2">
      <c r="A27" s="148">
        <f t="shared" si="1"/>
        <v>20</v>
      </c>
      <c r="B27" s="148"/>
      <c r="C27" s="95" t="s">
        <v>246</v>
      </c>
      <c r="D27" s="150">
        <f>'F2018 Forecast'!B26</f>
        <v>10332045</v>
      </c>
      <c r="E27" s="150">
        <f>'F2018 Forecast'!C26</f>
        <v>8703025</v>
      </c>
    </row>
    <row r="28" spans="1:5" x14ac:dyDescent="0.2">
      <c r="A28" s="148">
        <f t="shared" si="1"/>
        <v>21</v>
      </c>
      <c r="B28" s="148"/>
      <c r="C28" s="44" t="s">
        <v>251</v>
      </c>
      <c r="D28" s="254">
        <f>'Rate Test'!F17</f>
        <v>1.9300000000000001E-2</v>
      </c>
      <c r="E28" s="255">
        <f>D28</f>
        <v>1.9300000000000001E-2</v>
      </c>
    </row>
    <row r="29" spans="1:5" x14ac:dyDescent="0.2">
      <c r="A29" s="148">
        <f t="shared" si="1"/>
        <v>22</v>
      </c>
      <c r="B29" s="148"/>
      <c r="C29" s="44" t="s">
        <v>248</v>
      </c>
      <c r="D29" s="151">
        <f>D27*D28</f>
        <v>199408.46850000002</v>
      </c>
      <c r="E29" s="151">
        <f>E27*E28</f>
        <v>167968.38250000001</v>
      </c>
    </row>
    <row r="30" spans="1:5" x14ac:dyDescent="0.2">
      <c r="A30" s="148">
        <f t="shared" si="1"/>
        <v>23</v>
      </c>
      <c r="B30" s="148"/>
      <c r="C30" s="44"/>
    </row>
    <row r="31" spans="1:5" x14ac:dyDescent="0.2">
      <c r="A31" s="148">
        <f t="shared" si="1"/>
        <v>24</v>
      </c>
      <c r="B31" s="148"/>
      <c r="C31" s="44" t="s">
        <v>249</v>
      </c>
      <c r="D31" s="152">
        <f>'Conversion Factor'!$D$18</f>
        <v>0.954538</v>
      </c>
      <c r="E31" s="152">
        <f>'Conversion Factor'!$D$18</f>
        <v>0.954538</v>
      </c>
    </row>
    <row r="32" spans="1:5" x14ac:dyDescent="0.2">
      <c r="A32" s="148">
        <f t="shared" si="1"/>
        <v>25</v>
      </c>
      <c r="B32" s="148"/>
      <c r="C32" s="44"/>
    </row>
    <row r="33" spans="1:5" x14ac:dyDescent="0.2">
      <c r="A33" s="148">
        <f t="shared" si="1"/>
        <v>26</v>
      </c>
      <c r="B33" s="148"/>
      <c r="C33" s="44" t="s">
        <v>250</v>
      </c>
      <c r="D33" s="151">
        <f>D29*D31</f>
        <v>190342.960705053</v>
      </c>
      <c r="E33" s="151">
        <f>E29*E31</f>
        <v>160332.20389478499</v>
      </c>
    </row>
    <row r="35" spans="1:5" x14ac:dyDescent="0.2">
      <c r="B35" s="95" t="s">
        <v>396</v>
      </c>
    </row>
    <row r="36" spans="1:5" x14ac:dyDescent="0.2">
      <c r="B36" s="95" t="s">
        <v>252</v>
      </c>
    </row>
  </sheetData>
  <mergeCells count="4">
    <mergeCell ref="A1:E1"/>
    <mergeCell ref="A2:E2"/>
    <mergeCell ref="A3:E3"/>
    <mergeCell ref="A4:E4"/>
  </mergeCells>
  <printOptions horizontalCentered="1"/>
  <pageMargins left="0.7" right="0.7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9"/>
  </sheetPr>
  <dimension ref="A1"/>
  <sheetViews>
    <sheetView workbookViewId="0">
      <selection activeCell="P29" sqref="P29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N91"/>
  <sheetViews>
    <sheetView zoomScaleNormal="100" workbookViewId="0">
      <pane xSplit="2" ySplit="6" topLeftCell="C13" activePane="bottomRight" state="frozen"/>
      <selection activeCell="K21" sqref="K21"/>
      <selection pane="topRight" activeCell="K21" sqref="K21"/>
      <selection pane="bottomLeft" activeCell="K21" sqref="K21"/>
      <selection pane="bottomRight" activeCell="C30" sqref="C30:N30"/>
    </sheetView>
  </sheetViews>
  <sheetFormatPr defaultColWidth="9.140625" defaultRowHeight="11.25" x14ac:dyDescent="0.2"/>
  <cols>
    <col min="1" max="1" width="5.5703125" style="44" bestFit="1" customWidth="1"/>
    <col min="2" max="2" width="36.7109375" style="44" customWidth="1"/>
    <col min="3" max="5" width="10.7109375" style="44" bestFit="1" customWidth="1"/>
    <col min="6" max="14" width="11.28515625" style="44" bestFit="1" customWidth="1"/>
    <col min="15" max="16384" width="9.140625" style="44"/>
  </cols>
  <sheetData>
    <row r="1" spans="1:14" x14ac:dyDescent="0.2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4" x14ac:dyDescent="0.2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4" x14ac:dyDescent="0.2">
      <c r="A3" s="10" t="s">
        <v>357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4" x14ac:dyDescent="0.2">
      <c r="A4" s="10" t="s">
        <v>186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6" spans="1:14" ht="25.5" customHeight="1" x14ac:dyDescent="0.2">
      <c r="A6" s="214" t="s">
        <v>80</v>
      </c>
      <c r="B6" s="215"/>
      <c r="C6" s="216">
        <v>43131</v>
      </c>
      <c r="D6" s="216">
        <f t="shared" ref="D6:N6" si="0">EDATE(C6,1)</f>
        <v>43159</v>
      </c>
      <c r="E6" s="216">
        <f t="shared" si="0"/>
        <v>43187</v>
      </c>
      <c r="F6" s="216">
        <f t="shared" si="0"/>
        <v>43218</v>
      </c>
      <c r="G6" s="216">
        <f t="shared" si="0"/>
        <v>43248</v>
      </c>
      <c r="H6" s="216">
        <f t="shared" si="0"/>
        <v>43279</v>
      </c>
      <c r="I6" s="216">
        <f t="shared" si="0"/>
        <v>43309</v>
      </c>
      <c r="J6" s="216">
        <f t="shared" si="0"/>
        <v>43340</v>
      </c>
      <c r="K6" s="216">
        <f t="shared" si="0"/>
        <v>43371</v>
      </c>
      <c r="L6" s="216">
        <f t="shared" si="0"/>
        <v>43401</v>
      </c>
      <c r="M6" s="216">
        <f t="shared" si="0"/>
        <v>43432</v>
      </c>
      <c r="N6" s="216">
        <f t="shared" si="0"/>
        <v>43462</v>
      </c>
    </row>
    <row r="7" spans="1:14" x14ac:dyDescent="0.2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</row>
    <row r="8" spans="1:14" x14ac:dyDescent="0.2">
      <c r="A8" s="45">
        <v>1</v>
      </c>
      <c r="B8" s="217" t="s">
        <v>81</v>
      </c>
      <c r="C8" s="218">
        <v>768045</v>
      </c>
      <c r="D8" s="218">
        <v>769188</v>
      </c>
      <c r="E8" s="218">
        <v>769910</v>
      </c>
      <c r="F8" s="218">
        <v>770300</v>
      </c>
      <c r="G8" s="218">
        <v>770946</v>
      </c>
      <c r="H8" s="218">
        <v>771263</v>
      </c>
      <c r="I8" s="218">
        <v>771479</v>
      </c>
      <c r="J8" s="218">
        <v>772033</v>
      </c>
      <c r="K8" s="218">
        <v>772621</v>
      </c>
      <c r="L8" s="218">
        <v>774710</v>
      </c>
      <c r="M8" s="218">
        <v>776870</v>
      </c>
      <c r="N8" s="218">
        <v>778198</v>
      </c>
    </row>
    <row r="9" spans="1:14" x14ac:dyDescent="0.2">
      <c r="A9" s="45">
        <f>A8+1</f>
        <v>2</v>
      </c>
      <c r="B9" s="44" t="s">
        <v>358</v>
      </c>
      <c r="C9" s="17">
        <v>45.999918243728196</v>
      </c>
      <c r="D9" s="17">
        <v>38.988817375621522</v>
      </c>
      <c r="E9" s="17">
        <v>32.796191089031318</v>
      </c>
      <c r="F9" s="17">
        <v>22.987167849511394</v>
      </c>
      <c r="G9" s="17">
        <v>13.37</v>
      </c>
      <c r="H9" s="17">
        <v>8.93</v>
      </c>
      <c r="I9" s="17">
        <v>6.74</v>
      </c>
      <c r="J9" s="17">
        <v>6.24</v>
      </c>
      <c r="K9" s="17">
        <v>8.98</v>
      </c>
      <c r="L9" s="17">
        <v>19.899999999999999</v>
      </c>
      <c r="M9" s="17">
        <v>28.87</v>
      </c>
      <c r="N9" s="17">
        <v>44.83</v>
      </c>
    </row>
    <row r="10" spans="1:14" x14ac:dyDescent="0.2">
      <c r="A10" s="45">
        <f t="shared" ref="A10:A46" si="1">A9+1</f>
        <v>3</v>
      </c>
      <c r="B10" s="44" t="s">
        <v>359</v>
      </c>
      <c r="C10" s="53">
        <f t="shared" ref="C10:N10" si="2">C8*C9</f>
        <v>35330007.20750422</v>
      </c>
      <c r="D10" s="53">
        <f t="shared" si="2"/>
        <v>29989730.459519569</v>
      </c>
      <c r="E10" s="53">
        <f t="shared" si="2"/>
        <v>25250115.481356103</v>
      </c>
      <c r="F10" s="53">
        <f t="shared" si="2"/>
        <v>17707015.394478627</v>
      </c>
      <c r="G10" s="53">
        <f t="shared" si="2"/>
        <v>10307548.02</v>
      </c>
      <c r="H10" s="53">
        <f t="shared" si="2"/>
        <v>6887378.5899999999</v>
      </c>
      <c r="I10" s="53">
        <f t="shared" si="2"/>
        <v>5199768.46</v>
      </c>
      <c r="J10" s="53">
        <f t="shared" si="2"/>
        <v>4817485.92</v>
      </c>
      <c r="K10" s="53">
        <f t="shared" si="2"/>
        <v>6938136.5800000001</v>
      </c>
      <c r="L10" s="53">
        <f t="shared" si="2"/>
        <v>15416728.999999998</v>
      </c>
      <c r="M10" s="53">
        <f t="shared" si="2"/>
        <v>22428236.900000002</v>
      </c>
      <c r="N10" s="53">
        <f t="shared" si="2"/>
        <v>34886616.339999996</v>
      </c>
    </row>
    <row r="11" spans="1:14" x14ac:dyDescent="0.2">
      <c r="A11" s="45">
        <f t="shared" si="1"/>
        <v>4</v>
      </c>
    </row>
    <row r="12" spans="1:14" x14ac:dyDescent="0.2">
      <c r="A12" s="45">
        <f t="shared" si="1"/>
        <v>5</v>
      </c>
      <c r="B12" s="217" t="s">
        <v>351</v>
      </c>
      <c r="C12" s="218">
        <v>83071790.77003628</v>
      </c>
      <c r="D12" s="218">
        <v>86567706.00912714</v>
      </c>
      <c r="E12" s="218">
        <v>73286415.987609655</v>
      </c>
      <c r="F12" s="218">
        <v>51889129.550341114</v>
      </c>
      <c r="G12" s="218">
        <v>23486635.188837536</v>
      </c>
      <c r="H12" s="218">
        <v>18573884.097885497</v>
      </c>
      <c r="I12" s="218">
        <v>13034137.192011885</v>
      </c>
      <c r="J12" s="218">
        <v>12666894.05795379</v>
      </c>
      <c r="K12" s="218">
        <v>17832486.296897218</v>
      </c>
      <c r="L12" s="218">
        <v>42653292.013136357</v>
      </c>
      <c r="M12" s="218">
        <v>62320883.602261998</v>
      </c>
      <c r="N12" s="218">
        <v>87384504.016458899</v>
      </c>
    </row>
    <row r="13" spans="1:14" x14ac:dyDescent="0.2">
      <c r="A13" s="45">
        <f t="shared" si="1"/>
        <v>6</v>
      </c>
      <c r="B13" s="44" t="s">
        <v>352</v>
      </c>
      <c r="C13" s="219">
        <v>0.37464999999999998</v>
      </c>
      <c r="D13" s="52">
        <f>$C$13</f>
        <v>0.37464999999999998</v>
      </c>
      <c r="E13" s="52">
        <f t="shared" ref="E13:F13" si="3">$C$13</f>
        <v>0.37464999999999998</v>
      </c>
      <c r="F13" s="52">
        <f t="shared" si="3"/>
        <v>0.37464999999999998</v>
      </c>
      <c r="G13" s="219">
        <v>0.34603</v>
      </c>
      <c r="H13" s="220">
        <f>$G$13</f>
        <v>0.34603</v>
      </c>
      <c r="I13" s="220">
        <f t="shared" ref="I13:N13" si="4">$G$13</f>
        <v>0.34603</v>
      </c>
      <c r="J13" s="220">
        <f t="shared" si="4"/>
        <v>0.34603</v>
      </c>
      <c r="K13" s="220">
        <f t="shared" si="4"/>
        <v>0.34603</v>
      </c>
      <c r="L13" s="220">
        <f t="shared" si="4"/>
        <v>0.34603</v>
      </c>
      <c r="M13" s="220">
        <f t="shared" si="4"/>
        <v>0.34603</v>
      </c>
      <c r="N13" s="220">
        <f t="shared" si="4"/>
        <v>0.34603</v>
      </c>
    </row>
    <row r="14" spans="1:14" x14ac:dyDescent="0.2">
      <c r="A14" s="45">
        <f t="shared" si="1"/>
        <v>7</v>
      </c>
      <c r="B14" s="44" t="s">
        <v>360</v>
      </c>
      <c r="C14" s="53">
        <f t="shared" ref="C14:N14" si="5">C12*C13</f>
        <v>31122846.411994092</v>
      </c>
      <c r="D14" s="53">
        <f t="shared" si="5"/>
        <v>32432591.056319483</v>
      </c>
      <c r="E14" s="53">
        <f t="shared" si="5"/>
        <v>27456755.749757957</v>
      </c>
      <c r="F14" s="53">
        <f t="shared" si="5"/>
        <v>19440262.386035297</v>
      </c>
      <c r="G14" s="53">
        <f t="shared" si="5"/>
        <v>8127080.3743934529</v>
      </c>
      <c r="H14" s="53">
        <f t="shared" si="5"/>
        <v>6427121.1143913185</v>
      </c>
      <c r="I14" s="53">
        <f t="shared" si="5"/>
        <v>4510202.4925518725</v>
      </c>
      <c r="J14" s="53">
        <f t="shared" si="5"/>
        <v>4383125.3508737497</v>
      </c>
      <c r="K14" s="53">
        <f t="shared" si="5"/>
        <v>6170575.233315344</v>
      </c>
      <c r="L14" s="53">
        <f t="shared" si="5"/>
        <v>14759318.635305574</v>
      </c>
      <c r="M14" s="53">
        <f t="shared" si="5"/>
        <v>21564895.352890719</v>
      </c>
      <c r="N14" s="53">
        <f t="shared" si="5"/>
        <v>30237659.924815275</v>
      </c>
    </row>
    <row r="15" spans="1:14" x14ac:dyDescent="0.2">
      <c r="A15" s="45">
        <f t="shared" si="1"/>
        <v>8</v>
      </c>
    </row>
    <row r="16" spans="1:14" x14ac:dyDescent="0.2">
      <c r="A16" s="45">
        <f t="shared" si="1"/>
        <v>9</v>
      </c>
      <c r="B16" s="217" t="s">
        <v>353</v>
      </c>
      <c r="C16" s="218">
        <v>0</v>
      </c>
      <c r="D16" s="218">
        <v>0</v>
      </c>
      <c r="E16" s="218">
        <v>0</v>
      </c>
      <c r="F16" s="218">
        <v>0</v>
      </c>
      <c r="G16" s="218">
        <v>-1578827.6178215109</v>
      </c>
      <c r="H16" s="218">
        <v>66451.730000000447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</row>
    <row r="17" spans="1:14" x14ac:dyDescent="0.2">
      <c r="A17" s="45">
        <f t="shared" si="1"/>
        <v>10</v>
      </c>
      <c r="B17" s="44" t="s">
        <v>352</v>
      </c>
      <c r="C17" s="52">
        <v>0.37464999999999998</v>
      </c>
      <c r="D17" s="52">
        <f>$C$17</f>
        <v>0.37464999999999998</v>
      </c>
      <c r="E17" s="52">
        <f t="shared" ref="E17:N17" si="6">$C$17</f>
        <v>0.37464999999999998</v>
      </c>
      <c r="F17" s="52">
        <f t="shared" si="6"/>
        <v>0.37464999999999998</v>
      </c>
      <c r="G17" s="52">
        <f t="shared" si="6"/>
        <v>0.37464999999999998</v>
      </c>
      <c r="H17" s="52">
        <f t="shared" si="6"/>
        <v>0.37464999999999998</v>
      </c>
      <c r="I17" s="52">
        <f t="shared" si="6"/>
        <v>0.37464999999999998</v>
      </c>
      <c r="J17" s="52">
        <f t="shared" si="6"/>
        <v>0.37464999999999998</v>
      </c>
      <c r="K17" s="52">
        <f t="shared" si="6"/>
        <v>0.37464999999999998</v>
      </c>
      <c r="L17" s="52">
        <f t="shared" si="6"/>
        <v>0.37464999999999998</v>
      </c>
      <c r="M17" s="52">
        <f t="shared" si="6"/>
        <v>0.37464999999999998</v>
      </c>
      <c r="N17" s="52">
        <f t="shared" si="6"/>
        <v>0.37464999999999998</v>
      </c>
    </row>
    <row r="18" spans="1:14" x14ac:dyDescent="0.2">
      <c r="A18" s="45">
        <f t="shared" si="1"/>
        <v>11</v>
      </c>
      <c r="B18" s="44" t="s">
        <v>360</v>
      </c>
      <c r="C18" s="53">
        <f t="shared" ref="C18:N18" si="7">C16*C17</f>
        <v>0</v>
      </c>
      <c r="D18" s="53">
        <f t="shared" si="7"/>
        <v>0</v>
      </c>
      <c r="E18" s="53">
        <f t="shared" si="7"/>
        <v>0</v>
      </c>
      <c r="F18" s="53">
        <f t="shared" si="7"/>
        <v>0</v>
      </c>
      <c r="G18" s="53">
        <f t="shared" si="7"/>
        <v>-591507.76701682899</v>
      </c>
      <c r="H18" s="53">
        <f t="shared" si="7"/>
        <v>24896.140644500167</v>
      </c>
      <c r="I18" s="53">
        <f t="shared" si="7"/>
        <v>0</v>
      </c>
      <c r="J18" s="53">
        <f t="shared" si="7"/>
        <v>0</v>
      </c>
      <c r="K18" s="53">
        <f t="shared" si="7"/>
        <v>0</v>
      </c>
      <c r="L18" s="53">
        <f t="shared" si="7"/>
        <v>0</v>
      </c>
      <c r="M18" s="53">
        <f t="shared" si="7"/>
        <v>0</v>
      </c>
      <c r="N18" s="53">
        <f t="shared" si="7"/>
        <v>0</v>
      </c>
    </row>
    <row r="19" spans="1:14" x14ac:dyDescent="0.2">
      <c r="A19" s="45">
        <f t="shared" si="1"/>
        <v>12</v>
      </c>
    </row>
    <row r="20" spans="1:14" x14ac:dyDescent="0.2">
      <c r="A20" s="45">
        <f t="shared" si="1"/>
        <v>13</v>
      </c>
      <c r="B20" s="44" t="s">
        <v>354</v>
      </c>
      <c r="C20" s="53">
        <f t="shared" ref="C20:L20" si="8">C14+C18</f>
        <v>31122846.411994092</v>
      </c>
      <c r="D20" s="53">
        <f t="shared" si="8"/>
        <v>32432591.056319483</v>
      </c>
      <c r="E20" s="53">
        <f t="shared" si="8"/>
        <v>27456755.749757957</v>
      </c>
      <c r="F20" s="53">
        <f t="shared" si="8"/>
        <v>19440262.386035297</v>
      </c>
      <c r="G20" s="53">
        <f t="shared" si="8"/>
        <v>7535572.6073766239</v>
      </c>
      <c r="H20" s="53">
        <f t="shared" si="8"/>
        <v>6452017.2550358186</v>
      </c>
      <c r="I20" s="53">
        <f t="shared" si="8"/>
        <v>4510202.4925518725</v>
      </c>
      <c r="J20" s="53">
        <f t="shared" si="8"/>
        <v>4383125.3508737497</v>
      </c>
      <c r="K20" s="53">
        <f t="shared" si="8"/>
        <v>6170575.233315344</v>
      </c>
      <c r="L20" s="53">
        <f t="shared" si="8"/>
        <v>14759318.635305574</v>
      </c>
      <c r="M20" s="53">
        <f>M14+M18</f>
        <v>21564895.352890719</v>
      </c>
      <c r="N20" s="53">
        <f>N14+N18</f>
        <v>30237659.924815275</v>
      </c>
    </row>
    <row r="21" spans="1:14" x14ac:dyDescent="0.2">
      <c r="A21" s="45">
        <f t="shared" si="1"/>
        <v>14</v>
      </c>
    </row>
    <row r="22" spans="1:14" x14ac:dyDescent="0.2">
      <c r="A22" s="45">
        <f t="shared" si="1"/>
        <v>15</v>
      </c>
      <c r="B22" s="44" t="s">
        <v>355</v>
      </c>
      <c r="C22" s="53">
        <f t="shared" ref="C22:N22" si="9">C10-C20</f>
        <v>4207160.7955101281</v>
      </c>
      <c r="D22" s="53">
        <f t="shared" si="9"/>
        <v>-2442860.5967999138</v>
      </c>
      <c r="E22" s="53">
        <f t="shared" si="9"/>
        <v>-2206640.2684018537</v>
      </c>
      <c r="F22" s="53">
        <f t="shared" si="9"/>
        <v>-1733246.9915566705</v>
      </c>
      <c r="G22" s="53">
        <f t="shared" si="9"/>
        <v>2771975.4126233757</v>
      </c>
      <c r="H22" s="53">
        <f t="shared" si="9"/>
        <v>435361.3349641813</v>
      </c>
      <c r="I22" s="53">
        <f t="shared" si="9"/>
        <v>689565.96744812746</v>
      </c>
      <c r="J22" s="53">
        <f t="shared" si="9"/>
        <v>434360.56912625022</v>
      </c>
      <c r="K22" s="53">
        <f t="shared" si="9"/>
        <v>767561.34668465611</v>
      </c>
      <c r="L22" s="53">
        <f t="shared" si="9"/>
        <v>657410.36469442397</v>
      </c>
      <c r="M22" s="53">
        <f t="shared" si="9"/>
        <v>863341.54710928351</v>
      </c>
      <c r="N22" s="53">
        <f t="shared" si="9"/>
        <v>4648956.4151847214</v>
      </c>
    </row>
    <row r="23" spans="1:14" x14ac:dyDescent="0.2">
      <c r="A23" s="45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x14ac:dyDescent="0.2">
      <c r="A24" s="45">
        <f t="shared" si="1"/>
        <v>17</v>
      </c>
      <c r="B24" s="44" t="s">
        <v>361</v>
      </c>
      <c r="C24" s="221">
        <v>209997.82</v>
      </c>
      <c r="D24" s="221">
        <v>202270.34</v>
      </c>
      <c r="E24" s="221">
        <v>184319.2</v>
      </c>
      <c r="F24" s="221">
        <v>178544.3</v>
      </c>
      <c r="G24" s="221">
        <v>167384.12</v>
      </c>
      <c r="H24" s="221">
        <v>160964.16</v>
      </c>
      <c r="I24" s="221">
        <v>166416.12</v>
      </c>
      <c r="J24" s="221">
        <v>164801.82</v>
      </c>
      <c r="K24" s="221">
        <v>162640.22</v>
      </c>
      <c r="L24" s="221">
        <v>165578.5</v>
      </c>
      <c r="M24" s="221">
        <v>152549.51</v>
      </c>
      <c r="N24" s="221">
        <v>140564.48000000001</v>
      </c>
    </row>
    <row r="25" spans="1:14" x14ac:dyDescent="0.2">
      <c r="A25" s="45">
        <f t="shared" si="1"/>
        <v>18</v>
      </c>
    </row>
    <row r="26" spans="1:14" x14ac:dyDescent="0.2">
      <c r="A26" s="45">
        <f t="shared" si="1"/>
        <v>19</v>
      </c>
      <c r="B26" s="44" t="s">
        <v>362</v>
      </c>
      <c r="C26" s="53">
        <v>6063756.7319127936</v>
      </c>
      <c r="D26" s="53">
        <f t="shared" ref="D26:N26" si="10">C26+D22+D24</f>
        <v>3823166.4751128796</v>
      </c>
      <c r="E26" s="53">
        <f t="shared" si="10"/>
        <v>1800845.4067110259</v>
      </c>
      <c r="F26" s="53">
        <f t="shared" si="10"/>
        <v>246142.71515435533</v>
      </c>
      <c r="G26" s="53">
        <f t="shared" si="10"/>
        <v>3185502.2477777312</v>
      </c>
      <c r="H26" s="53">
        <f t="shared" si="10"/>
        <v>3781827.7427419126</v>
      </c>
      <c r="I26" s="53">
        <f t="shared" si="10"/>
        <v>4637809.8301900402</v>
      </c>
      <c r="J26" s="53">
        <f t="shared" si="10"/>
        <v>5236972.2193162907</v>
      </c>
      <c r="K26" s="53">
        <f t="shared" si="10"/>
        <v>6167173.7860009465</v>
      </c>
      <c r="L26" s="53">
        <f t="shared" si="10"/>
        <v>6990162.6506953705</v>
      </c>
      <c r="M26" s="53">
        <f t="shared" si="10"/>
        <v>8006053.7078046538</v>
      </c>
      <c r="N26" s="53">
        <f t="shared" si="10"/>
        <v>12795574.602989376</v>
      </c>
    </row>
    <row r="27" spans="1:14" x14ac:dyDescent="0.2">
      <c r="A27" s="45">
        <f t="shared" si="1"/>
        <v>20</v>
      </c>
    </row>
    <row r="28" spans="1:14" x14ac:dyDescent="0.2">
      <c r="A28" s="45">
        <f t="shared" si="1"/>
        <v>21</v>
      </c>
      <c r="B28" s="222" t="s">
        <v>356</v>
      </c>
      <c r="C28" s="223">
        <v>4.181E-2</v>
      </c>
      <c r="D28" s="224">
        <f>$C$28</f>
        <v>4.181E-2</v>
      </c>
      <c r="E28" s="224">
        <f t="shared" ref="E28:F28" si="11">$C$28</f>
        <v>4.181E-2</v>
      </c>
      <c r="F28" s="224">
        <f t="shared" si="11"/>
        <v>4.181E-2</v>
      </c>
      <c r="G28" s="223">
        <v>8.1549999999999997E-2</v>
      </c>
      <c r="H28" s="225">
        <f>$G$28</f>
        <v>8.1549999999999997E-2</v>
      </c>
      <c r="I28" s="225">
        <f t="shared" ref="I28:N28" si="12">$G$28</f>
        <v>8.1549999999999997E-2</v>
      </c>
      <c r="J28" s="225">
        <f t="shared" si="12"/>
        <v>8.1549999999999997E-2</v>
      </c>
      <c r="K28" s="225">
        <f t="shared" si="12"/>
        <v>8.1549999999999997E-2</v>
      </c>
      <c r="L28" s="225">
        <f t="shared" si="12"/>
        <v>8.1549999999999997E-2</v>
      </c>
      <c r="M28" s="225">
        <f t="shared" si="12"/>
        <v>8.1549999999999997E-2</v>
      </c>
      <c r="N28" s="225">
        <f t="shared" si="12"/>
        <v>8.1549999999999997E-2</v>
      </c>
    </row>
    <row r="29" spans="1:14" x14ac:dyDescent="0.2">
      <c r="A29" s="45">
        <f t="shared" si="1"/>
        <v>22</v>
      </c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</row>
    <row r="30" spans="1:14" x14ac:dyDescent="0.2">
      <c r="A30" s="45">
        <f t="shared" si="1"/>
        <v>23</v>
      </c>
      <c r="B30" s="222" t="s">
        <v>363</v>
      </c>
      <c r="C30" s="224">
        <f>$C$28</f>
        <v>4.181E-2</v>
      </c>
      <c r="D30" s="224">
        <f t="shared" ref="D30:N30" si="13">$C$28</f>
        <v>4.181E-2</v>
      </c>
      <c r="E30" s="224">
        <f t="shared" si="13"/>
        <v>4.181E-2</v>
      </c>
      <c r="F30" s="224">
        <f t="shared" si="13"/>
        <v>4.181E-2</v>
      </c>
      <c r="G30" s="224">
        <f t="shared" si="13"/>
        <v>4.181E-2</v>
      </c>
      <c r="H30" s="224">
        <f t="shared" si="13"/>
        <v>4.181E-2</v>
      </c>
      <c r="I30" s="224">
        <f t="shared" si="13"/>
        <v>4.181E-2</v>
      </c>
      <c r="J30" s="224">
        <f t="shared" si="13"/>
        <v>4.181E-2</v>
      </c>
      <c r="K30" s="224">
        <f t="shared" si="13"/>
        <v>4.181E-2</v>
      </c>
      <c r="L30" s="224">
        <f t="shared" si="13"/>
        <v>4.181E-2</v>
      </c>
      <c r="M30" s="224">
        <f t="shared" si="13"/>
        <v>4.181E-2</v>
      </c>
      <c r="N30" s="224">
        <f t="shared" si="13"/>
        <v>4.181E-2</v>
      </c>
    </row>
    <row r="31" spans="1:14" x14ac:dyDescent="0.2">
      <c r="A31" s="45">
        <f t="shared" si="1"/>
        <v>24</v>
      </c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</row>
    <row r="32" spans="1:14" x14ac:dyDescent="0.2">
      <c r="A32" s="45">
        <f t="shared" si="1"/>
        <v>25</v>
      </c>
      <c r="B32" s="44" t="s">
        <v>248</v>
      </c>
      <c r="C32" s="53">
        <f t="shared" ref="C32:N32" si="14">(C12*C28)+(C16*C30)</f>
        <v>3473231.5720952167</v>
      </c>
      <c r="D32" s="53">
        <f t="shared" si="14"/>
        <v>3619395.7882416057</v>
      </c>
      <c r="E32" s="53">
        <f t="shared" si="14"/>
        <v>3064105.0524419597</v>
      </c>
      <c r="F32" s="53">
        <f t="shared" si="14"/>
        <v>2169484.5064997622</v>
      </c>
      <c r="G32" s="53">
        <f t="shared" si="14"/>
        <v>1849324.3169485836</v>
      </c>
      <c r="H32" s="53">
        <f t="shared" si="14"/>
        <v>1517478.5950138622</v>
      </c>
      <c r="I32" s="53">
        <f t="shared" si="14"/>
        <v>1062933.8880085691</v>
      </c>
      <c r="J32" s="53">
        <f t="shared" si="14"/>
        <v>1032985.2104261315</v>
      </c>
      <c r="K32" s="53">
        <f t="shared" si="14"/>
        <v>1454239.257511968</v>
      </c>
      <c r="L32" s="53">
        <f t="shared" si="14"/>
        <v>3478375.9636712698</v>
      </c>
      <c r="M32" s="53">
        <f t="shared" si="14"/>
        <v>5082268.0577644659</v>
      </c>
      <c r="N32" s="53">
        <f t="shared" si="14"/>
        <v>7126206.3025422227</v>
      </c>
    </row>
    <row r="33" spans="1:14" x14ac:dyDescent="0.2">
      <c r="A33" s="45">
        <f t="shared" si="1"/>
        <v>26</v>
      </c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</row>
    <row r="34" spans="1:14" x14ac:dyDescent="0.2">
      <c r="A34" s="45">
        <f t="shared" si="1"/>
        <v>27</v>
      </c>
      <c r="B34" s="44" t="s">
        <v>364</v>
      </c>
      <c r="C34" s="53">
        <v>1008058.837984053</v>
      </c>
      <c r="D34" s="53">
        <f t="shared" ref="D34:N34" si="15">C34+D22+D24-D32</f>
        <v>-4851927.2070574667</v>
      </c>
      <c r="E34" s="53">
        <f t="shared" si="15"/>
        <v>-9938353.3279012796</v>
      </c>
      <c r="F34" s="53">
        <f t="shared" si="15"/>
        <v>-13662540.525957711</v>
      </c>
      <c r="G34" s="53">
        <f t="shared" si="15"/>
        <v>-12572505.31028292</v>
      </c>
      <c r="H34" s="53">
        <f t="shared" si="15"/>
        <v>-13493658.4103326</v>
      </c>
      <c r="I34" s="53">
        <f t="shared" si="15"/>
        <v>-13700610.210893041</v>
      </c>
      <c r="J34" s="53">
        <f t="shared" si="15"/>
        <v>-14134433.032192921</v>
      </c>
      <c r="K34" s="53">
        <f t="shared" si="15"/>
        <v>-14658470.723020233</v>
      </c>
      <c r="L34" s="53">
        <f t="shared" si="15"/>
        <v>-17313857.82199708</v>
      </c>
      <c r="M34" s="53">
        <f t="shared" si="15"/>
        <v>-21380234.822652262</v>
      </c>
      <c r="N34" s="53">
        <f t="shared" si="15"/>
        <v>-23716920.230009764</v>
      </c>
    </row>
    <row r="35" spans="1:14" x14ac:dyDescent="0.2">
      <c r="A35" s="45">
        <f t="shared" si="1"/>
        <v>28</v>
      </c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</row>
    <row r="36" spans="1:14" x14ac:dyDescent="0.2">
      <c r="A36" s="45">
        <f t="shared" si="1"/>
        <v>29</v>
      </c>
      <c r="B36" s="226" t="s">
        <v>365</v>
      </c>
      <c r="C36" s="227">
        <v>0.95589999999999997</v>
      </c>
      <c r="D36" s="228">
        <f>$C$36</f>
        <v>0.95589999999999997</v>
      </c>
      <c r="E36" s="228">
        <f t="shared" ref="E36:N36" si="16">$C$36</f>
        <v>0.95589999999999997</v>
      </c>
      <c r="F36" s="228">
        <f t="shared" si="16"/>
        <v>0.95589999999999997</v>
      </c>
      <c r="G36" s="228">
        <f t="shared" si="16"/>
        <v>0.95589999999999997</v>
      </c>
      <c r="H36" s="228">
        <f t="shared" si="16"/>
        <v>0.95589999999999997</v>
      </c>
      <c r="I36" s="228">
        <f t="shared" si="16"/>
        <v>0.95589999999999997</v>
      </c>
      <c r="J36" s="228">
        <f t="shared" si="16"/>
        <v>0.95589999999999997</v>
      </c>
      <c r="K36" s="228">
        <f t="shared" si="16"/>
        <v>0.95589999999999997</v>
      </c>
      <c r="L36" s="228">
        <f t="shared" si="16"/>
        <v>0.95589999999999997</v>
      </c>
      <c r="M36" s="228">
        <f t="shared" si="16"/>
        <v>0.95589999999999997</v>
      </c>
      <c r="N36" s="228">
        <f t="shared" si="16"/>
        <v>0.95589999999999997</v>
      </c>
    </row>
    <row r="37" spans="1:14" x14ac:dyDescent="0.2">
      <c r="A37" s="45">
        <f t="shared" si="1"/>
        <v>30</v>
      </c>
      <c r="C37" s="219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</row>
    <row r="38" spans="1:14" x14ac:dyDescent="0.2">
      <c r="A38" s="45">
        <f t="shared" si="1"/>
        <v>31</v>
      </c>
      <c r="B38" s="226" t="s">
        <v>366</v>
      </c>
      <c r="C38" s="227">
        <v>0.954538</v>
      </c>
      <c r="D38" s="228">
        <f>$C$38</f>
        <v>0.954538</v>
      </c>
      <c r="E38" s="228">
        <f t="shared" ref="E38:N38" si="17">$C$38</f>
        <v>0.954538</v>
      </c>
      <c r="F38" s="228">
        <f t="shared" si="17"/>
        <v>0.954538</v>
      </c>
      <c r="G38" s="228">
        <f t="shared" si="17"/>
        <v>0.954538</v>
      </c>
      <c r="H38" s="228">
        <f t="shared" si="17"/>
        <v>0.954538</v>
      </c>
      <c r="I38" s="228">
        <f t="shared" si="17"/>
        <v>0.954538</v>
      </c>
      <c r="J38" s="228">
        <f t="shared" si="17"/>
        <v>0.954538</v>
      </c>
      <c r="K38" s="228">
        <f t="shared" si="17"/>
        <v>0.954538</v>
      </c>
      <c r="L38" s="228">
        <f t="shared" si="17"/>
        <v>0.954538</v>
      </c>
      <c r="M38" s="228">
        <f t="shared" si="17"/>
        <v>0.954538</v>
      </c>
      <c r="N38" s="228">
        <f t="shared" si="17"/>
        <v>0.954538</v>
      </c>
    </row>
    <row r="39" spans="1:14" x14ac:dyDescent="0.2">
      <c r="A39" s="45">
        <f t="shared" si="1"/>
        <v>32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</row>
    <row r="40" spans="1:14" ht="12" thickBot="1" x14ac:dyDescent="0.25">
      <c r="A40" s="45">
        <f t="shared" si="1"/>
        <v>33</v>
      </c>
      <c r="B40" s="44" t="s">
        <v>367</v>
      </c>
      <c r="C40" s="229">
        <f t="shared" ref="C40:N40" si="18">ROUND((C22*C38),2)</f>
        <v>4015894.85</v>
      </c>
      <c r="D40" s="229">
        <f t="shared" si="18"/>
        <v>-2331803.27</v>
      </c>
      <c r="E40" s="229">
        <f t="shared" si="18"/>
        <v>-2106321.9900000002</v>
      </c>
      <c r="F40" s="229">
        <f t="shared" si="18"/>
        <v>-1654450.12</v>
      </c>
      <c r="G40" s="229">
        <f>ROUND((G22*G38),2)</f>
        <v>2645955.87</v>
      </c>
      <c r="H40" s="229">
        <f t="shared" si="18"/>
        <v>415568.94</v>
      </c>
      <c r="I40" s="229">
        <f t="shared" si="18"/>
        <v>658216.92000000004</v>
      </c>
      <c r="J40" s="229">
        <f t="shared" si="18"/>
        <v>414613.67</v>
      </c>
      <c r="K40" s="229">
        <f t="shared" si="18"/>
        <v>732666.47</v>
      </c>
      <c r="L40" s="229">
        <f t="shared" si="18"/>
        <v>627523.17000000004</v>
      </c>
      <c r="M40" s="229">
        <f t="shared" si="18"/>
        <v>824092.31</v>
      </c>
      <c r="N40" s="229">
        <f t="shared" si="18"/>
        <v>4437605.5599999996</v>
      </c>
    </row>
    <row r="41" spans="1:14" x14ac:dyDescent="0.2">
      <c r="A41" s="45">
        <f t="shared" si="1"/>
        <v>34</v>
      </c>
    </row>
    <row r="42" spans="1:14" ht="12" thickBot="1" x14ac:dyDescent="0.25">
      <c r="A42" s="45">
        <f t="shared" si="1"/>
        <v>35</v>
      </c>
      <c r="B42" s="44" t="s">
        <v>368</v>
      </c>
      <c r="C42" s="229">
        <f t="shared" ref="C42:F42" si="19">ROUND((C32*C36),2)</f>
        <v>3320062.06</v>
      </c>
      <c r="D42" s="229">
        <f t="shared" si="19"/>
        <v>3459780.43</v>
      </c>
      <c r="E42" s="229">
        <f t="shared" si="19"/>
        <v>2928978.02</v>
      </c>
      <c r="F42" s="230">
        <f t="shared" si="19"/>
        <v>2073810.24</v>
      </c>
      <c r="G42" s="230">
        <f>ROUND(((G12*G28*G38)+(G16*G30*G36)),2)</f>
        <v>1765160.43</v>
      </c>
      <c r="H42" s="230">
        <f t="shared" ref="H42:N42" si="20">ROUND(((H12*H28*H38)+(H16*H30*H36)),2)</f>
        <v>1448494.77</v>
      </c>
      <c r="I42" s="230">
        <f t="shared" si="20"/>
        <v>1014610.79</v>
      </c>
      <c r="J42" s="230">
        <f t="shared" si="20"/>
        <v>986023.64</v>
      </c>
      <c r="K42" s="230">
        <f t="shared" si="20"/>
        <v>1388126.63</v>
      </c>
      <c r="L42" s="230">
        <f t="shared" si="20"/>
        <v>3320242.04</v>
      </c>
      <c r="M42" s="230">
        <f t="shared" si="20"/>
        <v>4851217.99</v>
      </c>
      <c r="N42" s="230">
        <f t="shared" si="20"/>
        <v>6802234.71</v>
      </c>
    </row>
    <row r="43" spans="1:14" x14ac:dyDescent="0.2">
      <c r="A43" s="45">
        <f t="shared" si="1"/>
        <v>36</v>
      </c>
    </row>
    <row r="44" spans="1:14" s="217" customFormat="1" x14ac:dyDescent="0.2">
      <c r="A44" s="45">
        <f t="shared" si="1"/>
        <v>37</v>
      </c>
      <c r="B44" s="217" t="s">
        <v>369</v>
      </c>
    </row>
    <row r="45" spans="1:14" s="222" customFormat="1" x14ac:dyDescent="0.2">
      <c r="A45" s="45">
        <f t="shared" si="1"/>
        <v>38</v>
      </c>
      <c r="B45" s="222" t="s">
        <v>370</v>
      </c>
    </row>
    <row r="46" spans="1:14" s="226" customFormat="1" x14ac:dyDescent="0.2">
      <c r="A46" s="45">
        <f t="shared" si="1"/>
        <v>39</v>
      </c>
      <c r="B46" s="226" t="s">
        <v>371</v>
      </c>
    </row>
    <row r="47" spans="1:14" x14ac:dyDescent="0.2">
      <c r="A47" s="162"/>
    </row>
    <row r="48" spans="1:14" x14ac:dyDescent="0.2">
      <c r="A48" s="45"/>
    </row>
    <row r="49" spans="1:8" x14ac:dyDescent="0.2">
      <c r="A49" s="45"/>
      <c r="H49" s="53"/>
    </row>
    <row r="50" spans="1:8" x14ac:dyDescent="0.2">
      <c r="A50" s="45"/>
    </row>
    <row r="51" spans="1:8" x14ac:dyDescent="0.2">
      <c r="A51" s="45"/>
    </row>
    <row r="52" spans="1:8" x14ac:dyDescent="0.2">
      <c r="A52" s="45"/>
    </row>
    <row r="53" spans="1:8" x14ac:dyDescent="0.2">
      <c r="A53" s="45"/>
    </row>
    <row r="54" spans="1:8" x14ac:dyDescent="0.2">
      <c r="A54" s="45"/>
    </row>
    <row r="55" spans="1:8" x14ac:dyDescent="0.2">
      <c r="A55" s="45"/>
    </row>
    <row r="56" spans="1:8" x14ac:dyDescent="0.2">
      <c r="A56" s="45"/>
    </row>
    <row r="57" spans="1:8" x14ac:dyDescent="0.2">
      <c r="A57" s="45"/>
    </row>
    <row r="58" spans="1:8" x14ac:dyDescent="0.2">
      <c r="A58" s="45"/>
    </row>
    <row r="59" spans="1:8" x14ac:dyDescent="0.2">
      <c r="A59" s="45"/>
    </row>
    <row r="60" spans="1:8" x14ac:dyDescent="0.2">
      <c r="A60" s="45"/>
    </row>
    <row r="61" spans="1:8" x14ac:dyDescent="0.2">
      <c r="A61" s="45"/>
    </row>
    <row r="62" spans="1:8" x14ac:dyDescent="0.2">
      <c r="A62" s="45"/>
    </row>
    <row r="63" spans="1:8" x14ac:dyDescent="0.2">
      <c r="A63" s="45"/>
    </row>
    <row r="64" spans="1:8" x14ac:dyDescent="0.2">
      <c r="A64" s="45"/>
    </row>
    <row r="65" spans="1:1" x14ac:dyDescent="0.2">
      <c r="A65" s="45"/>
    </row>
    <row r="66" spans="1:1" x14ac:dyDescent="0.2">
      <c r="A66" s="45"/>
    </row>
    <row r="67" spans="1:1" x14ac:dyDescent="0.2">
      <c r="A67" s="45"/>
    </row>
    <row r="68" spans="1:1" x14ac:dyDescent="0.2">
      <c r="A68" s="45"/>
    </row>
    <row r="69" spans="1:1" x14ac:dyDescent="0.2">
      <c r="A69" s="45"/>
    </row>
    <row r="70" spans="1:1" x14ac:dyDescent="0.2">
      <c r="A70" s="45"/>
    </row>
    <row r="71" spans="1:1" x14ac:dyDescent="0.2">
      <c r="A71" s="45"/>
    </row>
    <row r="72" spans="1:1" x14ac:dyDescent="0.2">
      <c r="A72" s="45"/>
    </row>
    <row r="73" spans="1:1" x14ac:dyDescent="0.2">
      <c r="A73" s="45"/>
    </row>
    <row r="74" spans="1:1" x14ac:dyDescent="0.2">
      <c r="A74" s="45"/>
    </row>
    <row r="75" spans="1:1" x14ac:dyDescent="0.2">
      <c r="A75" s="45"/>
    </row>
    <row r="76" spans="1:1" x14ac:dyDescent="0.2">
      <c r="A76" s="45"/>
    </row>
    <row r="77" spans="1:1" x14ac:dyDescent="0.2">
      <c r="A77" s="45"/>
    </row>
    <row r="78" spans="1:1" x14ac:dyDescent="0.2">
      <c r="A78" s="45"/>
    </row>
    <row r="79" spans="1:1" x14ac:dyDescent="0.2">
      <c r="A79" s="45"/>
    </row>
    <row r="80" spans="1:1" x14ac:dyDescent="0.2">
      <c r="A80" s="45"/>
    </row>
    <row r="81" spans="1:1" x14ac:dyDescent="0.2">
      <c r="A81" s="45"/>
    </row>
    <row r="82" spans="1:1" x14ac:dyDescent="0.2">
      <c r="A82" s="45"/>
    </row>
    <row r="83" spans="1:1" x14ac:dyDescent="0.2">
      <c r="A83" s="45"/>
    </row>
    <row r="84" spans="1:1" x14ac:dyDescent="0.2">
      <c r="A84" s="45"/>
    </row>
    <row r="85" spans="1:1" x14ac:dyDescent="0.2">
      <c r="A85" s="45"/>
    </row>
    <row r="86" spans="1:1" x14ac:dyDescent="0.2">
      <c r="A86" s="45"/>
    </row>
    <row r="87" spans="1:1" x14ac:dyDescent="0.2">
      <c r="A87" s="45"/>
    </row>
    <row r="88" spans="1:1" x14ac:dyDescent="0.2">
      <c r="A88" s="45"/>
    </row>
    <row r="89" spans="1:1" x14ac:dyDescent="0.2">
      <c r="A89" s="45"/>
    </row>
    <row r="90" spans="1:1" x14ac:dyDescent="0.2">
      <c r="A90" s="45"/>
    </row>
    <row r="91" spans="1:1" x14ac:dyDescent="0.2">
      <c r="A91" s="45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N78"/>
  <sheetViews>
    <sheetView zoomScaleNormal="100" workbookViewId="0">
      <pane xSplit="2" ySplit="6" topLeftCell="C7" activePane="bottomRight" state="frozen"/>
      <selection activeCell="Q47" sqref="A1:Q47"/>
      <selection pane="topRight" activeCell="Q47" sqref="A1:Q47"/>
      <selection pane="bottomLeft" activeCell="Q47" sqref="A1:Q47"/>
      <selection pane="bottomRight" activeCell="M41" sqref="M41"/>
    </sheetView>
  </sheetViews>
  <sheetFormatPr defaultColWidth="9.140625" defaultRowHeight="11.25" x14ac:dyDescent="0.2"/>
  <cols>
    <col min="1" max="1" width="5.5703125" style="44" bestFit="1" customWidth="1"/>
    <col min="2" max="2" width="41" style="44" customWidth="1"/>
    <col min="3" max="3" width="10.7109375" style="44" bestFit="1" customWidth="1"/>
    <col min="4" max="14" width="10.42578125" style="44" bestFit="1" customWidth="1"/>
    <col min="15" max="16384" width="9.140625" style="44"/>
  </cols>
  <sheetData>
    <row r="1" spans="1:14" x14ac:dyDescent="0.2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4" x14ac:dyDescent="0.2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4" x14ac:dyDescent="0.2">
      <c r="A3" s="10" t="s">
        <v>357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4" x14ac:dyDescent="0.2">
      <c r="A4" s="10" t="s">
        <v>187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6" spans="1:14" ht="25.5" customHeight="1" x14ac:dyDescent="0.2">
      <c r="A6" s="214" t="s">
        <v>80</v>
      </c>
      <c r="B6" s="215"/>
      <c r="C6" s="216">
        <v>43131</v>
      </c>
      <c r="D6" s="216">
        <f t="shared" ref="D6:N6" si="0">EDATE(C6,1)</f>
        <v>43159</v>
      </c>
      <c r="E6" s="216">
        <f t="shared" si="0"/>
        <v>43187</v>
      </c>
      <c r="F6" s="216">
        <f t="shared" si="0"/>
        <v>43218</v>
      </c>
      <c r="G6" s="216">
        <f t="shared" si="0"/>
        <v>43248</v>
      </c>
      <c r="H6" s="216">
        <f t="shared" si="0"/>
        <v>43279</v>
      </c>
      <c r="I6" s="216">
        <f t="shared" si="0"/>
        <v>43309</v>
      </c>
      <c r="J6" s="216">
        <f t="shared" si="0"/>
        <v>43340</v>
      </c>
      <c r="K6" s="216">
        <f t="shared" si="0"/>
        <v>43371</v>
      </c>
      <c r="L6" s="216">
        <f t="shared" si="0"/>
        <v>43401</v>
      </c>
      <c r="M6" s="216">
        <f t="shared" si="0"/>
        <v>43432</v>
      </c>
      <c r="N6" s="216">
        <f t="shared" si="0"/>
        <v>43462</v>
      </c>
    </row>
    <row r="7" spans="1:14" x14ac:dyDescent="0.2">
      <c r="A7" s="45"/>
      <c r="B7" s="45"/>
      <c r="C7" s="231"/>
      <c r="D7" s="231"/>
      <c r="E7" s="231"/>
      <c r="F7" s="231"/>
      <c r="G7" s="231"/>
      <c r="H7" s="231"/>
      <c r="I7" s="231"/>
      <c r="J7" s="231"/>
      <c r="K7" s="231"/>
      <c r="L7" s="45"/>
      <c r="M7" s="45"/>
      <c r="N7" s="45"/>
    </row>
    <row r="8" spans="1:14" x14ac:dyDescent="0.2">
      <c r="A8" s="45">
        <v>1</v>
      </c>
      <c r="B8" s="217" t="s">
        <v>81</v>
      </c>
      <c r="C8" s="218">
        <v>56661</v>
      </c>
      <c r="D8" s="218">
        <v>56664</v>
      </c>
      <c r="E8" s="218">
        <v>56741</v>
      </c>
      <c r="F8" s="218">
        <v>56703</v>
      </c>
      <c r="G8" s="218">
        <v>56687</v>
      </c>
      <c r="H8" s="218">
        <v>56612</v>
      </c>
      <c r="I8" s="218">
        <v>56584</v>
      </c>
      <c r="J8" s="218">
        <v>56567</v>
      </c>
      <c r="K8" s="218">
        <v>56551</v>
      </c>
      <c r="L8" s="218">
        <v>56701</v>
      </c>
      <c r="M8" s="218">
        <v>56844</v>
      </c>
      <c r="N8" s="218">
        <v>56978</v>
      </c>
    </row>
    <row r="9" spans="1:14" x14ac:dyDescent="0.2">
      <c r="A9" s="45">
        <f>A8+1</f>
        <v>2</v>
      </c>
      <c r="B9" s="44" t="s">
        <v>358</v>
      </c>
      <c r="C9" s="17">
        <v>182.01201121037207</v>
      </c>
      <c r="D9" s="17">
        <v>153.07645506968399</v>
      </c>
      <c r="E9" s="17">
        <v>132.9141215477963</v>
      </c>
      <c r="F9" s="17">
        <v>95.954623613993704</v>
      </c>
      <c r="G9" s="17">
        <v>65.12</v>
      </c>
      <c r="H9" s="17">
        <v>50.53</v>
      </c>
      <c r="I9" s="17">
        <v>44.4</v>
      </c>
      <c r="J9" s="17">
        <v>42.95</v>
      </c>
      <c r="K9" s="17">
        <v>50.19</v>
      </c>
      <c r="L9" s="17">
        <v>83.69</v>
      </c>
      <c r="M9" s="17">
        <v>116.48</v>
      </c>
      <c r="N9" s="17">
        <v>177.32</v>
      </c>
    </row>
    <row r="10" spans="1:14" x14ac:dyDescent="0.2">
      <c r="A10" s="45">
        <f t="shared" ref="A10:A33" si="1">A9+1</f>
        <v>3</v>
      </c>
      <c r="B10" s="44" t="s">
        <v>359</v>
      </c>
      <c r="C10" s="53">
        <f t="shared" ref="C10:N10" si="2">C8*C9</f>
        <v>10312982.567190891</v>
      </c>
      <c r="D10" s="53">
        <f t="shared" si="2"/>
        <v>8673924.2500685733</v>
      </c>
      <c r="E10" s="53">
        <f t="shared" si="2"/>
        <v>7541680.1707435101</v>
      </c>
      <c r="F10" s="53">
        <f t="shared" si="2"/>
        <v>5440915.0227842852</v>
      </c>
      <c r="G10" s="53">
        <f t="shared" si="2"/>
        <v>3691457.4400000004</v>
      </c>
      <c r="H10" s="53">
        <f t="shared" si="2"/>
        <v>2860604.36</v>
      </c>
      <c r="I10" s="53">
        <f t="shared" si="2"/>
        <v>2512329.6</v>
      </c>
      <c r="J10" s="53">
        <f t="shared" si="2"/>
        <v>2429552.6500000004</v>
      </c>
      <c r="K10" s="53">
        <f t="shared" si="2"/>
        <v>2838294.69</v>
      </c>
      <c r="L10" s="53">
        <f t="shared" si="2"/>
        <v>4745306.6899999995</v>
      </c>
      <c r="M10" s="53">
        <f t="shared" si="2"/>
        <v>6621189.1200000001</v>
      </c>
      <c r="N10" s="53">
        <f t="shared" si="2"/>
        <v>10103338.959999999</v>
      </c>
    </row>
    <row r="11" spans="1:14" x14ac:dyDescent="0.2">
      <c r="A11" s="45">
        <f t="shared" si="1"/>
        <v>4</v>
      </c>
    </row>
    <row r="12" spans="1:14" x14ac:dyDescent="0.2">
      <c r="A12" s="45">
        <f t="shared" si="1"/>
        <v>5</v>
      </c>
      <c r="B12" s="44" t="s">
        <v>354</v>
      </c>
      <c r="C12" s="221">
        <v>9578746.604588341</v>
      </c>
      <c r="D12" s="221">
        <v>9795900.7417513989</v>
      </c>
      <c r="E12" s="221">
        <v>8825294.1224763952</v>
      </c>
      <c r="F12" s="221">
        <v>5926463.1545800576</v>
      </c>
      <c r="G12" s="221">
        <v>3534433.5771074989</v>
      </c>
      <c r="H12" s="221">
        <v>3166268.4418840543</v>
      </c>
      <c r="I12" s="221">
        <v>2320591.3846096168</v>
      </c>
      <c r="J12" s="221">
        <v>2502572.0469920454</v>
      </c>
      <c r="K12" s="221">
        <v>2799723.9968718472</v>
      </c>
      <c r="L12" s="221">
        <v>4884920.9043073468</v>
      </c>
      <c r="M12" s="221">
        <v>6745276.9467483805</v>
      </c>
      <c r="N12" s="221">
        <v>10034513.33897513</v>
      </c>
    </row>
    <row r="13" spans="1:14" x14ac:dyDescent="0.2">
      <c r="A13" s="45">
        <f t="shared" si="1"/>
        <v>6</v>
      </c>
    </row>
    <row r="14" spans="1:14" x14ac:dyDescent="0.2">
      <c r="A14" s="45">
        <f t="shared" si="1"/>
        <v>7</v>
      </c>
      <c r="B14" s="44" t="s">
        <v>355</v>
      </c>
      <c r="C14" s="53">
        <f t="shared" ref="C14:N14" si="3">C10-C12</f>
        <v>734235.96260255016</v>
      </c>
      <c r="D14" s="53">
        <f t="shared" si="3"/>
        <v>-1121976.4916828256</v>
      </c>
      <c r="E14" s="53">
        <f t="shared" si="3"/>
        <v>-1283613.9517328851</v>
      </c>
      <c r="F14" s="53">
        <f t="shared" si="3"/>
        <v>-485548.13179577235</v>
      </c>
      <c r="G14" s="53">
        <f t="shared" si="3"/>
        <v>157023.86289250152</v>
      </c>
      <c r="H14" s="53">
        <f t="shared" si="3"/>
        <v>-305664.08188405447</v>
      </c>
      <c r="I14" s="53">
        <f t="shared" si="3"/>
        <v>191738.21539038327</v>
      </c>
      <c r="J14" s="53">
        <f t="shared" si="3"/>
        <v>-73019.396992044989</v>
      </c>
      <c r="K14" s="53">
        <f t="shared" si="3"/>
        <v>38570.69312815275</v>
      </c>
      <c r="L14" s="53">
        <f t="shared" si="3"/>
        <v>-139614.21430734731</v>
      </c>
      <c r="M14" s="53">
        <f t="shared" si="3"/>
        <v>-124087.82674838044</v>
      </c>
      <c r="N14" s="53">
        <f t="shared" si="3"/>
        <v>68825.621024869382</v>
      </c>
    </row>
    <row r="15" spans="1:14" x14ac:dyDescent="0.2">
      <c r="A15" s="45">
        <f t="shared" si="1"/>
        <v>8</v>
      </c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</row>
    <row r="16" spans="1:14" x14ac:dyDescent="0.2">
      <c r="A16" s="45">
        <f t="shared" si="1"/>
        <v>9</v>
      </c>
      <c r="B16" s="44" t="s">
        <v>361</v>
      </c>
      <c r="C16" s="221">
        <v>9021.49</v>
      </c>
      <c r="D16" s="221">
        <v>16034.76</v>
      </c>
      <c r="E16" s="221">
        <v>7950.34</v>
      </c>
      <c r="F16" s="221">
        <v>1868.63</v>
      </c>
      <c r="G16" s="221">
        <v>-1811.48</v>
      </c>
      <c r="H16" s="221">
        <v>-3943.51</v>
      </c>
      <c r="I16" s="221">
        <v>-4555.78</v>
      </c>
      <c r="J16" s="221">
        <v>-4507.16</v>
      </c>
      <c r="K16" s="221">
        <v>-4761.42</v>
      </c>
      <c r="L16" s="221">
        <v>-5526.08</v>
      </c>
      <c r="M16" s="221">
        <v>-6487.03</v>
      </c>
      <c r="N16" s="221">
        <v>-7231.94</v>
      </c>
    </row>
    <row r="17" spans="1:14" x14ac:dyDescent="0.2">
      <c r="A17" s="45">
        <f t="shared" si="1"/>
        <v>10</v>
      </c>
    </row>
    <row r="18" spans="1:14" x14ac:dyDescent="0.2">
      <c r="A18" s="45">
        <f t="shared" si="1"/>
        <v>11</v>
      </c>
      <c r="B18" s="44" t="s">
        <v>362</v>
      </c>
      <c r="C18" s="53">
        <v>719430.1496426441</v>
      </c>
      <c r="D18" s="53">
        <f t="shared" ref="D18:N18" si="4">C18+D14+D16</f>
        <v>-386511.5820401815</v>
      </c>
      <c r="E18" s="53">
        <f t="shared" si="4"/>
        <v>-1662175.1937730664</v>
      </c>
      <c r="F18" s="53">
        <f t="shared" si="4"/>
        <v>-2145854.6955688391</v>
      </c>
      <c r="G18" s="53">
        <f t="shared" si="4"/>
        <v>-1990642.3126763375</v>
      </c>
      <c r="H18" s="53">
        <f t="shared" si="4"/>
        <v>-2300249.9045603918</v>
      </c>
      <c r="I18" s="53">
        <f t="shared" si="4"/>
        <v>-2113067.4691700083</v>
      </c>
      <c r="J18" s="53">
        <f t="shared" si="4"/>
        <v>-2190594.0261620535</v>
      </c>
      <c r="K18" s="53">
        <f t="shared" si="4"/>
        <v>-2156784.7530339006</v>
      </c>
      <c r="L18" s="53">
        <f t="shared" si="4"/>
        <v>-2301925.047341248</v>
      </c>
      <c r="M18" s="53">
        <f t="shared" si="4"/>
        <v>-2432499.9040896283</v>
      </c>
      <c r="N18" s="53">
        <f t="shared" si="4"/>
        <v>-2370906.2230647588</v>
      </c>
    </row>
    <row r="19" spans="1:14" x14ac:dyDescent="0.2">
      <c r="A19" s="45">
        <f t="shared" si="1"/>
        <v>12</v>
      </c>
    </row>
    <row r="20" spans="1:14" x14ac:dyDescent="0.2">
      <c r="A20" s="45">
        <f t="shared" si="1"/>
        <v>13</v>
      </c>
      <c r="B20" s="44" t="s">
        <v>248</v>
      </c>
      <c r="C20" s="221">
        <v>1275917.4656485445</v>
      </c>
      <c r="D20" s="221">
        <v>1304842.1419448038</v>
      </c>
      <c r="E20" s="221">
        <v>1175553.6579377411</v>
      </c>
      <c r="F20" s="221">
        <v>789423.20773250528</v>
      </c>
      <c r="G20" s="221">
        <v>122431.0693703875</v>
      </c>
      <c r="H20" s="221">
        <v>81757.794239978015</v>
      </c>
      <c r="I20" s="221">
        <v>55497.889370242279</v>
      </c>
      <c r="J20" s="221">
        <v>59850.049659579774</v>
      </c>
      <c r="K20" s="221">
        <v>66956.543924187907</v>
      </c>
      <c r="L20" s="221">
        <v>116824.90199408392</v>
      </c>
      <c r="M20" s="221">
        <v>161317.01854477436</v>
      </c>
      <c r="N20" s="221">
        <v>239978.53476431567</v>
      </c>
    </row>
    <row r="21" spans="1:14" x14ac:dyDescent="0.2">
      <c r="A21" s="45">
        <f t="shared" si="1"/>
        <v>14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45">
        <f t="shared" si="1"/>
        <v>15</v>
      </c>
      <c r="B22" s="44" t="s">
        <v>364</v>
      </c>
      <c r="C22" s="53">
        <v>-1150600.7302274338</v>
      </c>
      <c r="D22" s="53">
        <f t="shared" ref="D22:N22" si="5">C22+D14+D16-D20</f>
        <v>-3561384.6038550637</v>
      </c>
      <c r="E22" s="53">
        <f t="shared" si="5"/>
        <v>-6012601.8735256903</v>
      </c>
      <c r="F22" s="53">
        <f t="shared" si="5"/>
        <v>-7285704.5830539679</v>
      </c>
      <c r="G22" s="53">
        <f t="shared" si="5"/>
        <v>-7252923.2695318535</v>
      </c>
      <c r="H22" s="53">
        <f t="shared" si="5"/>
        <v>-7644288.655655886</v>
      </c>
      <c r="I22" s="53">
        <f t="shared" si="5"/>
        <v>-7512604.1096357452</v>
      </c>
      <c r="J22" s="53">
        <f t="shared" si="5"/>
        <v>-7649980.7162873708</v>
      </c>
      <c r="K22" s="53">
        <f t="shared" si="5"/>
        <v>-7683127.9870834062</v>
      </c>
      <c r="L22" s="53">
        <f t="shared" si="5"/>
        <v>-7945093.1833848376</v>
      </c>
      <c r="M22" s="53">
        <f t="shared" si="5"/>
        <v>-8236985.0586779928</v>
      </c>
      <c r="N22" s="53">
        <f t="shared" si="5"/>
        <v>-8415369.9124174397</v>
      </c>
    </row>
    <row r="23" spans="1:14" x14ac:dyDescent="0.2">
      <c r="A23" s="45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x14ac:dyDescent="0.2">
      <c r="A24" s="45">
        <f t="shared" si="1"/>
        <v>17</v>
      </c>
      <c r="B24" s="226" t="s">
        <v>365</v>
      </c>
      <c r="C24" s="227">
        <v>0.95589999999999997</v>
      </c>
      <c r="D24" s="228">
        <f>$C$24</f>
        <v>0.95589999999999997</v>
      </c>
      <c r="E24" s="228">
        <f t="shared" ref="E24:N24" si="6">$C$24</f>
        <v>0.95589999999999997</v>
      </c>
      <c r="F24" s="228">
        <f t="shared" si="6"/>
        <v>0.95589999999999997</v>
      </c>
      <c r="G24" s="228">
        <f t="shared" si="6"/>
        <v>0.95589999999999997</v>
      </c>
      <c r="H24" s="228">
        <f t="shared" si="6"/>
        <v>0.95589999999999997</v>
      </c>
      <c r="I24" s="228">
        <f t="shared" si="6"/>
        <v>0.95589999999999997</v>
      </c>
      <c r="J24" s="228">
        <f t="shared" si="6"/>
        <v>0.95589999999999997</v>
      </c>
      <c r="K24" s="228">
        <f t="shared" si="6"/>
        <v>0.95589999999999997</v>
      </c>
      <c r="L24" s="228">
        <f t="shared" si="6"/>
        <v>0.95589999999999997</v>
      </c>
      <c r="M24" s="228">
        <f t="shared" si="6"/>
        <v>0.95589999999999997</v>
      </c>
      <c r="N24" s="228">
        <f t="shared" si="6"/>
        <v>0.95589999999999997</v>
      </c>
    </row>
    <row r="25" spans="1:14" x14ac:dyDescent="0.2">
      <c r="A25" s="45">
        <f t="shared" si="1"/>
        <v>18</v>
      </c>
      <c r="C25" s="219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</row>
    <row r="26" spans="1:14" x14ac:dyDescent="0.2">
      <c r="A26" s="45">
        <f t="shared" si="1"/>
        <v>19</v>
      </c>
      <c r="B26" s="226" t="s">
        <v>366</v>
      </c>
      <c r="C26" s="227">
        <v>0.954538</v>
      </c>
      <c r="D26" s="228">
        <f>$C$26</f>
        <v>0.954538</v>
      </c>
      <c r="E26" s="228">
        <f t="shared" ref="E26:N26" si="7">$C$26</f>
        <v>0.954538</v>
      </c>
      <c r="F26" s="228">
        <f t="shared" si="7"/>
        <v>0.954538</v>
      </c>
      <c r="G26" s="228">
        <f t="shared" si="7"/>
        <v>0.954538</v>
      </c>
      <c r="H26" s="228">
        <f t="shared" si="7"/>
        <v>0.954538</v>
      </c>
      <c r="I26" s="228">
        <f t="shared" si="7"/>
        <v>0.954538</v>
      </c>
      <c r="J26" s="228">
        <f t="shared" si="7"/>
        <v>0.954538</v>
      </c>
      <c r="K26" s="228">
        <f t="shared" si="7"/>
        <v>0.954538</v>
      </c>
      <c r="L26" s="228">
        <f t="shared" si="7"/>
        <v>0.954538</v>
      </c>
      <c r="M26" s="228">
        <f t="shared" si="7"/>
        <v>0.954538</v>
      </c>
      <c r="N26" s="228">
        <f t="shared" si="7"/>
        <v>0.954538</v>
      </c>
    </row>
    <row r="27" spans="1:14" x14ac:dyDescent="0.2">
      <c r="A27" s="45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ht="12" thickBot="1" x14ac:dyDescent="0.25">
      <c r="A28" s="45">
        <f t="shared" si="1"/>
        <v>21</v>
      </c>
      <c r="B28" s="44" t="s">
        <v>367</v>
      </c>
      <c r="C28" s="229">
        <f t="shared" ref="C28:N28" si="8">ROUND((C14*C26),2)</f>
        <v>700856.13</v>
      </c>
      <c r="D28" s="229">
        <f t="shared" si="8"/>
        <v>-1070969.2</v>
      </c>
      <c r="E28" s="229">
        <f t="shared" si="8"/>
        <v>-1225258.29</v>
      </c>
      <c r="F28" s="229">
        <f t="shared" si="8"/>
        <v>-463474.14</v>
      </c>
      <c r="G28" s="229">
        <f t="shared" si="8"/>
        <v>149885.24</v>
      </c>
      <c r="H28" s="229">
        <f t="shared" si="8"/>
        <v>-291767.98</v>
      </c>
      <c r="I28" s="229">
        <f t="shared" si="8"/>
        <v>183021.41</v>
      </c>
      <c r="J28" s="229">
        <f t="shared" si="8"/>
        <v>-69699.789999999994</v>
      </c>
      <c r="K28" s="229">
        <f t="shared" si="8"/>
        <v>36817.19</v>
      </c>
      <c r="L28" s="229">
        <f t="shared" si="8"/>
        <v>-133267.07</v>
      </c>
      <c r="M28" s="229">
        <f t="shared" si="8"/>
        <v>-118446.55</v>
      </c>
      <c r="N28" s="229">
        <f t="shared" si="8"/>
        <v>65696.67</v>
      </c>
    </row>
    <row r="29" spans="1:14" x14ac:dyDescent="0.2">
      <c r="A29" s="45">
        <f t="shared" si="1"/>
        <v>22</v>
      </c>
    </row>
    <row r="30" spans="1:14" ht="12" thickBot="1" x14ac:dyDescent="0.25">
      <c r="A30" s="45">
        <f t="shared" si="1"/>
        <v>23</v>
      </c>
      <c r="B30" s="44" t="s">
        <v>368</v>
      </c>
      <c r="C30" s="229">
        <f>ROUND((C20*C24),2)</f>
        <v>1219649.51</v>
      </c>
      <c r="D30" s="229">
        <f t="shared" ref="D30:F30" si="9">ROUND((D20*D24),2)</f>
        <v>1247298.6000000001</v>
      </c>
      <c r="E30" s="229">
        <f t="shared" si="9"/>
        <v>1123711.74</v>
      </c>
      <c r="F30" s="229">
        <f t="shared" si="9"/>
        <v>754609.64</v>
      </c>
      <c r="G30" s="232">
        <v>116928.03</v>
      </c>
      <c r="H30" s="232">
        <v>78050.94</v>
      </c>
      <c r="I30" s="232">
        <v>52974.84</v>
      </c>
      <c r="J30" s="229">
        <f>ROUND((J20*J26),2)</f>
        <v>57129.15</v>
      </c>
      <c r="K30" s="229">
        <f t="shared" ref="K30:N30" si="10">ROUND((K20*K26),2)</f>
        <v>63912.57</v>
      </c>
      <c r="L30" s="229">
        <f t="shared" si="10"/>
        <v>111513.81</v>
      </c>
      <c r="M30" s="229">
        <f t="shared" si="10"/>
        <v>153983.22</v>
      </c>
      <c r="N30" s="229">
        <f t="shared" si="10"/>
        <v>229068.63</v>
      </c>
    </row>
    <row r="31" spans="1:14" x14ac:dyDescent="0.2">
      <c r="A31" s="45">
        <f t="shared" si="1"/>
        <v>24</v>
      </c>
    </row>
    <row r="32" spans="1:14" s="217" customFormat="1" x14ac:dyDescent="0.2">
      <c r="A32" s="45">
        <f t="shared" si="1"/>
        <v>25</v>
      </c>
      <c r="B32" s="217" t="s">
        <v>372</v>
      </c>
    </row>
    <row r="33" spans="1:8" s="226" customFormat="1" x14ac:dyDescent="0.2">
      <c r="A33" s="45">
        <f t="shared" si="1"/>
        <v>26</v>
      </c>
      <c r="B33" s="226" t="s">
        <v>371</v>
      </c>
    </row>
    <row r="34" spans="1:8" x14ac:dyDescent="0.2">
      <c r="A34" s="162"/>
    </row>
    <row r="35" spans="1:8" x14ac:dyDescent="0.2">
      <c r="A35" s="45"/>
    </row>
    <row r="36" spans="1:8" x14ac:dyDescent="0.2">
      <c r="A36" s="45"/>
      <c r="H36" s="53"/>
    </row>
    <row r="37" spans="1:8" x14ac:dyDescent="0.2">
      <c r="A37" s="45"/>
    </row>
    <row r="38" spans="1:8" x14ac:dyDescent="0.2">
      <c r="A38" s="45"/>
    </row>
    <row r="39" spans="1:8" x14ac:dyDescent="0.2">
      <c r="A39" s="45"/>
    </row>
    <row r="40" spans="1:8" x14ac:dyDescent="0.2">
      <c r="A40" s="45"/>
    </row>
    <row r="41" spans="1:8" x14ac:dyDescent="0.2">
      <c r="A41" s="45"/>
    </row>
    <row r="42" spans="1:8" x14ac:dyDescent="0.2">
      <c r="A42" s="45"/>
    </row>
    <row r="43" spans="1:8" x14ac:dyDescent="0.2">
      <c r="A43" s="45"/>
    </row>
    <row r="44" spans="1:8" x14ac:dyDescent="0.2">
      <c r="A44" s="45"/>
    </row>
    <row r="45" spans="1:8" x14ac:dyDescent="0.2">
      <c r="A45" s="45"/>
    </row>
    <row r="46" spans="1:8" x14ac:dyDescent="0.2">
      <c r="A46" s="45"/>
    </row>
    <row r="47" spans="1:8" x14ac:dyDescent="0.2">
      <c r="A47" s="45"/>
    </row>
    <row r="48" spans="1:8" x14ac:dyDescent="0.2">
      <c r="A48" s="45"/>
    </row>
    <row r="49" spans="1:1" x14ac:dyDescent="0.2">
      <c r="A49" s="45"/>
    </row>
    <row r="50" spans="1:1" x14ac:dyDescent="0.2">
      <c r="A50" s="45"/>
    </row>
    <row r="51" spans="1:1" x14ac:dyDescent="0.2">
      <c r="A51" s="45"/>
    </row>
    <row r="52" spans="1:1" x14ac:dyDescent="0.2">
      <c r="A52" s="45"/>
    </row>
    <row r="53" spans="1:1" x14ac:dyDescent="0.2">
      <c r="A53" s="45"/>
    </row>
    <row r="54" spans="1:1" x14ac:dyDescent="0.2">
      <c r="A54" s="45"/>
    </row>
    <row r="55" spans="1:1" x14ac:dyDescent="0.2">
      <c r="A55" s="45"/>
    </row>
    <row r="56" spans="1:1" x14ac:dyDescent="0.2">
      <c r="A56" s="45"/>
    </row>
    <row r="57" spans="1:1" x14ac:dyDescent="0.2">
      <c r="A57" s="45"/>
    </row>
    <row r="58" spans="1:1" x14ac:dyDescent="0.2">
      <c r="A58" s="45"/>
    </row>
    <row r="59" spans="1:1" x14ac:dyDescent="0.2">
      <c r="A59" s="45"/>
    </row>
    <row r="60" spans="1:1" x14ac:dyDescent="0.2">
      <c r="A60" s="45"/>
    </row>
    <row r="61" spans="1:1" x14ac:dyDescent="0.2">
      <c r="A61" s="45"/>
    </row>
    <row r="62" spans="1:1" x14ac:dyDescent="0.2">
      <c r="A62" s="45"/>
    </row>
    <row r="63" spans="1:1" x14ac:dyDescent="0.2">
      <c r="A63" s="45"/>
    </row>
    <row r="64" spans="1:1" x14ac:dyDescent="0.2">
      <c r="A64" s="45"/>
    </row>
    <row r="65" spans="1:1" x14ac:dyDescent="0.2">
      <c r="A65" s="45"/>
    </row>
    <row r="66" spans="1:1" x14ac:dyDescent="0.2">
      <c r="A66" s="45"/>
    </row>
    <row r="67" spans="1:1" x14ac:dyDescent="0.2">
      <c r="A67" s="45"/>
    </row>
    <row r="68" spans="1:1" x14ac:dyDescent="0.2">
      <c r="A68" s="45"/>
    </row>
    <row r="69" spans="1:1" x14ac:dyDescent="0.2">
      <c r="A69" s="45"/>
    </row>
    <row r="70" spans="1:1" x14ac:dyDescent="0.2">
      <c r="A70" s="45"/>
    </row>
    <row r="71" spans="1:1" x14ac:dyDescent="0.2">
      <c r="A71" s="45"/>
    </row>
    <row r="72" spans="1:1" x14ac:dyDescent="0.2">
      <c r="A72" s="45"/>
    </row>
    <row r="73" spans="1:1" x14ac:dyDescent="0.2">
      <c r="A73" s="45"/>
    </row>
    <row r="74" spans="1:1" x14ac:dyDescent="0.2">
      <c r="A74" s="45"/>
    </row>
    <row r="75" spans="1:1" x14ac:dyDescent="0.2">
      <c r="A75" s="45"/>
    </row>
    <row r="76" spans="1:1" x14ac:dyDescent="0.2">
      <c r="A76" s="45"/>
    </row>
    <row r="77" spans="1:1" x14ac:dyDescent="0.2">
      <c r="A77" s="45"/>
    </row>
    <row r="78" spans="1:1" x14ac:dyDescent="0.2">
      <c r="A78" s="45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N78"/>
  <sheetViews>
    <sheetView zoomScaleNormal="100" workbookViewId="0">
      <pane xSplit="2" ySplit="6" topLeftCell="C7" activePane="bottomRight" state="frozen"/>
      <selection activeCell="Q47" sqref="A1:Q47"/>
      <selection pane="topRight" activeCell="Q47" sqref="A1:Q47"/>
      <selection pane="bottomLeft" activeCell="Q47" sqref="A1:Q47"/>
      <selection pane="bottomRight" activeCell="O1" sqref="O1:P1048576"/>
    </sheetView>
  </sheetViews>
  <sheetFormatPr defaultColWidth="9.140625" defaultRowHeight="11.25" x14ac:dyDescent="0.2"/>
  <cols>
    <col min="1" max="1" width="5.5703125" style="44" bestFit="1" customWidth="1"/>
    <col min="2" max="2" width="41" style="44" customWidth="1"/>
    <col min="3" max="14" width="9.85546875" style="44" bestFit="1" customWidth="1"/>
    <col min="15" max="16384" width="9.140625" style="44"/>
  </cols>
  <sheetData>
    <row r="1" spans="1:14" x14ac:dyDescent="0.2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4" x14ac:dyDescent="0.2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4" x14ac:dyDescent="0.2">
      <c r="A3" s="10" t="s">
        <v>357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4" x14ac:dyDescent="0.2">
      <c r="A4" s="10" t="s">
        <v>188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6" spans="1:14" ht="25.5" customHeight="1" x14ac:dyDescent="0.2">
      <c r="A6" s="214" t="s">
        <v>80</v>
      </c>
      <c r="B6" s="215"/>
      <c r="C6" s="216">
        <v>43131</v>
      </c>
      <c r="D6" s="216">
        <f t="shared" ref="D6:N6" si="0">EDATE(C6,1)</f>
        <v>43159</v>
      </c>
      <c r="E6" s="216">
        <f t="shared" si="0"/>
        <v>43187</v>
      </c>
      <c r="F6" s="216">
        <f t="shared" si="0"/>
        <v>43218</v>
      </c>
      <c r="G6" s="216">
        <f t="shared" si="0"/>
        <v>43248</v>
      </c>
      <c r="H6" s="216">
        <f t="shared" si="0"/>
        <v>43279</v>
      </c>
      <c r="I6" s="216">
        <f t="shared" si="0"/>
        <v>43309</v>
      </c>
      <c r="J6" s="216">
        <f t="shared" si="0"/>
        <v>43340</v>
      </c>
      <c r="K6" s="216">
        <f t="shared" si="0"/>
        <v>43371</v>
      </c>
      <c r="L6" s="216">
        <f t="shared" si="0"/>
        <v>43401</v>
      </c>
      <c r="M6" s="216">
        <f t="shared" si="0"/>
        <v>43432</v>
      </c>
      <c r="N6" s="216">
        <f t="shared" si="0"/>
        <v>43462</v>
      </c>
    </row>
    <row r="7" spans="1:14" x14ac:dyDescent="0.2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</row>
    <row r="8" spans="1:14" x14ac:dyDescent="0.2">
      <c r="A8" s="45">
        <v>1</v>
      </c>
      <c r="B8" s="217" t="s">
        <v>81</v>
      </c>
      <c r="C8" s="218">
        <v>1695</v>
      </c>
      <c r="D8" s="218">
        <v>1692</v>
      </c>
      <c r="E8" s="218">
        <v>1695</v>
      </c>
      <c r="F8" s="218">
        <v>1698</v>
      </c>
      <c r="G8" s="218">
        <v>1695</v>
      </c>
      <c r="H8" s="218">
        <v>1690</v>
      </c>
      <c r="I8" s="218">
        <v>1652</v>
      </c>
      <c r="J8" s="218">
        <v>1639</v>
      </c>
      <c r="K8" s="218">
        <v>1638</v>
      </c>
      <c r="L8" s="218">
        <v>1645</v>
      </c>
      <c r="M8" s="218">
        <v>1649</v>
      </c>
      <c r="N8" s="218">
        <v>1646</v>
      </c>
    </row>
    <row r="9" spans="1:14" x14ac:dyDescent="0.2">
      <c r="A9" s="45">
        <f>A8+1</f>
        <v>2</v>
      </c>
      <c r="B9" s="44" t="s">
        <v>358</v>
      </c>
      <c r="C9" s="17">
        <v>1169.1034459475577</v>
      </c>
      <c r="D9" s="17">
        <v>1042.0730940178689</v>
      </c>
      <c r="E9" s="17">
        <v>996.76987494665013</v>
      </c>
      <c r="F9" s="17">
        <v>797.01102638835755</v>
      </c>
      <c r="G9" s="17">
        <v>631.49</v>
      </c>
      <c r="H9" s="17">
        <v>535.41999999999996</v>
      </c>
      <c r="I9" s="17">
        <v>463.77</v>
      </c>
      <c r="J9" s="17">
        <v>478.7</v>
      </c>
      <c r="K9" s="17">
        <v>526.99</v>
      </c>
      <c r="L9" s="17">
        <v>732.91</v>
      </c>
      <c r="M9" s="17">
        <v>885.08</v>
      </c>
      <c r="N9" s="17">
        <v>1108.73</v>
      </c>
    </row>
    <row r="10" spans="1:14" x14ac:dyDescent="0.2">
      <c r="A10" s="45">
        <f t="shared" ref="A10:A33" si="1">A9+1</f>
        <v>3</v>
      </c>
      <c r="B10" s="44" t="s">
        <v>359</v>
      </c>
      <c r="C10" s="53">
        <f t="shared" ref="C10:N10" si="2">C8*C9</f>
        <v>1981630.3408811104</v>
      </c>
      <c r="D10" s="53">
        <f t="shared" si="2"/>
        <v>1763187.6750782342</v>
      </c>
      <c r="E10" s="53">
        <f t="shared" si="2"/>
        <v>1689524.9380345719</v>
      </c>
      <c r="F10" s="53">
        <f t="shared" si="2"/>
        <v>1353324.7228074311</v>
      </c>
      <c r="G10" s="53">
        <f t="shared" si="2"/>
        <v>1070375.55</v>
      </c>
      <c r="H10" s="53">
        <f t="shared" si="2"/>
        <v>904859.79999999993</v>
      </c>
      <c r="I10" s="53">
        <f t="shared" si="2"/>
        <v>766148.03999999992</v>
      </c>
      <c r="J10" s="53">
        <f t="shared" si="2"/>
        <v>784589.29999999993</v>
      </c>
      <c r="K10" s="53">
        <f t="shared" si="2"/>
        <v>863209.62</v>
      </c>
      <c r="L10" s="53">
        <f t="shared" si="2"/>
        <v>1205636.95</v>
      </c>
      <c r="M10" s="53">
        <f t="shared" si="2"/>
        <v>1459496.9200000002</v>
      </c>
      <c r="N10" s="53">
        <f t="shared" si="2"/>
        <v>1824969.58</v>
      </c>
    </row>
    <row r="11" spans="1:14" x14ac:dyDescent="0.2">
      <c r="A11" s="45">
        <f t="shared" si="1"/>
        <v>4</v>
      </c>
    </row>
    <row r="12" spans="1:14" x14ac:dyDescent="0.2">
      <c r="A12" s="45">
        <f t="shared" si="1"/>
        <v>5</v>
      </c>
      <c r="B12" s="44" t="s">
        <v>354</v>
      </c>
      <c r="C12" s="221">
        <v>1789346.208637919</v>
      </c>
      <c r="D12" s="221">
        <v>1947030.1939910965</v>
      </c>
      <c r="E12" s="221">
        <v>1419960.6652486513</v>
      </c>
      <c r="F12" s="221">
        <v>1443706.5806680308</v>
      </c>
      <c r="G12" s="221">
        <v>1085974.49079624</v>
      </c>
      <c r="H12" s="221">
        <v>1003438.334695127</v>
      </c>
      <c r="I12" s="221">
        <v>586537.7098835673</v>
      </c>
      <c r="J12" s="221">
        <v>1476921.8199557175</v>
      </c>
      <c r="K12" s="221">
        <v>949608.40377415286</v>
      </c>
      <c r="L12" s="221">
        <v>1209208.566136037</v>
      </c>
      <c r="M12" s="221">
        <v>1411060.2443037617</v>
      </c>
      <c r="N12" s="221">
        <v>1687379.8521397701</v>
      </c>
    </row>
    <row r="13" spans="1:14" x14ac:dyDescent="0.2">
      <c r="A13" s="45">
        <f t="shared" si="1"/>
        <v>6</v>
      </c>
    </row>
    <row r="14" spans="1:14" x14ac:dyDescent="0.2">
      <c r="A14" s="45">
        <f t="shared" si="1"/>
        <v>7</v>
      </c>
      <c r="B14" s="44" t="s">
        <v>355</v>
      </c>
      <c r="C14" s="53">
        <f t="shared" ref="C14:N14" si="3">C10-C12</f>
        <v>192284.13224319136</v>
      </c>
      <c r="D14" s="53">
        <f t="shared" si="3"/>
        <v>-183842.51891286229</v>
      </c>
      <c r="E14" s="53">
        <f t="shared" si="3"/>
        <v>269564.27278592065</v>
      </c>
      <c r="F14" s="53">
        <f t="shared" si="3"/>
        <v>-90381.857860599644</v>
      </c>
      <c r="G14" s="53">
        <f>G10-G12</f>
        <v>-15598.94079624</v>
      </c>
      <c r="H14" s="53">
        <f t="shared" si="3"/>
        <v>-98578.534695127048</v>
      </c>
      <c r="I14" s="53">
        <f t="shared" si="3"/>
        <v>179610.33011643263</v>
      </c>
      <c r="J14" s="53">
        <f t="shared" si="3"/>
        <v>-692332.51995571761</v>
      </c>
      <c r="K14" s="53">
        <f t="shared" si="3"/>
        <v>-86398.783774152864</v>
      </c>
      <c r="L14" s="53">
        <f t="shared" si="3"/>
        <v>-3571.6161360370461</v>
      </c>
      <c r="M14" s="53">
        <f t="shared" si="3"/>
        <v>48436.67569623841</v>
      </c>
      <c r="N14" s="53">
        <f t="shared" si="3"/>
        <v>137589.72786023002</v>
      </c>
    </row>
    <row r="15" spans="1:14" x14ac:dyDescent="0.2">
      <c r="A15" s="45">
        <f t="shared" si="1"/>
        <v>8</v>
      </c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</row>
    <row r="16" spans="1:14" x14ac:dyDescent="0.2">
      <c r="A16" s="45">
        <f t="shared" si="1"/>
        <v>9</v>
      </c>
      <c r="B16" s="44" t="s">
        <v>361</v>
      </c>
      <c r="C16" s="221">
        <v>5141.49</v>
      </c>
      <c r="D16" s="221">
        <v>9351.2000000000007</v>
      </c>
      <c r="E16" s="221">
        <v>8766.66</v>
      </c>
      <c r="F16" s="221">
        <v>8887.27</v>
      </c>
      <c r="G16" s="221">
        <v>7478.31</v>
      </c>
      <c r="H16" s="221">
        <v>6190.86</v>
      </c>
      <c r="I16" s="221">
        <v>6328.5</v>
      </c>
      <c r="J16" s="221">
        <v>4963.05</v>
      </c>
      <c r="K16" s="221">
        <v>3027.19</v>
      </c>
      <c r="L16" s="221">
        <v>2567.3200000000002</v>
      </c>
      <c r="M16" s="221">
        <v>2099.4699999999998</v>
      </c>
      <c r="N16" s="221">
        <v>1805.99</v>
      </c>
    </row>
    <row r="17" spans="1:14" x14ac:dyDescent="0.2">
      <c r="A17" s="45">
        <f t="shared" si="1"/>
        <v>10</v>
      </c>
    </row>
    <row r="18" spans="1:14" x14ac:dyDescent="0.2">
      <c r="A18" s="45">
        <f t="shared" si="1"/>
        <v>11</v>
      </c>
      <c r="B18" s="44" t="s">
        <v>362</v>
      </c>
      <c r="C18" s="53">
        <v>342115.77919189999</v>
      </c>
      <c r="D18" s="53">
        <f t="shared" ref="D18:N18" si="4">C18+D14+D16</f>
        <v>167624.46027903771</v>
      </c>
      <c r="E18" s="53">
        <f t="shared" si="4"/>
        <v>445955.39306495833</v>
      </c>
      <c r="F18" s="53">
        <f t="shared" si="4"/>
        <v>364460.80520435871</v>
      </c>
      <c r="G18" s="53">
        <f t="shared" si="4"/>
        <v>356340.17440811871</v>
      </c>
      <c r="H18" s="53">
        <f t="shared" si="4"/>
        <v>263952.49971299164</v>
      </c>
      <c r="I18" s="53">
        <f t="shared" si="4"/>
        <v>449891.32982942427</v>
      </c>
      <c r="J18" s="53">
        <f t="shared" si="4"/>
        <v>-237478.14012629335</v>
      </c>
      <c r="K18" s="53">
        <f t="shared" si="4"/>
        <v>-320849.73390044621</v>
      </c>
      <c r="L18" s="53">
        <f t="shared" si="4"/>
        <v>-321854.03003648325</v>
      </c>
      <c r="M18" s="53">
        <f t="shared" si="4"/>
        <v>-271317.88434024487</v>
      </c>
      <c r="N18" s="53">
        <f t="shared" si="4"/>
        <v>-131922.16648001486</v>
      </c>
    </row>
    <row r="19" spans="1:14" x14ac:dyDescent="0.2">
      <c r="A19" s="45">
        <f t="shared" si="1"/>
        <v>12</v>
      </c>
    </row>
    <row r="20" spans="1:14" x14ac:dyDescent="0.2">
      <c r="A20" s="45">
        <f t="shared" si="1"/>
        <v>13</v>
      </c>
      <c r="B20" s="44" t="s">
        <v>248</v>
      </c>
      <c r="C20" s="221">
        <v>239281.38680915305</v>
      </c>
      <c r="D20" s="221">
        <v>261134.34212052502</v>
      </c>
      <c r="E20" s="221">
        <v>189139.09543775811</v>
      </c>
      <c r="F20" s="221">
        <v>193379.72650318663</v>
      </c>
      <c r="G20" s="221">
        <v>136193.97107229399</v>
      </c>
      <c r="H20" s="221">
        <v>117042.08073377912</v>
      </c>
      <c r="I20" s="221">
        <v>66492.472697507372</v>
      </c>
      <c r="J20" s="221">
        <v>169447.64338675342</v>
      </c>
      <c r="K20" s="221">
        <v>109301.2773167016</v>
      </c>
      <c r="L20" s="221">
        <v>139752.67906647699</v>
      </c>
      <c r="M20" s="221">
        <v>163678.6270173807</v>
      </c>
      <c r="N20" s="221">
        <v>196529.32964599194</v>
      </c>
    </row>
    <row r="21" spans="1:14" x14ac:dyDescent="0.2">
      <c r="A21" s="45">
        <f t="shared" si="1"/>
        <v>14</v>
      </c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</row>
    <row r="22" spans="1:14" x14ac:dyDescent="0.2">
      <c r="A22" s="45">
        <f t="shared" si="1"/>
        <v>15</v>
      </c>
      <c r="B22" s="44" t="s">
        <v>364</v>
      </c>
      <c r="C22" s="53">
        <v>13076.192362320406</v>
      </c>
      <c r="D22" s="53">
        <f t="shared" ref="D22:N22" si="5">C22+D14+D16-D20</f>
        <v>-422549.46867106692</v>
      </c>
      <c r="E22" s="53">
        <f t="shared" si="5"/>
        <v>-333357.63132290437</v>
      </c>
      <c r="F22" s="53">
        <f t="shared" si="5"/>
        <v>-608231.94568669063</v>
      </c>
      <c r="G22" s="53">
        <f t="shared" si="5"/>
        <v>-752546.5475552245</v>
      </c>
      <c r="H22" s="53">
        <f t="shared" si="5"/>
        <v>-961976.30298413069</v>
      </c>
      <c r="I22" s="53">
        <f t="shared" si="5"/>
        <v>-842529.94556520542</v>
      </c>
      <c r="J22" s="53">
        <f t="shared" si="5"/>
        <v>-1699347.0589076765</v>
      </c>
      <c r="K22" s="53">
        <f t="shared" si="5"/>
        <v>-1892019.929998531</v>
      </c>
      <c r="L22" s="53">
        <f t="shared" si="5"/>
        <v>-2032776.9052010449</v>
      </c>
      <c r="M22" s="53">
        <f t="shared" si="5"/>
        <v>-2145919.3865221874</v>
      </c>
      <c r="N22" s="53">
        <f t="shared" si="5"/>
        <v>-2203052.9983079494</v>
      </c>
    </row>
    <row r="23" spans="1:14" x14ac:dyDescent="0.2">
      <c r="A23" s="45">
        <f t="shared" si="1"/>
        <v>16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</row>
    <row r="24" spans="1:14" x14ac:dyDescent="0.2">
      <c r="A24" s="45">
        <f t="shared" si="1"/>
        <v>17</v>
      </c>
      <c r="B24" s="226" t="s">
        <v>365</v>
      </c>
      <c r="C24" s="228">
        <v>0.95589999999999997</v>
      </c>
      <c r="D24" s="228">
        <v>0.95589999999999997</v>
      </c>
      <c r="E24" s="228">
        <v>0.95589999999999997</v>
      </c>
      <c r="F24" s="228">
        <v>0.95589999999999997</v>
      </c>
      <c r="G24" s="228">
        <v>0.95589999999999997</v>
      </c>
      <c r="H24" s="228">
        <v>0.95589999999999997</v>
      </c>
      <c r="I24" s="228">
        <v>0.95589999999999997</v>
      </c>
      <c r="J24" s="228">
        <v>0.95589999999999997</v>
      </c>
      <c r="K24" s="228">
        <v>0.95589999999999997</v>
      </c>
      <c r="L24" s="228">
        <v>0.95589999999999997</v>
      </c>
      <c r="M24" s="228">
        <v>0.95589999999999997</v>
      </c>
      <c r="N24" s="228">
        <v>0.95589999999999997</v>
      </c>
    </row>
    <row r="25" spans="1:14" x14ac:dyDescent="0.2">
      <c r="A25" s="45">
        <f t="shared" si="1"/>
        <v>18</v>
      </c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</row>
    <row r="26" spans="1:14" x14ac:dyDescent="0.2">
      <c r="A26" s="45">
        <f t="shared" si="1"/>
        <v>19</v>
      </c>
      <c r="B26" s="226" t="s">
        <v>366</v>
      </c>
      <c r="C26" s="228">
        <v>0.954538</v>
      </c>
      <c r="D26" s="228">
        <v>0.954538</v>
      </c>
      <c r="E26" s="228">
        <v>0.954538</v>
      </c>
      <c r="F26" s="228">
        <v>0.954538</v>
      </c>
      <c r="G26" s="228">
        <v>0.954538</v>
      </c>
      <c r="H26" s="228">
        <v>0.954538</v>
      </c>
      <c r="I26" s="228">
        <v>0.954538</v>
      </c>
      <c r="J26" s="228">
        <v>0.954538</v>
      </c>
      <c r="K26" s="228">
        <v>0.954538</v>
      </c>
      <c r="L26" s="228">
        <v>0.954538</v>
      </c>
      <c r="M26" s="228">
        <v>0.954538</v>
      </c>
      <c r="N26" s="228">
        <v>0.954538</v>
      </c>
    </row>
    <row r="27" spans="1:14" x14ac:dyDescent="0.2">
      <c r="A27" s="45">
        <f t="shared" si="1"/>
        <v>20</v>
      </c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4" ht="12" thickBot="1" x14ac:dyDescent="0.25">
      <c r="A28" s="45">
        <f t="shared" si="1"/>
        <v>21</v>
      </c>
      <c r="B28" s="44" t="s">
        <v>367</v>
      </c>
      <c r="C28" s="229">
        <f t="shared" ref="C28:N28" si="6">ROUND((C14*C26),2)</f>
        <v>183542.51</v>
      </c>
      <c r="D28" s="229">
        <f t="shared" si="6"/>
        <v>-175484.67</v>
      </c>
      <c r="E28" s="229">
        <f t="shared" si="6"/>
        <v>257309.34</v>
      </c>
      <c r="F28" s="229">
        <f t="shared" si="6"/>
        <v>-86272.92</v>
      </c>
      <c r="G28" s="229">
        <f t="shared" si="6"/>
        <v>-14889.78</v>
      </c>
      <c r="H28" s="229">
        <f t="shared" si="6"/>
        <v>-94096.960000000006</v>
      </c>
      <c r="I28" s="229">
        <f t="shared" si="6"/>
        <v>171444.89</v>
      </c>
      <c r="J28" s="229">
        <f t="shared" si="6"/>
        <v>-660857.69999999995</v>
      </c>
      <c r="K28" s="229">
        <f t="shared" si="6"/>
        <v>-82470.92</v>
      </c>
      <c r="L28" s="229">
        <f t="shared" si="6"/>
        <v>-3409.24</v>
      </c>
      <c r="M28" s="229">
        <f t="shared" si="6"/>
        <v>46234.65</v>
      </c>
      <c r="N28" s="229">
        <f t="shared" si="6"/>
        <v>131334.62</v>
      </c>
    </row>
    <row r="29" spans="1:14" x14ac:dyDescent="0.2">
      <c r="A29" s="45">
        <f t="shared" si="1"/>
        <v>22</v>
      </c>
    </row>
    <row r="30" spans="1:14" ht="12" thickBot="1" x14ac:dyDescent="0.25">
      <c r="A30" s="45">
        <f t="shared" si="1"/>
        <v>23</v>
      </c>
      <c r="B30" s="44" t="s">
        <v>368</v>
      </c>
      <c r="C30" s="229">
        <f t="shared" ref="C30:F30" si="7">ROUND((C20*C24),2)</f>
        <v>228729.08</v>
      </c>
      <c r="D30" s="229">
        <f t="shared" si="7"/>
        <v>249618.32</v>
      </c>
      <c r="E30" s="229">
        <f t="shared" si="7"/>
        <v>180798.06</v>
      </c>
      <c r="F30" s="229">
        <f t="shared" si="7"/>
        <v>184851.68</v>
      </c>
      <c r="G30" s="290">
        <v>130092.78</v>
      </c>
      <c r="H30" s="232">
        <v>111725.25</v>
      </c>
      <c r="I30" s="232">
        <v>63469.59</v>
      </c>
      <c r="J30" s="229">
        <f>ROUND((J20*J26),2)</f>
        <v>161744.21</v>
      </c>
      <c r="K30" s="229">
        <f t="shared" ref="K30:N30" si="8">ROUND((K20*K26),2)</f>
        <v>104332.22</v>
      </c>
      <c r="L30" s="229">
        <f t="shared" si="8"/>
        <v>133399.24</v>
      </c>
      <c r="M30" s="229">
        <f t="shared" si="8"/>
        <v>156237.47</v>
      </c>
      <c r="N30" s="229">
        <f t="shared" si="8"/>
        <v>187594.71</v>
      </c>
    </row>
    <row r="31" spans="1:14" x14ac:dyDescent="0.2">
      <c r="A31" s="45">
        <f t="shared" si="1"/>
        <v>24</v>
      </c>
    </row>
    <row r="32" spans="1:14" s="217" customFormat="1" x14ac:dyDescent="0.2">
      <c r="A32" s="45">
        <f t="shared" si="1"/>
        <v>25</v>
      </c>
      <c r="B32" s="217" t="s">
        <v>372</v>
      </c>
    </row>
    <row r="33" spans="1:8" s="226" customFormat="1" x14ac:dyDescent="0.2">
      <c r="A33" s="45">
        <f t="shared" si="1"/>
        <v>26</v>
      </c>
      <c r="B33" s="226" t="s">
        <v>371</v>
      </c>
    </row>
    <row r="34" spans="1:8" x14ac:dyDescent="0.2">
      <c r="A34" s="162"/>
    </row>
    <row r="35" spans="1:8" x14ac:dyDescent="0.2">
      <c r="A35" s="45"/>
    </row>
    <row r="36" spans="1:8" x14ac:dyDescent="0.2">
      <c r="A36" s="45"/>
      <c r="H36" s="53"/>
    </row>
    <row r="37" spans="1:8" x14ac:dyDescent="0.2">
      <c r="A37" s="45"/>
    </row>
    <row r="38" spans="1:8" x14ac:dyDescent="0.2">
      <c r="A38" s="45"/>
    </row>
    <row r="39" spans="1:8" x14ac:dyDescent="0.2">
      <c r="A39" s="45"/>
    </row>
    <row r="40" spans="1:8" x14ac:dyDescent="0.2">
      <c r="A40" s="45"/>
    </row>
    <row r="41" spans="1:8" x14ac:dyDescent="0.2">
      <c r="A41" s="45"/>
    </row>
    <row r="42" spans="1:8" x14ac:dyDescent="0.2">
      <c r="A42" s="45"/>
    </row>
    <row r="43" spans="1:8" x14ac:dyDescent="0.2">
      <c r="A43" s="45"/>
    </row>
    <row r="44" spans="1:8" x14ac:dyDescent="0.2">
      <c r="A44" s="45"/>
    </row>
    <row r="45" spans="1:8" x14ac:dyDescent="0.2">
      <c r="A45" s="45"/>
    </row>
    <row r="46" spans="1:8" x14ac:dyDescent="0.2">
      <c r="A46" s="45"/>
    </row>
    <row r="47" spans="1:8" x14ac:dyDescent="0.2">
      <c r="A47" s="45"/>
    </row>
    <row r="48" spans="1:8" x14ac:dyDescent="0.2">
      <c r="A48" s="45"/>
    </row>
    <row r="49" spans="1:1" x14ac:dyDescent="0.2">
      <c r="A49" s="45"/>
    </row>
    <row r="50" spans="1:1" x14ac:dyDescent="0.2">
      <c r="A50" s="45"/>
    </row>
    <row r="51" spans="1:1" x14ac:dyDescent="0.2">
      <c r="A51" s="45"/>
    </row>
    <row r="52" spans="1:1" x14ac:dyDescent="0.2">
      <c r="A52" s="45"/>
    </row>
    <row r="53" spans="1:1" x14ac:dyDescent="0.2">
      <c r="A53" s="45"/>
    </row>
    <row r="54" spans="1:1" x14ac:dyDescent="0.2">
      <c r="A54" s="45"/>
    </row>
    <row r="55" spans="1:1" x14ac:dyDescent="0.2">
      <c r="A55" s="45"/>
    </row>
    <row r="56" spans="1:1" x14ac:dyDescent="0.2">
      <c r="A56" s="45"/>
    </row>
    <row r="57" spans="1:1" x14ac:dyDescent="0.2">
      <c r="A57" s="45"/>
    </row>
    <row r="58" spans="1:1" x14ac:dyDescent="0.2">
      <c r="A58" s="45"/>
    </row>
    <row r="59" spans="1:1" x14ac:dyDescent="0.2">
      <c r="A59" s="45"/>
    </row>
    <row r="60" spans="1:1" x14ac:dyDescent="0.2">
      <c r="A60" s="45"/>
    </row>
    <row r="61" spans="1:1" x14ac:dyDescent="0.2">
      <c r="A61" s="45"/>
    </row>
    <row r="62" spans="1:1" x14ac:dyDescent="0.2">
      <c r="A62" s="45"/>
    </row>
    <row r="63" spans="1:1" x14ac:dyDescent="0.2">
      <c r="A63" s="45"/>
    </row>
    <row r="64" spans="1:1" x14ac:dyDescent="0.2">
      <c r="A64" s="45"/>
    </row>
    <row r="65" spans="1:1" x14ac:dyDescent="0.2">
      <c r="A65" s="45"/>
    </row>
    <row r="66" spans="1:1" x14ac:dyDescent="0.2">
      <c r="A66" s="45"/>
    </row>
    <row r="67" spans="1:1" x14ac:dyDescent="0.2">
      <c r="A67" s="45"/>
    </row>
    <row r="68" spans="1:1" x14ac:dyDescent="0.2">
      <c r="A68" s="45"/>
    </row>
    <row r="69" spans="1:1" x14ac:dyDescent="0.2">
      <c r="A69" s="45"/>
    </row>
    <row r="70" spans="1:1" x14ac:dyDescent="0.2">
      <c r="A70" s="45"/>
    </row>
    <row r="71" spans="1:1" x14ac:dyDescent="0.2">
      <c r="A71" s="45"/>
    </row>
    <row r="72" spans="1:1" x14ac:dyDescent="0.2">
      <c r="A72" s="45"/>
    </row>
    <row r="73" spans="1:1" x14ac:dyDescent="0.2">
      <c r="A73" s="45"/>
    </row>
    <row r="74" spans="1:1" x14ac:dyDescent="0.2">
      <c r="A74" s="45"/>
    </row>
    <row r="75" spans="1:1" x14ac:dyDescent="0.2">
      <c r="A75" s="45"/>
    </row>
    <row r="76" spans="1:1" x14ac:dyDescent="0.2">
      <c r="A76" s="45"/>
    </row>
    <row r="77" spans="1:1" x14ac:dyDescent="0.2">
      <c r="A77" s="45"/>
    </row>
    <row r="78" spans="1:1" x14ac:dyDescent="0.2">
      <c r="A78" s="45"/>
    </row>
  </sheetData>
  <printOptions horizontalCentered="1"/>
  <pageMargins left="0.45" right="0.45" top="0.75" bottom="0.75" header="0.3" footer="0.3"/>
  <pageSetup scale="66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R69"/>
  <sheetViews>
    <sheetView zoomScaleNormal="100" workbookViewId="0">
      <selection sqref="A1:XFD3"/>
    </sheetView>
  </sheetViews>
  <sheetFormatPr defaultRowHeight="11.25" x14ac:dyDescent="0.2"/>
  <cols>
    <col min="1" max="1" width="19.7109375" style="8" customWidth="1"/>
    <col min="2" max="3" width="9.5703125" style="8" bestFit="1" customWidth="1"/>
    <col min="4" max="9" width="8.7109375" style="8" bestFit="1" customWidth="1"/>
    <col min="10" max="15" width="9.5703125" style="8" bestFit="1" customWidth="1"/>
    <col min="16" max="16" width="11.7109375" style="8" bestFit="1" customWidth="1"/>
    <col min="17" max="18" width="14" style="8" bestFit="1" customWidth="1"/>
    <col min="19" max="19" width="4.7109375" style="8" bestFit="1" customWidth="1"/>
    <col min="20" max="256" width="9.140625" style="8"/>
    <col min="257" max="257" width="12.140625" style="8" customWidth="1"/>
    <col min="258" max="258" width="14.7109375" style="8" bestFit="1" customWidth="1"/>
    <col min="259" max="259" width="12.7109375" style="8" bestFit="1" customWidth="1"/>
    <col min="260" max="260" width="13.7109375" style="8" bestFit="1" customWidth="1"/>
    <col min="261" max="261" width="12.7109375" style="8" bestFit="1" customWidth="1"/>
    <col min="262" max="262" width="12.28515625" style="8" bestFit="1" customWidth="1"/>
    <col min="263" max="263" width="12.7109375" style="8" bestFit="1" customWidth="1"/>
    <col min="264" max="264" width="12.42578125" style="8" bestFit="1" customWidth="1"/>
    <col min="265" max="265" width="12.5703125" style="8" bestFit="1" customWidth="1"/>
    <col min="266" max="266" width="13.7109375" style="8" bestFit="1" customWidth="1"/>
    <col min="267" max="271" width="13.7109375" style="8" customWidth="1"/>
    <col min="272" max="272" width="16" style="8" customWidth="1"/>
    <col min="273" max="274" width="14" style="8" bestFit="1" customWidth="1"/>
    <col min="275" max="275" width="4.7109375" style="8" bestFit="1" customWidth="1"/>
    <col min="276" max="512" width="9.140625" style="8"/>
    <col min="513" max="513" width="12.140625" style="8" customWidth="1"/>
    <col min="514" max="514" width="14.7109375" style="8" bestFit="1" customWidth="1"/>
    <col min="515" max="515" width="12.7109375" style="8" bestFit="1" customWidth="1"/>
    <col min="516" max="516" width="13.7109375" style="8" bestFit="1" customWidth="1"/>
    <col min="517" max="517" width="12.7109375" style="8" bestFit="1" customWidth="1"/>
    <col min="518" max="518" width="12.28515625" style="8" bestFit="1" customWidth="1"/>
    <col min="519" max="519" width="12.7109375" style="8" bestFit="1" customWidth="1"/>
    <col min="520" max="520" width="12.42578125" style="8" bestFit="1" customWidth="1"/>
    <col min="521" max="521" width="12.5703125" style="8" bestFit="1" customWidth="1"/>
    <col min="522" max="522" width="13.7109375" style="8" bestFit="1" customWidth="1"/>
    <col min="523" max="527" width="13.7109375" style="8" customWidth="1"/>
    <col min="528" max="528" width="16" style="8" customWidth="1"/>
    <col min="529" max="530" width="14" style="8" bestFit="1" customWidth="1"/>
    <col min="531" max="531" width="4.7109375" style="8" bestFit="1" customWidth="1"/>
    <col min="532" max="768" width="9.140625" style="8"/>
    <col min="769" max="769" width="12.140625" style="8" customWidth="1"/>
    <col min="770" max="770" width="14.7109375" style="8" bestFit="1" customWidth="1"/>
    <col min="771" max="771" width="12.7109375" style="8" bestFit="1" customWidth="1"/>
    <col min="772" max="772" width="13.7109375" style="8" bestFit="1" customWidth="1"/>
    <col min="773" max="773" width="12.7109375" style="8" bestFit="1" customWidth="1"/>
    <col min="774" max="774" width="12.28515625" style="8" bestFit="1" customWidth="1"/>
    <col min="775" max="775" width="12.7109375" style="8" bestFit="1" customWidth="1"/>
    <col min="776" max="776" width="12.42578125" style="8" bestFit="1" customWidth="1"/>
    <col min="777" max="777" width="12.5703125" style="8" bestFit="1" customWidth="1"/>
    <col min="778" max="778" width="13.7109375" style="8" bestFit="1" customWidth="1"/>
    <col min="779" max="783" width="13.7109375" style="8" customWidth="1"/>
    <col min="784" max="784" width="16" style="8" customWidth="1"/>
    <col min="785" max="786" width="14" style="8" bestFit="1" customWidth="1"/>
    <col min="787" max="787" width="4.7109375" style="8" bestFit="1" customWidth="1"/>
    <col min="788" max="1024" width="9.140625" style="8"/>
    <col min="1025" max="1025" width="12.140625" style="8" customWidth="1"/>
    <col min="1026" max="1026" width="14.7109375" style="8" bestFit="1" customWidth="1"/>
    <col min="1027" max="1027" width="12.7109375" style="8" bestFit="1" customWidth="1"/>
    <col min="1028" max="1028" width="13.7109375" style="8" bestFit="1" customWidth="1"/>
    <col min="1029" max="1029" width="12.7109375" style="8" bestFit="1" customWidth="1"/>
    <col min="1030" max="1030" width="12.28515625" style="8" bestFit="1" customWidth="1"/>
    <col min="1031" max="1031" width="12.7109375" style="8" bestFit="1" customWidth="1"/>
    <col min="1032" max="1032" width="12.42578125" style="8" bestFit="1" customWidth="1"/>
    <col min="1033" max="1033" width="12.5703125" style="8" bestFit="1" customWidth="1"/>
    <col min="1034" max="1034" width="13.7109375" style="8" bestFit="1" customWidth="1"/>
    <col min="1035" max="1039" width="13.7109375" style="8" customWidth="1"/>
    <col min="1040" max="1040" width="16" style="8" customWidth="1"/>
    <col min="1041" max="1042" width="14" style="8" bestFit="1" customWidth="1"/>
    <col min="1043" max="1043" width="4.7109375" style="8" bestFit="1" customWidth="1"/>
    <col min="1044" max="1280" width="9.140625" style="8"/>
    <col min="1281" max="1281" width="12.140625" style="8" customWidth="1"/>
    <col min="1282" max="1282" width="14.7109375" style="8" bestFit="1" customWidth="1"/>
    <col min="1283" max="1283" width="12.7109375" style="8" bestFit="1" customWidth="1"/>
    <col min="1284" max="1284" width="13.7109375" style="8" bestFit="1" customWidth="1"/>
    <col min="1285" max="1285" width="12.7109375" style="8" bestFit="1" customWidth="1"/>
    <col min="1286" max="1286" width="12.28515625" style="8" bestFit="1" customWidth="1"/>
    <col min="1287" max="1287" width="12.7109375" style="8" bestFit="1" customWidth="1"/>
    <col min="1288" max="1288" width="12.42578125" style="8" bestFit="1" customWidth="1"/>
    <col min="1289" max="1289" width="12.5703125" style="8" bestFit="1" customWidth="1"/>
    <col min="1290" max="1290" width="13.7109375" style="8" bestFit="1" customWidth="1"/>
    <col min="1291" max="1295" width="13.7109375" style="8" customWidth="1"/>
    <col min="1296" max="1296" width="16" style="8" customWidth="1"/>
    <col min="1297" max="1298" width="14" style="8" bestFit="1" customWidth="1"/>
    <col min="1299" max="1299" width="4.7109375" style="8" bestFit="1" customWidth="1"/>
    <col min="1300" max="1536" width="9.140625" style="8"/>
    <col min="1537" max="1537" width="12.140625" style="8" customWidth="1"/>
    <col min="1538" max="1538" width="14.7109375" style="8" bestFit="1" customWidth="1"/>
    <col min="1539" max="1539" width="12.7109375" style="8" bestFit="1" customWidth="1"/>
    <col min="1540" max="1540" width="13.7109375" style="8" bestFit="1" customWidth="1"/>
    <col min="1541" max="1541" width="12.7109375" style="8" bestFit="1" customWidth="1"/>
    <col min="1542" max="1542" width="12.28515625" style="8" bestFit="1" customWidth="1"/>
    <col min="1543" max="1543" width="12.7109375" style="8" bestFit="1" customWidth="1"/>
    <col min="1544" max="1544" width="12.42578125" style="8" bestFit="1" customWidth="1"/>
    <col min="1545" max="1545" width="12.5703125" style="8" bestFit="1" customWidth="1"/>
    <col min="1546" max="1546" width="13.7109375" style="8" bestFit="1" customWidth="1"/>
    <col min="1547" max="1551" width="13.7109375" style="8" customWidth="1"/>
    <col min="1552" max="1552" width="16" style="8" customWidth="1"/>
    <col min="1553" max="1554" width="14" style="8" bestFit="1" customWidth="1"/>
    <col min="1555" max="1555" width="4.7109375" style="8" bestFit="1" customWidth="1"/>
    <col min="1556" max="1792" width="9.140625" style="8"/>
    <col min="1793" max="1793" width="12.140625" style="8" customWidth="1"/>
    <col min="1794" max="1794" width="14.7109375" style="8" bestFit="1" customWidth="1"/>
    <col min="1795" max="1795" width="12.7109375" style="8" bestFit="1" customWidth="1"/>
    <col min="1796" max="1796" width="13.7109375" style="8" bestFit="1" customWidth="1"/>
    <col min="1797" max="1797" width="12.7109375" style="8" bestFit="1" customWidth="1"/>
    <col min="1798" max="1798" width="12.28515625" style="8" bestFit="1" customWidth="1"/>
    <col min="1799" max="1799" width="12.7109375" style="8" bestFit="1" customWidth="1"/>
    <col min="1800" max="1800" width="12.42578125" style="8" bestFit="1" customWidth="1"/>
    <col min="1801" max="1801" width="12.5703125" style="8" bestFit="1" customWidth="1"/>
    <col min="1802" max="1802" width="13.7109375" style="8" bestFit="1" customWidth="1"/>
    <col min="1803" max="1807" width="13.7109375" style="8" customWidth="1"/>
    <col min="1808" max="1808" width="16" style="8" customWidth="1"/>
    <col min="1809" max="1810" width="14" style="8" bestFit="1" customWidth="1"/>
    <col min="1811" max="1811" width="4.7109375" style="8" bestFit="1" customWidth="1"/>
    <col min="1812" max="2048" width="9.140625" style="8"/>
    <col min="2049" max="2049" width="12.140625" style="8" customWidth="1"/>
    <col min="2050" max="2050" width="14.7109375" style="8" bestFit="1" customWidth="1"/>
    <col min="2051" max="2051" width="12.7109375" style="8" bestFit="1" customWidth="1"/>
    <col min="2052" max="2052" width="13.7109375" style="8" bestFit="1" customWidth="1"/>
    <col min="2053" max="2053" width="12.7109375" style="8" bestFit="1" customWidth="1"/>
    <col min="2054" max="2054" width="12.28515625" style="8" bestFit="1" customWidth="1"/>
    <col min="2055" max="2055" width="12.7109375" style="8" bestFit="1" customWidth="1"/>
    <col min="2056" max="2056" width="12.42578125" style="8" bestFit="1" customWidth="1"/>
    <col min="2057" max="2057" width="12.5703125" style="8" bestFit="1" customWidth="1"/>
    <col min="2058" max="2058" width="13.7109375" style="8" bestFit="1" customWidth="1"/>
    <col min="2059" max="2063" width="13.7109375" style="8" customWidth="1"/>
    <col min="2064" max="2064" width="16" style="8" customWidth="1"/>
    <col min="2065" max="2066" width="14" style="8" bestFit="1" customWidth="1"/>
    <col min="2067" max="2067" width="4.7109375" style="8" bestFit="1" customWidth="1"/>
    <col min="2068" max="2304" width="9.140625" style="8"/>
    <col min="2305" max="2305" width="12.140625" style="8" customWidth="1"/>
    <col min="2306" max="2306" width="14.7109375" style="8" bestFit="1" customWidth="1"/>
    <col min="2307" max="2307" width="12.7109375" style="8" bestFit="1" customWidth="1"/>
    <col min="2308" max="2308" width="13.7109375" style="8" bestFit="1" customWidth="1"/>
    <col min="2309" max="2309" width="12.7109375" style="8" bestFit="1" customWidth="1"/>
    <col min="2310" max="2310" width="12.28515625" style="8" bestFit="1" customWidth="1"/>
    <col min="2311" max="2311" width="12.7109375" style="8" bestFit="1" customWidth="1"/>
    <col min="2312" max="2312" width="12.42578125" style="8" bestFit="1" customWidth="1"/>
    <col min="2313" max="2313" width="12.5703125" style="8" bestFit="1" customWidth="1"/>
    <col min="2314" max="2314" width="13.7109375" style="8" bestFit="1" customWidth="1"/>
    <col min="2315" max="2319" width="13.7109375" style="8" customWidth="1"/>
    <col min="2320" max="2320" width="16" style="8" customWidth="1"/>
    <col min="2321" max="2322" width="14" style="8" bestFit="1" customWidth="1"/>
    <col min="2323" max="2323" width="4.7109375" style="8" bestFit="1" customWidth="1"/>
    <col min="2324" max="2560" width="9.140625" style="8"/>
    <col min="2561" max="2561" width="12.140625" style="8" customWidth="1"/>
    <col min="2562" max="2562" width="14.7109375" style="8" bestFit="1" customWidth="1"/>
    <col min="2563" max="2563" width="12.7109375" style="8" bestFit="1" customWidth="1"/>
    <col min="2564" max="2564" width="13.7109375" style="8" bestFit="1" customWidth="1"/>
    <col min="2565" max="2565" width="12.7109375" style="8" bestFit="1" customWidth="1"/>
    <col min="2566" max="2566" width="12.28515625" style="8" bestFit="1" customWidth="1"/>
    <col min="2567" max="2567" width="12.7109375" style="8" bestFit="1" customWidth="1"/>
    <col min="2568" max="2568" width="12.42578125" style="8" bestFit="1" customWidth="1"/>
    <col min="2569" max="2569" width="12.5703125" style="8" bestFit="1" customWidth="1"/>
    <col min="2570" max="2570" width="13.7109375" style="8" bestFit="1" customWidth="1"/>
    <col min="2571" max="2575" width="13.7109375" style="8" customWidth="1"/>
    <col min="2576" max="2576" width="16" style="8" customWidth="1"/>
    <col min="2577" max="2578" width="14" style="8" bestFit="1" customWidth="1"/>
    <col min="2579" max="2579" width="4.7109375" style="8" bestFit="1" customWidth="1"/>
    <col min="2580" max="2816" width="9.140625" style="8"/>
    <col min="2817" max="2817" width="12.140625" style="8" customWidth="1"/>
    <col min="2818" max="2818" width="14.7109375" style="8" bestFit="1" customWidth="1"/>
    <col min="2819" max="2819" width="12.7109375" style="8" bestFit="1" customWidth="1"/>
    <col min="2820" max="2820" width="13.7109375" style="8" bestFit="1" customWidth="1"/>
    <col min="2821" max="2821" width="12.7109375" style="8" bestFit="1" customWidth="1"/>
    <col min="2822" max="2822" width="12.28515625" style="8" bestFit="1" customWidth="1"/>
    <col min="2823" max="2823" width="12.7109375" style="8" bestFit="1" customWidth="1"/>
    <col min="2824" max="2824" width="12.42578125" style="8" bestFit="1" customWidth="1"/>
    <col min="2825" max="2825" width="12.5703125" style="8" bestFit="1" customWidth="1"/>
    <col min="2826" max="2826" width="13.7109375" style="8" bestFit="1" customWidth="1"/>
    <col min="2827" max="2831" width="13.7109375" style="8" customWidth="1"/>
    <col min="2832" max="2832" width="16" style="8" customWidth="1"/>
    <col min="2833" max="2834" width="14" style="8" bestFit="1" customWidth="1"/>
    <col min="2835" max="2835" width="4.7109375" style="8" bestFit="1" customWidth="1"/>
    <col min="2836" max="3072" width="9.140625" style="8"/>
    <col min="3073" max="3073" width="12.140625" style="8" customWidth="1"/>
    <col min="3074" max="3074" width="14.7109375" style="8" bestFit="1" customWidth="1"/>
    <col min="3075" max="3075" width="12.7109375" style="8" bestFit="1" customWidth="1"/>
    <col min="3076" max="3076" width="13.7109375" style="8" bestFit="1" customWidth="1"/>
    <col min="3077" max="3077" width="12.7109375" style="8" bestFit="1" customWidth="1"/>
    <col min="3078" max="3078" width="12.28515625" style="8" bestFit="1" customWidth="1"/>
    <col min="3079" max="3079" width="12.7109375" style="8" bestFit="1" customWidth="1"/>
    <col min="3080" max="3080" width="12.42578125" style="8" bestFit="1" customWidth="1"/>
    <col min="3081" max="3081" width="12.5703125" style="8" bestFit="1" customWidth="1"/>
    <col min="3082" max="3082" width="13.7109375" style="8" bestFit="1" customWidth="1"/>
    <col min="3083" max="3087" width="13.7109375" style="8" customWidth="1"/>
    <col min="3088" max="3088" width="16" style="8" customWidth="1"/>
    <col min="3089" max="3090" width="14" style="8" bestFit="1" customWidth="1"/>
    <col min="3091" max="3091" width="4.7109375" style="8" bestFit="1" customWidth="1"/>
    <col min="3092" max="3328" width="9.140625" style="8"/>
    <col min="3329" max="3329" width="12.140625" style="8" customWidth="1"/>
    <col min="3330" max="3330" width="14.7109375" style="8" bestFit="1" customWidth="1"/>
    <col min="3331" max="3331" width="12.7109375" style="8" bestFit="1" customWidth="1"/>
    <col min="3332" max="3332" width="13.7109375" style="8" bestFit="1" customWidth="1"/>
    <col min="3333" max="3333" width="12.7109375" style="8" bestFit="1" customWidth="1"/>
    <col min="3334" max="3334" width="12.28515625" style="8" bestFit="1" customWidth="1"/>
    <col min="3335" max="3335" width="12.7109375" style="8" bestFit="1" customWidth="1"/>
    <col min="3336" max="3336" width="12.42578125" style="8" bestFit="1" customWidth="1"/>
    <col min="3337" max="3337" width="12.5703125" style="8" bestFit="1" customWidth="1"/>
    <col min="3338" max="3338" width="13.7109375" style="8" bestFit="1" customWidth="1"/>
    <col min="3339" max="3343" width="13.7109375" style="8" customWidth="1"/>
    <col min="3344" max="3344" width="16" style="8" customWidth="1"/>
    <col min="3345" max="3346" width="14" style="8" bestFit="1" customWidth="1"/>
    <col min="3347" max="3347" width="4.7109375" style="8" bestFit="1" customWidth="1"/>
    <col min="3348" max="3584" width="9.140625" style="8"/>
    <col min="3585" max="3585" width="12.140625" style="8" customWidth="1"/>
    <col min="3586" max="3586" width="14.7109375" style="8" bestFit="1" customWidth="1"/>
    <col min="3587" max="3587" width="12.7109375" style="8" bestFit="1" customWidth="1"/>
    <col min="3588" max="3588" width="13.7109375" style="8" bestFit="1" customWidth="1"/>
    <col min="3589" max="3589" width="12.7109375" style="8" bestFit="1" customWidth="1"/>
    <col min="3590" max="3590" width="12.28515625" style="8" bestFit="1" customWidth="1"/>
    <col min="3591" max="3591" width="12.7109375" style="8" bestFit="1" customWidth="1"/>
    <col min="3592" max="3592" width="12.42578125" style="8" bestFit="1" customWidth="1"/>
    <col min="3593" max="3593" width="12.5703125" style="8" bestFit="1" customWidth="1"/>
    <col min="3594" max="3594" width="13.7109375" style="8" bestFit="1" customWidth="1"/>
    <col min="3595" max="3599" width="13.7109375" style="8" customWidth="1"/>
    <col min="3600" max="3600" width="16" style="8" customWidth="1"/>
    <col min="3601" max="3602" width="14" style="8" bestFit="1" customWidth="1"/>
    <col min="3603" max="3603" width="4.7109375" style="8" bestFit="1" customWidth="1"/>
    <col min="3604" max="3840" width="9.140625" style="8"/>
    <col min="3841" max="3841" width="12.140625" style="8" customWidth="1"/>
    <col min="3842" max="3842" width="14.7109375" style="8" bestFit="1" customWidth="1"/>
    <col min="3843" max="3843" width="12.7109375" style="8" bestFit="1" customWidth="1"/>
    <col min="3844" max="3844" width="13.7109375" style="8" bestFit="1" customWidth="1"/>
    <col min="3845" max="3845" width="12.7109375" style="8" bestFit="1" customWidth="1"/>
    <col min="3846" max="3846" width="12.28515625" style="8" bestFit="1" customWidth="1"/>
    <col min="3847" max="3847" width="12.7109375" style="8" bestFit="1" customWidth="1"/>
    <col min="3848" max="3848" width="12.42578125" style="8" bestFit="1" customWidth="1"/>
    <col min="3849" max="3849" width="12.5703125" style="8" bestFit="1" customWidth="1"/>
    <col min="3850" max="3850" width="13.7109375" style="8" bestFit="1" customWidth="1"/>
    <col min="3851" max="3855" width="13.7109375" style="8" customWidth="1"/>
    <col min="3856" max="3856" width="16" style="8" customWidth="1"/>
    <col min="3857" max="3858" width="14" style="8" bestFit="1" customWidth="1"/>
    <col min="3859" max="3859" width="4.7109375" style="8" bestFit="1" customWidth="1"/>
    <col min="3860" max="4096" width="9.140625" style="8"/>
    <col min="4097" max="4097" width="12.140625" style="8" customWidth="1"/>
    <col min="4098" max="4098" width="14.7109375" style="8" bestFit="1" customWidth="1"/>
    <col min="4099" max="4099" width="12.7109375" style="8" bestFit="1" customWidth="1"/>
    <col min="4100" max="4100" width="13.7109375" style="8" bestFit="1" customWidth="1"/>
    <col min="4101" max="4101" width="12.7109375" style="8" bestFit="1" customWidth="1"/>
    <col min="4102" max="4102" width="12.28515625" style="8" bestFit="1" customWidth="1"/>
    <col min="4103" max="4103" width="12.7109375" style="8" bestFit="1" customWidth="1"/>
    <col min="4104" max="4104" width="12.42578125" style="8" bestFit="1" customWidth="1"/>
    <col min="4105" max="4105" width="12.5703125" style="8" bestFit="1" customWidth="1"/>
    <col min="4106" max="4106" width="13.7109375" style="8" bestFit="1" customWidth="1"/>
    <col min="4107" max="4111" width="13.7109375" style="8" customWidth="1"/>
    <col min="4112" max="4112" width="16" style="8" customWidth="1"/>
    <col min="4113" max="4114" width="14" style="8" bestFit="1" customWidth="1"/>
    <col min="4115" max="4115" width="4.7109375" style="8" bestFit="1" customWidth="1"/>
    <col min="4116" max="4352" width="9.140625" style="8"/>
    <col min="4353" max="4353" width="12.140625" style="8" customWidth="1"/>
    <col min="4354" max="4354" width="14.7109375" style="8" bestFit="1" customWidth="1"/>
    <col min="4355" max="4355" width="12.7109375" style="8" bestFit="1" customWidth="1"/>
    <col min="4356" max="4356" width="13.7109375" style="8" bestFit="1" customWidth="1"/>
    <col min="4357" max="4357" width="12.7109375" style="8" bestFit="1" customWidth="1"/>
    <col min="4358" max="4358" width="12.28515625" style="8" bestFit="1" customWidth="1"/>
    <col min="4359" max="4359" width="12.7109375" style="8" bestFit="1" customWidth="1"/>
    <col min="4360" max="4360" width="12.42578125" style="8" bestFit="1" customWidth="1"/>
    <col min="4361" max="4361" width="12.5703125" style="8" bestFit="1" customWidth="1"/>
    <col min="4362" max="4362" width="13.7109375" style="8" bestFit="1" customWidth="1"/>
    <col min="4363" max="4367" width="13.7109375" style="8" customWidth="1"/>
    <col min="4368" max="4368" width="16" style="8" customWidth="1"/>
    <col min="4369" max="4370" width="14" style="8" bestFit="1" customWidth="1"/>
    <col min="4371" max="4371" width="4.7109375" style="8" bestFit="1" customWidth="1"/>
    <col min="4372" max="4608" width="9.140625" style="8"/>
    <col min="4609" max="4609" width="12.140625" style="8" customWidth="1"/>
    <col min="4610" max="4610" width="14.7109375" style="8" bestFit="1" customWidth="1"/>
    <col min="4611" max="4611" width="12.7109375" style="8" bestFit="1" customWidth="1"/>
    <col min="4612" max="4612" width="13.7109375" style="8" bestFit="1" customWidth="1"/>
    <col min="4613" max="4613" width="12.7109375" style="8" bestFit="1" customWidth="1"/>
    <col min="4614" max="4614" width="12.28515625" style="8" bestFit="1" customWidth="1"/>
    <col min="4615" max="4615" width="12.7109375" style="8" bestFit="1" customWidth="1"/>
    <col min="4616" max="4616" width="12.42578125" style="8" bestFit="1" customWidth="1"/>
    <col min="4617" max="4617" width="12.5703125" style="8" bestFit="1" customWidth="1"/>
    <col min="4618" max="4618" width="13.7109375" style="8" bestFit="1" customWidth="1"/>
    <col min="4619" max="4623" width="13.7109375" style="8" customWidth="1"/>
    <col min="4624" max="4624" width="16" style="8" customWidth="1"/>
    <col min="4625" max="4626" width="14" style="8" bestFit="1" customWidth="1"/>
    <col min="4627" max="4627" width="4.7109375" style="8" bestFit="1" customWidth="1"/>
    <col min="4628" max="4864" width="9.140625" style="8"/>
    <col min="4865" max="4865" width="12.140625" style="8" customWidth="1"/>
    <col min="4866" max="4866" width="14.7109375" style="8" bestFit="1" customWidth="1"/>
    <col min="4867" max="4867" width="12.7109375" style="8" bestFit="1" customWidth="1"/>
    <col min="4868" max="4868" width="13.7109375" style="8" bestFit="1" customWidth="1"/>
    <col min="4869" max="4869" width="12.7109375" style="8" bestFit="1" customWidth="1"/>
    <col min="4870" max="4870" width="12.28515625" style="8" bestFit="1" customWidth="1"/>
    <col min="4871" max="4871" width="12.7109375" style="8" bestFit="1" customWidth="1"/>
    <col min="4872" max="4872" width="12.42578125" style="8" bestFit="1" customWidth="1"/>
    <col min="4873" max="4873" width="12.5703125" style="8" bestFit="1" customWidth="1"/>
    <col min="4874" max="4874" width="13.7109375" style="8" bestFit="1" customWidth="1"/>
    <col min="4875" max="4879" width="13.7109375" style="8" customWidth="1"/>
    <col min="4880" max="4880" width="16" style="8" customWidth="1"/>
    <col min="4881" max="4882" width="14" style="8" bestFit="1" customWidth="1"/>
    <col min="4883" max="4883" width="4.7109375" style="8" bestFit="1" customWidth="1"/>
    <col min="4884" max="5120" width="9.140625" style="8"/>
    <col min="5121" max="5121" width="12.140625" style="8" customWidth="1"/>
    <col min="5122" max="5122" width="14.7109375" style="8" bestFit="1" customWidth="1"/>
    <col min="5123" max="5123" width="12.7109375" style="8" bestFit="1" customWidth="1"/>
    <col min="5124" max="5124" width="13.7109375" style="8" bestFit="1" customWidth="1"/>
    <col min="5125" max="5125" width="12.7109375" style="8" bestFit="1" customWidth="1"/>
    <col min="5126" max="5126" width="12.28515625" style="8" bestFit="1" customWidth="1"/>
    <col min="5127" max="5127" width="12.7109375" style="8" bestFit="1" customWidth="1"/>
    <col min="5128" max="5128" width="12.42578125" style="8" bestFit="1" customWidth="1"/>
    <col min="5129" max="5129" width="12.5703125" style="8" bestFit="1" customWidth="1"/>
    <col min="5130" max="5130" width="13.7109375" style="8" bestFit="1" customWidth="1"/>
    <col min="5131" max="5135" width="13.7109375" style="8" customWidth="1"/>
    <col min="5136" max="5136" width="16" style="8" customWidth="1"/>
    <col min="5137" max="5138" width="14" style="8" bestFit="1" customWidth="1"/>
    <col min="5139" max="5139" width="4.7109375" style="8" bestFit="1" customWidth="1"/>
    <col min="5140" max="5376" width="9.140625" style="8"/>
    <col min="5377" max="5377" width="12.140625" style="8" customWidth="1"/>
    <col min="5378" max="5378" width="14.7109375" style="8" bestFit="1" customWidth="1"/>
    <col min="5379" max="5379" width="12.7109375" style="8" bestFit="1" customWidth="1"/>
    <col min="5380" max="5380" width="13.7109375" style="8" bestFit="1" customWidth="1"/>
    <col min="5381" max="5381" width="12.7109375" style="8" bestFit="1" customWidth="1"/>
    <col min="5382" max="5382" width="12.28515625" style="8" bestFit="1" customWidth="1"/>
    <col min="5383" max="5383" width="12.7109375" style="8" bestFit="1" customWidth="1"/>
    <col min="5384" max="5384" width="12.42578125" style="8" bestFit="1" customWidth="1"/>
    <col min="5385" max="5385" width="12.5703125" style="8" bestFit="1" customWidth="1"/>
    <col min="5386" max="5386" width="13.7109375" style="8" bestFit="1" customWidth="1"/>
    <col min="5387" max="5391" width="13.7109375" style="8" customWidth="1"/>
    <col min="5392" max="5392" width="16" style="8" customWidth="1"/>
    <col min="5393" max="5394" width="14" style="8" bestFit="1" customWidth="1"/>
    <col min="5395" max="5395" width="4.7109375" style="8" bestFit="1" customWidth="1"/>
    <col min="5396" max="5632" width="9.140625" style="8"/>
    <col min="5633" max="5633" width="12.140625" style="8" customWidth="1"/>
    <col min="5634" max="5634" width="14.7109375" style="8" bestFit="1" customWidth="1"/>
    <col min="5635" max="5635" width="12.7109375" style="8" bestFit="1" customWidth="1"/>
    <col min="5636" max="5636" width="13.7109375" style="8" bestFit="1" customWidth="1"/>
    <col min="5637" max="5637" width="12.7109375" style="8" bestFit="1" customWidth="1"/>
    <col min="5638" max="5638" width="12.28515625" style="8" bestFit="1" customWidth="1"/>
    <col min="5639" max="5639" width="12.7109375" style="8" bestFit="1" customWidth="1"/>
    <col min="5640" max="5640" width="12.42578125" style="8" bestFit="1" customWidth="1"/>
    <col min="5641" max="5641" width="12.5703125" style="8" bestFit="1" customWidth="1"/>
    <col min="5642" max="5642" width="13.7109375" style="8" bestFit="1" customWidth="1"/>
    <col min="5643" max="5647" width="13.7109375" style="8" customWidth="1"/>
    <col min="5648" max="5648" width="16" style="8" customWidth="1"/>
    <col min="5649" max="5650" width="14" style="8" bestFit="1" customWidth="1"/>
    <col min="5651" max="5651" width="4.7109375" style="8" bestFit="1" customWidth="1"/>
    <col min="5652" max="5888" width="9.140625" style="8"/>
    <col min="5889" max="5889" width="12.140625" style="8" customWidth="1"/>
    <col min="5890" max="5890" width="14.7109375" style="8" bestFit="1" customWidth="1"/>
    <col min="5891" max="5891" width="12.7109375" style="8" bestFit="1" customWidth="1"/>
    <col min="5892" max="5892" width="13.7109375" style="8" bestFit="1" customWidth="1"/>
    <col min="5893" max="5893" width="12.7109375" style="8" bestFit="1" customWidth="1"/>
    <col min="5894" max="5894" width="12.28515625" style="8" bestFit="1" customWidth="1"/>
    <col min="5895" max="5895" width="12.7109375" style="8" bestFit="1" customWidth="1"/>
    <col min="5896" max="5896" width="12.42578125" style="8" bestFit="1" customWidth="1"/>
    <col min="5897" max="5897" width="12.5703125" style="8" bestFit="1" customWidth="1"/>
    <col min="5898" max="5898" width="13.7109375" style="8" bestFit="1" customWidth="1"/>
    <col min="5899" max="5903" width="13.7109375" style="8" customWidth="1"/>
    <col min="5904" max="5904" width="16" style="8" customWidth="1"/>
    <col min="5905" max="5906" width="14" style="8" bestFit="1" customWidth="1"/>
    <col min="5907" max="5907" width="4.7109375" style="8" bestFit="1" customWidth="1"/>
    <col min="5908" max="6144" width="9.140625" style="8"/>
    <col min="6145" max="6145" width="12.140625" style="8" customWidth="1"/>
    <col min="6146" max="6146" width="14.7109375" style="8" bestFit="1" customWidth="1"/>
    <col min="6147" max="6147" width="12.7109375" style="8" bestFit="1" customWidth="1"/>
    <col min="6148" max="6148" width="13.7109375" style="8" bestFit="1" customWidth="1"/>
    <col min="6149" max="6149" width="12.7109375" style="8" bestFit="1" customWidth="1"/>
    <col min="6150" max="6150" width="12.28515625" style="8" bestFit="1" customWidth="1"/>
    <col min="6151" max="6151" width="12.7109375" style="8" bestFit="1" customWidth="1"/>
    <col min="6152" max="6152" width="12.42578125" style="8" bestFit="1" customWidth="1"/>
    <col min="6153" max="6153" width="12.5703125" style="8" bestFit="1" customWidth="1"/>
    <col min="6154" max="6154" width="13.7109375" style="8" bestFit="1" customWidth="1"/>
    <col min="6155" max="6159" width="13.7109375" style="8" customWidth="1"/>
    <col min="6160" max="6160" width="16" style="8" customWidth="1"/>
    <col min="6161" max="6162" width="14" style="8" bestFit="1" customWidth="1"/>
    <col min="6163" max="6163" width="4.7109375" style="8" bestFit="1" customWidth="1"/>
    <col min="6164" max="6400" width="9.140625" style="8"/>
    <col min="6401" max="6401" width="12.140625" style="8" customWidth="1"/>
    <col min="6402" max="6402" width="14.7109375" style="8" bestFit="1" customWidth="1"/>
    <col min="6403" max="6403" width="12.7109375" style="8" bestFit="1" customWidth="1"/>
    <col min="6404" max="6404" width="13.7109375" style="8" bestFit="1" customWidth="1"/>
    <col min="6405" max="6405" width="12.7109375" style="8" bestFit="1" customWidth="1"/>
    <col min="6406" max="6406" width="12.28515625" style="8" bestFit="1" customWidth="1"/>
    <col min="6407" max="6407" width="12.7109375" style="8" bestFit="1" customWidth="1"/>
    <col min="6408" max="6408" width="12.42578125" style="8" bestFit="1" customWidth="1"/>
    <col min="6409" max="6409" width="12.5703125" style="8" bestFit="1" customWidth="1"/>
    <col min="6410" max="6410" width="13.7109375" style="8" bestFit="1" customWidth="1"/>
    <col min="6411" max="6415" width="13.7109375" style="8" customWidth="1"/>
    <col min="6416" max="6416" width="16" style="8" customWidth="1"/>
    <col min="6417" max="6418" width="14" style="8" bestFit="1" customWidth="1"/>
    <col min="6419" max="6419" width="4.7109375" style="8" bestFit="1" customWidth="1"/>
    <col min="6420" max="6656" width="9.140625" style="8"/>
    <col min="6657" max="6657" width="12.140625" style="8" customWidth="1"/>
    <col min="6658" max="6658" width="14.7109375" style="8" bestFit="1" customWidth="1"/>
    <col min="6659" max="6659" width="12.7109375" style="8" bestFit="1" customWidth="1"/>
    <col min="6660" max="6660" width="13.7109375" style="8" bestFit="1" customWidth="1"/>
    <col min="6661" max="6661" width="12.7109375" style="8" bestFit="1" customWidth="1"/>
    <col min="6662" max="6662" width="12.28515625" style="8" bestFit="1" customWidth="1"/>
    <col min="6663" max="6663" width="12.7109375" style="8" bestFit="1" customWidth="1"/>
    <col min="6664" max="6664" width="12.42578125" style="8" bestFit="1" customWidth="1"/>
    <col min="6665" max="6665" width="12.5703125" style="8" bestFit="1" customWidth="1"/>
    <col min="6666" max="6666" width="13.7109375" style="8" bestFit="1" customWidth="1"/>
    <col min="6667" max="6671" width="13.7109375" style="8" customWidth="1"/>
    <col min="6672" max="6672" width="16" style="8" customWidth="1"/>
    <col min="6673" max="6674" width="14" style="8" bestFit="1" customWidth="1"/>
    <col min="6675" max="6675" width="4.7109375" style="8" bestFit="1" customWidth="1"/>
    <col min="6676" max="6912" width="9.140625" style="8"/>
    <col min="6913" max="6913" width="12.140625" style="8" customWidth="1"/>
    <col min="6914" max="6914" width="14.7109375" style="8" bestFit="1" customWidth="1"/>
    <col min="6915" max="6915" width="12.7109375" style="8" bestFit="1" customWidth="1"/>
    <col min="6916" max="6916" width="13.7109375" style="8" bestFit="1" customWidth="1"/>
    <col min="6917" max="6917" width="12.7109375" style="8" bestFit="1" customWidth="1"/>
    <col min="6918" max="6918" width="12.28515625" style="8" bestFit="1" customWidth="1"/>
    <col min="6919" max="6919" width="12.7109375" style="8" bestFit="1" customWidth="1"/>
    <col min="6920" max="6920" width="12.42578125" style="8" bestFit="1" customWidth="1"/>
    <col min="6921" max="6921" width="12.5703125" style="8" bestFit="1" customWidth="1"/>
    <col min="6922" max="6922" width="13.7109375" style="8" bestFit="1" customWidth="1"/>
    <col min="6923" max="6927" width="13.7109375" style="8" customWidth="1"/>
    <col min="6928" max="6928" width="16" style="8" customWidth="1"/>
    <col min="6929" max="6930" width="14" style="8" bestFit="1" customWidth="1"/>
    <col min="6931" max="6931" width="4.7109375" style="8" bestFit="1" customWidth="1"/>
    <col min="6932" max="7168" width="9.140625" style="8"/>
    <col min="7169" max="7169" width="12.140625" style="8" customWidth="1"/>
    <col min="7170" max="7170" width="14.7109375" style="8" bestFit="1" customWidth="1"/>
    <col min="7171" max="7171" width="12.7109375" style="8" bestFit="1" customWidth="1"/>
    <col min="7172" max="7172" width="13.7109375" style="8" bestFit="1" customWidth="1"/>
    <col min="7173" max="7173" width="12.7109375" style="8" bestFit="1" customWidth="1"/>
    <col min="7174" max="7174" width="12.28515625" style="8" bestFit="1" customWidth="1"/>
    <col min="7175" max="7175" width="12.7109375" style="8" bestFit="1" customWidth="1"/>
    <col min="7176" max="7176" width="12.42578125" style="8" bestFit="1" customWidth="1"/>
    <col min="7177" max="7177" width="12.5703125" style="8" bestFit="1" customWidth="1"/>
    <col min="7178" max="7178" width="13.7109375" style="8" bestFit="1" customWidth="1"/>
    <col min="7179" max="7183" width="13.7109375" style="8" customWidth="1"/>
    <col min="7184" max="7184" width="16" style="8" customWidth="1"/>
    <col min="7185" max="7186" width="14" style="8" bestFit="1" customWidth="1"/>
    <col min="7187" max="7187" width="4.7109375" style="8" bestFit="1" customWidth="1"/>
    <col min="7188" max="7424" width="9.140625" style="8"/>
    <col min="7425" max="7425" width="12.140625" style="8" customWidth="1"/>
    <col min="7426" max="7426" width="14.7109375" style="8" bestFit="1" customWidth="1"/>
    <col min="7427" max="7427" width="12.7109375" style="8" bestFit="1" customWidth="1"/>
    <col min="7428" max="7428" width="13.7109375" style="8" bestFit="1" customWidth="1"/>
    <col min="7429" max="7429" width="12.7109375" style="8" bestFit="1" customWidth="1"/>
    <col min="7430" max="7430" width="12.28515625" style="8" bestFit="1" customWidth="1"/>
    <col min="7431" max="7431" width="12.7109375" style="8" bestFit="1" customWidth="1"/>
    <col min="7432" max="7432" width="12.42578125" style="8" bestFit="1" customWidth="1"/>
    <col min="7433" max="7433" width="12.5703125" style="8" bestFit="1" customWidth="1"/>
    <col min="7434" max="7434" width="13.7109375" style="8" bestFit="1" customWidth="1"/>
    <col min="7435" max="7439" width="13.7109375" style="8" customWidth="1"/>
    <col min="7440" max="7440" width="16" style="8" customWidth="1"/>
    <col min="7441" max="7442" width="14" style="8" bestFit="1" customWidth="1"/>
    <col min="7443" max="7443" width="4.7109375" style="8" bestFit="1" customWidth="1"/>
    <col min="7444" max="7680" width="9.140625" style="8"/>
    <col min="7681" max="7681" width="12.140625" style="8" customWidth="1"/>
    <col min="7682" max="7682" width="14.7109375" style="8" bestFit="1" customWidth="1"/>
    <col min="7683" max="7683" width="12.7109375" style="8" bestFit="1" customWidth="1"/>
    <col min="7684" max="7684" width="13.7109375" style="8" bestFit="1" customWidth="1"/>
    <col min="7685" max="7685" width="12.7109375" style="8" bestFit="1" customWidth="1"/>
    <col min="7686" max="7686" width="12.28515625" style="8" bestFit="1" customWidth="1"/>
    <col min="7687" max="7687" width="12.7109375" style="8" bestFit="1" customWidth="1"/>
    <col min="7688" max="7688" width="12.42578125" style="8" bestFit="1" customWidth="1"/>
    <col min="7689" max="7689" width="12.5703125" style="8" bestFit="1" customWidth="1"/>
    <col min="7690" max="7690" width="13.7109375" style="8" bestFit="1" customWidth="1"/>
    <col min="7691" max="7695" width="13.7109375" style="8" customWidth="1"/>
    <col min="7696" max="7696" width="16" style="8" customWidth="1"/>
    <col min="7697" max="7698" width="14" style="8" bestFit="1" customWidth="1"/>
    <col min="7699" max="7699" width="4.7109375" style="8" bestFit="1" customWidth="1"/>
    <col min="7700" max="7936" width="9.140625" style="8"/>
    <col min="7937" max="7937" width="12.140625" style="8" customWidth="1"/>
    <col min="7938" max="7938" width="14.7109375" style="8" bestFit="1" customWidth="1"/>
    <col min="7939" max="7939" width="12.7109375" style="8" bestFit="1" customWidth="1"/>
    <col min="7940" max="7940" width="13.7109375" style="8" bestFit="1" customWidth="1"/>
    <col min="7941" max="7941" width="12.7109375" style="8" bestFit="1" customWidth="1"/>
    <col min="7942" max="7942" width="12.28515625" style="8" bestFit="1" customWidth="1"/>
    <col min="7943" max="7943" width="12.7109375" style="8" bestFit="1" customWidth="1"/>
    <col min="7944" max="7944" width="12.42578125" style="8" bestFit="1" customWidth="1"/>
    <col min="7945" max="7945" width="12.5703125" style="8" bestFit="1" customWidth="1"/>
    <col min="7946" max="7946" width="13.7109375" style="8" bestFit="1" customWidth="1"/>
    <col min="7947" max="7951" width="13.7109375" style="8" customWidth="1"/>
    <col min="7952" max="7952" width="16" style="8" customWidth="1"/>
    <col min="7953" max="7954" width="14" style="8" bestFit="1" customWidth="1"/>
    <col min="7955" max="7955" width="4.7109375" style="8" bestFit="1" customWidth="1"/>
    <col min="7956" max="8192" width="9.140625" style="8"/>
    <col min="8193" max="8193" width="12.140625" style="8" customWidth="1"/>
    <col min="8194" max="8194" width="14.7109375" style="8" bestFit="1" customWidth="1"/>
    <col min="8195" max="8195" width="12.7109375" style="8" bestFit="1" customWidth="1"/>
    <col min="8196" max="8196" width="13.7109375" style="8" bestFit="1" customWidth="1"/>
    <col min="8197" max="8197" width="12.7109375" style="8" bestFit="1" customWidth="1"/>
    <col min="8198" max="8198" width="12.28515625" style="8" bestFit="1" customWidth="1"/>
    <col min="8199" max="8199" width="12.7109375" style="8" bestFit="1" customWidth="1"/>
    <col min="8200" max="8200" width="12.42578125" style="8" bestFit="1" customWidth="1"/>
    <col min="8201" max="8201" width="12.5703125" style="8" bestFit="1" customWidth="1"/>
    <col min="8202" max="8202" width="13.7109375" style="8" bestFit="1" customWidth="1"/>
    <col min="8203" max="8207" width="13.7109375" style="8" customWidth="1"/>
    <col min="8208" max="8208" width="16" style="8" customWidth="1"/>
    <col min="8209" max="8210" width="14" style="8" bestFit="1" customWidth="1"/>
    <col min="8211" max="8211" width="4.7109375" style="8" bestFit="1" customWidth="1"/>
    <col min="8212" max="8448" width="9.140625" style="8"/>
    <col min="8449" max="8449" width="12.140625" style="8" customWidth="1"/>
    <col min="8450" max="8450" width="14.7109375" style="8" bestFit="1" customWidth="1"/>
    <col min="8451" max="8451" width="12.7109375" style="8" bestFit="1" customWidth="1"/>
    <col min="8452" max="8452" width="13.7109375" style="8" bestFit="1" customWidth="1"/>
    <col min="8453" max="8453" width="12.7109375" style="8" bestFit="1" customWidth="1"/>
    <col min="8454" max="8454" width="12.28515625" style="8" bestFit="1" customWidth="1"/>
    <col min="8455" max="8455" width="12.7109375" style="8" bestFit="1" customWidth="1"/>
    <col min="8456" max="8456" width="12.42578125" style="8" bestFit="1" customWidth="1"/>
    <col min="8457" max="8457" width="12.5703125" style="8" bestFit="1" customWidth="1"/>
    <col min="8458" max="8458" width="13.7109375" style="8" bestFit="1" customWidth="1"/>
    <col min="8459" max="8463" width="13.7109375" style="8" customWidth="1"/>
    <col min="8464" max="8464" width="16" style="8" customWidth="1"/>
    <col min="8465" max="8466" width="14" style="8" bestFit="1" customWidth="1"/>
    <col min="8467" max="8467" width="4.7109375" style="8" bestFit="1" customWidth="1"/>
    <col min="8468" max="8704" width="9.140625" style="8"/>
    <col min="8705" max="8705" width="12.140625" style="8" customWidth="1"/>
    <col min="8706" max="8706" width="14.7109375" style="8" bestFit="1" customWidth="1"/>
    <col min="8707" max="8707" width="12.7109375" style="8" bestFit="1" customWidth="1"/>
    <col min="8708" max="8708" width="13.7109375" style="8" bestFit="1" customWidth="1"/>
    <col min="8709" max="8709" width="12.7109375" style="8" bestFit="1" customWidth="1"/>
    <col min="8710" max="8710" width="12.28515625" style="8" bestFit="1" customWidth="1"/>
    <col min="8711" max="8711" width="12.7109375" style="8" bestFit="1" customWidth="1"/>
    <col min="8712" max="8712" width="12.42578125" style="8" bestFit="1" customWidth="1"/>
    <col min="8713" max="8713" width="12.5703125" style="8" bestFit="1" customWidth="1"/>
    <col min="8714" max="8714" width="13.7109375" style="8" bestFit="1" customWidth="1"/>
    <col min="8715" max="8719" width="13.7109375" style="8" customWidth="1"/>
    <col min="8720" max="8720" width="16" style="8" customWidth="1"/>
    <col min="8721" max="8722" width="14" style="8" bestFit="1" customWidth="1"/>
    <col min="8723" max="8723" width="4.7109375" style="8" bestFit="1" customWidth="1"/>
    <col min="8724" max="8960" width="9.140625" style="8"/>
    <col min="8961" max="8961" width="12.140625" style="8" customWidth="1"/>
    <col min="8962" max="8962" width="14.7109375" style="8" bestFit="1" customWidth="1"/>
    <col min="8963" max="8963" width="12.7109375" style="8" bestFit="1" customWidth="1"/>
    <col min="8964" max="8964" width="13.7109375" style="8" bestFit="1" customWidth="1"/>
    <col min="8965" max="8965" width="12.7109375" style="8" bestFit="1" customWidth="1"/>
    <col min="8966" max="8966" width="12.28515625" style="8" bestFit="1" customWidth="1"/>
    <col min="8967" max="8967" width="12.7109375" style="8" bestFit="1" customWidth="1"/>
    <col min="8968" max="8968" width="12.42578125" style="8" bestFit="1" customWidth="1"/>
    <col min="8969" max="8969" width="12.5703125" style="8" bestFit="1" customWidth="1"/>
    <col min="8970" max="8970" width="13.7109375" style="8" bestFit="1" customWidth="1"/>
    <col min="8971" max="8975" width="13.7109375" style="8" customWidth="1"/>
    <col min="8976" max="8976" width="16" style="8" customWidth="1"/>
    <col min="8977" max="8978" width="14" style="8" bestFit="1" customWidth="1"/>
    <col min="8979" max="8979" width="4.7109375" style="8" bestFit="1" customWidth="1"/>
    <col min="8980" max="9216" width="9.140625" style="8"/>
    <col min="9217" max="9217" width="12.140625" style="8" customWidth="1"/>
    <col min="9218" max="9218" width="14.7109375" style="8" bestFit="1" customWidth="1"/>
    <col min="9219" max="9219" width="12.7109375" style="8" bestFit="1" customWidth="1"/>
    <col min="9220" max="9220" width="13.7109375" style="8" bestFit="1" customWidth="1"/>
    <col min="9221" max="9221" width="12.7109375" style="8" bestFit="1" customWidth="1"/>
    <col min="9222" max="9222" width="12.28515625" style="8" bestFit="1" customWidth="1"/>
    <col min="9223" max="9223" width="12.7109375" style="8" bestFit="1" customWidth="1"/>
    <col min="9224" max="9224" width="12.42578125" style="8" bestFit="1" customWidth="1"/>
    <col min="9225" max="9225" width="12.5703125" style="8" bestFit="1" customWidth="1"/>
    <col min="9226" max="9226" width="13.7109375" style="8" bestFit="1" customWidth="1"/>
    <col min="9227" max="9231" width="13.7109375" style="8" customWidth="1"/>
    <col min="9232" max="9232" width="16" style="8" customWidth="1"/>
    <col min="9233" max="9234" width="14" style="8" bestFit="1" customWidth="1"/>
    <col min="9235" max="9235" width="4.7109375" style="8" bestFit="1" customWidth="1"/>
    <col min="9236" max="9472" width="9.140625" style="8"/>
    <col min="9473" max="9473" width="12.140625" style="8" customWidth="1"/>
    <col min="9474" max="9474" width="14.7109375" style="8" bestFit="1" customWidth="1"/>
    <col min="9475" max="9475" width="12.7109375" style="8" bestFit="1" customWidth="1"/>
    <col min="9476" max="9476" width="13.7109375" style="8" bestFit="1" customWidth="1"/>
    <col min="9477" max="9477" width="12.7109375" style="8" bestFit="1" customWidth="1"/>
    <col min="9478" max="9478" width="12.28515625" style="8" bestFit="1" customWidth="1"/>
    <col min="9479" max="9479" width="12.7109375" style="8" bestFit="1" customWidth="1"/>
    <col min="9480" max="9480" width="12.42578125" style="8" bestFit="1" customWidth="1"/>
    <col min="9481" max="9481" width="12.5703125" style="8" bestFit="1" customWidth="1"/>
    <col min="9482" max="9482" width="13.7109375" style="8" bestFit="1" customWidth="1"/>
    <col min="9483" max="9487" width="13.7109375" style="8" customWidth="1"/>
    <col min="9488" max="9488" width="16" style="8" customWidth="1"/>
    <col min="9489" max="9490" width="14" style="8" bestFit="1" customWidth="1"/>
    <col min="9491" max="9491" width="4.7109375" style="8" bestFit="1" customWidth="1"/>
    <col min="9492" max="9728" width="9.140625" style="8"/>
    <col min="9729" max="9729" width="12.140625" style="8" customWidth="1"/>
    <col min="9730" max="9730" width="14.7109375" style="8" bestFit="1" customWidth="1"/>
    <col min="9731" max="9731" width="12.7109375" style="8" bestFit="1" customWidth="1"/>
    <col min="9732" max="9732" width="13.7109375" style="8" bestFit="1" customWidth="1"/>
    <col min="9733" max="9733" width="12.7109375" style="8" bestFit="1" customWidth="1"/>
    <col min="9734" max="9734" width="12.28515625" style="8" bestFit="1" customWidth="1"/>
    <col min="9735" max="9735" width="12.7109375" style="8" bestFit="1" customWidth="1"/>
    <col min="9736" max="9736" width="12.42578125" style="8" bestFit="1" customWidth="1"/>
    <col min="9737" max="9737" width="12.5703125" style="8" bestFit="1" customWidth="1"/>
    <col min="9738" max="9738" width="13.7109375" style="8" bestFit="1" customWidth="1"/>
    <col min="9739" max="9743" width="13.7109375" style="8" customWidth="1"/>
    <col min="9744" max="9744" width="16" style="8" customWidth="1"/>
    <col min="9745" max="9746" width="14" style="8" bestFit="1" customWidth="1"/>
    <col min="9747" max="9747" width="4.7109375" style="8" bestFit="1" customWidth="1"/>
    <col min="9748" max="9984" width="9.140625" style="8"/>
    <col min="9985" max="9985" width="12.140625" style="8" customWidth="1"/>
    <col min="9986" max="9986" width="14.7109375" style="8" bestFit="1" customWidth="1"/>
    <col min="9987" max="9987" width="12.7109375" style="8" bestFit="1" customWidth="1"/>
    <col min="9988" max="9988" width="13.7109375" style="8" bestFit="1" customWidth="1"/>
    <col min="9989" max="9989" width="12.7109375" style="8" bestFit="1" customWidth="1"/>
    <col min="9990" max="9990" width="12.28515625" style="8" bestFit="1" customWidth="1"/>
    <col min="9991" max="9991" width="12.7109375" style="8" bestFit="1" customWidth="1"/>
    <col min="9992" max="9992" width="12.42578125" style="8" bestFit="1" customWidth="1"/>
    <col min="9993" max="9993" width="12.5703125" style="8" bestFit="1" customWidth="1"/>
    <col min="9994" max="9994" width="13.7109375" style="8" bestFit="1" customWidth="1"/>
    <col min="9995" max="9999" width="13.7109375" style="8" customWidth="1"/>
    <col min="10000" max="10000" width="16" style="8" customWidth="1"/>
    <col min="10001" max="10002" width="14" style="8" bestFit="1" customWidth="1"/>
    <col min="10003" max="10003" width="4.7109375" style="8" bestFit="1" customWidth="1"/>
    <col min="10004" max="10240" width="9.140625" style="8"/>
    <col min="10241" max="10241" width="12.140625" style="8" customWidth="1"/>
    <col min="10242" max="10242" width="14.7109375" style="8" bestFit="1" customWidth="1"/>
    <col min="10243" max="10243" width="12.7109375" style="8" bestFit="1" customWidth="1"/>
    <col min="10244" max="10244" width="13.7109375" style="8" bestFit="1" customWidth="1"/>
    <col min="10245" max="10245" width="12.7109375" style="8" bestFit="1" customWidth="1"/>
    <col min="10246" max="10246" width="12.28515625" style="8" bestFit="1" customWidth="1"/>
    <col min="10247" max="10247" width="12.7109375" style="8" bestFit="1" customWidth="1"/>
    <col min="10248" max="10248" width="12.42578125" style="8" bestFit="1" customWidth="1"/>
    <col min="10249" max="10249" width="12.5703125" style="8" bestFit="1" customWidth="1"/>
    <col min="10250" max="10250" width="13.7109375" style="8" bestFit="1" customWidth="1"/>
    <col min="10251" max="10255" width="13.7109375" style="8" customWidth="1"/>
    <col min="10256" max="10256" width="16" style="8" customWidth="1"/>
    <col min="10257" max="10258" width="14" style="8" bestFit="1" customWidth="1"/>
    <col min="10259" max="10259" width="4.7109375" style="8" bestFit="1" customWidth="1"/>
    <col min="10260" max="10496" width="9.140625" style="8"/>
    <col min="10497" max="10497" width="12.140625" style="8" customWidth="1"/>
    <col min="10498" max="10498" width="14.7109375" style="8" bestFit="1" customWidth="1"/>
    <col min="10499" max="10499" width="12.7109375" style="8" bestFit="1" customWidth="1"/>
    <col min="10500" max="10500" width="13.7109375" style="8" bestFit="1" customWidth="1"/>
    <col min="10501" max="10501" width="12.7109375" style="8" bestFit="1" customWidth="1"/>
    <col min="10502" max="10502" width="12.28515625" style="8" bestFit="1" customWidth="1"/>
    <col min="10503" max="10503" width="12.7109375" style="8" bestFit="1" customWidth="1"/>
    <col min="10504" max="10504" width="12.42578125" style="8" bestFit="1" customWidth="1"/>
    <col min="10505" max="10505" width="12.5703125" style="8" bestFit="1" customWidth="1"/>
    <col min="10506" max="10506" width="13.7109375" style="8" bestFit="1" customWidth="1"/>
    <col min="10507" max="10511" width="13.7109375" style="8" customWidth="1"/>
    <col min="10512" max="10512" width="16" style="8" customWidth="1"/>
    <col min="10513" max="10514" width="14" style="8" bestFit="1" customWidth="1"/>
    <col min="10515" max="10515" width="4.7109375" style="8" bestFit="1" customWidth="1"/>
    <col min="10516" max="10752" width="9.140625" style="8"/>
    <col min="10753" max="10753" width="12.140625" style="8" customWidth="1"/>
    <col min="10754" max="10754" width="14.7109375" style="8" bestFit="1" customWidth="1"/>
    <col min="10755" max="10755" width="12.7109375" style="8" bestFit="1" customWidth="1"/>
    <col min="10756" max="10756" width="13.7109375" style="8" bestFit="1" customWidth="1"/>
    <col min="10757" max="10757" width="12.7109375" style="8" bestFit="1" customWidth="1"/>
    <col min="10758" max="10758" width="12.28515625" style="8" bestFit="1" customWidth="1"/>
    <col min="10759" max="10759" width="12.7109375" style="8" bestFit="1" customWidth="1"/>
    <col min="10760" max="10760" width="12.42578125" style="8" bestFit="1" customWidth="1"/>
    <col min="10761" max="10761" width="12.5703125" style="8" bestFit="1" customWidth="1"/>
    <col min="10762" max="10762" width="13.7109375" style="8" bestFit="1" customWidth="1"/>
    <col min="10763" max="10767" width="13.7109375" style="8" customWidth="1"/>
    <col min="10768" max="10768" width="16" style="8" customWidth="1"/>
    <col min="10769" max="10770" width="14" style="8" bestFit="1" customWidth="1"/>
    <col min="10771" max="10771" width="4.7109375" style="8" bestFit="1" customWidth="1"/>
    <col min="10772" max="11008" width="9.140625" style="8"/>
    <col min="11009" max="11009" width="12.140625" style="8" customWidth="1"/>
    <col min="11010" max="11010" width="14.7109375" style="8" bestFit="1" customWidth="1"/>
    <col min="11011" max="11011" width="12.7109375" style="8" bestFit="1" customWidth="1"/>
    <col min="11012" max="11012" width="13.7109375" style="8" bestFit="1" customWidth="1"/>
    <col min="11013" max="11013" width="12.7109375" style="8" bestFit="1" customWidth="1"/>
    <col min="11014" max="11014" width="12.28515625" style="8" bestFit="1" customWidth="1"/>
    <col min="11015" max="11015" width="12.7109375" style="8" bestFit="1" customWidth="1"/>
    <col min="11016" max="11016" width="12.42578125" style="8" bestFit="1" customWidth="1"/>
    <col min="11017" max="11017" width="12.5703125" style="8" bestFit="1" customWidth="1"/>
    <col min="11018" max="11018" width="13.7109375" style="8" bestFit="1" customWidth="1"/>
    <col min="11019" max="11023" width="13.7109375" style="8" customWidth="1"/>
    <col min="11024" max="11024" width="16" style="8" customWidth="1"/>
    <col min="11025" max="11026" width="14" style="8" bestFit="1" customWidth="1"/>
    <col min="11027" max="11027" width="4.7109375" style="8" bestFit="1" customWidth="1"/>
    <col min="11028" max="11264" width="9.140625" style="8"/>
    <col min="11265" max="11265" width="12.140625" style="8" customWidth="1"/>
    <col min="11266" max="11266" width="14.7109375" style="8" bestFit="1" customWidth="1"/>
    <col min="11267" max="11267" width="12.7109375" style="8" bestFit="1" customWidth="1"/>
    <col min="11268" max="11268" width="13.7109375" style="8" bestFit="1" customWidth="1"/>
    <col min="11269" max="11269" width="12.7109375" style="8" bestFit="1" customWidth="1"/>
    <col min="11270" max="11270" width="12.28515625" style="8" bestFit="1" customWidth="1"/>
    <col min="11271" max="11271" width="12.7109375" style="8" bestFit="1" customWidth="1"/>
    <col min="11272" max="11272" width="12.42578125" style="8" bestFit="1" customWidth="1"/>
    <col min="11273" max="11273" width="12.5703125" style="8" bestFit="1" customWidth="1"/>
    <col min="11274" max="11274" width="13.7109375" style="8" bestFit="1" customWidth="1"/>
    <col min="11275" max="11279" width="13.7109375" style="8" customWidth="1"/>
    <col min="11280" max="11280" width="16" style="8" customWidth="1"/>
    <col min="11281" max="11282" width="14" style="8" bestFit="1" customWidth="1"/>
    <col min="11283" max="11283" width="4.7109375" style="8" bestFit="1" customWidth="1"/>
    <col min="11284" max="11520" width="9.140625" style="8"/>
    <col min="11521" max="11521" width="12.140625" style="8" customWidth="1"/>
    <col min="11522" max="11522" width="14.7109375" style="8" bestFit="1" customWidth="1"/>
    <col min="11523" max="11523" width="12.7109375" style="8" bestFit="1" customWidth="1"/>
    <col min="11524" max="11524" width="13.7109375" style="8" bestFit="1" customWidth="1"/>
    <col min="11525" max="11525" width="12.7109375" style="8" bestFit="1" customWidth="1"/>
    <col min="11526" max="11526" width="12.28515625" style="8" bestFit="1" customWidth="1"/>
    <col min="11527" max="11527" width="12.7109375" style="8" bestFit="1" customWidth="1"/>
    <col min="11528" max="11528" width="12.42578125" style="8" bestFit="1" customWidth="1"/>
    <col min="11529" max="11529" width="12.5703125" style="8" bestFit="1" customWidth="1"/>
    <col min="11530" max="11530" width="13.7109375" style="8" bestFit="1" customWidth="1"/>
    <col min="11531" max="11535" width="13.7109375" style="8" customWidth="1"/>
    <col min="11536" max="11536" width="16" style="8" customWidth="1"/>
    <col min="11537" max="11538" width="14" style="8" bestFit="1" customWidth="1"/>
    <col min="11539" max="11539" width="4.7109375" style="8" bestFit="1" customWidth="1"/>
    <col min="11540" max="11776" width="9.140625" style="8"/>
    <col min="11777" max="11777" width="12.140625" style="8" customWidth="1"/>
    <col min="11778" max="11778" width="14.7109375" style="8" bestFit="1" customWidth="1"/>
    <col min="11779" max="11779" width="12.7109375" style="8" bestFit="1" customWidth="1"/>
    <col min="11780" max="11780" width="13.7109375" style="8" bestFit="1" customWidth="1"/>
    <col min="11781" max="11781" width="12.7109375" style="8" bestFit="1" customWidth="1"/>
    <col min="11782" max="11782" width="12.28515625" style="8" bestFit="1" customWidth="1"/>
    <col min="11783" max="11783" width="12.7109375" style="8" bestFit="1" customWidth="1"/>
    <col min="11784" max="11784" width="12.42578125" style="8" bestFit="1" customWidth="1"/>
    <col min="11785" max="11785" width="12.5703125" style="8" bestFit="1" customWidth="1"/>
    <col min="11786" max="11786" width="13.7109375" style="8" bestFit="1" customWidth="1"/>
    <col min="11787" max="11791" width="13.7109375" style="8" customWidth="1"/>
    <col min="11792" max="11792" width="16" style="8" customWidth="1"/>
    <col min="11793" max="11794" width="14" style="8" bestFit="1" customWidth="1"/>
    <col min="11795" max="11795" width="4.7109375" style="8" bestFit="1" customWidth="1"/>
    <col min="11796" max="12032" width="9.140625" style="8"/>
    <col min="12033" max="12033" width="12.140625" style="8" customWidth="1"/>
    <col min="12034" max="12034" width="14.7109375" style="8" bestFit="1" customWidth="1"/>
    <col min="12035" max="12035" width="12.7109375" style="8" bestFit="1" customWidth="1"/>
    <col min="12036" max="12036" width="13.7109375" style="8" bestFit="1" customWidth="1"/>
    <col min="12037" max="12037" width="12.7109375" style="8" bestFit="1" customWidth="1"/>
    <col min="12038" max="12038" width="12.28515625" style="8" bestFit="1" customWidth="1"/>
    <col min="12039" max="12039" width="12.7109375" style="8" bestFit="1" customWidth="1"/>
    <col min="12040" max="12040" width="12.42578125" style="8" bestFit="1" customWidth="1"/>
    <col min="12041" max="12041" width="12.5703125" style="8" bestFit="1" customWidth="1"/>
    <col min="12042" max="12042" width="13.7109375" style="8" bestFit="1" customWidth="1"/>
    <col min="12043" max="12047" width="13.7109375" style="8" customWidth="1"/>
    <col min="12048" max="12048" width="16" style="8" customWidth="1"/>
    <col min="12049" max="12050" width="14" style="8" bestFit="1" customWidth="1"/>
    <col min="12051" max="12051" width="4.7109375" style="8" bestFit="1" customWidth="1"/>
    <col min="12052" max="12288" width="9.140625" style="8"/>
    <col min="12289" max="12289" width="12.140625" style="8" customWidth="1"/>
    <col min="12290" max="12290" width="14.7109375" style="8" bestFit="1" customWidth="1"/>
    <col min="12291" max="12291" width="12.7109375" style="8" bestFit="1" customWidth="1"/>
    <col min="12292" max="12292" width="13.7109375" style="8" bestFit="1" customWidth="1"/>
    <col min="12293" max="12293" width="12.7109375" style="8" bestFit="1" customWidth="1"/>
    <col min="12294" max="12294" width="12.28515625" style="8" bestFit="1" customWidth="1"/>
    <col min="12295" max="12295" width="12.7109375" style="8" bestFit="1" customWidth="1"/>
    <col min="12296" max="12296" width="12.42578125" style="8" bestFit="1" customWidth="1"/>
    <col min="12297" max="12297" width="12.5703125" style="8" bestFit="1" customWidth="1"/>
    <col min="12298" max="12298" width="13.7109375" style="8" bestFit="1" customWidth="1"/>
    <col min="12299" max="12303" width="13.7109375" style="8" customWidth="1"/>
    <col min="12304" max="12304" width="16" style="8" customWidth="1"/>
    <col min="12305" max="12306" width="14" style="8" bestFit="1" customWidth="1"/>
    <col min="12307" max="12307" width="4.7109375" style="8" bestFit="1" customWidth="1"/>
    <col min="12308" max="12544" width="9.140625" style="8"/>
    <col min="12545" max="12545" width="12.140625" style="8" customWidth="1"/>
    <col min="12546" max="12546" width="14.7109375" style="8" bestFit="1" customWidth="1"/>
    <col min="12547" max="12547" width="12.7109375" style="8" bestFit="1" customWidth="1"/>
    <col min="12548" max="12548" width="13.7109375" style="8" bestFit="1" customWidth="1"/>
    <col min="12549" max="12549" width="12.7109375" style="8" bestFit="1" customWidth="1"/>
    <col min="12550" max="12550" width="12.28515625" style="8" bestFit="1" customWidth="1"/>
    <col min="12551" max="12551" width="12.7109375" style="8" bestFit="1" customWidth="1"/>
    <col min="12552" max="12552" width="12.42578125" style="8" bestFit="1" customWidth="1"/>
    <col min="12553" max="12553" width="12.5703125" style="8" bestFit="1" customWidth="1"/>
    <col min="12554" max="12554" width="13.7109375" style="8" bestFit="1" customWidth="1"/>
    <col min="12555" max="12559" width="13.7109375" style="8" customWidth="1"/>
    <col min="12560" max="12560" width="16" style="8" customWidth="1"/>
    <col min="12561" max="12562" width="14" style="8" bestFit="1" customWidth="1"/>
    <col min="12563" max="12563" width="4.7109375" style="8" bestFit="1" customWidth="1"/>
    <col min="12564" max="12800" width="9.140625" style="8"/>
    <col min="12801" max="12801" width="12.140625" style="8" customWidth="1"/>
    <col min="12802" max="12802" width="14.7109375" style="8" bestFit="1" customWidth="1"/>
    <col min="12803" max="12803" width="12.7109375" style="8" bestFit="1" customWidth="1"/>
    <col min="12804" max="12804" width="13.7109375" style="8" bestFit="1" customWidth="1"/>
    <col min="12805" max="12805" width="12.7109375" style="8" bestFit="1" customWidth="1"/>
    <col min="12806" max="12806" width="12.28515625" style="8" bestFit="1" customWidth="1"/>
    <col min="12807" max="12807" width="12.7109375" style="8" bestFit="1" customWidth="1"/>
    <col min="12808" max="12808" width="12.42578125" style="8" bestFit="1" customWidth="1"/>
    <col min="12809" max="12809" width="12.5703125" style="8" bestFit="1" customWidth="1"/>
    <col min="12810" max="12810" width="13.7109375" style="8" bestFit="1" customWidth="1"/>
    <col min="12811" max="12815" width="13.7109375" style="8" customWidth="1"/>
    <col min="12816" max="12816" width="16" style="8" customWidth="1"/>
    <col min="12817" max="12818" width="14" style="8" bestFit="1" customWidth="1"/>
    <col min="12819" max="12819" width="4.7109375" style="8" bestFit="1" customWidth="1"/>
    <col min="12820" max="13056" width="9.140625" style="8"/>
    <col min="13057" max="13057" width="12.140625" style="8" customWidth="1"/>
    <col min="13058" max="13058" width="14.7109375" style="8" bestFit="1" customWidth="1"/>
    <col min="13059" max="13059" width="12.7109375" style="8" bestFit="1" customWidth="1"/>
    <col min="13060" max="13060" width="13.7109375" style="8" bestFit="1" customWidth="1"/>
    <col min="13061" max="13061" width="12.7109375" style="8" bestFit="1" customWidth="1"/>
    <col min="13062" max="13062" width="12.28515625" style="8" bestFit="1" customWidth="1"/>
    <col min="13063" max="13063" width="12.7109375" style="8" bestFit="1" customWidth="1"/>
    <col min="13064" max="13064" width="12.42578125" style="8" bestFit="1" customWidth="1"/>
    <col min="13065" max="13065" width="12.5703125" style="8" bestFit="1" customWidth="1"/>
    <col min="13066" max="13066" width="13.7109375" style="8" bestFit="1" customWidth="1"/>
    <col min="13067" max="13071" width="13.7109375" style="8" customWidth="1"/>
    <col min="13072" max="13072" width="16" style="8" customWidth="1"/>
    <col min="13073" max="13074" width="14" style="8" bestFit="1" customWidth="1"/>
    <col min="13075" max="13075" width="4.7109375" style="8" bestFit="1" customWidth="1"/>
    <col min="13076" max="13312" width="9.140625" style="8"/>
    <col min="13313" max="13313" width="12.140625" style="8" customWidth="1"/>
    <col min="13314" max="13314" width="14.7109375" style="8" bestFit="1" customWidth="1"/>
    <col min="13315" max="13315" width="12.7109375" style="8" bestFit="1" customWidth="1"/>
    <col min="13316" max="13316" width="13.7109375" style="8" bestFit="1" customWidth="1"/>
    <col min="13317" max="13317" width="12.7109375" style="8" bestFit="1" customWidth="1"/>
    <col min="13318" max="13318" width="12.28515625" style="8" bestFit="1" customWidth="1"/>
    <col min="13319" max="13319" width="12.7109375" style="8" bestFit="1" customWidth="1"/>
    <col min="13320" max="13320" width="12.42578125" style="8" bestFit="1" customWidth="1"/>
    <col min="13321" max="13321" width="12.5703125" style="8" bestFit="1" customWidth="1"/>
    <col min="13322" max="13322" width="13.7109375" style="8" bestFit="1" customWidth="1"/>
    <col min="13323" max="13327" width="13.7109375" style="8" customWidth="1"/>
    <col min="13328" max="13328" width="16" style="8" customWidth="1"/>
    <col min="13329" max="13330" width="14" style="8" bestFit="1" customWidth="1"/>
    <col min="13331" max="13331" width="4.7109375" style="8" bestFit="1" customWidth="1"/>
    <col min="13332" max="13568" width="9.140625" style="8"/>
    <col min="13569" max="13569" width="12.140625" style="8" customWidth="1"/>
    <col min="13570" max="13570" width="14.7109375" style="8" bestFit="1" customWidth="1"/>
    <col min="13571" max="13571" width="12.7109375" style="8" bestFit="1" customWidth="1"/>
    <col min="13572" max="13572" width="13.7109375" style="8" bestFit="1" customWidth="1"/>
    <col min="13573" max="13573" width="12.7109375" style="8" bestFit="1" customWidth="1"/>
    <col min="13574" max="13574" width="12.28515625" style="8" bestFit="1" customWidth="1"/>
    <col min="13575" max="13575" width="12.7109375" style="8" bestFit="1" customWidth="1"/>
    <col min="13576" max="13576" width="12.42578125" style="8" bestFit="1" customWidth="1"/>
    <col min="13577" max="13577" width="12.5703125" style="8" bestFit="1" customWidth="1"/>
    <col min="13578" max="13578" width="13.7109375" style="8" bestFit="1" customWidth="1"/>
    <col min="13579" max="13583" width="13.7109375" style="8" customWidth="1"/>
    <col min="13584" max="13584" width="16" style="8" customWidth="1"/>
    <col min="13585" max="13586" width="14" style="8" bestFit="1" customWidth="1"/>
    <col min="13587" max="13587" width="4.7109375" style="8" bestFit="1" customWidth="1"/>
    <col min="13588" max="13824" width="9.140625" style="8"/>
    <col min="13825" max="13825" width="12.140625" style="8" customWidth="1"/>
    <col min="13826" max="13826" width="14.7109375" style="8" bestFit="1" customWidth="1"/>
    <col min="13827" max="13827" width="12.7109375" style="8" bestFit="1" customWidth="1"/>
    <col min="13828" max="13828" width="13.7109375" style="8" bestFit="1" customWidth="1"/>
    <col min="13829" max="13829" width="12.7109375" style="8" bestFit="1" customWidth="1"/>
    <col min="13830" max="13830" width="12.28515625" style="8" bestFit="1" customWidth="1"/>
    <col min="13831" max="13831" width="12.7109375" style="8" bestFit="1" customWidth="1"/>
    <col min="13832" max="13832" width="12.42578125" style="8" bestFit="1" customWidth="1"/>
    <col min="13833" max="13833" width="12.5703125" style="8" bestFit="1" customWidth="1"/>
    <col min="13834" max="13834" width="13.7109375" style="8" bestFit="1" customWidth="1"/>
    <col min="13835" max="13839" width="13.7109375" style="8" customWidth="1"/>
    <col min="13840" max="13840" width="16" style="8" customWidth="1"/>
    <col min="13841" max="13842" width="14" style="8" bestFit="1" customWidth="1"/>
    <col min="13843" max="13843" width="4.7109375" style="8" bestFit="1" customWidth="1"/>
    <col min="13844" max="14080" width="9.140625" style="8"/>
    <col min="14081" max="14081" width="12.140625" style="8" customWidth="1"/>
    <col min="14082" max="14082" width="14.7109375" style="8" bestFit="1" customWidth="1"/>
    <col min="14083" max="14083" width="12.7109375" style="8" bestFit="1" customWidth="1"/>
    <col min="14084" max="14084" width="13.7109375" style="8" bestFit="1" customWidth="1"/>
    <col min="14085" max="14085" width="12.7109375" style="8" bestFit="1" customWidth="1"/>
    <col min="14086" max="14086" width="12.28515625" style="8" bestFit="1" customWidth="1"/>
    <col min="14087" max="14087" width="12.7109375" style="8" bestFit="1" customWidth="1"/>
    <col min="14088" max="14088" width="12.42578125" style="8" bestFit="1" customWidth="1"/>
    <col min="14089" max="14089" width="12.5703125" style="8" bestFit="1" customWidth="1"/>
    <col min="14090" max="14090" width="13.7109375" style="8" bestFit="1" customWidth="1"/>
    <col min="14091" max="14095" width="13.7109375" style="8" customWidth="1"/>
    <col min="14096" max="14096" width="16" style="8" customWidth="1"/>
    <col min="14097" max="14098" width="14" style="8" bestFit="1" customWidth="1"/>
    <col min="14099" max="14099" width="4.7109375" style="8" bestFit="1" customWidth="1"/>
    <col min="14100" max="14336" width="9.140625" style="8"/>
    <col min="14337" max="14337" width="12.140625" style="8" customWidth="1"/>
    <col min="14338" max="14338" width="14.7109375" style="8" bestFit="1" customWidth="1"/>
    <col min="14339" max="14339" width="12.7109375" style="8" bestFit="1" customWidth="1"/>
    <col min="14340" max="14340" width="13.7109375" style="8" bestFit="1" customWidth="1"/>
    <col min="14341" max="14341" width="12.7109375" style="8" bestFit="1" customWidth="1"/>
    <col min="14342" max="14342" width="12.28515625" style="8" bestFit="1" customWidth="1"/>
    <col min="14343" max="14343" width="12.7109375" style="8" bestFit="1" customWidth="1"/>
    <col min="14344" max="14344" width="12.42578125" style="8" bestFit="1" customWidth="1"/>
    <col min="14345" max="14345" width="12.5703125" style="8" bestFit="1" customWidth="1"/>
    <col min="14346" max="14346" width="13.7109375" style="8" bestFit="1" customWidth="1"/>
    <col min="14347" max="14351" width="13.7109375" style="8" customWidth="1"/>
    <col min="14352" max="14352" width="16" style="8" customWidth="1"/>
    <col min="14353" max="14354" width="14" style="8" bestFit="1" customWidth="1"/>
    <col min="14355" max="14355" width="4.7109375" style="8" bestFit="1" customWidth="1"/>
    <col min="14356" max="14592" width="9.140625" style="8"/>
    <col min="14593" max="14593" width="12.140625" style="8" customWidth="1"/>
    <col min="14594" max="14594" width="14.7109375" style="8" bestFit="1" customWidth="1"/>
    <col min="14595" max="14595" width="12.7109375" style="8" bestFit="1" customWidth="1"/>
    <col min="14596" max="14596" width="13.7109375" style="8" bestFit="1" customWidth="1"/>
    <col min="14597" max="14597" width="12.7109375" style="8" bestFit="1" customWidth="1"/>
    <col min="14598" max="14598" width="12.28515625" style="8" bestFit="1" customWidth="1"/>
    <col min="14599" max="14599" width="12.7109375" style="8" bestFit="1" customWidth="1"/>
    <col min="14600" max="14600" width="12.42578125" style="8" bestFit="1" customWidth="1"/>
    <col min="14601" max="14601" width="12.5703125" style="8" bestFit="1" customWidth="1"/>
    <col min="14602" max="14602" width="13.7109375" style="8" bestFit="1" customWidth="1"/>
    <col min="14603" max="14607" width="13.7109375" style="8" customWidth="1"/>
    <col min="14608" max="14608" width="16" style="8" customWidth="1"/>
    <col min="14609" max="14610" width="14" style="8" bestFit="1" customWidth="1"/>
    <col min="14611" max="14611" width="4.7109375" style="8" bestFit="1" customWidth="1"/>
    <col min="14612" max="14848" width="9.140625" style="8"/>
    <col min="14849" max="14849" width="12.140625" style="8" customWidth="1"/>
    <col min="14850" max="14850" width="14.7109375" style="8" bestFit="1" customWidth="1"/>
    <col min="14851" max="14851" width="12.7109375" style="8" bestFit="1" customWidth="1"/>
    <col min="14852" max="14852" width="13.7109375" style="8" bestFit="1" customWidth="1"/>
    <col min="14853" max="14853" width="12.7109375" style="8" bestFit="1" customWidth="1"/>
    <col min="14854" max="14854" width="12.28515625" style="8" bestFit="1" customWidth="1"/>
    <col min="14855" max="14855" width="12.7109375" style="8" bestFit="1" customWidth="1"/>
    <col min="14856" max="14856" width="12.42578125" style="8" bestFit="1" customWidth="1"/>
    <col min="14857" max="14857" width="12.5703125" style="8" bestFit="1" customWidth="1"/>
    <col min="14858" max="14858" width="13.7109375" style="8" bestFit="1" customWidth="1"/>
    <col min="14859" max="14863" width="13.7109375" style="8" customWidth="1"/>
    <col min="14864" max="14864" width="16" style="8" customWidth="1"/>
    <col min="14865" max="14866" width="14" style="8" bestFit="1" customWidth="1"/>
    <col min="14867" max="14867" width="4.7109375" style="8" bestFit="1" customWidth="1"/>
    <col min="14868" max="15104" width="9.140625" style="8"/>
    <col min="15105" max="15105" width="12.140625" style="8" customWidth="1"/>
    <col min="15106" max="15106" width="14.7109375" style="8" bestFit="1" customWidth="1"/>
    <col min="15107" max="15107" width="12.7109375" style="8" bestFit="1" customWidth="1"/>
    <col min="15108" max="15108" width="13.7109375" style="8" bestFit="1" customWidth="1"/>
    <col min="15109" max="15109" width="12.7109375" style="8" bestFit="1" customWidth="1"/>
    <col min="15110" max="15110" width="12.28515625" style="8" bestFit="1" customWidth="1"/>
    <col min="15111" max="15111" width="12.7109375" style="8" bestFit="1" customWidth="1"/>
    <col min="15112" max="15112" width="12.42578125" style="8" bestFit="1" customWidth="1"/>
    <col min="15113" max="15113" width="12.5703125" style="8" bestFit="1" customWidth="1"/>
    <col min="15114" max="15114" width="13.7109375" style="8" bestFit="1" customWidth="1"/>
    <col min="15115" max="15119" width="13.7109375" style="8" customWidth="1"/>
    <col min="15120" max="15120" width="16" style="8" customWidth="1"/>
    <col min="15121" max="15122" width="14" style="8" bestFit="1" customWidth="1"/>
    <col min="15123" max="15123" width="4.7109375" style="8" bestFit="1" customWidth="1"/>
    <col min="15124" max="15360" width="9.140625" style="8"/>
    <col min="15361" max="15361" width="12.140625" style="8" customWidth="1"/>
    <col min="15362" max="15362" width="14.7109375" style="8" bestFit="1" customWidth="1"/>
    <col min="15363" max="15363" width="12.7109375" style="8" bestFit="1" customWidth="1"/>
    <col min="15364" max="15364" width="13.7109375" style="8" bestFit="1" customWidth="1"/>
    <col min="15365" max="15365" width="12.7109375" style="8" bestFit="1" customWidth="1"/>
    <col min="15366" max="15366" width="12.28515625" style="8" bestFit="1" customWidth="1"/>
    <col min="15367" max="15367" width="12.7109375" style="8" bestFit="1" customWidth="1"/>
    <col min="15368" max="15368" width="12.42578125" style="8" bestFit="1" customWidth="1"/>
    <col min="15369" max="15369" width="12.5703125" style="8" bestFit="1" customWidth="1"/>
    <col min="15370" max="15370" width="13.7109375" style="8" bestFit="1" customWidth="1"/>
    <col min="15371" max="15375" width="13.7109375" style="8" customWidth="1"/>
    <col min="15376" max="15376" width="16" style="8" customWidth="1"/>
    <col min="15377" max="15378" width="14" style="8" bestFit="1" customWidth="1"/>
    <col min="15379" max="15379" width="4.7109375" style="8" bestFit="1" customWidth="1"/>
    <col min="15380" max="15616" width="9.140625" style="8"/>
    <col min="15617" max="15617" width="12.140625" style="8" customWidth="1"/>
    <col min="15618" max="15618" width="14.7109375" style="8" bestFit="1" customWidth="1"/>
    <col min="15619" max="15619" width="12.7109375" style="8" bestFit="1" customWidth="1"/>
    <col min="15620" max="15620" width="13.7109375" style="8" bestFit="1" customWidth="1"/>
    <col min="15621" max="15621" width="12.7109375" style="8" bestFit="1" customWidth="1"/>
    <col min="15622" max="15622" width="12.28515625" style="8" bestFit="1" customWidth="1"/>
    <col min="15623" max="15623" width="12.7109375" style="8" bestFit="1" customWidth="1"/>
    <col min="15624" max="15624" width="12.42578125" style="8" bestFit="1" customWidth="1"/>
    <col min="15625" max="15625" width="12.5703125" style="8" bestFit="1" customWidth="1"/>
    <col min="15626" max="15626" width="13.7109375" style="8" bestFit="1" customWidth="1"/>
    <col min="15627" max="15631" width="13.7109375" style="8" customWidth="1"/>
    <col min="15632" max="15632" width="16" style="8" customWidth="1"/>
    <col min="15633" max="15634" width="14" style="8" bestFit="1" customWidth="1"/>
    <col min="15635" max="15635" width="4.7109375" style="8" bestFit="1" customWidth="1"/>
    <col min="15636" max="15872" width="9.140625" style="8"/>
    <col min="15873" max="15873" width="12.140625" style="8" customWidth="1"/>
    <col min="15874" max="15874" width="14.7109375" style="8" bestFit="1" customWidth="1"/>
    <col min="15875" max="15875" width="12.7109375" style="8" bestFit="1" customWidth="1"/>
    <col min="15876" max="15876" width="13.7109375" style="8" bestFit="1" customWidth="1"/>
    <col min="15877" max="15877" width="12.7109375" style="8" bestFit="1" customWidth="1"/>
    <col min="15878" max="15878" width="12.28515625" style="8" bestFit="1" customWidth="1"/>
    <col min="15879" max="15879" width="12.7109375" style="8" bestFit="1" customWidth="1"/>
    <col min="15880" max="15880" width="12.42578125" style="8" bestFit="1" customWidth="1"/>
    <col min="15881" max="15881" width="12.5703125" style="8" bestFit="1" customWidth="1"/>
    <col min="15882" max="15882" width="13.7109375" style="8" bestFit="1" customWidth="1"/>
    <col min="15883" max="15887" width="13.7109375" style="8" customWidth="1"/>
    <col min="15888" max="15888" width="16" style="8" customWidth="1"/>
    <col min="15889" max="15890" width="14" style="8" bestFit="1" customWidth="1"/>
    <col min="15891" max="15891" width="4.7109375" style="8" bestFit="1" customWidth="1"/>
    <col min="15892" max="16128" width="9.140625" style="8"/>
    <col min="16129" max="16129" width="12.140625" style="8" customWidth="1"/>
    <col min="16130" max="16130" width="14.7109375" style="8" bestFit="1" customWidth="1"/>
    <col min="16131" max="16131" width="12.7109375" style="8" bestFit="1" customWidth="1"/>
    <col min="16132" max="16132" width="13.7109375" style="8" bestFit="1" customWidth="1"/>
    <col min="16133" max="16133" width="12.7109375" style="8" bestFit="1" customWidth="1"/>
    <col min="16134" max="16134" width="12.28515625" style="8" bestFit="1" customWidth="1"/>
    <col min="16135" max="16135" width="12.7109375" style="8" bestFit="1" customWidth="1"/>
    <col min="16136" max="16136" width="12.42578125" style="8" bestFit="1" customWidth="1"/>
    <col min="16137" max="16137" width="12.5703125" style="8" bestFit="1" customWidth="1"/>
    <col min="16138" max="16138" width="13.7109375" style="8" bestFit="1" customWidth="1"/>
    <col min="16139" max="16143" width="13.7109375" style="8" customWidth="1"/>
    <col min="16144" max="16144" width="16" style="8" customWidth="1"/>
    <col min="16145" max="16146" width="14" style="8" bestFit="1" customWidth="1"/>
    <col min="16147" max="16147" width="4.7109375" style="8" bestFit="1" customWidth="1"/>
    <col min="16148" max="16384" width="9.140625" style="8"/>
  </cols>
  <sheetData>
    <row r="1" spans="1:18" ht="15.75" customHeight="1" x14ac:dyDescent="0.2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5"/>
    </row>
    <row r="2" spans="1:18" ht="15.75" customHeight="1" x14ac:dyDescent="0.2">
      <c r="A2" s="448" t="str">
        <f>'Delivery Rate Change Calc'!A2:F2</f>
        <v>2019 Gas Decoupling Filing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163"/>
    </row>
    <row r="3" spans="1:18" x14ac:dyDescent="0.2">
      <c r="A3" s="446" t="s">
        <v>180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163"/>
    </row>
    <row r="4" spans="1:18" x14ac:dyDescent="0.2">
      <c r="A4" s="448" t="str">
        <f>'Delivery Rate Change Calc'!A4:F4</f>
        <v>Proposed Effective May 1, 2019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163"/>
    </row>
    <row r="5" spans="1:18" x14ac:dyDescent="0.2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</row>
    <row r="6" spans="1:18" x14ac:dyDescent="0.2">
      <c r="A6" s="99" t="s">
        <v>181</v>
      </c>
      <c r="B6" s="99"/>
      <c r="C6" s="99"/>
      <c r="I6" s="99"/>
      <c r="J6" s="99"/>
      <c r="P6" s="180" t="s">
        <v>400</v>
      </c>
      <c r="Q6" s="164"/>
    </row>
    <row r="7" spans="1:18" x14ac:dyDescent="0.2">
      <c r="A7" s="75" t="s">
        <v>182</v>
      </c>
      <c r="B7" s="181">
        <v>43555</v>
      </c>
      <c r="C7" s="165">
        <f t="shared" ref="C7:D7" si="0">EDATE(B7,1)</f>
        <v>43585</v>
      </c>
      <c r="D7" s="165">
        <f t="shared" si="0"/>
        <v>43615</v>
      </c>
      <c r="E7" s="165">
        <f>EDATE(D7,1)</f>
        <v>43646</v>
      </c>
      <c r="F7" s="165">
        <f t="shared" ref="F7:O7" si="1">EDATE(E7,1)</f>
        <v>43676</v>
      </c>
      <c r="G7" s="165">
        <f t="shared" si="1"/>
        <v>43707</v>
      </c>
      <c r="H7" s="165">
        <f t="shared" si="1"/>
        <v>43738</v>
      </c>
      <c r="I7" s="165">
        <f t="shared" si="1"/>
        <v>43768</v>
      </c>
      <c r="J7" s="165">
        <f t="shared" si="1"/>
        <v>43799</v>
      </c>
      <c r="K7" s="165">
        <f t="shared" si="1"/>
        <v>43829</v>
      </c>
      <c r="L7" s="165">
        <f t="shared" si="1"/>
        <v>43860</v>
      </c>
      <c r="M7" s="165">
        <f t="shared" si="1"/>
        <v>43890</v>
      </c>
      <c r="N7" s="165">
        <f t="shared" si="1"/>
        <v>43919</v>
      </c>
      <c r="O7" s="165">
        <f t="shared" si="1"/>
        <v>43950</v>
      </c>
      <c r="P7" s="75" t="s">
        <v>73</v>
      </c>
    </row>
    <row r="8" spans="1:18" x14ac:dyDescent="0.2">
      <c r="A8" s="102">
        <v>16</v>
      </c>
      <c r="B8" s="166">
        <v>918</v>
      </c>
      <c r="C8" s="166">
        <v>727</v>
      </c>
      <c r="D8" s="166">
        <v>657</v>
      </c>
      <c r="E8" s="166">
        <v>840</v>
      </c>
      <c r="F8" s="166">
        <v>1066</v>
      </c>
      <c r="G8" s="166">
        <v>885</v>
      </c>
      <c r="H8" s="166">
        <v>862</v>
      </c>
      <c r="I8" s="166">
        <v>666</v>
      </c>
      <c r="J8" s="166">
        <v>686</v>
      </c>
      <c r="K8" s="166">
        <v>843</v>
      </c>
      <c r="L8" s="166">
        <v>1008</v>
      </c>
      <c r="M8" s="166">
        <v>549</v>
      </c>
      <c r="N8" s="166">
        <v>930</v>
      </c>
      <c r="O8" s="166">
        <v>722</v>
      </c>
      <c r="P8" s="159">
        <f>SUM(D8:O8)</f>
        <v>9714</v>
      </c>
    </row>
    <row r="9" spans="1:18" x14ac:dyDescent="0.2">
      <c r="A9" s="164">
        <v>23</v>
      </c>
      <c r="B9" s="166">
        <v>72753404</v>
      </c>
      <c r="C9" s="166">
        <v>52270286</v>
      </c>
      <c r="D9" s="166">
        <v>31121542</v>
      </c>
      <c r="E9" s="166">
        <v>20769735</v>
      </c>
      <c r="F9" s="166">
        <v>14916126</v>
      </c>
      <c r="G9" s="166">
        <v>14168135</v>
      </c>
      <c r="H9" s="166">
        <v>19776922</v>
      </c>
      <c r="I9" s="166">
        <v>45189013</v>
      </c>
      <c r="J9" s="166">
        <v>80256795</v>
      </c>
      <c r="K9" s="166">
        <v>103932231</v>
      </c>
      <c r="L9" s="166">
        <v>97136451</v>
      </c>
      <c r="M9" s="166">
        <v>85506304</v>
      </c>
      <c r="N9" s="166">
        <v>73689349</v>
      </c>
      <c r="O9" s="166">
        <v>52961543</v>
      </c>
      <c r="P9" s="159">
        <f>SUM(D9:O9)</f>
        <v>639424146</v>
      </c>
      <c r="Q9" s="167"/>
      <c r="R9" s="168"/>
    </row>
    <row r="10" spans="1:18" x14ac:dyDescent="0.2">
      <c r="A10" s="164">
        <v>31</v>
      </c>
      <c r="B10" s="166">
        <v>26163641</v>
      </c>
      <c r="C10" s="166">
        <v>19953166</v>
      </c>
      <c r="D10" s="166">
        <v>13227705</v>
      </c>
      <c r="E10" s="166">
        <v>9701489</v>
      </c>
      <c r="F10" s="166">
        <v>8057195</v>
      </c>
      <c r="G10" s="166">
        <v>8321983</v>
      </c>
      <c r="H10" s="166">
        <v>9537729</v>
      </c>
      <c r="I10" s="166">
        <v>16962689</v>
      </c>
      <c r="J10" s="166">
        <v>27597509</v>
      </c>
      <c r="K10" s="166">
        <v>35571819</v>
      </c>
      <c r="L10" s="166">
        <v>33292333</v>
      </c>
      <c r="M10" s="166">
        <v>30065398</v>
      </c>
      <c r="N10" s="166">
        <v>26192924</v>
      </c>
      <c r="O10" s="166">
        <v>19988827</v>
      </c>
      <c r="P10" s="159">
        <f t="shared" ref="P10:P13" si="2">SUM(D10:O10)</f>
        <v>238517600</v>
      </c>
      <c r="Q10" s="167"/>
      <c r="R10" s="168"/>
    </row>
    <row r="11" spans="1:18" x14ac:dyDescent="0.2">
      <c r="A11" s="164" t="s">
        <v>72</v>
      </c>
      <c r="B11" s="166">
        <v>2054</v>
      </c>
      <c r="C11" s="166">
        <v>1298</v>
      </c>
      <c r="D11" s="166">
        <v>1088</v>
      </c>
      <c r="E11" s="166">
        <v>964</v>
      </c>
      <c r="F11" s="166">
        <v>973</v>
      </c>
      <c r="G11" s="166">
        <v>1449</v>
      </c>
      <c r="H11" s="166">
        <v>1620</v>
      </c>
      <c r="I11" s="166">
        <v>2388</v>
      </c>
      <c r="J11" s="166">
        <v>2959</v>
      </c>
      <c r="K11" s="166">
        <v>4331</v>
      </c>
      <c r="L11" s="166">
        <v>1799</v>
      </c>
      <c r="M11" s="166">
        <v>2160</v>
      </c>
      <c r="N11" s="166">
        <v>2030</v>
      </c>
      <c r="O11" s="166">
        <v>1290</v>
      </c>
      <c r="P11" s="159">
        <f t="shared" si="2"/>
        <v>23051</v>
      </c>
      <c r="Q11" s="167"/>
      <c r="R11" s="168"/>
    </row>
    <row r="12" spans="1:18" x14ac:dyDescent="0.2">
      <c r="A12" s="164">
        <v>41</v>
      </c>
      <c r="B12" s="166">
        <v>7215503</v>
      </c>
      <c r="C12" s="166">
        <v>5830492</v>
      </c>
      <c r="D12" s="166">
        <v>4904026</v>
      </c>
      <c r="E12" s="166">
        <v>4004598</v>
      </c>
      <c r="F12" s="166">
        <v>3002032</v>
      </c>
      <c r="G12" s="166">
        <v>2916178</v>
      </c>
      <c r="H12" s="166">
        <v>3858550</v>
      </c>
      <c r="I12" s="166">
        <v>5671332</v>
      </c>
      <c r="J12" s="166">
        <v>6993345</v>
      </c>
      <c r="K12" s="166">
        <v>8015534</v>
      </c>
      <c r="L12" s="166">
        <v>8158659</v>
      </c>
      <c r="M12" s="166">
        <v>6909293</v>
      </c>
      <c r="N12" s="166">
        <v>7132239</v>
      </c>
      <c r="O12" s="166">
        <v>5754834</v>
      </c>
      <c r="P12" s="159">
        <f t="shared" si="2"/>
        <v>67320620</v>
      </c>
      <c r="Q12" s="167"/>
      <c r="R12" s="168"/>
    </row>
    <row r="13" spans="1:18" x14ac:dyDescent="0.2">
      <c r="A13" s="164" t="s">
        <v>76</v>
      </c>
      <c r="B13" s="166">
        <v>2124113</v>
      </c>
      <c r="C13" s="166">
        <v>1913334</v>
      </c>
      <c r="D13" s="166">
        <v>1891515</v>
      </c>
      <c r="E13" s="166">
        <v>1888282</v>
      </c>
      <c r="F13" s="166">
        <v>1515312</v>
      </c>
      <c r="G13" s="166">
        <v>1884599</v>
      </c>
      <c r="H13" s="166">
        <v>1697462</v>
      </c>
      <c r="I13" s="166">
        <v>1813545</v>
      </c>
      <c r="J13" s="166">
        <v>2035749</v>
      </c>
      <c r="K13" s="166">
        <v>2193690</v>
      </c>
      <c r="L13" s="166">
        <v>2166649</v>
      </c>
      <c r="M13" s="166">
        <v>2130019</v>
      </c>
      <c r="N13" s="166">
        <v>2209834</v>
      </c>
      <c r="O13" s="166">
        <v>1990896</v>
      </c>
      <c r="P13" s="159">
        <f t="shared" si="2"/>
        <v>23417552</v>
      </c>
      <c r="Q13" s="167"/>
      <c r="R13" s="168"/>
    </row>
    <row r="14" spans="1:18" x14ac:dyDescent="0.2">
      <c r="A14" s="164">
        <v>53</v>
      </c>
      <c r="B14" s="166">
        <v>0</v>
      </c>
      <c r="C14" s="166">
        <v>0</v>
      </c>
      <c r="D14" s="166">
        <v>0</v>
      </c>
      <c r="E14" s="166">
        <v>0</v>
      </c>
      <c r="F14" s="166">
        <v>0</v>
      </c>
      <c r="G14" s="166">
        <v>0</v>
      </c>
      <c r="H14" s="166">
        <v>0</v>
      </c>
      <c r="I14" s="166">
        <v>0</v>
      </c>
      <c r="J14" s="166">
        <v>0</v>
      </c>
      <c r="K14" s="166">
        <v>0</v>
      </c>
      <c r="L14" s="166">
        <v>0</v>
      </c>
      <c r="M14" s="166">
        <v>0</v>
      </c>
      <c r="N14" s="166">
        <v>0</v>
      </c>
      <c r="O14" s="166">
        <v>0</v>
      </c>
      <c r="P14" s="159">
        <f>SUM(D14:O14)</f>
        <v>0</v>
      </c>
      <c r="Q14" s="167"/>
      <c r="R14" s="168"/>
    </row>
    <row r="15" spans="1:18" x14ac:dyDescent="0.2">
      <c r="A15" s="164">
        <v>85</v>
      </c>
      <c r="B15" s="166">
        <v>1324318</v>
      </c>
      <c r="C15" s="166">
        <v>1639977</v>
      </c>
      <c r="D15" s="166">
        <v>841002</v>
      </c>
      <c r="E15" s="166">
        <v>890204</v>
      </c>
      <c r="F15" s="166">
        <v>444047</v>
      </c>
      <c r="G15" s="166">
        <v>758849</v>
      </c>
      <c r="H15" s="166">
        <v>1002262</v>
      </c>
      <c r="I15" s="166">
        <v>1787232</v>
      </c>
      <c r="J15" s="166">
        <v>1702862</v>
      </c>
      <c r="K15" s="166">
        <v>1434648</v>
      </c>
      <c r="L15" s="166">
        <v>2869414</v>
      </c>
      <c r="M15" s="166">
        <v>1235606</v>
      </c>
      <c r="N15" s="166">
        <v>1309032</v>
      </c>
      <c r="O15" s="166">
        <v>1619799</v>
      </c>
      <c r="P15" s="159">
        <f t="shared" ref="P15:P21" si="3">SUM(D15:O15)</f>
        <v>15894957</v>
      </c>
      <c r="Q15" s="167"/>
      <c r="R15" s="168"/>
    </row>
    <row r="16" spans="1:18" x14ac:dyDescent="0.2">
      <c r="A16" s="164" t="s">
        <v>130</v>
      </c>
      <c r="B16" s="166">
        <v>7083259</v>
      </c>
      <c r="C16" s="166">
        <v>8168209</v>
      </c>
      <c r="D16" s="166">
        <v>6289608</v>
      </c>
      <c r="E16" s="166">
        <v>6310869</v>
      </c>
      <c r="F16" s="166">
        <v>5428693</v>
      </c>
      <c r="G16" s="166">
        <v>6804400</v>
      </c>
      <c r="H16" s="166">
        <v>6213120</v>
      </c>
      <c r="I16" s="166">
        <v>6279919</v>
      </c>
      <c r="J16" s="166">
        <v>7180311</v>
      </c>
      <c r="K16" s="166">
        <v>5737129</v>
      </c>
      <c r="L16" s="166">
        <v>7126318</v>
      </c>
      <c r="M16" s="166">
        <v>6932291</v>
      </c>
      <c r="N16" s="166">
        <v>6972858</v>
      </c>
      <c r="O16" s="166">
        <v>8051244</v>
      </c>
      <c r="P16" s="159">
        <f t="shared" si="3"/>
        <v>79326760</v>
      </c>
      <c r="Q16" s="167"/>
      <c r="R16" s="168"/>
    </row>
    <row r="17" spans="1:18" x14ac:dyDescent="0.2">
      <c r="A17" s="164">
        <v>86</v>
      </c>
      <c r="B17" s="166">
        <v>969069</v>
      </c>
      <c r="C17" s="166">
        <v>943910</v>
      </c>
      <c r="D17" s="166">
        <v>666928</v>
      </c>
      <c r="E17" s="166">
        <v>338042</v>
      </c>
      <c r="F17" s="166">
        <v>274417</v>
      </c>
      <c r="G17" s="166">
        <v>309790</v>
      </c>
      <c r="H17" s="166">
        <v>455112</v>
      </c>
      <c r="I17" s="166">
        <v>853434</v>
      </c>
      <c r="J17" s="166">
        <v>778385</v>
      </c>
      <c r="K17" s="166">
        <v>962700</v>
      </c>
      <c r="L17" s="166">
        <v>1179491</v>
      </c>
      <c r="M17" s="166">
        <v>1409365</v>
      </c>
      <c r="N17" s="166">
        <v>894965</v>
      </c>
      <c r="O17" s="166">
        <v>883429</v>
      </c>
      <c r="P17" s="159">
        <f t="shared" si="3"/>
        <v>9006058</v>
      </c>
      <c r="Q17" s="167"/>
      <c r="R17" s="168"/>
    </row>
    <row r="18" spans="1:18" x14ac:dyDescent="0.2">
      <c r="A18" s="164" t="s">
        <v>79</v>
      </c>
      <c r="B18" s="166">
        <v>23360</v>
      </c>
      <c r="C18" s="166">
        <v>15289</v>
      </c>
      <c r="D18" s="166">
        <v>12340</v>
      </c>
      <c r="E18" s="166">
        <v>18493</v>
      </c>
      <c r="F18" s="166">
        <v>9448</v>
      </c>
      <c r="G18" s="166">
        <v>10562</v>
      </c>
      <c r="H18" s="166">
        <v>3354</v>
      </c>
      <c r="I18" s="166">
        <v>14116</v>
      </c>
      <c r="J18" s="166">
        <v>41502</v>
      </c>
      <c r="K18" s="166">
        <v>26477</v>
      </c>
      <c r="L18" s="166">
        <v>25866</v>
      </c>
      <c r="M18" s="166">
        <v>26439</v>
      </c>
      <c r="N18" s="166">
        <v>22960</v>
      </c>
      <c r="O18" s="166">
        <v>15017</v>
      </c>
      <c r="P18" s="159">
        <f t="shared" si="3"/>
        <v>226574</v>
      </c>
      <c r="Q18" s="167"/>
      <c r="R18" s="168"/>
    </row>
    <row r="19" spans="1:18" x14ac:dyDescent="0.2">
      <c r="A19" s="164">
        <v>87</v>
      </c>
      <c r="B19" s="166">
        <v>2755225</v>
      </c>
      <c r="C19" s="166">
        <v>1503542</v>
      </c>
      <c r="D19" s="166">
        <v>1771103</v>
      </c>
      <c r="E19" s="166">
        <v>1290116</v>
      </c>
      <c r="F19" s="166">
        <v>1475682</v>
      </c>
      <c r="G19" s="166">
        <v>1041468</v>
      </c>
      <c r="H19" s="166">
        <v>1068554</v>
      </c>
      <c r="I19" s="166">
        <v>1488287</v>
      </c>
      <c r="J19" s="166">
        <v>2284733</v>
      </c>
      <c r="K19" s="166">
        <v>3327418</v>
      </c>
      <c r="L19" s="166">
        <v>1494133</v>
      </c>
      <c r="M19" s="166">
        <v>2612623</v>
      </c>
      <c r="N19" s="166">
        <v>2718765</v>
      </c>
      <c r="O19" s="166">
        <v>1482146</v>
      </c>
      <c r="P19" s="159">
        <f t="shared" si="3"/>
        <v>22055028</v>
      </c>
      <c r="Q19" s="167"/>
      <c r="R19" s="168"/>
    </row>
    <row r="20" spans="1:18" x14ac:dyDescent="0.2">
      <c r="A20" s="164" t="s">
        <v>132</v>
      </c>
      <c r="B20" s="166">
        <v>9936741</v>
      </c>
      <c r="C20" s="166">
        <v>7567169</v>
      </c>
      <c r="D20" s="166">
        <v>9122056</v>
      </c>
      <c r="E20" s="166">
        <v>7904385</v>
      </c>
      <c r="F20" s="166">
        <v>8999893</v>
      </c>
      <c r="G20" s="166">
        <v>7349472</v>
      </c>
      <c r="H20" s="166">
        <v>8122671</v>
      </c>
      <c r="I20" s="166">
        <v>8129913</v>
      </c>
      <c r="J20" s="166">
        <v>6792424</v>
      </c>
      <c r="K20" s="166">
        <v>9490509</v>
      </c>
      <c r="L20" s="166">
        <v>8833173</v>
      </c>
      <c r="M20" s="166">
        <v>8411272</v>
      </c>
      <c r="N20" s="166">
        <v>9778735</v>
      </c>
      <c r="O20" s="166">
        <v>7447714</v>
      </c>
      <c r="P20" s="159">
        <f t="shared" si="3"/>
        <v>100382217</v>
      </c>
      <c r="Q20" s="167"/>
      <c r="R20" s="168"/>
    </row>
    <row r="21" spans="1:18" x14ac:dyDescent="0.2">
      <c r="A21" s="164" t="s">
        <v>183</v>
      </c>
      <c r="B21" s="166">
        <v>3580494</v>
      </c>
      <c r="C21" s="166">
        <v>2451987</v>
      </c>
      <c r="D21" s="166">
        <v>2267399</v>
      </c>
      <c r="E21" s="166">
        <v>1829615</v>
      </c>
      <c r="F21" s="166">
        <v>1557563</v>
      </c>
      <c r="G21" s="166">
        <v>1865795</v>
      </c>
      <c r="H21" s="166">
        <v>2066236</v>
      </c>
      <c r="I21" s="166">
        <v>2902219</v>
      </c>
      <c r="J21" s="166">
        <v>5074782</v>
      </c>
      <c r="K21" s="166">
        <v>4543808</v>
      </c>
      <c r="L21" s="166">
        <v>4285930</v>
      </c>
      <c r="M21" s="166">
        <v>3874079</v>
      </c>
      <c r="N21" s="166">
        <v>3519189</v>
      </c>
      <c r="O21" s="166">
        <v>2408295</v>
      </c>
      <c r="P21" s="159">
        <f t="shared" si="3"/>
        <v>36194910</v>
      </c>
      <c r="Q21" s="167"/>
      <c r="R21" s="168"/>
    </row>
    <row r="22" spans="1:18" x14ac:dyDescent="0.2">
      <c r="A22" s="8" t="s">
        <v>73</v>
      </c>
      <c r="B22" s="161">
        <f>SUM(B8:B21)</f>
        <v>133932099</v>
      </c>
      <c r="C22" s="161">
        <f t="shared" ref="C22:O22" si="4">SUM(C8:C21)</f>
        <v>102259386</v>
      </c>
      <c r="D22" s="161">
        <f t="shared" si="4"/>
        <v>72116969</v>
      </c>
      <c r="E22" s="161">
        <f t="shared" si="4"/>
        <v>54947632</v>
      </c>
      <c r="F22" s="161">
        <f t="shared" si="4"/>
        <v>45682447</v>
      </c>
      <c r="G22" s="161">
        <f t="shared" si="4"/>
        <v>45433565</v>
      </c>
      <c r="H22" s="161">
        <f t="shared" si="4"/>
        <v>53804454</v>
      </c>
      <c r="I22" s="161">
        <f t="shared" si="4"/>
        <v>91094753</v>
      </c>
      <c r="J22" s="161">
        <f t="shared" si="4"/>
        <v>140742042</v>
      </c>
      <c r="K22" s="161">
        <f t="shared" si="4"/>
        <v>175241137</v>
      </c>
      <c r="L22" s="161">
        <f t="shared" si="4"/>
        <v>166571224</v>
      </c>
      <c r="M22" s="161">
        <f t="shared" si="4"/>
        <v>149115398</v>
      </c>
      <c r="N22" s="161">
        <f t="shared" si="4"/>
        <v>134443810</v>
      </c>
      <c r="O22" s="161">
        <f t="shared" si="4"/>
        <v>102605756</v>
      </c>
      <c r="P22" s="161">
        <f>SUM(P8:P21)</f>
        <v>1231799187</v>
      </c>
      <c r="Q22" s="167"/>
      <c r="R22" s="168"/>
    </row>
    <row r="23" spans="1:18" x14ac:dyDescent="0.2">
      <c r="A23" s="164"/>
      <c r="B23" s="164"/>
      <c r="C23" s="164"/>
      <c r="D23" s="166"/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66"/>
      <c r="P23" s="159"/>
      <c r="Q23" s="167"/>
      <c r="R23" s="168"/>
    </row>
    <row r="24" spans="1:18" x14ac:dyDescent="0.2">
      <c r="A24" s="169" t="s">
        <v>186</v>
      </c>
      <c r="B24" s="159">
        <f>SUM(B9,B14)</f>
        <v>72753404</v>
      </c>
      <c r="C24" s="159">
        <f t="shared" ref="C24:O24" si="5">SUM(C9,C14)</f>
        <v>52270286</v>
      </c>
      <c r="D24" s="159">
        <f t="shared" si="5"/>
        <v>31121542</v>
      </c>
      <c r="E24" s="159">
        <f t="shared" si="5"/>
        <v>20769735</v>
      </c>
      <c r="F24" s="159">
        <f t="shared" si="5"/>
        <v>14916126</v>
      </c>
      <c r="G24" s="159">
        <f t="shared" si="5"/>
        <v>14168135</v>
      </c>
      <c r="H24" s="159">
        <f t="shared" si="5"/>
        <v>19776922</v>
      </c>
      <c r="I24" s="159">
        <f t="shared" si="5"/>
        <v>45189013</v>
      </c>
      <c r="J24" s="159">
        <f t="shared" si="5"/>
        <v>80256795</v>
      </c>
      <c r="K24" s="159">
        <f t="shared" si="5"/>
        <v>103932231</v>
      </c>
      <c r="L24" s="159">
        <f t="shared" si="5"/>
        <v>97136451</v>
      </c>
      <c r="M24" s="159">
        <f t="shared" si="5"/>
        <v>85506304</v>
      </c>
      <c r="N24" s="159">
        <f t="shared" si="5"/>
        <v>73689349</v>
      </c>
      <c r="O24" s="159">
        <f t="shared" si="5"/>
        <v>52961543</v>
      </c>
      <c r="P24" s="159">
        <f>SUM(D24:O24)</f>
        <v>639424146</v>
      </c>
      <c r="Q24" s="167"/>
      <c r="R24" s="168"/>
    </row>
    <row r="25" spans="1:18" x14ac:dyDescent="0.2">
      <c r="A25" s="169" t="s">
        <v>187</v>
      </c>
      <c r="B25" s="159">
        <f>SUM(B10:B11)</f>
        <v>26165695</v>
      </c>
      <c r="C25" s="159">
        <f t="shared" ref="C25:O25" si="6">SUM(C10:C11)</f>
        <v>19954464</v>
      </c>
      <c r="D25" s="159">
        <f t="shared" si="6"/>
        <v>13228793</v>
      </c>
      <c r="E25" s="159">
        <f t="shared" si="6"/>
        <v>9702453</v>
      </c>
      <c r="F25" s="159">
        <f t="shared" si="6"/>
        <v>8058168</v>
      </c>
      <c r="G25" s="159">
        <f t="shared" si="6"/>
        <v>8323432</v>
      </c>
      <c r="H25" s="159">
        <f t="shared" si="6"/>
        <v>9539349</v>
      </c>
      <c r="I25" s="159">
        <f t="shared" si="6"/>
        <v>16965077</v>
      </c>
      <c r="J25" s="159">
        <f t="shared" si="6"/>
        <v>27600468</v>
      </c>
      <c r="K25" s="159">
        <f t="shared" si="6"/>
        <v>35576150</v>
      </c>
      <c r="L25" s="159">
        <f t="shared" si="6"/>
        <v>33294132</v>
      </c>
      <c r="M25" s="159">
        <f t="shared" si="6"/>
        <v>30067558</v>
      </c>
      <c r="N25" s="159">
        <f t="shared" si="6"/>
        <v>26194954</v>
      </c>
      <c r="O25" s="159">
        <f t="shared" si="6"/>
        <v>19990117</v>
      </c>
      <c r="P25" s="159">
        <f t="shared" ref="P25:P26" si="7">SUM(D25:O25)</f>
        <v>238540651</v>
      </c>
      <c r="Q25" s="170"/>
      <c r="R25" s="168"/>
    </row>
    <row r="26" spans="1:18" x14ac:dyDescent="0.2">
      <c r="A26" s="169" t="s">
        <v>188</v>
      </c>
      <c r="B26" s="171">
        <f>SUM(B12:B13,B17:B18)</f>
        <v>10332045</v>
      </c>
      <c r="C26" s="171">
        <f t="shared" ref="C26:O26" si="8">SUM(C12:C13,C17:C18)</f>
        <v>8703025</v>
      </c>
      <c r="D26" s="171">
        <f t="shared" si="8"/>
        <v>7474809</v>
      </c>
      <c r="E26" s="171">
        <f t="shared" si="8"/>
        <v>6249415</v>
      </c>
      <c r="F26" s="171">
        <f t="shared" si="8"/>
        <v>4801209</v>
      </c>
      <c r="G26" s="171">
        <f t="shared" si="8"/>
        <v>5121129</v>
      </c>
      <c r="H26" s="171">
        <f t="shared" si="8"/>
        <v>6014478</v>
      </c>
      <c r="I26" s="171">
        <f t="shared" si="8"/>
        <v>8352427</v>
      </c>
      <c r="J26" s="171">
        <f t="shared" si="8"/>
        <v>9848981</v>
      </c>
      <c r="K26" s="171">
        <f t="shared" si="8"/>
        <v>11198401</v>
      </c>
      <c r="L26" s="171">
        <f t="shared" si="8"/>
        <v>11530665</v>
      </c>
      <c r="M26" s="171">
        <f t="shared" si="8"/>
        <v>10475116</v>
      </c>
      <c r="N26" s="171">
        <f t="shared" si="8"/>
        <v>10259998</v>
      </c>
      <c r="O26" s="171">
        <f t="shared" si="8"/>
        <v>8644176</v>
      </c>
      <c r="P26" s="159">
        <f t="shared" si="7"/>
        <v>99970804</v>
      </c>
      <c r="Q26" s="170"/>
      <c r="R26" s="168"/>
    </row>
    <row r="27" spans="1:18" x14ac:dyDescent="0.2">
      <c r="A27" s="169"/>
      <c r="B27" s="169"/>
      <c r="C27" s="16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</row>
    <row r="28" spans="1:18" x14ac:dyDescent="0.2">
      <c r="A28" s="99" t="s">
        <v>184</v>
      </c>
      <c r="B28" s="99"/>
      <c r="C28" s="9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 t="str">
        <f>P6</f>
        <v>12ME Apr 2020</v>
      </c>
    </row>
    <row r="29" spans="1:18" x14ac:dyDescent="0.2">
      <c r="A29" s="75" t="s">
        <v>182</v>
      </c>
      <c r="B29" s="165">
        <f t="shared" ref="B29:O29" si="9">B7</f>
        <v>43555</v>
      </c>
      <c r="C29" s="165">
        <f t="shared" si="9"/>
        <v>43585</v>
      </c>
      <c r="D29" s="165">
        <f t="shared" si="9"/>
        <v>43615</v>
      </c>
      <c r="E29" s="165">
        <f t="shared" si="9"/>
        <v>43646</v>
      </c>
      <c r="F29" s="165">
        <f t="shared" si="9"/>
        <v>43676</v>
      </c>
      <c r="G29" s="165">
        <f t="shared" si="9"/>
        <v>43707</v>
      </c>
      <c r="H29" s="165">
        <f t="shared" si="9"/>
        <v>43738</v>
      </c>
      <c r="I29" s="165">
        <f t="shared" si="9"/>
        <v>43768</v>
      </c>
      <c r="J29" s="165">
        <f t="shared" si="9"/>
        <v>43799</v>
      </c>
      <c r="K29" s="165">
        <f t="shared" si="9"/>
        <v>43829</v>
      </c>
      <c r="L29" s="165">
        <f t="shared" si="9"/>
        <v>43860</v>
      </c>
      <c r="M29" s="165">
        <f t="shared" si="9"/>
        <v>43890</v>
      </c>
      <c r="N29" s="165">
        <f t="shared" si="9"/>
        <v>43919</v>
      </c>
      <c r="O29" s="165">
        <f t="shared" si="9"/>
        <v>43950</v>
      </c>
      <c r="P29" s="172" t="s">
        <v>185</v>
      </c>
      <c r="Q29" s="173"/>
      <c r="R29" s="173"/>
    </row>
    <row r="30" spans="1:18" x14ac:dyDescent="0.2">
      <c r="A30" s="102">
        <v>16</v>
      </c>
      <c r="B30" s="166">
        <v>6</v>
      </c>
      <c r="C30" s="166">
        <v>6</v>
      </c>
      <c r="D30" s="166">
        <v>6</v>
      </c>
      <c r="E30" s="166">
        <v>6</v>
      </c>
      <c r="F30" s="166">
        <v>6</v>
      </c>
      <c r="G30" s="166">
        <v>6</v>
      </c>
      <c r="H30" s="166">
        <v>6</v>
      </c>
      <c r="I30" s="166">
        <v>6</v>
      </c>
      <c r="J30" s="166">
        <v>6</v>
      </c>
      <c r="K30" s="166">
        <v>6</v>
      </c>
      <c r="L30" s="166">
        <v>6</v>
      </c>
      <c r="M30" s="166">
        <v>6</v>
      </c>
      <c r="N30" s="166">
        <v>6</v>
      </c>
      <c r="O30" s="166">
        <v>6</v>
      </c>
      <c r="P30" s="174">
        <f>AVERAGE(D30:O30)</f>
        <v>6</v>
      </c>
      <c r="Q30" s="173"/>
      <c r="R30" s="173"/>
    </row>
    <row r="31" spans="1:18" x14ac:dyDescent="0.2">
      <c r="A31" s="164">
        <v>23</v>
      </c>
      <c r="B31" s="166">
        <v>779500</v>
      </c>
      <c r="C31" s="166">
        <v>779859</v>
      </c>
      <c r="D31" s="166">
        <v>780208</v>
      </c>
      <c r="E31" s="166">
        <v>780539</v>
      </c>
      <c r="F31" s="166">
        <v>780265</v>
      </c>
      <c r="G31" s="166">
        <v>780566</v>
      </c>
      <c r="H31" s="166">
        <v>780861</v>
      </c>
      <c r="I31" s="166">
        <v>782460</v>
      </c>
      <c r="J31" s="166">
        <v>784326</v>
      </c>
      <c r="K31" s="166">
        <v>786021</v>
      </c>
      <c r="L31" s="166">
        <v>787700</v>
      </c>
      <c r="M31" s="166">
        <v>788747</v>
      </c>
      <c r="N31" s="166">
        <v>789007</v>
      </c>
      <c r="O31" s="166">
        <v>789265</v>
      </c>
      <c r="P31" s="174">
        <f>AVERAGE(D31:O31)</f>
        <v>784163.75</v>
      </c>
    </row>
    <row r="32" spans="1:18" x14ac:dyDescent="0.2">
      <c r="A32" s="164">
        <v>31</v>
      </c>
      <c r="B32" s="166">
        <v>57058</v>
      </c>
      <c r="C32" s="166">
        <v>57025</v>
      </c>
      <c r="D32" s="166">
        <v>56989</v>
      </c>
      <c r="E32" s="166">
        <v>56943</v>
      </c>
      <c r="F32" s="166">
        <v>56903</v>
      </c>
      <c r="G32" s="166">
        <v>56849</v>
      </c>
      <c r="H32" s="166">
        <v>56835</v>
      </c>
      <c r="I32" s="166">
        <v>56903</v>
      </c>
      <c r="J32" s="166">
        <v>57062</v>
      </c>
      <c r="K32" s="166">
        <v>57198</v>
      </c>
      <c r="L32" s="166">
        <v>57283</v>
      </c>
      <c r="M32" s="166">
        <v>57339</v>
      </c>
      <c r="N32" s="166">
        <v>57350</v>
      </c>
      <c r="O32" s="166">
        <v>57304</v>
      </c>
      <c r="P32" s="174">
        <f t="shared" ref="P32:P43" si="10">AVERAGE(D32:O32)</f>
        <v>57079.833333333336</v>
      </c>
      <c r="Q32" s="175"/>
      <c r="R32" s="175"/>
    </row>
    <row r="33" spans="1:18" x14ac:dyDescent="0.2">
      <c r="A33" s="164" t="s">
        <v>72</v>
      </c>
      <c r="B33" s="166">
        <v>2</v>
      </c>
      <c r="C33" s="166">
        <v>2</v>
      </c>
      <c r="D33" s="166">
        <v>2</v>
      </c>
      <c r="E33" s="166">
        <v>2</v>
      </c>
      <c r="F33" s="166">
        <v>2</v>
      </c>
      <c r="G33" s="166">
        <v>2</v>
      </c>
      <c r="H33" s="166">
        <v>2</v>
      </c>
      <c r="I33" s="166">
        <v>2</v>
      </c>
      <c r="J33" s="166">
        <v>2</v>
      </c>
      <c r="K33" s="166">
        <v>2</v>
      </c>
      <c r="L33" s="166">
        <v>2</v>
      </c>
      <c r="M33" s="166">
        <v>2</v>
      </c>
      <c r="N33" s="166">
        <v>2</v>
      </c>
      <c r="O33" s="166">
        <v>2</v>
      </c>
      <c r="P33" s="174">
        <f t="shared" si="10"/>
        <v>2</v>
      </c>
      <c r="Q33" s="175"/>
      <c r="R33" s="175"/>
    </row>
    <row r="34" spans="1:18" x14ac:dyDescent="0.2">
      <c r="A34" s="164">
        <v>41</v>
      </c>
      <c r="B34" s="166">
        <v>1353</v>
      </c>
      <c r="C34" s="166">
        <v>1344</v>
      </c>
      <c r="D34" s="166">
        <v>1338</v>
      </c>
      <c r="E34" s="166">
        <v>1340</v>
      </c>
      <c r="F34" s="166">
        <v>1337</v>
      </c>
      <c r="G34" s="166">
        <v>1332</v>
      </c>
      <c r="H34" s="166">
        <v>1340</v>
      </c>
      <c r="I34" s="166">
        <v>1344</v>
      </c>
      <c r="J34" s="166">
        <v>1343</v>
      </c>
      <c r="K34" s="166">
        <v>1341</v>
      </c>
      <c r="L34" s="166">
        <v>1349</v>
      </c>
      <c r="M34" s="166">
        <v>1344</v>
      </c>
      <c r="N34" s="166">
        <v>1346</v>
      </c>
      <c r="O34" s="166">
        <v>1337</v>
      </c>
      <c r="P34" s="174">
        <f t="shared" si="10"/>
        <v>1340.9166666666667</v>
      </c>
      <c r="Q34" s="88"/>
      <c r="R34" s="88"/>
    </row>
    <row r="35" spans="1:18" x14ac:dyDescent="0.2">
      <c r="A35" s="164" t="s">
        <v>76</v>
      </c>
      <c r="B35" s="166">
        <v>112</v>
      </c>
      <c r="C35" s="166">
        <v>112</v>
      </c>
      <c r="D35" s="166">
        <v>112</v>
      </c>
      <c r="E35" s="166">
        <v>114</v>
      </c>
      <c r="F35" s="166">
        <v>114</v>
      </c>
      <c r="G35" s="166">
        <v>115</v>
      </c>
      <c r="H35" s="166">
        <v>115</v>
      </c>
      <c r="I35" s="166">
        <v>116</v>
      </c>
      <c r="J35" s="166">
        <v>117</v>
      </c>
      <c r="K35" s="166">
        <v>117</v>
      </c>
      <c r="L35" s="166">
        <v>115</v>
      </c>
      <c r="M35" s="166">
        <v>115</v>
      </c>
      <c r="N35" s="166">
        <v>117</v>
      </c>
      <c r="O35" s="166">
        <v>117</v>
      </c>
      <c r="P35" s="174">
        <f t="shared" si="10"/>
        <v>115.33333333333333</v>
      </c>
      <c r="Q35" s="88"/>
      <c r="R35" s="88"/>
    </row>
    <row r="36" spans="1:18" x14ac:dyDescent="0.2">
      <c r="A36" s="164">
        <v>53</v>
      </c>
      <c r="B36" s="166">
        <v>0</v>
      </c>
      <c r="C36" s="166">
        <v>0</v>
      </c>
      <c r="D36" s="166">
        <v>0</v>
      </c>
      <c r="E36" s="166">
        <v>0</v>
      </c>
      <c r="F36" s="166">
        <v>0</v>
      </c>
      <c r="G36" s="166">
        <v>0</v>
      </c>
      <c r="H36" s="166">
        <v>0</v>
      </c>
      <c r="I36" s="166">
        <v>0</v>
      </c>
      <c r="J36" s="166">
        <v>0</v>
      </c>
      <c r="K36" s="166">
        <v>0</v>
      </c>
      <c r="L36" s="166">
        <v>0</v>
      </c>
      <c r="M36" s="166">
        <v>0</v>
      </c>
      <c r="N36" s="166">
        <v>0</v>
      </c>
      <c r="O36" s="166">
        <v>0</v>
      </c>
      <c r="P36" s="174">
        <f t="shared" si="10"/>
        <v>0</v>
      </c>
      <c r="Q36" s="88"/>
      <c r="R36" s="88"/>
    </row>
    <row r="37" spans="1:18" x14ac:dyDescent="0.2">
      <c r="A37" s="164">
        <v>85</v>
      </c>
      <c r="B37" s="166">
        <v>29</v>
      </c>
      <c r="C37" s="166">
        <v>29</v>
      </c>
      <c r="D37" s="166">
        <v>29</v>
      </c>
      <c r="E37" s="166">
        <v>29</v>
      </c>
      <c r="F37" s="166">
        <v>29</v>
      </c>
      <c r="G37" s="166">
        <v>29</v>
      </c>
      <c r="H37" s="166">
        <v>29</v>
      </c>
      <c r="I37" s="166">
        <v>29</v>
      </c>
      <c r="J37" s="166">
        <v>29</v>
      </c>
      <c r="K37" s="166">
        <v>29</v>
      </c>
      <c r="L37" s="166">
        <v>29</v>
      </c>
      <c r="M37" s="166">
        <v>29</v>
      </c>
      <c r="N37" s="166">
        <v>29</v>
      </c>
      <c r="O37" s="166">
        <v>29</v>
      </c>
      <c r="P37" s="174">
        <f t="shared" si="10"/>
        <v>29</v>
      </c>
      <c r="Q37" s="88"/>
      <c r="R37" s="88"/>
    </row>
    <row r="38" spans="1:18" x14ac:dyDescent="0.2">
      <c r="A38" s="164" t="s">
        <v>130</v>
      </c>
      <c r="B38" s="166">
        <v>101</v>
      </c>
      <c r="C38" s="166">
        <v>101</v>
      </c>
      <c r="D38" s="166">
        <v>100</v>
      </c>
      <c r="E38" s="166">
        <v>100</v>
      </c>
      <c r="F38" s="166">
        <v>100</v>
      </c>
      <c r="G38" s="166">
        <v>100</v>
      </c>
      <c r="H38" s="166">
        <v>101</v>
      </c>
      <c r="I38" s="166">
        <v>101</v>
      </c>
      <c r="J38" s="166">
        <v>101</v>
      </c>
      <c r="K38" s="166">
        <v>101</v>
      </c>
      <c r="L38" s="166">
        <v>100</v>
      </c>
      <c r="M38" s="166">
        <v>100</v>
      </c>
      <c r="N38" s="166">
        <v>100</v>
      </c>
      <c r="O38" s="166">
        <v>100</v>
      </c>
      <c r="P38" s="174">
        <f t="shared" si="10"/>
        <v>100.33333333333333</v>
      </c>
      <c r="Q38" s="88"/>
      <c r="R38" s="88"/>
    </row>
    <row r="39" spans="1:18" x14ac:dyDescent="0.2">
      <c r="A39" s="164">
        <v>86</v>
      </c>
      <c r="B39" s="166">
        <v>216</v>
      </c>
      <c r="C39" s="166">
        <v>215</v>
      </c>
      <c r="D39" s="166">
        <v>214</v>
      </c>
      <c r="E39" s="166">
        <v>213</v>
      </c>
      <c r="F39" s="166">
        <v>213</v>
      </c>
      <c r="G39" s="166">
        <v>212</v>
      </c>
      <c r="H39" s="166">
        <v>211</v>
      </c>
      <c r="I39" s="166">
        <v>210</v>
      </c>
      <c r="J39" s="166">
        <v>210</v>
      </c>
      <c r="K39" s="166">
        <v>209</v>
      </c>
      <c r="L39" s="166">
        <v>208</v>
      </c>
      <c r="M39" s="166">
        <v>207</v>
      </c>
      <c r="N39" s="166">
        <v>206</v>
      </c>
      <c r="O39" s="166">
        <v>206</v>
      </c>
      <c r="P39" s="174">
        <f t="shared" si="10"/>
        <v>209.91666666666666</v>
      </c>
      <c r="Q39" s="88"/>
      <c r="R39" s="88"/>
    </row>
    <row r="40" spans="1:18" x14ac:dyDescent="0.2">
      <c r="A40" s="164" t="s">
        <v>79</v>
      </c>
      <c r="B40" s="166">
        <v>2</v>
      </c>
      <c r="C40" s="166">
        <v>2</v>
      </c>
      <c r="D40" s="166">
        <v>2</v>
      </c>
      <c r="E40" s="166">
        <v>2</v>
      </c>
      <c r="F40" s="166">
        <v>2</v>
      </c>
      <c r="G40" s="166">
        <v>2</v>
      </c>
      <c r="H40" s="166">
        <v>2</v>
      </c>
      <c r="I40" s="166">
        <v>2</v>
      </c>
      <c r="J40" s="166">
        <v>2</v>
      </c>
      <c r="K40" s="166">
        <v>2</v>
      </c>
      <c r="L40" s="166">
        <v>2</v>
      </c>
      <c r="M40" s="166">
        <v>2</v>
      </c>
      <c r="N40" s="166">
        <v>2</v>
      </c>
      <c r="O40" s="166">
        <v>2</v>
      </c>
      <c r="P40" s="174">
        <f t="shared" si="10"/>
        <v>2</v>
      </c>
      <c r="Q40" s="88"/>
      <c r="R40" s="88"/>
    </row>
    <row r="41" spans="1:18" x14ac:dyDescent="0.2">
      <c r="A41" s="164">
        <v>87</v>
      </c>
      <c r="B41" s="166">
        <v>5</v>
      </c>
      <c r="C41" s="166">
        <v>5</v>
      </c>
      <c r="D41" s="166">
        <v>5</v>
      </c>
      <c r="E41" s="166">
        <v>5</v>
      </c>
      <c r="F41" s="166">
        <v>5</v>
      </c>
      <c r="G41" s="166">
        <v>5</v>
      </c>
      <c r="H41" s="166">
        <v>5</v>
      </c>
      <c r="I41" s="166">
        <v>5</v>
      </c>
      <c r="J41" s="166">
        <v>5</v>
      </c>
      <c r="K41" s="166">
        <v>5</v>
      </c>
      <c r="L41" s="166">
        <v>5</v>
      </c>
      <c r="M41" s="166">
        <v>5</v>
      </c>
      <c r="N41" s="166">
        <v>5</v>
      </c>
      <c r="O41" s="166">
        <v>5</v>
      </c>
      <c r="P41" s="174">
        <f t="shared" si="10"/>
        <v>5</v>
      </c>
      <c r="Q41" s="88"/>
      <c r="R41" s="88"/>
    </row>
    <row r="42" spans="1:18" x14ac:dyDescent="0.2">
      <c r="A42" s="164" t="s">
        <v>132</v>
      </c>
      <c r="B42" s="166">
        <v>10</v>
      </c>
      <c r="C42" s="166">
        <v>10</v>
      </c>
      <c r="D42" s="166">
        <v>10</v>
      </c>
      <c r="E42" s="166">
        <v>10</v>
      </c>
      <c r="F42" s="166">
        <v>10</v>
      </c>
      <c r="G42" s="166">
        <v>10</v>
      </c>
      <c r="H42" s="166">
        <v>10</v>
      </c>
      <c r="I42" s="166">
        <v>10</v>
      </c>
      <c r="J42" s="166">
        <v>10</v>
      </c>
      <c r="K42" s="166">
        <v>10</v>
      </c>
      <c r="L42" s="166">
        <v>10</v>
      </c>
      <c r="M42" s="166">
        <v>10</v>
      </c>
      <c r="N42" s="166">
        <v>10</v>
      </c>
      <c r="O42" s="166">
        <v>10</v>
      </c>
      <c r="P42" s="174">
        <f t="shared" si="10"/>
        <v>10</v>
      </c>
      <c r="Q42" s="88"/>
      <c r="R42" s="88"/>
    </row>
    <row r="43" spans="1:18" x14ac:dyDescent="0.2">
      <c r="A43" s="164" t="s">
        <v>183</v>
      </c>
      <c r="B43" s="166">
        <v>10</v>
      </c>
      <c r="C43" s="166">
        <v>10</v>
      </c>
      <c r="D43" s="166">
        <v>10</v>
      </c>
      <c r="E43" s="166">
        <v>10</v>
      </c>
      <c r="F43" s="166">
        <v>10</v>
      </c>
      <c r="G43" s="166">
        <v>10</v>
      </c>
      <c r="H43" s="166">
        <v>10</v>
      </c>
      <c r="I43" s="166">
        <v>10</v>
      </c>
      <c r="J43" s="166">
        <v>10</v>
      </c>
      <c r="K43" s="166">
        <v>10</v>
      </c>
      <c r="L43" s="166">
        <v>10</v>
      </c>
      <c r="M43" s="166">
        <v>10</v>
      </c>
      <c r="N43" s="166">
        <v>10</v>
      </c>
      <c r="O43" s="166">
        <v>10</v>
      </c>
      <c r="P43" s="174">
        <f t="shared" si="10"/>
        <v>10</v>
      </c>
      <c r="Q43" s="88"/>
      <c r="R43" s="88"/>
    </row>
    <row r="44" spans="1:18" x14ac:dyDescent="0.2">
      <c r="A44" s="169"/>
      <c r="B44" s="169"/>
      <c r="C44" s="16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74"/>
      <c r="Q44" s="88"/>
      <c r="R44" s="88"/>
    </row>
    <row r="45" spans="1:18" x14ac:dyDescent="0.2">
      <c r="A45" s="169" t="s">
        <v>186</v>
      </c>
      <c r="B45" s="159">
        <f t="shared" ref="B45" si="11">SUM(B31,B36)</f>
        <v>779500</v>
      </c>
      <c r="C45" s="159">
        <f t="shared" ref="C45:O45" si="12">SUM(C31,C36)</f>
        <v>779859</v>
      </c>
      <c r="D45" s="159">
        <f t="shared" si="12"/>
        <v>780208</v>
      </c>
      <c r="E45" s="159">
        <f t="shared" si="12"/>
        <v>780539</v>
      </c>
      <c r="F45" s="159">
        <f t="shared" si="12"/>
        <v>780265</v>
      </c>
      <c r="G45" s="159">
        <f t="shared" si="12"/>
        <v>780566</v>
      </c>
      <c r="H45" s="159">
        <f t="shared" si="12"/>
        <v>780861</v>
      </c>
      <c r="I45" s="159">
        <f t="shared" si="12"/>
        <v>782460</v>
      </c>
      <c r="J45" s="159">
        <f t="shared" si="12"/>
        <v>784326</v>
      </c>
      <c r="K45" s="159">
        <f t="shared" si="12"/>
        <v>786021</v>
      </c>
      <c r="L45" s="159">
        <f t="shared" si="12"/>
        <v>787700</v>
      </c>
      <c r="M45" s="159">
        <f t="shared" si="12"/>
        <v>788747</v>
      </c>
      <c r="N45" s="159">
        <f t="shared" si="12"/>
        <v>789007</v>
      </c>
      <c r="O45" s="159">
        <f t="shared" si="12"/>
        <v>789265</v>
      </c>
      <c r="P45" s="174">
        <f t="shared" ref="P45:P47" si="13">AVERAGE(D45:O45)</f>
        <v>784163.75</v>
      </c>
      <c r="Q45" s="170"/>
      <c r="R45" s="170"/>
    </row>
    <row r="46" spans="1:18" x14ac:dyDescent="0.2">
      <c r="A46" s="169" t="s">
        <v>187</v>
      </c>
      <c r="B46" s="159">
        <f>SUM(B32:B33)</f>
        <v>57060</v>
      </c>
      <c r="C46" s="159">
        <f t="shared" ref="C46:O46" si="14">SUM(C32:C33)</f>
        <v>57027</v>
      </c>
      <c r="D46" s="159">
        <f t="shared" si="14"/>
        <v>56991</v>
      </c>
      <c r="E46" s="159">
        <f t="shared" si="14"/>
        <v>56945</v>
      </c>
      <c r="F46" s="159">
        <f t="shared" si="14"/>
        <v>56905</v>
      </c>
      <c r="G46" s="159">
        <f t="shared" si="14"/>
        <v>56851</v>
      </c>
      <c r="H46" s="159">
        <f t="shared" si="14"/>
        <v>56837</v>
      </c>
      <c r="I46" s="159">
        <f t="shared" si="14"/>
        <v>56905</v>
      </c>
      <c r="J46" s="159">
        <f t="shared" si="14"/>
        <v>57064</v>
      </c>
      <c r="K46" s="159">
        <f t="shared" si="14"/>
        <v>57200</v>
      </c>
      <c r="L46" s="159">
        <f t="shared" si="14"/>
        <v>57285</v>
      </c>
      <c r="M46" s="159">
        <f t="shared" si="14"/>
        <v>57341</v>
      </c>
      <c r="N46" s="159">
        <f t="shared" si="14"/>
        <v>57352</v>
      </c>
      <c r="O46" s="159">
        <f t="shared" si="14"/>
        <v>57306</v>
      </c>
      <c r="P46" s="174">
        <f t="shared" si="13"/>
        <v>57081.833333333336</v>
      </c>
    </row>
    <row r="47" spans="1:18" x14ac:dyDescent="0.2">
      <c r="A47" s="169" t="s">
        <v>188</v>
      </c>
      <c r="B47" s="159">
        <f>SUM(B34:B35,B39:B40)</f>
        <v>1683</v>
      </c>
      <c r="C47" s="159">
        <f t="shared" ref="C47:O47" si="15">SUM(C34:C35,C39:C40)</f>
        <v>1673</v>
      </c>
      <c r="D47" s="159">
        <f t="shared" si="15"/>
        <v>1666</v>
      </c>
      <c r="E47" s="159">
        <f t="shared" si="15"/>
        <v>1669</v>
      </c>
      <c r="F47" s="159">
        <f t="shared" si="15"/>
        <v>1666</v>
      </c>
      <c r="G47" s="159">
        <f t="shared" si="15"/>
        <v>1661</v>
      </c>
      <c r="H47" s="159">
        <f t="shared" si="15"/>
        <v>1668</v>
      </c>
      <c r="I47" s="159">
        <f t="shared" si="15"/>
        <v>1672</v>
      </c>
      <c r="J47" s="159">
        <f t="shared" si="15"/>
        <v>1672</v>
      </c>
      <c r="K47" s="159">
        <f t="shared" si="15"/>
        <v>1669</v>
      </c>
      <c r="L47" s="159">
        <f t="shared" si="15"/>
        <v>1674</v>
      </c>
      <c r="M47" s="159">
        <f t="shared" si="15"/>
        <v>1668</v>
      </c>
      <c r="N47" s="159">
        <f t="shared" si="15"/>
        <v>1671</v>
      </c>
      <c r="O47" s="159">
        <f t="shared" si="15"/>
        <v>1662</v>
      </c>
      <c r="P47" s="174">
        <f t="shared" si="13"/>
        <v>1668.1666666666667</v>
      </c>
    </row>
    <row r="48" spans="1:18" x14ac:dyDescent="0.2">
      <c r="A48" s="44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5"/>
    </row>
    <row r="49" spans="1:17" x14ac:dyDescent="0.2">
      <c r="A49" s="8" t="s">
        <v>399</v>
      </c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</row>
    <row r="52" spans="1:17" x14ac:dyDescent="0.2">
      <c r="D52" s="176"/>
      <c r="E52" s="176"/>
      <c r="F52" s="176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</row>
    <row r="55" spans="1:17" x14ac:dyDescent="0.2">
      <c r="D55" s="177"/>
      <c r="E55" s="177"/>
      <c r="F55" s="177"/>
    </row>
    <row r="56" spans="1:17" x14ac:dyDescent="0.2">
      <c r="A56" s="164"/>
      <c r="B56" s="164"/>
      <c r="C56" s="164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</row>
    <row r="57" spans="1:17" x14ac:dyDescent="0.2">
      <c r="A57" s="164"/>
      <c r="B57" s="164"/>
      <c r="C57" s="164"/>
      <c r="D57" s="178"/>
      <c r="E57" s="178"/>
      <c r="F57" s="178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</row>
    <row r="58" spans="1:17" x14ac:dyDescent="0.2"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</row>
    <row r="59" spans="1:17" x14ac:dyDescent="0.2">
      <c r="A59" s="164"/>
      <c r="B59" s="164"/>
      <c r="C59" s="164"/>
      <c r="D59" s="179"/>
      <c r="E59" s="179"/>
      <c r="F59" s="179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</row>
    <row r="60" spans="1:17" x14ac:dyDescent="0.2">
      <c r="A60" s="164"/>
      <c r="B60" s="164"/>
      <c r="C60" s="164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</row>
    <row r="61" spans="1:17" x14ac:dyDescent="0.2">
      <c r="A61" s="164"/>
      <c r="B61" s="164"/>
      <c r="C61" s="164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</row>
    <row r="62" spans="1:17" x14ac:dyDescent="0.2">
      <c r="A62" s="164"/>
      <c r="B62" s="164"/>
      <c r="C62" s="164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</row>
    <row r="63" spans="1:17" x14ac:dyDescent="0.2">
      <c r="A63" s="164"/>
      <c r="B63" s="164"/>
      <c r="C63" s="164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</row>
    <row r="64" spans="1:17" x14ac:dyDescent="0.2">
      <c r="A64" s="164"/>
      <c r="B64" s="164"/>
      <c r="C64" s="164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</row>
    <row r="65" spans="1:17" x14ac:dyDescent="0.2">
      <c r="A65" s="164"/>
      <c r="B65" s="164"/>
      <c r="C65" s="164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</row>
    <row r="66" spans="1:17" x14ac:dyDescent="0.2"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</row>
    <row r="68" spans="1:17" x14ac:dyDescent="0.2"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</row>
    <row r="69" spans="1:17" x14ac:dyDescent="0.2"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</row>
  </sheetData>
  <mergeCells count="4">
    <mergeCell ref="A1:P1"/>
    <mergeCell ref="A2:P2"/>
    <mergeCell ref="A3:P3"/>
    <mergeCell ref="A4:P4"/>
  </mergeCells>
  <printOptions horizontalCentered="1"/>
  <pageMargins left="0.45" right="0.45" top="0.75" bottom="0.75" header="0.3" footer="0.3"/>
  <pageSetup scale="80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29"/>
  <sheetViews>
    <sheetView workbookViewId="0">
      <selection activeCell="Q47" sqref="A1:Q47"/>
    </sheetView>
  </sheetViews>
  <sheetFormatPr defaultColWidth="9.140625" defaultRowHeight="11.25" x14ac:dyDescent="0.2"/>
  <cols>
    <col min="1" max="1" width="5.5703125" style="95" bestFit="1" customWidth="1"/>
    <col min="2" max="2" width="32.28515625" style="95" bestFit="1" customWidth="1"/>
    <col min="3" max="3" width="26.7109375" style="95" bestFit="1" customWidth="1"/>
    <col min="4" max="4" width="10.28515625" style="95" bestFit="1" customWidth="1"/>
    <col min="5" max="16384" width="9.140625" style="95"/>
  </cols>
  <sheetData>
    <row r="1" spans="1:5" x14ac:dyDescent="0.2">
      <c r="A1" s="446" t="s">
        <v>0</v>
      </c>
      <c r="B1" s="446"/>
      <c r="C1" s="446"/>
      <c r="D1" s="446"/>
      <c r="E1" s="44"/>
    </row>
    <row r="2" spans="1:5" x14ac:dyDescent="0.2">
      <c r="A2" s="448" t="s">
        <v>1</v>
      </c>
      <c r="B2" s="448"/>
      <c r="C2" s="448"/>
      <c r="D2" s="448"/>
      <c r="E2" s="44"/>
    </row>
    <row r="3" spans="1:5" x14ac:dyDescent="0.2">
      <c r="A3" s="446" t="s">
        <v>344</v>
      </c>
      <c r="B3" s="446"/>
      <c r="C3" s="446"/>
      <c r="D3" s="446"/>
      <c r="E3" s="44"/>
    </row>
    <row r="4" spans="1:5" x14ac:dyDescent="0.2">
      <c r="A4" s="447" t="s">
        <v>398</v>
      </c>
      <c r="B4" s="447"/>
      <c r="C4" s="447"/>
      <c r="D4" s="447"/>
      <c r="E4" s="44"/>
    </row>
    <row r="5" spans="1:5" x14ac:dyDescent="0.2">
      <c r="A5" s="446"/>
      <c r="B5" s="446"/>
      <c r="C5" s="446"/>
      <c r="D5" s="446"/>
      <c r="E5" s="44"/>
    </row>
    <row r="6" spans="1:5" x14ac:dyDescent="0.2">
      <c r="A6" s="44"/>
      <c r="B6" s="44"/>
      <c r="C6" s="44"/>
      <c r="D6" s="238"/>
      <c r="E6" s="44"/>
    </row>
    <row r="7" spans="1:5" ht="22.5" x14ac:dyDescent="0.2">
      <c r="A7" s="70" t="s">
        <v>80</v>
      </c>
      <c r="B7" s="43"/>
      <c r="C7" s="70" t="s">
        <v>424</v>
      </c>
      <c r="D7" s="239" t="s">
        <v>423</v>
      </c>
      <c r="E7" s="44"/>
    </row>
    <row r="8" spans="1:5" x14ac:dyDescent="0.2">
      <c r="A8" s="44"/>
      <c r="B8" s="45" t="s">
        <v>9</v>
      </c>
      <c r="C8" s="45"/>
      <c r="D8" s="148" t="s">
        <v>10</v>
      </c>
      <c r="E8" s="44"/>
    </row>
    <row r="9" spans="1:5" x14ac:dyDescent="0.2">
      <c r="A9" s="45"/>
      <c r="B9" s="46"/>
      <c r="C9" s="46"/>
      <c r="D9" s="44"/>
      <c r="E9" s="44"/>
    </row>
    <row r="10" spans="1:5" x14ac:dyDescent="0.2">
      <c r="A10" s="45">
        <v>1</v>
      </c>
      <c r="B10" s="240" t="s">
        <v>81</v>
      </c>
      <c r="C10" s="240"/>
      <c r="D10" s="44"/>
      <c r="E10" s="44"/>
    </row>
    <row r="11" spans="1:5" x14ac:dyDescent="0.2">
      <c r="A11" s="45">
        <v>2</v>
      </c>
      <c r="B11" s="44" t="s">
        <v>82</v>
      </c>
      <c r="C11" s="44" t="s">
        <v>425</v>
      </c>
      <c r="D11" s="241">
        <f>'2018 Average Cust Counts'!N11</f>
        <v>772123.58333333337</v>
      </c>
      <c r="E11" s="44"/>
    </row>
    <row r="12" spans="1:5" x14ac:dyDescent="0.2">
      <c r="A12" s="45">
        <v>3</v>
      </c>
      <c r="B12" s="44" t="s">
        <v>409</v>
      </c>
      <c r="C12" s="44" t="s">
        <v>425</v>
      </c>
      <c r="D12" s="241">
        <f>'2018 Average Cust Counts'!N12</f>
        <v>56691.083333333336</v>
      </c>
      <c r="E12" s="44"/>
    </row>
    <row r="13" spans="1:5" x14ac:dyDescent="0.2">
      <c r="A13" s="45">
        <v>4</v>
      </c>
      <c r="B13" s="44" t="s">
        <v>410</v>
      </c>
      <c r="C13" s="44" t="s">
        <v>425</v>
      </c>
      <c r="D13" s="241">
        <f>'2018 Average Cust Counts'!N13</f>
        <v>1669.5</v>
      </c>
      <c r="E13" s="44"/>
    </row>
    <row r="14" spans="1:5" x14ac:dyDescent="0.2">
      <c r="A14" s="45">
        <v>5</v>
      </c>
      <c r="B14" s="44"/>
      <c r="C14" s="44"/>
      <c r="D14" s="241"/>
      <c r="E14" s="44"/>
    </row>
    <row r="15" spans="1:5" x14ac:dyDescent="0.2">
      <c r="A15" s="45">
        <v>6</v>
      </c>
      <c r="B15" s="242" t="s">
        <v>83</v>
      </c>
      <c r="C15" s="242"/>
      <c r="D15" s="44"/>
      <c r="E15" s="44"/>
    </row>
    <row r="16" spans="1:5" x14ac:dyDescent="0.2">
      <c r="A16" s="45">
        <v>7</v>
      </c>
      <c r="B16" s="44" t="s">
        <v>82</v>
      </c>
      <c r="C16" s="44" t="s">
        <v>426</v>
      </c>
      <c r="D16" s="243">
        <v>425.40449277405304</v>
      </c>
      <c r="E16" s="44"/>
    </row>
    <row r="17" spans="1:5" x14ac:dyDescent="0.2">
      <c r="A17" s="45">
        <v>8</v>
      </c>
      <c r="B17" s="44" t="s">
        <v>409</v>
      </c>
      <c r="C17" s="44" t="s">
        <v>426</v>
      </c>
      <c r="D17" s="243">
        <v>1706.0740526809582</v>
      </c>
      <c r="E17" s="44"/>
    </row>
    <row r="18" spans="1:5" x14ac:dyDescent="0.2">
      <c r="A18" s="45">
        <v>9</v>
      </c>
      <c r="B18" s="44" t="s">
        <v>410</v>
      </c>
      <c r="C18" s="44" t="s">
        <v>426</v>
      </c>
      <c r="D18" s="243">
        <v>12811.515339633785</v>
      </c>
      <c r="E18" s="44"/>
    </row>
    <row r="19" spans="1:5" x14ac:dyDescent="0.2">
      <c r="A19" s="45">
        <v>10</v>
      </c>
      <c r="B19" s="44"/>
      <c r="C19" s="44"/>
      <c r="D19" s="44"/>
      <c r="E19" s="44"/>
    </row>
    <row r="20" spans="1:5" x14ac:dyDescent="0.2">
      <c r="A20" s="45">
        <v>11</v>
      </c>
      <c r="B20" s="242" t="s">
        <v>84</v>
      </c>
      <c r="C20" s="242"/>
      <c r="D20" s="44"/>
      <c r="E20" s="44"/>
    </row>
    <row r="21" spans="1:5" x14ac:dyDescent="0.2">
      <c r="A21" s="45">
        <v>12</v>
      </c>
      <c r="B21" s="44" t="s">
        <v>82</v>
      </c>
      <c r="C21" s="44"/>
      <c r="D21" s="53">
        <f>ROUND(D11*D16,0)</f>
        <v>328464841</v>
      </c>
      <c r="E21" s="44"/>
    </row>
    <row r="22" spans="1:5" x14ac:dyDescent="0.2">
      <c r="A22" s="45">
        <v>13</v>
      </c>
      <c r="B22" s="44" t="s">
        <v>409</v>
      </c>
      <c r="C22" s="44"/>
      <c r="D22" s="53">
        <f>ROUND(D12*D17,0)</f>
        <v>96719186</v>
      </c>
      <c r="E22" s="44"/>
    </row>
    <row r="23" spans="1:5" x14ac:dyDescent="0.2">
      <c r="A23" s="45">
        <v>14</v>
      </c>
      <c r="B23" s="44" t="s">
        <v>410</v>
      </c>
      <c r="C23" s="44"/>
      <c r="D23" s="53">
        <f>ROUND(D13*D18,0)</f>
        <v>21388825</v>
      </c>
      <c r="E23" s="44"/>
    </row>
    <row r="24" spans="1:5" x14ac:dyDescent="0.2">
      <c r="A24" s="45"/>
      <c r="B24" s="44"/>
      <c r="C24" s="44"/>
      <c r="D24" s="53"/>
      <c r="E24" s="44"/>
    </row>
    <row r="25" spans="1:5" x14ac:dyDescent="0.2">
      <c r="B25" s="44" t="s">
        <v>85</v>
      </c>
      <c r="C25" s="44"/>
      <c r="D25" s="44"/>
      <c r="E25" s="44"/>
    </row>
    <row r="26" spans="1:5" x14ac:dyDescent="0.2">
      <c r="A26" s="44"/>
      <c r="B26" s="44"/>
      <c r="C26" s="44"/>
      <c r="D26" s="44"/>
      <c r="E26" s="44"/>
    </row>
    <row r="27" spans="1:5" x14ac:dyDescent="0.2">
      <c r="A27" s="44"/>
      <c r="B27" s="44"/>
      <c r="C27" s="44"/>
      <c r="D27" s="44"/>
      <c r="E27" s="44"/>
    </row>
    <row r="28" spans="1:5" x14ac:dyDescent="0.2">
      <c r="A28" s="44"/>
      <c r="B28" s="44"/>
      <c r="C28" s="44"/>
      <c r="D28" s="44"/>
      <c r="E28" s="44"/>
    </row>
    <row r="29" spans="1:5" x14ac:dyDescent="0.2">
      <c r="A29" s="44"/>
      <c r="B29" s="44"/>
      <c r="C29" s="44"/>
      <c r="D29" s="44"/>
      <c r="E29" s="44"/>
    </row>
  </sheetData>
  <mergeCells count="5">
    <mergeCell ref="A1:D1"/>
    <mergeCell ref="A2:D2"/>
    <mergeCell ref="A3:D3"/>
    <mergeCell ref="A4:D4"/>
    <mergeCell ref="A5:D5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M55"/>
  <sheetViews>
    <sheetView tabSelected="1" zoomScaleNormal="100" workbookViewId="0">
      <pane ySplit="8" topLeftCell="A9" activePane="bottomLeft" state="frozen"/>
      <selection activeCell="B35" sqref="B35"/>
      <selection pane="bottomLeft" activeCell="H39" sqref="H39"/>
    </sheetView>
  </sheetViews>
  <sheetFormatPr defaultColWidth="9.140625" defaultRowHeight="11.25" x14ac:dyDescent="0.2"/>
  <cols>
    <col min="1" max="1" width="5.5703125" style="8" bestFit="1" customWidth="1"/>
    <col min="2" max="2" width="3.28515625" style="8" customWidth="1"/>
    <col min="3" max="3" width="41.5703125" style="88" customWidth="1"/>
    <col min="4" max="4" width="6" style="88" bestFit="1" customWidth="1"/>
    <col min="5" max="5" width="13.28515625" style="88" bestFit="1" customWidth="1"/>
    <col min="6" max="16384" width="9.140625" style="8"/>
  </cols>
  <sheetData>
    <row r="1" spans="1:13" x14ac:dyDescent="0.2">
      <c r="A1" s="446" t="s">
        <v>0</v>
      </c>
      <c r="B1" s="446"/>
      <c r="C1" s="446"/>
      <c r="D1" s="446"/>
      <c r="E1" s="446"/>
      <c r="F1" s="98"/>
      <c r="G1" s="98"/>
      <c r="H1" s="98"/>
      <c r="I1" s="98"/>
      <c r="J1" s="98"/>
    </row>
    <row r="2" spans="1:13" x14ac:dyDescent="0.2">
      <c r="A2" s="448" t="str">
        <f>'Delivery Rate Change Calc'!A2:F2</f>
        <v>2019 Gas Decoupling Filing</v>
      </c>
      <c r="B2" s="448"/>
      <c r="C2" s="448"/>
      <c r="D2" s="448"/>
      <c r="E2" s="448"/>
      <c r="F2" s="98"/>
      <c r="G2" s="98"/>
      <c r="H2" s="98"/>
      <c r="I2" s="98"/>
      <c r="J2" s="98"/>
    </row>
    <row r="3" spans="1:13" x14ac:dyDescent="0.2">
      <c r="A3" s="448" t="s">
        <v>350</v>
      </c>
      <c r="B3" s="448"/>
      <c r="C3" s="448"/>
      <c r="D3" s="448"/>
      <c r="E3" s="448"/>
      <c r="F3" s="98"/>
      <c r="G3" s="98"/>
      <c r="H3" s="98"/>
      <c r="I3" s="98"/>
      <c r="J3" s="98"/>
    </row>
    <row r="4" spans="1:13" x14ac:dyDescent="0.2">
      <c r="A4" s="448" t="str">
        <f>'Delivery Rate Change Calc'!A4:F4</f>
        <v>Proposed Effective May 1, 2019</v>
      </c>
      <c r="B4" s="448"/>
      <c r="C4" s="448"/>
      <c r="D4" s="448"/>
      <c r="E4" s="448"/>
      <c r="F4" s="5"/>
      <c r="G4" s="5"/>
      <c r="H4" s="5"/>
      <c r="I4" s="5"/>
      <c r="J4" s="5"/>
      <c r="K4" s="99"/>
      <c r="L4" s="99"/>
      <c r="M4" s="99"/>
    </row>
    <row r="5" spans="1:13" x14ac:dyDescent="0.2">
      <c r="B5" s="100"/>
      <c r="C5" s="100"/>
      <c r="D5" s="100"/>
      <c r="E5" s="100"/>
      <c r="F5" s="5"/>
      <c r="G5" s="5"/>
      <c r="H5" s="5"/>
      <c r="I5" s="5"/>
      <c r="J5" s="5"/>
      <c r="K5" s="99"/>
      <c r="L5" s="99"/>
      <c r="M5" s="99"/>
    </row>
    <row r="6" spans="1:13" x14ac:dyDescent="0.2">
      <c r="B6" s="101"/>
      <c r="C6" s="101"/>
      <c r="D6" s="101"/>
      <c r="E6" s="102" t="s">
        <v>119</v>
      </c>
      <c r="F6" s="5"/>
      <c r="G6" s="5"/>
      <c r="H6" s="5"/>
      <c r="I6" s="5"/>
      <c r="J6" s="5"/>
      <c r="K6" s="99"/>
      <c r="L6" s="99"/>
      <c r="M6" s="99"/>
    </row>
    <row r="7" spans="1:13" x14ac:dyDescent="0.2">
      <c r="A7" s="65" t="s">
        <v>2</v>
      </c>
      <c r="C7" s="102"/>
      <c r="D7" s="102"/>
      <c r="E7" s="102" t="s">
        <v>120</v>
      </c>
      <c r="F7" s="98"/>
      <c r="G7" s="98"/>
      <c r="H7" s="98"/>
      <c r="I7" s="98"/>
      <c r="J7" s="98"/>
    </row>
    <row r="8" spans="1:13" x14ac:dyDescent="0.2">
      <c r="A8" s="70" t="s">
        <v>4</v>
      </c>
      <c r="B8" s="103"/>
      <c r="C8" s="75"/>
      <c r="D8" s="75" t="s">
        <v>97</v>
      </c>
      <c r="E8" s="75" t="s">
        <v>121</v>
      </c>
      <c r="F8" s="98"/>
      <c r="G8" s="98"/>
      <c r="H8" s="98"/>
      <c r="I8" s="98"/>
      <c r="J8" s="98"/>
    </row>
    <row r="9" spans="1:13" x14ac:dyDescent="0.2">
      <c r="A9" s="76"/>
      <c r="B9" s="88"/>
      <c r="C9" s="102" t="s">
        <v>9</v>
      </c>
      <c r="D9" s="102" t="s">
        <v>10</v>
      </c>
      <c r="E9" s="45" t="s">
        <v>11</v>
      </c>
      <c r="F9" s="98"/>
      <c r="G9" s="98"/>
      <c r="H9" s="98"/>
      <c r="I9" s="98"/>
      <c r="J9" s="98"/>
    </row>
    <row r="10" spans="1:13" x14ac:dyDescent="0.2">
      <c r="A10" s="45">
        <v>1</v>
      </c>
      <c r="B10" s="97" t="s">
        <v>122</v>
      </c>
      <c r="C10" s="7"/>
      <c r="D10" s="102"/>
      <c r="E10" s="45"/>
      <c r="F10" s="98"/>
      <c r="G10" s="98"/>
      <c r="H10" s="98"/>
      <c r="I10" s="98"/>
      <c r="J10" s="98"/>
    </row>
    <row r="11" spans="1:13" x14ac:dyDescent="0.2">
      <c r="A11" s="45">
        <f>A10+1</f>
        <v>2</v>
      </c>
      <c r="B11" s="7"/>
      <c r="C11" s="77" t="s">
        <v>105</v>
      </c>
      <c r="D11" s="88" t="s">
        <v>48</v>
      </c>
      <c r="E11" s="104">
        <f>'Delivery Rate Change Calc'!D26</f>
        <v>1.9550000000000001E-2</v>
      </c>
      <c r="F11" s="98"/>
      <c r="G11" s="98"/>
      <c r="H11" s="98"/>
      <c r="I11" s="98"/>
      <c r="J11" s="98"/>
    </row>
    <row r="12" spans="1:13" x14ac:dyDescent="0.2">
      <c r="A12" s="45">
        <f t="shared" ref="A12:A54" si="0">A11+1</f>
        <v>3</v>
      </c>
      <c r="B12" s="7"/>
      <c r="C12" s="8"/>
      <c r="E12" s="104"/>
      <c r="F12" s="98"/>
      <c r="G12" s="98"/>
      <c r="H12" s="98"/>
      <c r="I12" s="98"/>
      <c r="J12" s="98"/>
    </row>
    <row r="13" spans="1:13" x14ac:dyDescent="0.2">
      <c r="A13" s="45">
        <f t="shared" si="0"/>
        <v>4</v>
      </c>
      <c r="B13" s="85" t="s">
        <v>123</v>
      </c>
      <c r="C13" s="7"/>
      <c r="E13" s="104"/>
      <c r="F13" s="98"/>
      <c r="G13" s="98"/>
      <c r="H13" s="98"/>
      <c r="I13" s="98"/>
      <c r="J13" s="98"/>
    </row>
    <row r="14" spans="1:13" x14ac:dyDescent="0.2">
      <c r="A14" s="45">
        <f t="shared" si="0"/>
        <v>5</v>
      </c>
      <c r="C14" s="77" t="s">
        <v>105</v>
      </c>
      <c r="D14" s="88" t="s">
        <v>48</v>
      </c>
      <c r="E14" s="104">
        <f>'Delivery Rate Change Calc'!D26</f>
        <v>1.9550000000000001E-2</v>
      </c>
      <c r="F14" s="98"/>
      <c r="G14" s="98"/>
      <c r="H14" s="98"/>
      <c r="I14" s="98"/>
      <c r="J14" s="98"/>
    </row>
    <row r="15" spans="1:13" x14ac:dyDescent="0.2">
      <c r="A15" s="45">
        <f t="shared" si="0"/>
        <v>6</v>
      </c>
      <c r="C15" s="8"/>
      <c r="D15" s="102"/>
      <c r="E15" s="104"/>
      <c r="F15" s="98"/>
      <c r="G15" s="98"/>
      <c r="H15" s="98"/>
      <c r="I15" s="98"/>
      <c r="J15" s="98"/>
    </row>
    <row r="16" spans="1:13" x14ac:dyDescent="0.2">
      <c r="A16" s="45">
        <f t="shared" si="0"/>
        <v>7</v>
      </c>
      <c r="B16" s="85" t="s">
        <v>104</v>
      </c>
      <c r="C16" s="8"/>
      <c r="D16" s="92"/>
      <c r="E16" s="104"/>
    </row>
    <row r="17" spans="1:5" x14ac:dyDescent="0.2">
      <c r="A17" s="45">
        <f t="shared" si="0"/>
        <v>8</v>
      </c>
      <c r="C17" s="88" t="s">
        <v>105</v>
      </c>
      <c r="D17" s="88" t="s">
        <v>48</v>
      </c>
      <c r="E17" s="104">
        <f>'RateDev (31,31T,41,41T,86,86T)'!K12</f>
        <v>-1.0099999999999998E-2</v>
      </c>
    </row>
    <row r="18" spans="1:5" x14ac:dyDescent="0.2">
      <c r="A18" s="45">
        <f t="shared" si="0"/>
        <v>9</v>
      </c>
      <c r="E18" s="104"/>
    </row>
    <row r="19" spans="1:5" x14ac:dyDescent="0.2">
      <c r="A19" s="45">
        <f t="shared" si="0"/>
        <v>10</v>
      </c>
      <c r="C19" s="88" t="s">
        <v>106</v>
      </c>
      <c r="D19" s="88" t="s">
        <v>48</v>
      </c>
      <c r="E19" s="104">
        <f>'RateDev (31,31T,41,41T,86,86T)'!K14</f>
        <v>-2.9999999999999992E-4</v>
      </c>
    </row>
    <row r="20" spans="1:5" x14ac:dyDescent="0.2">
      <c r="A20" s="45">
        <f t="shared" si="0"/>
        <v>11</v>
      </c>
      <c r="E20" s="104"/>
    </row>
    <row r="21" spans="1:5" x14ac:dyDescent="0.2">
      <c r="A21" s="45">
        <f t="shared" si="0"/>
        <v>12</v>
      </c>
      <c r="B21" s="85" t="s">
        <v>107</v>
      </c>
      <c r="C21" s="8"/>
      <c r="D21" s="92"/>
      <c r="E21" s="104"/>
    </row>
    <row r="22" spans="1:5" x14ac:dyDescent="0.2">
      <c r="A22" s="45">
        <f t="shared" si="0"/>
        <v>13</v>
      </c>
      <c r="B22" s="88"/>
      <c r="C22" s="88" t="s">
        <v>105</v>
      </c>
      <c r="D22" s="88" t="s">
        <v>48</v>
      </c>
      <c r="E22" s="104">
        <f>'RateDev (31,31T,41,41T,86,86T)'!K17</f>
        <v>-9.8799999999999999E-3</v>
      </c>
    </row>
    <row r="23" spans="1:5" x14ac:dyDescent="0.2">
      <c r="A23" s="45">
        <f t="shared" si="0"/>
        <v>14</v>
      </c>
      <c r="B23" s="88"/>
      <c r="E23" s="104"/>
    </row>
    <row r="24" spans="1:5" x14ac:dyDescent="0.2">
      <c r="A24" s="45">
        <f t="shared" si="0"/>
        <v>15</v>
      </c>
      <c r="B24" s="85" t="s">
        <v>108</v>
      </c>
      <c r="C24" s="8"/>
      <c r="D24" s="92"/>
      <c r="E24" s="104"/>
    </row>
    <row r="25" spans="1:5" x14ac:dyDescent="0.2">
      <c r="A25" s="45">
        <f t="shared" si="0"/>
        <v>16</v>
      </c>
      <c r="C25" s="88" t="s">
        <v>109</v>
      </c>
      <c r="D25" s="88" t="s">
        <v>48</v>
      </c>
      <c r="E25" s="297">
        <f>'RateDev (31,31T,41,41T,86,86T)'!K20</f>
        <v>-1.0000000000000009E-2</v>
      </c>
    </row>
    <row r="26" spans="1:5" x14ac:dyDescent="0.2">
      <c r="A26" s="45">
        <f t="shared" si="0"/>
        <v>17</v>
      </c>
      <c r="E26" s="104"/>
    </row>
    <row r="27" spans="1:5" x14ac:dyDescent="0.2">
      <c r="A27" s="45">
        <f t="shared" si="0"/>
        <v>18</v>
      </c>
      <c r="C27" s="88" t="s">
        <v>110</v>
      </c>
      <c r="E27" s="104"/>
    </row>
    <row r="28" spans="1:5" x14ac:dyDescent="0.2">
      <c r="A28" s="45">
        <f t="shared" si="0"/>
        <v>19</v>
      </c>
      <c r="C28" s="88" t="s">
        <v>111</v>
      </c>
      <c r="D28" s="88" t="s">
        <v>48</v>
      </c>
      <c r="E28" s="104">
        <f>'RateDev (31,31T,41,41T,86,86T)'!K23</f>
        <v>-7.5999999999998291E-4</v>
      </c>
    </row>
    <row r="29" spans="1:5" x14ac:dyDescent="0.2">
      <c r="A29" s="45">
        <f t="shared" si="0"/>
        <v>20</v>
      </c>
      <c r="C29" s="88" t="s">
        <v>112</v>
      </c>
      <c r="D29" s="88" t="s">
        <v>48</v>
      </c>
      <c r="E29" s="104">
        <f>'RateDev (31,31T,41,41T,86,86T)'!K24</f>
        <v>-6.0999999999999943E-4</v>
      </c>
    </row>
    <row r="30" spans="1:5" x14ac:dyDescent="0.2">
      <c r="A30" s="45">
        <f t="shared" si="0"/>
        <v>21</v>
      </c>
      <c r="E30" s="104"/>
    </row>
    <row r="31" spans="1:5" x14ac:dyDescent="0.2">
      <c r="A31" s="45">
        <f t="shared" si="0"/>
        <v>22</v>
      </c>
      <c r="C31" s="88" t="s">
        <v>106</v>
      </c>
      <c r="D31" s="88" t="s">
        <v>48</v>
      </c>
      <c r="E31" s="104">
        <f>'RateDev (31,31T,41,41T,86,86T)'!K26</f>
        <v>-4.0000000000000105E-5</v>
      </c>
    </row>
    <row r="32" spans="1:5" x14ac:dyDescent="0.2">
      <c r="A32" s="45">
        <f t="shared" si="0"/>
        <v>23</v>
      </c>
      <c r="C32" s="92"/>
      <c r="D32" s="92"/>
      <c r="E32" s="104"/>
    </row>
    <row r="33" spans="1:5" x14ac:dyDescent="0.2">
      <c r="A33" s="45">
        <f t="shared" si="0"/>
        <v>24</v>
      </c>
      <c r="B33" s="85" t="s">
        <v>113</v>
      </c>
      <c r="C33" s="8"/>
      <c r="D33" s="92"/>
      <c r="E33" s="104"/>
    </row>
    <row r="34" spans="1:5" x14ac:dyDescent="0.2">
      <c r="A34" s="45">
        <f t="shared" si="0"/>
        <v>25</v>
      </c>
      <c r="B34" s="88"/>
      <c r="C34" s="88" t="s">
        <v>109</v>
      </c>
      <c r="D34" s="88" t="s">
        <v>48</v>
      </c>
      <c r="E34" s="297">
        <f>'RateDev (31,31T,41,41T,86,86T)'!K29</f>
        <v>-1.0000000000000009E-2</v>
      </c>
    </row>
    <row r="35" spans="1:5" x14ac:dyDescent="0.2">
      <c r="A35" s="45">
        <f t="shared" si="0"/>
        <v>26</v>
      </c>
      <c r="B35" s="88"/>
      <c r="E35" s="104"/>
    </row>
    <row r="36" spans="1:5" x14ac:dyDescent="0.2">
      <c r="A36" s="45">
        <f t="shared" si="0"/>
        <v>27</v>
      </c>
      <c r="B36" s="88"/>
      <c r="C36" s="88" t="s">
        <v>110</v>
      </c>
      <c r="E36" s="104"/>
    </row>
    <row r="37" spans="1:5" x14ac:dyDescent="0.2">
      <c r="A37" s="45">
        <f t="shared" si="0"/>
        <v>28</v>
      </c>
      <c r="B37" s="88"/>
      <c r="C37" s="88" t="s">
        <v>111</v>
      </c>
      <c r="D37" s="88" t="s">
        <v>48</v>
      </c>
      <c r="E37" s="104">
        <f>'RateDev (31,31T,41,41T,86,86T)'!K32</f>
        <v>-7.4000000000001842E-4</v>
      </c>
    </row>
    <row r="38" spans="1:5" x14ac:dyDescent="0.2">
      <c r="A38" s="45">
        <f t="shared" si="0"/>
        <v>29</v>
      </c>
      <c r="B38" s="88"/>
      <c r="C38" s="88" t="s">
        <v>112</v>
      </c>
      <c r="D38" s="88" t="s">
        <v>48</v>
      </c>
      <c r="E38" s="104">
        <f>'RateDev (31,31T,41,41T,86,86T)'!K33</f>
        <v>-5.9000000000000719E-4</v>
      </c>
    </row>
    <row r="39" spans="1:5" x14ac:dyDescent="0.2">
      <c r="A39" s="45">
        <f t="shared" si="0"/>
        <v>30</v>
      </c>
      <c r="B39" s="88"/>
      <c r="E39" s="104"/>
    </row>
    <row r="40" spans="1:5" x14ac:dyDescent="0.2">
      <c r="A40" s="45">
        <f t="shared" si="0"/>
        <v>31</v>
      </c>
      <c r="B40" s="85" t="s">
        <v>114</v>
      </c>
      <c r="C40" s="8"/>
      <c r="D40" s="92"/>
      <c r="E40" s="104"/>
    </row>
    <row r="41" spans="1:5" x14ac:dyDescent="0.2">
      <c r="A41" s="45">
        <f t="shared" si="0"/>
        <v>32</v>
      </c>
      <c r="C41" s="88" t="s">
        <v>109</v>
      </c>
      <c r="D41" s="88" t="s">
        <v>48</v>
      </c>
      <c r="E41" s="297">
        <f>'RateDev (31,31T,41,41T,86,86T)'!K36</f>
        <v>-1.0000000000000009E-2</v>
      </c>
    </row>
    <row r="42" spans="1:5" x14ac:dyDescent="0.2">
      <c r="A42" s="45">
        <f t="shared" si="0"/>
        <v>33</v>
      </c>
      <c r="E42" s="104"/>
    </row>
    <row r="43" spans="1:5" x14ac:dyDescent="0.2">
      <c r="A43" s="45">
        <f t="shared" si="0"/>
        <v>34</v>
      </c>
      <c r="C43" s="88" t="s">
        <v>110</v>
      </c>
      <c r="E43" s="104"/>
    </row>
    <row r="44" spans="1:5" x14ac:dyDescent="0.2">
      <c r="A44" s="45">
        <f t="shared" si="0"/>
        <v>35</v>
      </c>
      <c r="C44" s="88" t="s">
        <v>115</v>
      </c>
      <c r="D44" s="88" t="s">
        <v>48</v>
      </c>
      <c r="E44" s="104">
        <f>'RateDev (31,31T,41,41T,86,86T)'!K39</f>
        <v>-1.1400000000000021E-3</v>
      </c>
    </row>
    <row r="45" spans="1:5" x14ac:dyDescent="0.2">
      <c r="A45" s="45">
        <f t="shared" si="0"/>
        <v>36</v>
      </c>
      <c r="C45" s="88" t="s">
        <v>116</v>
      </c>
      <c r="D45" s="88" t="s">
        <v>48</v>
      </c>
      <c r="E45" s="104">
        <f>'RateDev (31,31T,41,41T,86,86T)'!K40</f>
        <v>-8.1000000000000516E-4</v>
      </c>
    </row>
    <row r="46" spans="1:5" x14ac:dyDescent="0.2">
      <c r="A46" s="45">
        <f t="shared" si="0"/>
        <v>37</v>
      </c>
      <c r="E46" s="104"/>
    </row>
    <row r="47" spans="1:5" x14ac:dyDescent="0.2">
      <c r="A47" s="45">
        <f t="shared" si="0"/>
        <v>38</v>
      </c>
      <c r="C47" s="88" t="s">
        <v>106</v>
      </c>
      <c r="D47" s="88" t="s">
        <v>48</v>
      </c>
      <c r="E47" s="104">
        <f>'RateDev (31,31T,41,41T,86,86T)'!K42</f>
        <v>-5.0000000000001432E-5</v>
      </c>
    </row>
    <row r="48" spans="1:5" x14ac:dyDescent="0.2">
      <c r="A48" s="45">
        <f t="shared" si="0"/>
        <v>39</v>
      </c>
      <c r="C48" s="92"/>
      <c r="D48" s="92"/>
      <c r="E48" s="104"/>
    </row>
    <row r="49" spans="1:5" x14ac:dyDescent="0.2">
      <c r="A49" s="45">
        <f t="shared" si="0"/>
        <v>40</v>
      </c>
      <c r="B49" s="85" t="s">
        <v>117</v>
      </c>
      <c r="C49" s="8"/>
      <c r="D49" s="92"/>
      <c r="E49" s="104"/>
    </row>
    <row r="50" spans="1:5" x14ac:dyDescent="0.2">
      <c r="A50" s="45">
        <f t="shared" si="0"/>
        <v>41</v>
      </c>
      <c r="B50" s="88"/>
      <c r="C50" s="88" t="s">
        <v>109</v>
      </c>
      <c r="D50" s="88" t="s">
        <v>48</v>
      </c>
      <c r="E50" s="297">
        <f>'RateDev (31,31T,41,41T,86,86T)'!K45</f>
        <v>-1.0000000000000009E-2</v>
      </c>
    </row>
    <row r="51" spans="1:5" x14ac:dyDescent="0.2">
      <c r="A51" s="45">
        <f t="shared" si="0"/>
        <v>42</v>
      </c>
      <c r="B51" s="88"/>
      <c r="E51" s="104"/>
    </row>
    <row r="52" spans="1:5" x14ac:dyDescent="0.2">
      <c r="A52" s="45">
        <f t="shared" si="0"/>
        <v>43</v>
      </c>
      <c r="B52" s="88"/>
      <c r="C52" s="88" t="s">
        <v>110</v>
      </c>
      <c r="E52" s="104"/>
    </row>
    <row r="53" spans="1:5" x14ac:dyDescent="0.2">
      <c r="A53" s="45">
        <f t="shared" si="0"/>
        <v>44</v>
      </c>
      <c r="B53" s="88"/>
      <c r="C53" s="88" t="s">
        <v>115</v>
      </c>
      <c r="D53" s="88" t="s">
        <v>48</v>
      </c>
      <c r="E53" s="104">
        <f>'RateDev (31,31T,41,41T,86,86T)'!K48</f>
        <v>-1.1099999999999999E-3</v>
      </c>
    </row>
    <row r="54" spans="1:5" x14ac:dyDescent="0.2">
      <c r="A54" s="45">
        <f t="shared" si="0"/>
        <v>45</v>
      </c>
      <c r="B54" s="88"/>
      <c r="C54" s="88" t="s">
        <v>116</v>
      </c>
      <c r="D54" s="88" t="s">
        <v>48</v>
      </c>
      <c r="E54" s="104">
        <f>'RateDev (31,31T,41,41T,86,86T)'!K49</f>
        <v>-7.8000000000000291E-4</v>
      </c>
    </row>
    <row r="55" spans="1:5" x14ac:dyDescent="0.2">
      <c r="A55" s="45"/>
    </row>
  </sheetData>
  <mergeCells count="4">
    <mergeCell ref="A1:E1"/>
    <mergeCell ref="A2:E2"/>
    <mergeCell ref="A3:E3"/>
    <mergeCell ref="A4:E4"/>
  </mergeCells>
  <printOptions horizontalCentered="1"/>
  <pageMargins left="0.7" right="0.7" top="0.75" bottom="0.75" header="0.3" footer="0.3"/>
  <pageSetup orientation="portrait" blackAndWhite="1" r:id="rId1"/>
  <headerFooter>
    <oddFooter>&amp;R&amp;F
&amp;A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B1:AN340"/>
  <sheetViews>
    <sheetView zoomScaleNormal="100" workbookViewId="0">
      <pane ySplit="6" topLeftCell="A7" activePane="bottomLeft" state="frozen"/>
      <selection activeCell="Q47" sqref="A1:Q47"/>
      <selection pane="bottomLeft" activeCell="H18" sqref="H18"/>
    </sheetView>
  </sheetViews>
  <sheetFormatPr defaultColWidth="9.140625" defaultRowHeight="11.25" x14ac:dyDescent="0.2"/>
  <cols>
    <col min="1" max="1" width="2.28515625" style="7" customWidth="1"/>
    <col min="2" max="2" width="34.140625" style="7" customWidth="1"/>
    <col min="3" max="3" width="7.28515625" style="7" bestFit="1" customWidth="1"/>
    <col min="4" max="9" width="9.140625" style="7" bestFit="1" customWidth="1"/>
    <col min="10" max="11" width="7.85546875" style="7" bestFit="1" customWidth="1"/>
    <col min="12" max="15" width="9.140625" style="7" bestFit="1" customWidth="1"/>
    <col min="16" max="16" width="9.85546875" style="7" bestFit="1" customWidth="1"/>
    <col min="17" max="17" width="12.7109375" style="7" customWidth="1"/>
    <col min="18" max="18" width="10.7109375" style="7" bestFit="1" customWidth="1"/>
    <col min="19" max="16384" width="9.140625" style="7"/>
  </cols>
  <sheetData>
    <row r="1" spans="2:19" x14ac:dyDescent="0.2">
      <c r="B1" s="456" t="s">
        <v>0</v>
      </c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38"/>
    </row>
    <row r="2" spans="2:19" x14ac:dyDescent="0.2">
      <c r="B2" s="456" t="s">
        <v>475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38"/>
    </row>
    <row r="3" spans="2:19" x14ac:dyDescent="0.2">
      <c r="B3" s="456" t="s">
        <v>401</v>
      </c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38"/>
    </row>
    <row r="4" spans="2:19" x14ac:dyDescent="0.2">
      <c r="B4" s="64"/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  <c r="Q4" s="438"/>
    </row>
    <row r="5" spans="2:19" x14ac:dyDescent="0.2">
      <c r="B5" s="64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</row>
    <row r="6" spans="2:19" x14ac:dyDescent="0.2">
      <c r="B6" s="72" t="s">
        <v>46</v>
      </c>
      <c r="C6" s="72" t="s">
        <v>257</v>
      </c>
      <c r="D6" s="439">
        <v>43101</v>
      </c>
      <c r="E6" s="439">
        <f>EDATE(D6,1)</f>
        <v>43132</v>
      </c>
      <c r="F6" s="439">
        <f t="shared" ref="F6:O6" si="0">EDATE(E6,1)</f>
        <v>43160</v>
      </c>
      <c r="G6" s="439">
        <f t="shared" si="0"/>
        <v>43191</v>
      </c>
      <c r="H6" s="439">
        <f t="shared" si="0"/>
        <v>43221</v>
      </c>
      <c r="I6" s="439">
        <f t="shared" si="0"/>
        <v>43252</v>
      </c>
      <c r="J6" s="439">
        <f t="shared" si="0"/>
        <v>43282</v>
      </c>
      <c r="K6" s="439">
        <f t="shared" si="0"/>
        <v>43313</v>
      </c>
      <c r="L6" s="439">
        <f t="shared" si="0"/>
        <v>43344</v>
      </c>
      <c r="M6" s="439">
        <f t="shared" si="0"/>
        <v>43374</v>
      </c>
      <c r="N6" s="439">
        <f t="shared" si="0"/>
        <v>43405</v>
      </c>
      <c r="O6" s="439">
        <f t="shared" si="0"/>
        <v>43435</v>
      </c>
      <c r="P6" s="75" t="s">
        <v>73</v>
      </c>
      <c r="Q6" s="102"/>
    </row>
    <row r="7" spans="2:19" x14ac:dyDescent="0.2">
      <c r="B7" s="4" t="s">
        <v>258</v>
      </c>
      <c r="C7" s="182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</row>
    <row r="8" spans="2:19" s="8" customFormat="1" x14ac:dyDescent="0.2">
      <c r="B8" s="8" t="s">
        <v>259</v>
      </c>
      <c r="C8" s="184">
        <v>16</v>
      </c>
      <c r="D8" s="154">
        <v>798</v>
      </c>
      <c r="E8" s="154">
        <v>798</v>
      </c>
      <c r="F8" s="154">
        <v>798</v>
      </c>
      <c r="G8" s="154">
        <v>798</v>
      </c>
      <c r="H8" s="154">
        <v>798</v>
      </c>
      <c r="I8" s="154">
        <v>798</v>
      </c>
      <c r="J8" s="154">
        <v>769.5</v>
      </c>
      <c r="K8" s="154">
        <v>817</v>
      </c>
      <c r="L8" s="154">
        <v>826.5</v>
      </c>
      <c r="M8" s="154">
        <v>665</v>
      </c>
      <c r="N8" s="154">
        <v>807.5</v>
      </c>
      <c r="O8" s="154">
        <v>712.5</v>
      </c>
      <c r="P8" s="185">
        <f>SUM(D8:O8)</f>
        <v>9386</v>
      </c>
      <c r="Q8" s="185"/>
      <c r="S8" s="185"/>
    </row>
    <row r="9" spans="2:19" s="8" customFormat="1" x14ac:dyDescent="0.2">
      <c r="B9" s="8" t="s">
        <v>68</v>
      </c>
      <c r="C9" s="8">
        <v>23</v>
      </c>
      <c r="D9" s="154">
        <v>83071704.615036279</v>
      </c>
      <c r="E9" s="154">
        <v>86567686.057127133</v>
      </c>
      <c r="F9" s="154">
        <v>73286416.10060966</v>
      </c>
      <c r="G9" s="154">
        <v>51889129.550341114</v>
      </c>
      <c r="H9" s="154">
        <v>21907807.571016021</v>
      </c>
      <c r="I9" s="154">
        <v>18640335.827885494</v>
      </c>
      <c r="J9" s="154">
        <v>13034137.192011889</v>
      </c>
      <c r="K9" s="154">
        <v>12666894.05795379</v>
      </c>
      <c r="L9" s="154">
        <v>17832486.296897218</v>
      </c>
      <c r="M9" s="154">
        <v>42653292.013136365</v>
      </c>
      <c r="N9" s="154">
        <v>62320883.766261995</v>
      </c>
      <c r="O9" s="154">
        <v>87384504.016458899</v>
      </c>
      <c r="P9" s="185">
        <f t="shared" ref="P9:P33" si="1">SUM(D9:O9)</f>
        <v>571255277.06473589</v>
      </c>
      <c r="Q9" s="185"/>
      <c r="R9" s="186"/>
    </row>
    <row r="10" spans="2:19" s="8" customFormat="1" x14ac:dyDescent="0.2">
      <c r="B10" s="8" t="s">
        <v>260</v>
      </c>
      <c r="C10" s="8">
        <v>53</v>
      </c>
      <c r="D10" s="154">
        <v>63.377999999999993</v>
      </c>
      <c r="E10" s="154">
        <v>19.951999999999998</v>
      </c>
      <c r="F10" s="154">
        <v>0</v>
      </c>
      <c r="G10" s="154">
        <v>0</v>
      </c>
      <c r="H10" s="154">
        <v>0</v>
      </c>
      <c r="I10" s="154">
        <v>0</v>
      </c>
      <c r="J10" s="154">
        <v>0</v>
      </c>
      <c r="K10" s="154">
        <v>0</v>
      </c>
      <c r="L10" s="154">
        <v>0</v>
      </c>
      <c r="M10" s="154">
        <v>0</v>
      </c>
      <c r="N10" s="154">
        <v>0</v>
      </c>
      <c r="O10" s="154">
        <v>0</v>
      </c>
      <c r="P10" s="185">
        <f t="shared" si="1"/>
        <v>83.329999999999984</v>
      </c>
      <c r="Q10" s="185"/>
      <c r="R10" s="186"/>
    </row>
    <row r="11" spans="2:19" s="8" customFormat="1" x14ac:dyDescent="0.2">
      <c r="B11" s="8" t="s">
        <v>261</v>
      </c>
      <c r="C11" s="8">
        <v>31</v>
      </c>
      <c r="D11" s="154">
        <v>27989361.146095995</v>
      </c>
      <c r="E11" s="154">
        <v>28605540.379429981</v>
      </c>
      <c r="F11" s="154">
        <v>25864334.683539137</v>
      </c>
      <c r="G11" s="154">
        <v>17343068.657420672</v>
      </c>
      <c r="H11" s="154">
        <v>11029985.862498082</v>
      </c>
      <c r="I11" s="154">
        <v>9889010.2924003527</v>
      </c>
      <c r="J11" s="154">
        <v>7348912.4005716518</v>
      </c>
      <c r="K11" s="154">
        <v>7861744.7159636281</v>
      </c>
      <c r="L11" s="154">
        <v>8768265.4821164068</v>
      </c>
      <c r="M11" s="154">
        <v>15189133.268566664</v>
      </c>
      <c r="N11" s="154">
        <v>20797135.948972721</v>
      </c>
      <c r="O11" s="154">
        <v>29951874.990318842</v>
      </c>
      <c r="P11" s="185">
        <f t="shared" si="1"/>
        <v>210638367.82789412</v>
      </c>
      <c r="Q11" s="185"/>
    </row>
    <row r="12" spans="2:19" s="8" customFormat="1" x14ac:dyDescent="0.2">
      <c r="B12" s="8" t="s">
        <v>262</v>
      </c>
      <c r="C12" s="8">
        <v>41</v>
      </c>
      <c r="D12" s="154">
        <v>6599655.6154791173</v>
      </c>
      <c r="E12" s="154">
        <v>6429197.9407280702</v>
      </c>
      <c r="F12" s="154">
        <v>6128539.0257423148</v>
      </c>
      <c r="G12" s="154">
        <v>4918737.2551811142</v>
      </c>
      <c r="H12" s="154">
        <v>3084159.1603755411</v>
      </c>
      <c r="I12" s="154">
        <v>3441638.4546159753</v>
      </c>
      <c r="J12" s="154">
        <v>583132.27440742427</v>
      </c>
      <c r="K12" s="154">
        <v>4086516.1981115974</v>
      </c>
      <c r="L12" s="154">
        <v>2686686.8814409128</v>
      </c>
      <c r="M12" s="154">
        <v>3974476.7675300641</v>
      </c>
      <c r="N12" s="154">
        <v>4984768.4397078892</v>
      </c>
      <c r="O12" s="154">
        <v>7219455.0931526227</v>
      </c>
      <c r="P12" s="185">
        <f t="shared" si="1"/>
        <v>54136963.106472641</v>
      </c>
      <c r="Q12" s="185"/>
      <c r="R12" s="187"/>
    </row>
    <row r="13" spans="2:19" s="8" customFormat="1" x14ac:dyDescent="0.2">
      <c r="B13" s="8" t="s">
        <v>263</v>
      </c>
      <c r="C13" s="8">
        <v>50</v>
      </c>
      <c r="D13" s="154">
        <v>0</v>
      </c>
      <c r="E13" s="154">
        <v>0</v>
      </c>
      <c r="F13" s="154">
        <v>0</v>
      </c>
      <c r="G13" s="154">
        <v>0</v>
      </c>
      <c r="H13" s="154">
        <v>0</v>
      </c>
      <c r="I13" s="154">
        <v>0</v>
      </c>
      <c r="J13" s="154">
        <v>0</v>
      </c>
      <c r="K13" s="154">
        <v>0</v>
      </c>
      <c r="L13" s="154">
        <v>0</v>
      </c>
      <c r="M13" s="154">
        <v>0</v>
      </c>
      <c r="N13" s="154">
        <v>0</v>
      </c>
      <c r="O13" s="154">
        <v>0</v>
      </c>
      <c r="P13" s="185">
        <f t="shared" si="1"/>
        <v>0</v>
      </c>
      <c r="Q13" s="185"/>
    </row>
    <row r="14" spans="2:19" s="8" customFormat="1" x14ac:dyDescent="0.2">
      <c r="B14" s="8" t="s">
        <v>264</v>
      </c>
      <c r="C14" s="8">
        <v>85</v>
      </c>
      <c r="D14" s="154">
        <v>2022940.9000000001</v>
      </c>
      <c r="E14" s="154">
        <v>314035.58949999989</v>
      </c>
      <c r="F14" s="154">
        <v>1880142.9959999998</v>
      </c>
      <c r="G14" s="154">
        <v>880345.06949999998</v>
      </c>
      <c r="H14" s="154">
        <v>865803.71700000006</v>
      </c>
      <c r="I14" s="154">
        <v>1329274.6805</v>
      </c>
      <c r="J14" s="154">
        <v>813026.65500000003</v>
      </c>
      <c r="K14" s="154">
        <v>957935.12699999998</v>
      </c>
      <c r="L14" s="154">
        <v>646292.89049999998</v>
      </c>
      <c r="M14" s="154">
        <v>1378666.341</v>
      </c>
      <c r="N14" s="154">
        <v>1762986.013</v>
      </c>
      <c r="O14" s="154">
        <v>1309762.733</v>
      </c>
      <c r="P14" s="185">
        <f t="shared" si="1"/>
        <v>14161212.712000001</v>
      </c>
      <c r="Q14" s="185"/>
    </row>
    <row r="15" spans="2:19" s="8" customFormat="1" x14ac:dyDescent="0.2">
      <c r="B15" s="8" t="s">
        <v>265</v>
      </c>
      <c r="C15" s="8">
        <v>86</v>
      </c>
      <c r="D15" s="154">
        <v>1176540.3972907197</v>
      </c>
      <c r="E15" s="154">
        <v>1109412.5674342944</v>
      </c>
      <c r="F15" s="154">
        <v>1068008.3515516766</v>
      </c>
      <c r="G15" s="154">
        <v>902261.28346046282</v>
      </c>
      <c r="H15" s="154">
        <v>513347.12748385489</v>
      </c>
      <c r="I15" s="154">
        <v>419393.32029915648</v>
      </c>
      <c r="J15" s="154">
        <v>221023.30998556269</v>
      </c>
      <c r="K15" s="154">
        <v>203130.5669492326</v>
      </c>
      <c r="L15" s="154">
        <v>286645.92407680408</v>
      </c>
      <c r="M15" s="154">
        <v>646157.76091755927</v>
      </c>
      <c r="N15" s="154">
        <v>795638.28148673382</v>
      </c>
      <c r="O15" s="154">
        <v>1021112.2539285158</v>
      </c>
      <c r="P15" s="185">
        <f t="shared" si="1"/>
        <v>8362671.1448645731</v>
      </c>
      <c r="Q15" s="185"/>
    </row>
    <row r="16" spans="2:19" s="8" customFormat="1" x14ac:dyDescent="0.2">
      <c r="B16" s="8" t="s">
        <v>266</v>
      </c>
      <c r="C16" s="8">
        <v>87</v>
      </c>
      <c r="D16" s="154">
        <v>2909609.6840000008</v>
      </c>
      <c r="E16" s="154">
        <v>1168827.3029999994</v>
      </c>
      <c r="F16" s="154">
        <v>4157183.0304999999</v>
      </c>
      <c r="G16" s="154">
        <v>84173.65874999974</v>
      </c>
      <c r="H16" s="154">
        <v>2010424.8994999998</v>
      </c>
      <c r="I16" s="154">
        <v>1783685.3682499998</v>
      </c>
      <c r="J16" s="154">
        <v>1382354.0072500003</v>
      </c>
      <c r="K16" s="154">
        <v>1653354.8407499997</v>
      </c>
      <c r="L16" s="154">
        <v>1304457.4219999998</v>
      </c>
      <c r="M16" s="154">
        <v>2254037.4950000001</v>
      </c>
      <c r="N16" s="154">
        <v>1973878.493</v>
      </c>
      <c r="O16" s="154">
        <v>2036573.108</v>
      </c>
      <c r="P16" s="185">
        <f t="shared" si="1"/>
        <v>22718559.309999999</v>
      </c>
      <c r="Q16" s="185"/>
    </row>
    <row r="17" spans="2:18" s="8" customFormat="1" x14ac:dyDescent="0.2">
      <c r="B17" s="8" t="s">
        <v>267</v>
      </c>
      <c r="C17" s="8">
        <v>31</v>
      </c>
      <c r="D17" s="154">
        <v>1920071.1841430252</v>
      </c>
      <c r="E17" s="154">
        <v>1982696.6773063315</v>
      </c>
      <c r="F17" s="154">
        <v>1693867.7953059108</v>
      </c>
      <c r="G17" s="154">
        <v>1161579.977435251</v>
      </c>
      <c r="H17" s="154">
        <v>550448.89534728881</v>
      </c>
      <c r="I17" s="154">
        <v>530332.94635694951</v>
      </c>
      <c r="J17" s="154">
        <v>295183.60699064808</v>
      </c>
      <c r="K17" s="154">
        <v>380155.32100328145</v>
      </c>
      <c r="L17" s="154">
        <v>453865.23036126466</v>
      </c>
      <c r="M17" s="154">
        <v>899599.35326858773</v>
      </c>
      <c r="N17" s="154">
        <v>1335916.8521697524</v>
      </c>
      <c r="O17" s="154">
        <v>3185944.7912205029</v>
      </c>
      <c r="P17" s="185">
        <f t="shared" si="1"/>
        <v>14389662.630908793</v>
      </c>
      <c r="Q17" s="185"/>
    </row>
    <row r="18" spans="2:18" s="8" customFormat="1" x14ac:dyDescent="0.2">
      <c r="B18" s="8" t="s">
        <v>268</v>
      </c>
      <c r="C18" s="8">
        <v>41</v>
      </c>
      <c r="D18" s="154">
        <v>1037876.4713186974</v>
      </c>
      <c r="E18" s="154">
        <v>1049930.2250000001</v>
      </c>
      <c r="F18" s="154">
        <v>711736.80900000012</v>
      </c>
      <c r="G18" s="154">
        <v>740955.36300000001</v>
      </c>
      <c r="H18" s="154">
        <v>453862.76899999985</v>
      </c>
      <c r="I18" s="154">
        <v>1027915.6079669074</v>
      </c>
      <c r="J18" s="154">
        <v>39509.917208972591</v>
      </c>
      <c r="K18" s="154">
        <v>1230859.4068241199</v>
      </c>
      <c r="L18" s="154">
        <v>668754.4040000001</v>
      </c>
      <c r="M18" s="154">
        <v>768841.09899999993</v>
      </c>
      <c r="N18" s="154">
        <v>868549.3620000002</v>
      </c>
      <c r="O18" s="154">
        <v>901357.10299999977</v>
      </c>
      <c r="P18" s="185">
        <f t="shared" si="1"/>
        <v>9500148.5373186972</v>
      </c>
      <c r="Q18" s="185"/>
    </row>
    <row r="19" spans="2:18" s="8" customFormat="1" x14ac:dyDescent="0.2">
      <c r="B19" s="8" t="s">
        <v>269</v>
      </c>
      <c r="C19" s="8">
        <v>85</v>
      </c>
      <c r="D19" s="154">
        <v>133894.26599999997</v>
      </c>
      <c r="E19" s="154">
        <v>124164.04850000002</v>
      </c>
      <c r="F19" s="154">
        <v>138006.12349999999</v>
      </c>
      <c r="G19" s="154">
        <v>87688.167250000013</v>
      </c>
      <c r="H19" s="154">
        <v>84536.603249999986</v>
      </c>
      <c r="I19" s="154">
        <v>176576.0815</v>
      </c>
      <c r="J19" s="154">
        <v>134430.43275000001</v>
      </c>
      <c r="K19" s="154">
        <v>150672.04824999999</v>
      </c>
      <c r="L19" s="154">
        <v>101729.90399999999</v>
      </c>
      <c r="M19" s="154">
        <v>147490.97700000001</v>
      </c>
      <c r="N19" s="154">
        <v>102165.927</v>
      </c>
      <c r="O19" s="154">
        <v>175894.76500000001</v>
      </c>
      <c r="P19" s="185">
        <f t="shared" si="1"/>
        <v>1557249.344</v>
      </c>
      <c r="Q19" s="185"/>
    </row>
    <row r="20" spans="2:18" s="8" customFormat="1" x14ac:dyDescent="0.2">
      <c r="B20" s="8" t="s">
        <v>270</v>
      </c>
      <c r="C20" s="8">
        <v>86</v>
      </c>
      <c r="D20" s="154">
        <v>18071.039999999997</v>
      </c>
      <c r="E20" s="154">
        <v>18532.146000000001</v>
      </c>
      <c r="F20" s="154">
        <v>15453.716999999999</v>
      </c>
      <c r="G20" s="154">
        <v>24165.8</v>
      </c>
      <c r="H20" s="154">
        <v>11317.195</v>
      </c>
      <c r="I20" s="154">
        <v>9806.7560000000012</v>
      </c>
      <c r="J20" s="154">
        <v>8046.076</v>
      </c>
      <c r="K20" s="154">
        <v>7494.7650000000003</v>
      </c>
      <c r="L20" s="154">
        <v>10015.248</v>
      </c>
      <c r="M20" s="154">
        <v>29073.602999999999</v>
      </c>
      <c r="N20" s="154">
        <v>19633.376999999997</v>
      </c>
      <c r="O20" s="154">
        <v>303998.86900000001</v>
      </c>
      <c r="P20" s="185">
        <f t="shared" si="1"/>
        <v>475608.592</v>
      </c>
      <c r="Q20" s="185"/>
    </row>
    <row r="21" spans="2:18" s="8" customFormat="1" x14ac:dyDescent="0.2">
      <c r="B21" s="8" t="s">
        <v>271</v>
      </c>
      <c r="C21" s="8">
        <v>87</v>
      </c>
      <c r="D21" s="154">
        <v>0</v>
      </c>
      <c r="E21" s="154">
        <v>0</v>
      </c>
      <c r="F21" s="154">
        <v>0</v>
      </c>
      <c r="G21" s="154">
        <v>0</v>
      </c>
      <c r="H21" s="154">
        <v>0</v>
      </c>
      <c r="I21" s="154">
        <v>0</v>
      </c>
      <c r="J21" s="154">
        <v>0</v>
      </c>
      <c r="K21" s="154">
        <v>0</v>
      </c>
      <c r="L21" s="154">
        <v>0</v>
      </c>
      <c r="M21" s="154">
        <v>0</v>
      </c>
      <c r="N21" s="154">
        <v>0</v>
      </c>
      <c r="O21" s="154">
        <v>0</v>
      </c>
      <c r="P21" s="185">
        <f t="shared" si="1"/>
        <v>0</v>
      </c>
      <c r="Q21" s="185"/>
    </row>
    <row r="22" spans="2:18" s="8" customFormat="1" x14ac:dyDescent="0.2">
      <c r="B22" s="8" t="s">
        <v>272</v>
      </c>
      <c r="C22" s="184" t="s">
        <v>72</v>
      </c>
      <c r="D22" s="154">
        <v>2157.6199999999994</v>
      </c>
      <c r="E22" s="154">
        <v>3420.63</v>
      </c>
      <c r="F22" s="154">
        <v>696.78000000000065</v>
      </c>
      <c r="G22" s="154">
        <v>1866.2400000000002</v>
      </c>
      <c r="H22" s="154">
        <v>1270.7100000000007</v>
      </c>
      <c r="I22" s="154">
        <v>767.79999999999916</v>
      </c>
      <c r="J22" s="154">
        <v>220.76999999999998</v>
      </c>
      <c r="K22" s="154">
        <v>1962.5200000000004</v>
      </c>
      <c r="L22" s="154">
        <v>548.85999999999945</v>
      </c>
      <c r="M22" s="154">
        <v>2932.3549999999996</v>
      </c>
      <c r="N22" s="154">
        <v>89384.865000000005</v>
      </c>
      <c r="O22" s="154">
        <v>-85274.33</v>
      </c>
      <c r="P22" s="185">
        <f t="shared" si="1"/>
        <v>19954.820000000007</v>
      </c>
      <c r="Q22" s="185"/>
    </row>
    <row r="23" spans="2:18" s="8" customFormat="1" x14ac:dyDescent="0.2">
      <c r="B23" s="8" t="s">
        <v>273</v>
      </c>
      <c r="C23" s="184" t="s">
        <v>76</v>
      </c>
      <c r="D23" s="154">
        <v>1471846.3199999996</v>
      </c>
      <c r="E23" s="154">
        <v>1934626.1600000001</v>
      </c>
      <c r="F23" s="154">
        <v>531567.63000000012</v>
      </c>
      <c r="G23" s="154">
        <v>1106686.9099999997</v>
      </c>
      <c r="H23" s="154">
        <v>1080704.82</v>
      </c>
      <c r="I23" s="154">
        <v>1009103.13</v>
      </c>
      <c r="J23" s="154">
        <v>793591.35000000021</v>
      </c>
      <c r="K23" s="154">
        <v>1218756.8799999997</v>
      </c>
      <c r="L23" s="154">
        <v>972013.15000000026</v>
      </c>
      <c r="M23" s="154">
        <v>1159406.885</v>
      </c>
      <c r="N23" s="154">
        <v>1464772.7750000004</v>
      </c>
      <c r="O23" s="154">
        <v>1116201.1999999993</v>
      </c>
      <c r="P23" s="185">
        <f t="shared" si="1"/>
        <v>13859277.209999999</v>
      </c>
      <c r="Q23" s="185"/>
    </row>
    <row r="24" spans="2:18" s="8" customFormat="1" x14ac:dyDescent="0.2">
      <c r="B24" s="8" t="s">
        <v>274</v>
      </c>
      <c r="C24" s="184" t="s">
        <v>130</v>
      </c>
      <c r="D24" s="154">
        <v>2118112.7799999998</v>
      </c>
      <c r="E24" s="154">
        <v>3064455.9800000004</v>
      </c>
      <c r="F24" s="154">
        <v>1047684.3699999996</v>
      </c>
      <c r="G24" s="154">
        <v>1933917.1400000001</v>
      </c>
      <c r="H24" s="154">
        <v>1694364.5299999998</v>
      </c>
      <c r="I24" s="154">
        <v>1745325.1100000003</v>
      </c>
      <c r="J24" s="154">
        <v>1681238.75</v>
      </c>
      <c r="K24" s="154">
        <v>2528862.7799999998</v>
      </c>
      <c r="L24" s="154">
        <v>798918.94000000018</v>
      </c>
      <c r="M24" s="154">
        <v>2066028.7333333329</v>
      </c>
      <c r="N24" s="154">
        <v>1868267.736666667</v>
      </c>
      <c r="O24" s="154">
        <v>2155723.5499999998</v>
      </c>
      <c r="P24" s="185">
        <f t="shared" si="1"/>
        <v>22702900.400000002</v>
      </c>
      <c r="Q24" s="185"/>
    </row>
    <row r="25" spans="2:18" s="8" customFormat="1" x14ac:dyDescent="0.2">
      <c r="B25" s="8" t="s">
        <v>275</v>
      </c>
      <c r="C25" s="184" t="s">
        <v>132</v>
      </c>
      <c r="D25" s="154">
        <v>1951459.87</v>
      </c>
      <c r="E25" s="154">
        <v>3913158.4999999991</v>
      </c>
      <c r="F25" s="154">
        <v>-94621.899999999208</v>
      </c>
      <c r="G25" s="154">
        <v>1599860.8799999997</v>
      </c>
      <c r="H25" s="154">
        <v>1278689.8499999999</v>
      </c>
      <c r="I25" s="154">
        <v>1168040.9500000002</v>
      </c>
      <c r="J25" s="154">
        <v>1014527.5199999999</v>
      </c>
      <c r="K25" s="154">
        <v>1093444.0699999998</v>
      </c>
      <c r="L25" s="154">
        <v>1127081.6300000001</v>
      </c>
      <c r="M25" s="154">
        <v>1863753.3299999998</v>
      </c>
      <c r="N25" s="154">
        <v>1113763.71</v>
      </c>
      <c r="O25" s="154">
        <v>1913417.4700000007</v>
      </c>
      <c r="P25" s="185">
        <f t="shared" si="1"/>
        <v>17942575.880000003</v>
      </c>
      <c r="Q25" s="185"/>
    </row>
    <row r="26" spans="2:18" s="8" customFormat="1" x14ac:dyDescent="0.2">
      <c r="B26" s="8" t="s">
        <v>403</v>
      </c>
      <c r="C26" s="184" t="s">
        <v>72</v>
      </c>
      <c r="D26" s="154">
        <v>4410.21</v>
      </c>
      <c r="E26" s="154">
        <v>2530.87</v>
      </c>
      <c r="F26" s="154">
        <v>3905.98</v>
      </c>
      <c r="G26" s="154">
        <v>2821.34</v>
      </c>
      <c r="H26" s="154">
        <v>1980.65</v>
      </c>
      <c r="I26" s="154">
        <f>595.91+27.44</f>
        <v>623.35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85">
        <f t="shared" si="1"/>
        <v>16272.4</v>
      </c>
      <c r="Q26" s="440"/>
    </row>
    <row r="27" spans="2:18" s="8" customFormat="1" x14ac:dyDescent="0.2">
      <c r="B27" s="8" t="s">
        <v>276</v>
      </c>
      <c r="C27" s="184" t="s">
        <v>76</v>
      </c>
      <c r="D27" s="154">
        <v>519665.40000000008</v>
      </c>
      <c r="E27" s="154">
        <v>1013752.9299999998</v>
      </c>
      <c r="F27" s="154">
        <v>207864.58000000025</v>
      </c>
      <c r="G27" s="154">
        <v>577052.79999999981</v>
      </c>
      <c r="H27" s="154">
        <v>565619.62000000023</v>
      </c>
      <c r="I27" s="154">
        <v>461300.72999999975</v>
      </c>
      <c r="J27" s="154">
        <v>415082.84999999992</v>
      </c>
      <c r="K27" s="154">
        <v>665211.29000000015</v>
      </c>
      <c r="L27" s="154">
        <v>473339.32999999996</v>
      </c>
      <c r="M27" s="154">
        <v>539227.27166666673</v>
      </c>
      <c r="N27" s="154">
        <v>545700.34833333339</v>
      </c>
      <c r="O27" s="154">
        <v>491944.85</v>
      </c>
      <c r="P27" s="185">
        <f t="shared" si="1"/>
        <v>6475762</v>
      </c>
      <c r="Q27" s="185"/>
    </row>
    <row r="28" spans="2:18" s="8" customFormat="1" x14ac:dyDescent="0.2">
      <c r="B28" s="7" t="s">
        <v>277</v>
      </c>
      <c r="C28" s="188" t="s">
        <v>130</v>
      </c>
      <c r="D28" s="154">
        <v>4528828.5799999991</v>
      </c>
      <c r="E28" s="154">
        <v>6304390.0399999991</v>
      </c>
      <c r="F28" s="154">
        <v>2618419.1600000011</v>
      </c>
      <c r="G28" s="154">
        <v>3952101.63</v>
      </c>
      <c r="H28" s="154">
        <v>4540872.62</v>
      </c>
      <c r="I28" s="154">
        <v>4212502.09</v>
      </c>
      <c r="J28" s="154">
        <v>4026444.4900000012</v>
      </c>
      <c r="K28" s="154">
        <v>4289592.38</v>
      </c>
      <c r="L28" s="154">
        <v>4344188.54</v>
      </c>
      <c r="M28" s="154">
        <v>4690275.9116666671</v>
      </c>
      <c r="N28" s="154">
        <v>4159750.498333334</v>
      </c>
      <c r="O28" s="154">
        <v>4085806.7200000007</v>
      </c>
      <c r="P28" s="185">
        <f t="shared" si="1"/>
        <v>51753172.660000004</v>
      </c>
      <c r="Q28" s="185"/>
    </row>
    <row r="29" spans="2:18" s="8" customFormat="1" x14ac:dyDescent="0.2">
      <c r="B29" s="8" t="s">
        <v>278</v>
      </c>
      <c r="C29" s="188" t="s">
        <v>79</v>
      </c>
      <c r="D29" s="154">
        <v>49343.94</v>
      </c>
      <c r="E29" s="154">
        <v>43260.89</v>
      </c>
      <c r="F29" s="154">
        <v>47997.709999999992</v>
      </c>
      <c r="G29" s="154">
        <v>20571.19000000001</v>
      </c>
      <c r="H29" s="154">
        <v>28894.409999999993</v>
      </c>
      <c r="I29" s="154">
        <v>16796.61</v>
      </c>
      <c r="J29" s="154">
        <v>16355.810000000003</v>
      </c>
      <c r="K29" s="154">
        <v>13575.84</v>
      </c>
      <c r="L29" s="154">
        <v>18921.03</v>
      </c>
      <c r="M29" s="154">
        <v>36888.018333333326</v>
      </c>
      <c r="N29" s="154">
        <v>30447.391666666674</v>
      </c>
      <c r="O29" s="154">
        <v>28235.309999999998</v>
      </c>
      <c r="P29" s="185">
        <f t="shared" si="1"/>
        <v>351288.14999999997</v>
      </c>
      <c r="Q29" s="185"/>
    </row>
    <row r="30" spans="2:18" s="8" customFormat="1" x14ac:dyDescent="0.2">
      <c r="B30" s="7" t="s">
        <v>279</v>
      </c>
      <c r="C30" s="188" t="s">
        <v>132</v>
      </c>
      <c r="D30" s="154">
        <v>6528196.0899999999</v>
      </c>
      <c r="E30" s="154">
        <v>8258589.54</v>
      </c>
      <c r="F30" s="154">
        <v>6332828.4100000011</v>
      </c>
      <c r="G30" s="154">
        <v>6615627.6000000006</v>
      </c>
      <c r="H30" s="154">
        <v>6953514.0099999979</v>
      </c>
      <c r="I30" s="154">
        <v>6482373.200000002</v>
      </c>
      <c r="J30" s="154">
        <v>7603945.8299999991</v>
      </c>
      <c r="K30" s="154">
        <v>7599367.4899999993</v>
      </c>
      <c r="L30" s="154">
        <v>6557926.9700000007</v>
      </c>
      <c r="M30" s="154">
        <v>6995747.2599999998</v>
      </c>
      <c r="N30" s="154">
        <v>5045348.34</v>
      </c>
      <c r="O30" s="154">
        <v>6991469.5499999989</v>
      </c>
      <c r="P30" s="185">
        <f t="shared" si="1"/>
        <v>81964934.290000007</v>
      </c>
      <c r="Q30" s="185"/>
    </row>
    <row r="31" spans="2:18" s="88" customFormat="1" x14ac:dyDescent="0.2">
      <c r="B31" s="88" t="s">
        <v>280</v>
      </c>
      <c r="C31" s="189" t="s">
        <v>281</v>
      </c>
      <c r="D31" s="190">
        <v>4032427.7399999993</v>
      </c>
      <c r="E31" s="190">
        <v>5366620.32</v>
      </c>
      <c r="F31" s="190">
        <v>2533019.1900000004</v>
      </c>
      <c r="G31" s="190">
        <v>3178038.1000000006</v>
      </c>
      <c r="H31" s="154">
        <v>2302353.2599999998</v>
      </c>
      <c r="I31" s="154">
        <v>2150808.21</v>
      </c>
      <c r="J31" s="154">
        <v>1817239.8699999994</v>
      </c>
      <c r="K31" s="190">
        <v>1242900.8900000001</v>
      </c>
      <c r="L31" s="190">
        <v>2733436.1500000004</v>
      </c>
      <c r="M31" s="190">
        <v>3940248.4300000006</v>
      </c>
      <c r="N31" s="190">
        <v>2150157.4799999995</v>
      </c>
      <c r="O31" s="190">
        <v>4201168.1100000003</v>
      </c>
      <c r="P31" s="191">
        <f t="shared" si="1"/>
        <v>35648417.750000007</v>
      </c>
      <c r="Q31" s="93"/>
    </row>
    <row r="32" spans="2:18" s="8" customFormat="1" x14ac:dyDescent="0.2">
      <c r="B32" s="8" t="s">
        <v>282</v>
      </c>
      <c r="D32" s="192">
        <f t="shared" ref="D32:F32" si="2">SUM(D8:D31)</f>
        <v>148087035.24736387</v>
      </c>
      <c r="E32" s="192">
        <f t="shared" si="2"/>
        <v>157275646.74602577</v>
      </c>
      <c r="F32" s="192">
        <f t="shared" si="2"/>
        <v>128173848.54274867</v>
      </c>
      <c r="G32" s="192">
        <f t="shared" ref="G32:O32" si="3">SUM(G8:G31)</f>
        <v>97021446.612338603</v>
      </c>
      <c r="H32" s="192">
        <f t="shared" si="3"/>
        <v>58960756.280470774</v>
      </c>
      <c r="I32" s="192">
        <f t="shared" si="3"/>
        <v>54496408.515774839</v>
      </c>
      <c r="J32" s="192">
        <f t="shared" si="3"/>
        <v>41229172.61217615</v>
      </c>
      <c r="K32" s="192">
        <f t="shared" si="3"/>
        <v>47853248.18780566</v>
      </c>
      <c r="L32" s="192">
        <f t="shared" si="3"/>
        <v>49786400.783392601</v>
      </c>
      <c r="M32" s="192">
        <f t="shared" si="3"/>
        <v>89235941.87341924</v>
      </c>
      <c r="N32" s="192">
        <f t="shared" si="3"/>
        <v>111429957.10559909</v>
      </c>
      <c r="O32" s="192">
        <f t="shared" si="3"/>
        <v>154389882.65307939</v>
      </c>
      <c r="P32" s="185">
        <f t="shared" si="1"/>
        <v>1137939745.1601946</v>
      </c>
      <c r="Q32" s="93"/>
      <c r="R32" s="185"/>
    </row>
    <row r="33" spans="2:40" s="8" customFormat="1" x14ac:dyDescent="0.2">
      <c r="B33" s="8" t="s">
        <v>283</v>
      </c>
      <c r="D33" s="93">
        <f>SUM(D22:D31)</f>
        <v>21206448.549999997</v>
      </c>
      <c r="E33" s="93">
        <f t="shared" ref="E33:O33" si="4">SUM(E22:E31)</f>
        <v>29904805.859999999</v>
      </c>
      <c r="F33" s="93">
        <f t="shared" si="4"/>
        <v>13229361.910000004</v>
      </c>
      <c r="G33" s="93">
        <f t="shared" si="4"/>
        <v>18988543.830000002</v>
      </c>
      <c r="H33" s="93">
        <f t="shared" si="4"/>
        <v>18448264.479999997</v>
      </c>
      <c r="I33" s="93">
        <f t="shared" si="4"/>
        <v>17247641.180000003</v>
      </c>
      <c r="J33" s="93">
        <f t="shared" si="4"/>
        <v>17368647.240000002</v>
      </c>
      <c r="K33" s="93">
        <f t="shared" si="4"/>
        <v>18653674.140000001</v>
      </c>
      <c r="L33" s="93">
        <f t="shared" si="4"/>
        <v>17026374.600000001</v>
      </c>
      <c r="M33" s="93">
        <f t="shared" si="4"/>
        <v>21294508.195</v>
      </c>
      <c r="N33" s="93">
        <f t="shared" si="4"/>
        <v>16467593.145000003</v>
      </c>
      <c r="O33" s="93">
        <f t="shared" si="4"/>
        <v>20898692.43</v>
      </c>
      <c r="P33" s="185">
        <f t="shared" si="1"/>
        <v>230734555.56</v>
      </c>
      <c r="Q33" s="185"/>
    </row>
    <row r="34" spans="2:40" x14ac:dyDescent="0.2">
      <c r="C34" s="188"/>
      <c r="D34" s="193"/>
      <c r="E34" s="193"/>
      <c r="F34" s="193"/>
      <c r="G34" s="193"/>
      <c r="H34" s="154"/>
      <c r="I34" s="154"/>
      <c r="J34" s="154"/>
      <c r="K34" s="193"/>
      <c r="L34" s="193"/>
      <c r="M34" s="193"/>
      <c r="N34" s="193"/>
      <c r="O34" s="193"/>
      <c r="P34" s="185"/>
      <c r="Q34" s="193"/>
    </row>
    <row r="35" spans="2:40" x14ac:dyDescent="0.2">
      <c r="B35" s="4" t="s">
        <v>284</v>
      </c>
      <c r="C35" s="182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</row>
    <row r="36" spans="2:40" x14ac:dyDescent="0.2">
      <c r="B36" s="8" t="s">
        <v>259</v>
      </c>
      <c r="C36" s="184">
        <v>16</v>
      </c>
      <c r="D36" s="154">
        <v>7</v>
      </c>
      <c r="E36" s="154">
        <v>6</v>
      </c>
      <c r="F36" s="154">
        <v>6</v>
      </c>
      <c r="G36" s="154">
        <v>6</v>
      </c>
      <c r="H36" s="154">
        <v>6</v>
      </c>
      <c r="I36" s="154">
        <v>7</v>
      </c>
      <c r="J36" s="154">
        <v>7</v>
      </c>
      <c r="K36" s="154">
        <v>7</v>
      </c>
      <c r="L36" s="154">
        <v>7</v>
      </c>
      <c r="M36" s="154">
        <v>8</v>
      </c>
      <c r="N36" s="154">
        <v>7</v>
      </c>
      <c r="O36" s="154">
        <v>6</v>
      </c>
      <c r="P36" s="185">
        <f>SUM(D36:O36)</f>
        <v>80</v>
      </c>
      <c r="Q36" s="441"/>
      <c r="R36" s="194"/>
      <c r="S36" s="441"/>
      <c r="T36" s="441"/>
      <c r="U36" s="194"/>
      <c r="V36" s="194"/>
      <c r="W36" s="441"/>
      <c r="X36" s="441"/>
      <c r="Y36" s="441"/>
      <c r="Z36" s="441"/>
      <c r="AA36" s="441"/>
      <c r="AB36" s="194"/>
      <c r="AC36" s="441"/>
      <c r="AD36" s="441"/>
      <c r="AE36" s="195"/>
      <c r="AF36" s="441"/>
      <c r="AG36" s="441"/>
      <c r="AH36" s="441"/>
      <c r="AI36" s="441"/>
      <c r="AJ36" s="441"/>
      <c r="AK36" s="441"/>
      <c r="AL36" s="441"/>
      <c r="AM36" s="441"/>
      <c r="AN36" s="441"/>
    </row>
    <row r="37" spans="2:40" s="8" customFormat="1" x14ac:dyDescent="0.2">
      <c r="B37" s="8" t="s">
        <v>68</v>
      </c>
      <c r="C37" s="8">
        <v>23</v>
      </c>
      <c r="D37" s="154">
        <v>768037</v>
      </c>
      <c r="E37" s="154">
        <v>769182</v>
      </c>
      <c r="F37" s="154">
        <v>769904</v>
      </c>
      <c r="G37" s="154">
        <v>770294</v>
      </c>
      <c r="H37" s="154">
        <v>770940</v>
      </c>
      <c r="I37" s="154">
        <v>771256</v>
      </c>
      <c r="J37" s="154">
        <v>771472</v>
      </c>
      <c r="K37" s="154">
        <v>772026</v>
      </c>
      <c r="L37" s="154">
        <v>772614</v>
      </c>
      <c r="M37" s="154">
        <v>774702</v>
      </c>
      <c r="N37" s="154">
        <v>776863</v>
      </c>
      <c r="O37" s="154">
        <v>778192</v>
      </c>
      <c r="P37" s="185">
        <f t="shared" ref="P37:P63" si="5">SUM(D37:O37)</f>
        <v>9265482</v>
      </c>
      <c r="Q37" s="185"/>
      <c r="R37" s="7"/>
    </row>
    <row r="38" spans="2:40" s="8" customFormat="1" x14ac:dyDescent="0.2">
      <c r="B38" s="8" t="s">
        <v>260</v>
      </c>
      <c r="C38" s="8">
        <v>53</v>
      </c>
      <c r="D38" s="154">
        <v>1</v>
      </c>
      <c r="E38" s="154">
        <v>0</v>
      </c>
      <c r="F38" s="154">
        <v>0</v>
      </c>
      <c r="G38" s="154">
        <v>0</v>
      </c>
      <c r="H38" s="154">
        <v>0</v>
      </c>
      <c r="I38" s="154">
        <v>0</v>
      </c>
      <c r="J38" s="154">
        <v>0</v>
      </c>
      <c r="K38" s="154">
        <v>0</v>
      </c>
      <c r="L38" s="154">
        <v>0</v>
      </c>
      <c r="M38" s="154">
        <v>0</v>
      </c>
      <c r="N38" s="154">
        <v>0</v>
      </c>
      <c r="O38" s="154">
        <v>0</v>
      </c>
      <c r="P38" s="185">
        <f t="shared" si="5"/>
        <v>1</v>
      </c>
      <c r="Q38" s="185"/>
      <c r="R38" s="7"/>
    </row>
    <row r="39" spans="2:40" s="8" customFormat="1" x14ac:dyDescent="0.2">
      <c r="B39" s="8" t="s">
        <v>285</v>
      </c>
      <c r="C39" s="8">
        <v>61</v>
      </c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85">
        <f t="shared" si="5"/>
        <v>0</v>
      </c>
      <c r="Q39" s="185"/>
      <c r="R39" s="7"/>
    </row>
    <row r="40" spans="2:40" s="8" customFormat="1" x14ac:dyDescent="0.2">
      <c r="B40" s="8" t="s">
        <v>286</v>
      </c>
      <c r="C40" s="8">
        <v>31</v>
      </c>
      <c r="D40" s="154">
        <v>54410</v>
      </c>
      <c r="E40" s="154">
        <v>54413</v>
      </c>
      <c r="F40" s="154">
        <v>54486</v>
      </c>
      <c r="G40" s="154">
        <v>54455</v>
      </c>
      <c r="H40" s="154">
        <v>54442</v>
      </c>
      <c r="I40" s="154">
        <v>54374</v>
      </c>
      <c r="J40" s="154">
        <v>54349</v>
      </c>
      <c r="K40" s="154">
        <v>54342</v>
      </c>
      <c r="L40" s="154">
        <v>54331</v>
      </c>
      <c r="M40" s="154">
        <v>54478</v>
      </c>
      <c r="N40" s="154">
        <v>54612</v>
      </c>
      <c r="O40" s="154">
        <v>54744</v>
      </c>
      <c r="P40" s="185">
        <f t="shared" si="5"/>
        <v>653436</v>
      </c>
      <c r="Q40" s="185"/>
      <c r="R40" s="7"/>
    </row>
    <row r="41" spans="2:40" s="8" customFormat="1" x14ac:dyDescent="0.2">
      <c r="B41" s="8" t="s">
        <v>287</v>
      </c>
      <c r="C41" s="8">
        <v>41</v>
      </c>
      <c r="D41" s="154">
        <v>1289</v>
      </c>
      <c r="E41" s="154">
        <v>1284</v>
      </c>
      <c r="F41" s="154">
        <v>1287</v>
      </c>
      <c r="G41" s="154">
        <v>1290</v>
      </c>
      <c r="H41" s="154">
        <v>1288</v>
      </c>
      <c r="I41" s="154">
        <v>1280</v>
      </c>
      <c r="J41" s="154">
        <v>1243</v>
      </c>
      <c r="K41" s="154">
        <v>1230</v>
      </c>
      <c r="L41" s="154">
        <v>1230</v>
      </c>
      <c r="M41" s="154">
        <v>1237</v>
      </c>
      <c r="N41" s="154">
        <v>1245</v>
      </c>
      <c r="O41" s="154">
        <v>1247</v>
      </c>
      <c r="P41" s="185">
        <f t="shared" si="5"/>
        <v>15150</v>
      </c>
      <c r="Q41" s="185"/>
      <c r="R41" s="7"/>
    </row>
    <row r="42" spans="2:40" s="8" customFormat="1" x14ac:dyDescent="0.2">
      <c r="B42" s="8" t="s">
        <v>263</v>
      </c>
      <c r="C42" s="8">
        <v>50</v>
      </c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85">
        <f t="shared" si="5"/>
        <v>0</v>
      </c>
      <c r="Q42" s="185"/>
      <c r="R42" s="7"/>
    </row>
    <row r="43" spans="2:40" s="8" customFormat="1" x14ac:dyDescent="0.2">
      <c r="B43" s="8" t="s">
        <v>288</v>
      </c>
      <c r="C43" s="8">
        <v>61</v>
      </c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85">
        <f t="shared" si="5"/>
        <v>0</v>
      </c>
      <c r="Q43" s="185"/>
      <c r="R43" s="7"/>
    </row>
    <row r="44" spans="2:40" s="8" customFormat="1" x14ac:dyDescent="0.2">
      <c r="B44" s="8" t="s">
        <v>264</v>
      </c>
      <c r="C44" s="8">
        <v>85</v>
      </c>
      <c r="D44" s="154">
        <v>25</v>
      </c>
      <c r="E44" s="154">
        <v>25</v>
      </c>
      <c r="F44" s="154">
        <v>25</v>
      </c>
      <c r="G44" s="154">
        <v>25</v>
      </c>
      <c r="H44" s="154">
        <v>25</v>
      </c>
      <c r="I44" s="154">
        <v>24</v>
      </c>
      <c r="J44" s="154">
        <v>24</v>
      </c>
      <c r="K44" s="154">
        <v>24</v>
      </c>
      <c r="L44" s="154">
        <v>24</v>
      </c>
      <c r="M44" s="154">
        <v>24</v>
      </c>
      <c r="N44" s="154">
        <v>24</v>
      </c>
      <c r="O44" s="154">
        <v>24</v>
      </c>
      <c r="P44" s="185">
        <f t="shared" si="5"/>
        <v>293</v>
      </c>
      <c r="Q44" s="185"/>
      <c r="R44" s="7"/>
    </row>
    <row r="45" spans="2:40" s="8" customFormat="1" x14ac:dyDescent="0.2">
      <c r="B45" s="8" t="s">
        <v>265</v>
      </c>
      <c r="C45" s="8">
        <v>86</v>
      </c>
      <c r="D45" s="154">
        <v>222</v>
      </c>
      <c r="E45" s="154">
        <v>222</v>
      </c>
      <c r="F45" s="154">
        <v>222</v>
      </c>
      <c r="G45" s="154">
        <v>222</v>
      </c>
      <c r="H45" s="154">
        <v>221</v>
      </c>
      <c r="I45" s="154">
        <v>221</v>
      </c>
      <c r="J45" s="154">
        <v>220</v>
      </c>
      <c r="K45" s="154">
        <v>220</v>
      </c>
      <c r="L45" s="154">
        <v>220</v>
      </c>
      <c r="M45" s="154">
        <v>220</v>
      </c>
      <c r="N45" s="154">
        <v>217</v>
      </c>
      <c r="O45" s="154">
        <v>213</v>
      </c>
      <c r="P45" s="185">
        <f t="shared" si="5"/>
        <v>2640</v>
      </c>
      <c r="Q45" s="185"/>
      <c r="R45" s="7"/>
    </row>
    <row r="46" spans="2:40" s="8" customFormat="1" x14ac:dyDescent="0.2">
      <c r="B46" s="8" t="s">
        <v>289</v>
      </c>
      <c r="C46" s="8">
        <v>87</v>
      </c>
      <c r="D46" s="154">
        <v>5</v>
      </c>
      <c r="E46" s="154">
        <v>5</v>
      </c>
      <c r="F46" s="154">
        <v>5</v>
      </c>
      <c r="G46" s="154">
        <v>5</v>
      </c>
      <c r="H46" s="154">
        <v>5</v>
      </c>
      <c r="I46" s="154">
        <v>5</v>
      </c>
      <c r="J46" s="154">
        <v>5</v>
      </c>
      <c r="K46" s="154">
        <v>5</v>
      </c>
      <c r="L46" s="154">
        <v>5</v>
      </c>
      <c r="M46" s="154">
        <v>5</v>
      </c>
      <c r="N46" s="154">
        <v>5</v>
      </c>
      <c r="O46" s="154">
        <v>5</v>
      </c>
      <c r="P46" s="185">
        <f t="shared" si="5"/>
        <v>60</v>
      </c>
      <c r="Q46" s="185"/>
      <c r="R46" s="7"/>
    </row>
    <row r="47" spans="2:40" s="8" customFormat="1" x14ac:dyDescent="0.2">
      <c r="B47" s="8" t="s">
        <v>267</v>
      </c>
      <c r="C47" s="8">
        <v>31</v>
      </c>
      <c r="D47" s="154">
        <v>2248</v>
      </c>
      <c r="E47" s="154">
        <v>2248</v>
      </c>
      <c r="F47" s="154">
        <v>2252</v>
      </c>
      <c r="G47" s="154">
        <v>2245</v>
      </c>
      <c r="H47" s="154">
        <v>2242</v>
      </c>
      <c r="I47" s="154">
        <v>2235</v>
      </c>
      <c r="J47" s="154">
        <v>2232</v>
      </c>
      <c r="K47" s="154">
        <v>2223</v>
      </c>
      <c r="L47" s="154">
        <v>2218</v>
      </c>
      <c r="M47" s="154">
        <v>2221</v>
      </c>
      <c r="N47" s="154">
        <v>2230</v>
      </c>
      <c r="O47" s="154">
        <v>2232</v>
      </c>
      <c r="P47" s="185">
        <f t="shared" si="5"/>
        <v>26826</v>
      </c>
      <c r="Q47" s="185"/>
      <c r="R47" s="7"/>
    </row>
    <row r="48" spans="2:40" s="8" customFormat="1" x14ac:dyDescent="0.2">
      <c r="B48" s="8" t="s">
        <v>268</v>
      </c>
      <c r="C48" s="8">
        <v>41</v>
      </c>
      <c r="D48" s="154">
        <v>73</v>
      </c>
      <c r="E48" s="154">
        <v>73</v>
      </c>
      <c r="F48" s="154">
        <v>73</v>
      </c>
      <c r="G48" s="154">
        <v>73</v>
      </c>
      <c r="H48" s="154">
        <v>73</v>
      </c>
      <c r="I48" s="154">
        <v>72</v>
      </c>
      <c r="J48" s="154">
        <v>72</v>
      </c>
      <c r="K48" s="154">
        <v>72</v>
      </c>
      <c r="L48" s="154">
        <v>71</v>
      </c>
      <c r="M48" s="154">
        <v>71</v>
      </c>
      <c r="N48" s="154">
        <v>73</v>
      </c>
      <c r="O48" s="154">
        <v>72</v>
      </c>
      <c r="P48" s="185">
        <f t="shared" si="5"/>
        <v>868</v>
      </c>
      <c r="Q48" s="185"/>
      <c r="R48" s="7"/>
      <c r="S48" s="185"/>
      <c r="T48" s="196"/>
    </row>
    <row r="49" spans="2:19" s="8" customFormat="1" x14ac:dyDescent="0.2">
      <c r="B49" s="8" t="s">
        <v>290</v>
      </c>
      <c r="C49" s="8">
        <v>61</v>
      </c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85">
        <f t="shared" si="5"/>
        <v>0</v>
      </c>
      <c r="Q49" s="185"/>
      <c r="R49" s="7"/>
      <c r="S49" s="185"/>
    </row>
    <row r="50" spans="2:19" s="8" customFormat="1" x14ac:dyDescent="0.2">
      <c r="B50" s="8" t="s">
        <v>269</v>
      </c>
      <c r="C50" s="8">
        <v>85</v>
      </c>
      <c r="D50" s="154">
        <v>4</v>
      </c>
      <c r="E50" s="154">
        <v>4</v>
      </c>
      <c r="F50" s="154">
        <v>4</v>
      </c>
      <c r="G50" s="154">
        <v>4</v>
      </c>
      <c r="H50" s="154">
        <v>4</v>
      </c>
      <c r="I50" s="154">
        <v>4</v>
      </c>
      <c r="J50" s="154">
        <v>4</v>
      </c>
      <c r="K50" s="154">
        <v>4</v>
      </c>
      <c r="L50" s="154">
        <v>4</v>
      </c>
      <c r="M50" s="154">
        <v>4</v>
      </c>
      <c r="N50" s="154">
        <v>4</v>
      </c>
      <c r="O50" s="154">
        <v>4</v>
      </c>
      <c r="P50" s="185">
        <f t="shared" si="5"/>
        <v>48</v>
      </c>
      <c r="Q50" s="185"/>
      <c r="R50" s="7"/>
    </row>
    <row r="51" spans="2:19" s="8" customFormat="1" x14ac:dyDescent="0.2">
      <c r="B51" s="8" t="s">
        <v>270</v>
      </c>
      <c r="C51" s="8">
        <v>86</v>
      </c>
      <c r="D51" s="154">
        <v>6</v>
      </c>
      <c r="E51" s="154">
        <v>6</v>
      </c>
      <c r="F51" s="154">
        <v>6</v>
      </c>
      <c r="G51" s="154">
        <v>6</v>
      </c>
      <c r="H51" s="154">
        <v>6</v>
      </c>
      <c r="I51" s="154">
        <v>6</v>
      </c>
      <c r="J51" s="154">
        <v>6</v>
      </c>
      <c r="K51" s="154">
        <v>6</v>
      </c>
      <c r="L51" s="154">
        <v>6</v>
      </c>
      <c r="M51" s="154">
        <v>6</v>
      </c>
      <c r="N51" s="154">
        <v>6</v>
      </c>
      <c r="O51" s="154">
        <v>6</v>
      </c>
      <c r="P51" s="185">
        <f t="shared" si="5"/>
        <v>72</v>
      </c>
      <c r="Q51" s="185"/>
      <c r="R51" s="7"/>
    </row>
    <row r="52" spans="2:19" s="8" customFormat="1" x14ac:dyDescent="0.2">
      <c r="B52" s="8" t="s">
        <v>271</v>
      </c>
      <c r="C52" s="8">
        <v>87</v>
      </c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85">
        <f t="shared" si="5"/>
        <v>0</v>
      </c>
      <c r="Q52" s="185"/>
      <c r="R52" s="7"/>
    </row>
    <row r="53" spans="2:19" s="8" customFormat="1" x14ac:dyDescent="0.2">
      <c r="B53" s="7" t="s">
        <v>272</v>
      </c>
      <c r="C53" s="184" t="s">
        <v>72</v>
      </c>
      <c r="D53" s="154">
        <v>2</v>
      </c>
      <c r="E53" s="154">
        <v>2</v>
      </c>
      <c r="F53" s="154">
        <v>2</v>
      </c>
      <c r="G53" s="154">
        <v>2</v>
      </c>
      <c r="H53" s="154">
        <v>2</v>
      </c>
      <c r="I53" s="154">
        <v>2</v>
      </c>
      <c r="J53" s="154">
        <v>3</v>
      </c>
      <c r="K53" s="154">
        <v>2</v>
      </c>
      <c r="L53" s="154">
        <v>2</v>
      </c>
      <c r="M53" s="154">
        <v>2</v>
      </c>
      <c r="N53" s="154">
        <v>2</v>
      </c>
      <c r="O53" s="154">
        <v>2</v>
      </c>
      <c r="P53" s="185">
        <f t="shared" si="5"/>
        <v>25</v>
      </c>
      <c r="Q53" s="185"/>
      <c r="R53" s="7"/>
    </row>
    <row r="54" spans="2:19" s="8" customFormat="1" x14ac:dyDescent="0.2">
      <c r="B54" s="7" t="s">
        <v>273</v>
      </c>
      <c r="C54" s="188" t="s">
        <v>76</v>
      </c>
      <c r="D54" s="154">
        <v>77</v>
      </c>
      <c r="E54" s="154">
        <v>79</v>
      </c>
      <c r="F54" s="154">
        <v>79</v>
      </c>
      <c r="G54" s="154">
        <v>80</v>
      </c>
      <c r="H54" s="154">
        <v>81</v>
      </c>
      <c r="I54" s="154">
        <v>85</v>
      </c>
      <c r="J54" s="154">
        <v>84</v>
      </c>
      <c r="K54" s="154">
        <v>84</v>
      </c>
      <c r="L54" s="154">
        <v>84</v>
      </c>
      <c r="M54" s="154">
        <v>84</v>
      </c>
      <c r="N54" s="154">
        <v>82</v>
      </c>
      <c r="O54" s="154">
        <v>82</v>
      </c>
      <c r="P54" s="185">
        <f t="shared" si="5"/>
        <v>981</v>
      </c>
      <c r="Q54" s="185"/>
      <c r="R54" s="7"/>
    </row>
    <row r="55" spans="2:19" s="8" customFormat="1" x14ac:dyDescent="0.2">
      <c r="B55" s="7" t="s">
        <v>274</v>
      </c>
      <c r="C55" s="188" t="s">
        <v>130</v>
      </c>
      <c r="D55" s="154">
        <v>33</v>
      </c>
      <c r="E55" s="154">
        <v>33</v>
      </c>
      <c r="F55" s="154">
        <v>33</v>
      </c>
      <c r="G55" s="154">
        <v>33</v>
      </c>
      <c r="H55" s="154">
        <v>33</v>
      </c>
      <c r="I55" s="154">
        <v>33</v>
      </c>
      <c r="J55" s="154">
        <v>33</v>
      </c>
      <c r="K55" s="154">
        <v>33</v>
      </c>
      <c r="L55" s="154">
        <v>33</v>
      </c>
      <c r="M55" s="154">
        <v>33</v>
      </c>
      <c r="N55" s="154">
        <v>33</v>
      </c>
      <c r="O55" s="154">
        <v>33</v>
      </c>
      <c r="P55" s="185">
        <f t="shared" si="5"/>
        <v>396</v>
      </c>
      <c r="Q55" s="185"/>
      <c r="R55" s="7"/>
    </row>
    <row r="56" spans="2:19" s="8" customFormat="1" x14ac:dyDescent="0.2">
      <c r="B56" s="8" t="s">
        <v>402</v>
      </c>
      <c r="C56" s="188" t="s">
        <v>79</v>
      </c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>
        <v>1</v>
      </c>
      <c r="P56" s="185">
        <f t="shared" si="5"/>
        <v>1</v>
      </c>
      <c r="Q56" s="185"/>
      <c r="R56" s="7"/>
    </row>
    <row r="57" spans="2:19" s="8" customFormat="1" x14ac:dyDescent="0.2">
      <c r="B57" s="7" t="s">
        <v>275</v>
      </c>
      <c r="C57" s="188" t="s">
        <v>132</v>
      </c>
      <c r="D57" s="154">
        <v>3</v>
      </c>
      <c r="E57" s="154">
        <v>3</v>
      </c>
      <c r="F57" s="154">
        <v>3</v>
      </c>
      <c r="G57" s="154">
        <v>3</v>
      </c>
      <c r="H57" s="154">
        <v>3</v>
      </c>
      <c r="I57" s="154">
        <v>3</v>
      </c>
      <c r="J57" s="154">
        <v>3</v>
      </c>
      <c r="K57" s="154">
        <v>3</v>
      </c>
      <c r="L57" s="154">
        <v>3</v>
      </c>
      <c r="M57" s="154">
        <v>3</v>
      </c>
      <c r="N57" s="154">
        <v>3</v>
      </c>
      <c r="O57" s="154">
        <v>3</v>
      </c>
      <c r="P57" s="185">
        <f t="shared" si="5"/>
        <v>36</v>
      </c>
      <c r="Q57" s="185"/>
      <c r="R57" s="7"/>
    </row>
    <row r="58" spans="2:19" s="8" customFormat="1" x14ac:dyDescent="0.2">
      <c r="B58" s="7" t="s">
        <v>403</v>
      </c>
      <c r="C58" s="184" t="s">
        <v>72</v>
      </c>
      <c r="D58" s="154">
        <v>1</v>
      </c>
      <c r="E58" s="154">
        <v>1</v>
      </c>
      <c r="F58" s="154">
        <v>1</v>
      </c>
      <c r="G58" s="154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>
        <v>0</v>
      </c>
      <c r="O58" s="154">
        <v>0</v>
      </c>
      <c r="P58" s="185">
        <f t="shared" si="5"/>
        <v>6</v>
      </c>
      <c r="Q58" s="185"/>
      <c r="R58" s="7"/>
    </row>
    <row r="59" spans="2:19" s="8" customFormat="1" x14ac:dyDescent="0.2">
      <c r="B59" s="7" t="s">
        <v>276</v>
      </c>
      <c r="C59" s="188" t="s">
        <v>76</v>
      </c>
      <c r="D59" s="154">
        <v>26</v>
      </c>
      <c r="E59" s="154">
        <v>26</v>
      </c>
      <c r="F59" s="154">
        <v>26</v>
      </c>
      <c r="G59" s="154">
        <v>25</v>
      </c>
      <c r="H59" s="154">
        <v>24</v>
      </c>
      <c r="I59" s="154">
        <v>24</v>
      </c>
      <c r="J59" s="154">
        <v>25</v>
      </c>
      <c r="K59" s="154">
        <v>25</v>
      </c>
      <c r="L59" s="154">
        <v>25</v>
      </c>
      <c r="M59" s="154">
        <v>25</v>
      </c>
      <c r="N59" s="154">
        <v>24</v>
      </c>
      <c r="O59" s="154">
        <v>24</v>
      </c>
      <c r="P59" s="185">
        <f t="shared" si="5"/>
        <v>299</v>
      </c>
      <c r="Q59" s="185"/>
      <c r="R59" s="7"/>
    </row>
    <row r="60" spans="2:19" s="8" customFormat="1" x14ac:dyDescent="0.2">
      <c r="B60" s="7" t="s">
        <v>277</v>
      </c>
      <c r="C60" s="188" t="s">
        <v>130</v>
      </c>
      <c r="D60" s="154">
        <v>68</v>
      </c>
      <c r="E60" s="154">
        <v>68</v>
      </c>
      <c r="F60" s="154">
        <v>68</v>
      </c>
      <c r="G60" s="154">
        <v>68</v>
      </c>
      <c r="H60" s="154">
        <v>69</v>
      </c>
      <c r="I60" s="154">
        <v>70</v>
      </c>
      <c r="J60" s="154">
        <v>70</v>
      </c>
      <c r="K60" s="154">
        <v>70</v>
      </c>
      <c r="L60" s="154">
        <v>70</v>
      </c>
      <c r="M60" s="154">
        <v>70</v>
      </c>
      <c r="N60" s="154">
        <v>70</v>
      </c>
      <c r="O60" s="154">
        <v>70</v>
      </c>
      <c r="P60" s="185">
        <f t="shared" si="5"/>
        <v>831</v>
      </c>
      <c r="Q60" s="185"/>
      <c r="R60" s="7"/>
    </row>
    <row r="61" spans="2:19" s="8" customFormat="1" x14ac:dyDescent="0.2">
      <c r="B61" s="8" t="s">
        <v>278</v>
      </c>
      <c r="C61" s="188" t="s">
        <v>79</v>
      </c>
      <c r="D61" s="154">
        <v>2</v>
      </c>
      <c r="E61" s="154">
        <v>2</v>
      </c>
      <c r="F61" s="154">
        <v>2</v>
      </c>
      <c r="G61" s="154">
        <v>2</v>
      </c>
      <c r="H61" s="154">
        <v>2</v>
      </c>
      <c r="I61" s="154">
        <v>2</v>
      </c>
      <c r="J61" s="154">
        <v>2</v>
      </c>
      <c r="K61" s="154">
        <v>2</v>
      </c>
      <c r="L61" s="154">
        <v>2</v>
      </c>
      <c r="M61" s="154">
        <v>2</v>
      </c>
      <c r="N61" s="154">
        <v>2</v>
      </c>
      <c r="O61" s="154">
        <v>2</v>
      </c>
      <c r="P61" s="185">
        <f t="shared" si="5"/>
        <v>24</v>
      </c>
      <c r="Q61" s="185"/>
      <c r="R61" s="7"/>
    </row>
    <row r="62" spans="2:19" s="8" customFormat="1" x14ac:dyDescent="0.2">
      <c r="B62" s="7" t="s">
        <v>279</v>
      </c>
      <c r="C62" s="188" t="s">
        <v>132</v>
      </c>
      <c r="D62" s="154">
        <v>7</v>
      </c>
      <c r="E62" s="154">
        <v>7</v>
      </c>
      <c r="F62" s="154">
        <v>7</v>
      </c>
      <c r="G62" s="154">
        <v>7</v>
      </c>
      <c r="H62" s="154">
        <v>7</v>
      </c>
      <c r="I62" s="154">
        <v>7</v>
      </c>
      <c r="J62" s="154">
        <v>7</v>
      </c>
      <c r="K62" s="154">
        <v>7</v>
      </c>
      <c r="L62" s="154">
        <v>7</v>
      </c>
      <c r="M62" s="154">
        <v>7</v>
      </c>
      <c r="N62" s="154">
        <v>7</v>
      </c>
      <c r="O62" s="154">
        <v>7</v>
      </c>
      <c r="P62" s="185">
        <f t="shared" si="5"/>
        <v>84</v>
      </c>
      <c r="Q62" s="185"/>
      <c r="R62" s="7"/>
    </row>
    <row r="63" spans="2:19" s="88" customFormat="1" x14ac:dyDescent="0.2">
      <c r="B63" s="88" t="s">
        <v>280</v>
      </c>
      <c r="C63" s="189" t="s">
        <v>281</v>
      </c>
      <c r="D63" s="190">
        <v>10</v>
      </c>
      <c r="E63" s="190">
        <v>10</v>
      </c>
      <c r="F63" s="190">
        <v>10</v>
      </c>
      <c r="G63" s="190">
        <v>10</v>
      </c>
      <c r="H63" s="190">
        <v>10</v>
      </c>
      <c r="I63" s="190">
        <v>10</v>
      </c>
      <c r="J63" s="190">
        <v>10</v>
      </c>
      <c r="K63" s="190">
        <v>10</v>
      </c>
      <c r="L63" s="190">
        <v>10</v>
      </c>
      <c r="M63" s="190">
        <v>10</v>
      </c>
      <c r="N63" s="190">
        <v>10</v>
      </c>
      <c r="O63" s="190">
        <v>10</v>
      </c>
      <c r="P63" s="185">
        <f t="shared" si="5"/>
        <v>120</v>
      </c>
      <c r="Q63" s="93"/>
      <c r="R63" s="7"/>
    </row>
    <row r="64" spans="2:19" s="8" customFormat="1" x14ac:dyDescent="0.2">
      <c r="B64" s="8" t="s">
        <v>73</v>
      </c>
      <c r="D64" s="192">
        <f>SUM(D36:D63)</f>
        <v>826556</v>
      </c>
      <c r="E64" s="192">
        <f t="shared" ref="E64:O64" si="6">SUM(E36:E63)</f>
        <v>827699</v>
      </c>
      <c r="F64" s="192">
        <f t="shared" si="6"/>
        <v>828501</v>
      </c>
      <c r="G64" s="192">
        <f t="shared" si="6"/>
        <v>828856</v>
      </c>
      <c r="H64" s="192">
        <f t="shared" si="6"/>
        <v>829484</v>
      </c>
      <c r="I64" s="192">
        <f t="shared" si="6"/>
        <v>829721</v>
      </c>
      <c r="J64" s="192">
        <f t="shared" si="6"/>
        <v>829871</v>
      </c>
      <c r="K64" s="192">
        <f t="shared" si="6"/>
        <v>830395</v>
      </c>
      <c r="L64" s="192">
        <f t="shared" si="6"/>
        <v>830966</v>
      </c>
      <c r="M64" s="192">
        <f t="shared" si="6"/>
        <v>833212</v>
      </c>
      <c r="N64" s="192">
        <f t="shared" si="6"/>
        <v>835519</v>
      </c>
      <c r="O64" s="192">
        <f t="shared" si="6"/>
        <v>836979</v>
      </c>
      <c r="P64" s="192">
        <f>SUM(D64:O64)</f>
        <v>9967759</v>
      </c>
      <c r="Q64" s="93"/>
    </row>
    <row r="65" spans="2:17" s="8" customFormat="1" x14ac:dyDescent="0.2">
      <c r="C65" s="184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</row>
    <row r="66" spans="2:17" x14ac:dyDescent="0.2">
      <c r="B66" s="4" t="s">
        <v>291</v>
      </c>
      <c r="C66" s="188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</row>
    <row r="67" spans="2:17" x14ac:dyDescent="0.2">
      <c r="B67" s="7" t="s">
        <v>68</v>
      </c>
      <c r="C67" s="188">
        <v>23</v>
      </c>
      <c r="D67" s="193">
        <f t="shared" ref="D67:I67" si="7">IFERROR(D9/D37,0)</f>
        <v>108.16107116588951</v>
      </c>
      <c r="E67" s="193">
        <f t="shared" si="7"/>
        <v>112.54512723533199</v>
      </c>
      <c r="F67" s="193">
        <f t="shared" si="7"/>
        <v>95.189031490432129</v>
      </c>
      <c r="G67" s="193">
        <f t="shared" si="7"/>
        <v>67.362759609111734</v>
      </c>
      <c r="H67" s="193">
        <f t="shared" si="7"/>
        <v>28.417007252206425</v>
      </c>
      <c r="I67" s="193">
        <f t="shared" si="7"/>
        <v>24.168804946587766</v>
      </c>
      <c r="J67" s="193">
        <f>IFERROR(J9/J37,0)</f>
        <v>16.895152632904225</v>
      </c>
      <c r="K67" s="193">
        <f t="shared" ref="K67:O67" si="8">IFERROR(K9/K37,0)</f>
        <v>16.407341278601745</v>
      </c>
      <c r="L67" s="193">
        <f t="shared" si="8"/>
        <v>23.08071856955377</v>
      </c>
      <c r="M67" s="193">
        <f t="shared" si="8"/>
        <v>55.057676387999983</v>
      </c>
      <c r="N67" s="193">
        <f t="shared" si="8"/>
        <v>80.221202150523311</v>
      </c>
      <c r="O67" s="193">
        <f t="shared" si="8"/>
        <v>112.29170181196787</v>
      </c>
      <c r="P67" s="193">
        <f>SUM(D67:O67)</f>
        <v>739.79759453111046</v>
      </c>
      <c r="Q67" s="193"/>
    </row>
    <row r="68" spans="2:17" x14ac:dyDescent="0.2">
      <c r="B68" s="8" t="s">
        <v>261</v>
      </c>
      <c r="C68" s="8">
        <v>31</v>
      </c>
      <c r="D68" s="193">
        <f t="shared" ref="D68:I69" si="9">IFERROR(D11/D40,0)</f>
        <v>514.41575346620095</v>
      </c>
      <c r="E68" s="193">
        <f t="shared" si="9"/>
        <v>525.71150973903264</v>
      </c>
      <c r="F68" s="193">
        <f t="shared" si="9"/>
        <v>474.69688880701716</v>
      </c>
      <c r="G68" s="193">
        <f t="shared" si="9"/>
        <v>318.48441203600538</v>
      </c>
      <c r="H68" s="193">
        <f t="shared" si="9"/>
        <v>202.60067342305723</v>
      </c>
      <c r="I68" s="193">
        <f t="shared" si="9"/>
        <v>181.87020069151345</v>
      </c>
      <c r="J68" s="193">
        <f>IFERROR(J11/J40,0)</f>
        <v>135.21706748186079</v>
      </c>
      <c r="K68" s="193">
        <f t="shared" ref="K68:O69" si="10">IFERROR(K11/K40,0)</f>
        <v>144.67161157049111</v>
      </c>
      <c r="L68" s="193">
        <f t="shared" si="10"/>
        <v>161.38604999201942</v>
      </c>
      <c r="M68" s="193">
        <f t="shared" si="10"/>
        <v>278.81224106183532</v>
      </c>
      <c r="N68" s="193">
        <f t="shared" si="10"/>
        <v>380.81622993065116</v>
      </c>
      <c r="O68" s="193">
        <f t="shared" si="10"/>
        <v>547.12616890104562</v>
      </c>
      <c r="P68" s="193">
        <f t="shared" ref="P68:P79" si="11">SUM(D68:O68)</f>
        <v>3865.8088071007301</v>
      </c>
      <c r="Q68" s="193"/>
    </row>
    <row r="69" spans="2:17" s="8" customFormat="1" x14ac:dyDescent="0.2">
      <c r="B69" s="8" t="s">
        <v>262</v>
      </c>
      <c r="C69" s="8">
        <v>41</v>
      </c>
      <c r="D69" s="185">
        <f t="shared" si="9"/>
        <v>5119.9810826059875</v>
      </c>
      <c r="E69" s="185">
        <f t="shared" si="9"/>
        <v>5007.1635052399297</v>
      </c>
      <c r="F69" s="185">
        <f t="shared" si="9"/>
        <v>4761.8795848813634</v>
      </c>
      <c r="G69" s="185">
        <f t="shared" si="9"/>
        <v>3812.9746164194685</v>
      </c>
      <c r="H69" s="185">
        <f t="shared" si="9"/>
        <v>2394.5335096083395</v>
      </c>
      <c r="I69" s="185">
        <f t="shared" si="9"/>
        <v>2688.7800426687309</v>
      </c>
      <c r="J69" s="185">
        <f>IFERROR(J12/J41,0)</f>
        <v>469.13296412503962</v>
      </c>
      <c r="K69" s="185">
        <f t="shared" si="10"/>
        <v>3322.3708927736566</v>
      </c>
      <c r="L69" s="185">
        <f t="shared" si="10"/>
        <v>2184.2982775942382</v>
      </c>
      <c r="M69" s="185">
        <f t="shared" si="10"/>
        <v>3212.9965784398255</v>
      </c>
      <c r="N69" s="185">
        <f t="shared" si="10"/>
        <v>4003.8300720545294</v>
      </c>
      <c r="O69" s="185">
        <f t="shared" si="10"/>
        <v>5789.4587755834982</v>
      </c>
      <c r="P69" s="193">
        <f t="shared" si="11"/>
        <v>42767.399901994606</v>
      </c>
      <c r="Q69" s="193"/>
    </row>
    <row r="70" spans="2:17" s="8" customFormat="1" x14ac:dyDescent="0.2">
      <c r="B70" s="8" t="s">
        <v>268</v>
      </c>
      <c r="C70" s="8">
        <v>41</v>
      </c>
      <c r="D70" s="185">
        <f t="shared" ref="D70:I70" si="12">IFERROR(D18/D48,0)</f>
        <v>14217.485908475308</v>
      </c>
      <c r="E70" s="185">
        <f t="shared" si="12"/>
        <v>14382.60582191781</v>
      </c>
      <c r="F70" s="185">
        <f t="shared" si="12"/>
        <v>9749.8193013698656</v>
      </c>
      <c r="G70" s="185">
        <f t="shared" si="12"/>
        <v>10150.073465753425</v>
      </c>
      <c r="H70" s="185">
        <f t="shared" si="12"/>
        <v>6217.2982054794502</v>
      </c>
      <c r="I70" s="185">
        <f t="shared" si="12"/>
        <v>14276.605666207048</v>
      </c>
      <c r="J70" s="185">
        <f>IFERROR(J18/J48,0)</f>
        <v>548.74885012461937</v>
      </c>
      <c r="K70" s="185">
        <f t="shared" ref="K70:O70" si="13">IFERROR(K18/K48,0)</f>
        <v>17095.269539223886</v>
      </c>
      <c r="L70" s="185">
        <f t="shared" si="13"/>
        <v>9419.0761126760572</v>
      </c>
      <c r="M70" s="185">
        <f t="shared" si="13"/>
        <v>10828.747873239436</v>
      </c>
      <c r="N70" s="185">
        <f t="shared" si="13"/>
        <v>11897.936465753428</v>
      </c>
      <c r="O70" s="185">
        <f t="shared" si="13"/>
        <v>12518.848652777775</v>
      </c>
      <c r="P70" s="193">
        <f t="shared" si="11"/>
        <v>131302.51586299812</v>
      </c>
      <c r="Q70" s="193"/>
    </row>
    <row r="71" spans="2:17" x14ac:dyDescent="0.2">
      <c r="B71" s="7" t="s">
        <v>273</v>
      </c>
      <c r="C71" s="188" t="s">
        <v>76</v>
      </c>
      <c r="D71" s="193">
        <f t="shared" ref="D71:I72" si="14">IFERROR(D23/D54,0)</f>
        <v>19114.887272727268</v>
      </c>
      <c r="E71" s="193">
        <f t="shared" si="14"/>
        <v>24488.938734177216</v>
      </c>
      <c r="F71" s="193">
        <f t="shared" si="14"/>
        <v>6728.7041772151915</v>
      </c>
      <c r="G71" s="193">
        <f t="shared" si="14"/>
        <v>13833.586374999995</v>
      </c>
      <c r="H71" s="193">
        <f t="shared" si="14"/>
        <v>13342.034814814815</v>
      </c>
      <c r="I71" s="193">
        <f t="shared" si="14"/>
        <v>11871.801529411765</v>
      </c>
      <c r="J71" s="193">
        <f>IFERROR(J23/J54,0)</f>
        <v>9447.5160714285739</v>
      </c>
      <c r="K71" s="193">
        <f t="shared" ref="K71:O72" si="15">IFERROR(K23/K54,0)</f>
        <v>14509.010476190471</v>
      </c>
      <c r="L71" s="193">
        <f t="shared" si="15"/>
        <v>11571.585119047622</v>
      </c>
      <c r="M71" s="193">
        <f t="shared" si="15"/>
        <v>13802.462916666667</v>
      </c>
      <c r="N71" s="193">
        <f t="shared" si="15"/>
        <v>17863.082621951224</v>
      </c>
      <c r="O71" s="193">
        <f t="shared" si="15"/>
        <v>13612.209756097553</v>
      </c>
      <c r="P71" s="193">
        <f t="shared" si="11"/>
        <v>170185.81986472834</v>
      </c>
      <c r="Q71" s="193"/>
    </row>
    <row r="72" spans="2:17" x14ac:dyDescent="0.2">
      <c r="B72" s="7" t="s">
        <v>274</v>
      </c>
      <c r="C72" s="188" t="s">
        <v>130</v>
      </c>
      <c r="D72" s="193">
        <f t="shared" si="14"/>
        <v>64185.235757575749</v>
      </c>
      <c r="E72" s="193">
        <f t="shared" si="14"/>
        <v>92862.302424242444</v>
      </c>
      <c r="F72" s="193">
        <f t="shared" si="14"/>
        <v>31748.011212121201</v>
      </c>
      <c r="G72" s="193">
        <f t="shared" si="14"/>
        <v>58603.549696969698</v>
      </c>
      <c r="H72" s="193">
        <f t="shared" si="14"/>
        <v>51344.379696969692</v>
      </c>
      <c r="I72" s="193">
        <f t="shared" si="14"/>
        <v>52888.639696969709</v>
      </c>
      <c r="J72" s="193">
        <f>IFERROR(J24/J55,0)</f>
        <v>50946.628787878784</v>
      </c>
      <c r="K72" s="193">
        <f t="shared" si="15"/>
        <v>76632.205454545445</v>
      </c>
      <c r="L72" s="193">
        <f t="shared" si="15"/>
        <v>24209.664848484856</v>
      </c>
      <c r="M72" s="193">
        <f t="shared" si="15"/>
        <v>62606.931313131303</v>
      </c>
      <c r="N72" s="193">
        <f t="shared" si="15"/>
        <v>56614.173838383853</v>
      </c>
      <c r="O72" s="193">
        <f t="shared" si="15"/>
        <v>65324.956060606055</v>
      </c>
      <c r="P72" s="193">
        <f t="shared" si="11"/>
        <v>687966.67878787883</v>
      </c>
      <c r="Q72" s="193"/>
    </row>
    <row r="73" spans="2:17" x14ac:dyDescent="0.2">
      <c r="B73" s="7" t="s">
        <v>275</v>
      </c>
      <c r="C73" s="188" t="s">
        <v>132</v>
      </c>
      <c r="D73" s="193">
        <f t="shared" ref="D73:I73" si="16">IFERROR(D25/D57,0)</f>
        <v>650486.62333333341</v>
      </c>
      <c r="E73" s="193">
        <f t="shared" si="16"/>
        <v>1304386.1666666663</v>
      </c>
      <c r="F73" s="193">
        <f t="shared" si="16"/>
        <v>-31540.633333333069</v>
      </c>
      <c r="G73" s="193">
        <f t="shared" si="16"/>
        <v>533286.95999999985</v>
      </c>
      <c r="H73" s="193">
        <f t="shared" si="16"/>
        <v>426229.94999999995</v>
      </c>
      <c r="I73" s="193">
        <f t="shared" si="16"/>
        <v>389346.9833333334</v>
      </c>
      <c r="J73" s="193">
        <f>IFERROR(J25/J57,0)</f>
        <v>338175.83999999997</v>
      </c>
      <c r="K73" s="193">
        <f t="shared" ref="K73:O73" si="17">IFERROR(K25/K57,0)</f>
        <v>364481.35666666663</v>
      </c>
      <c r="L73" s="193">
        <f t="shared" si="17"/>
        <v>375693.87666666671</v>
      </c>
      <c r="M73" s="193">
        <f t="shared" si="17"/>
        <v>621251.11</v>
      </c>
      <c r="N73" s="193">
        <f t="shared" si="17"/>
        <v>371254.57</v>
      </c>
      <c r="O73" s="193">
        <f t="shared" si="17"/>
        <v>637805.8233333336</v>
      </c>
      <c r="P73" s="193">
        <f t="shared" si="11"/>
        <v>5980858.6266666669</v>
      </c>
      <c r="Q73" s="193"/>
    </row>
    <row r="74" spans="2:17" x14ac:dyDescent="0.2">
      <c r="B74" s="7" t="s">
        <v>264</v>
      </c>
      <c r="C74" s="7">
        <v>85</v>
      </c>
      <c r="D74" s="193">
        <f t="shared" ref="D74:I77" si="18">IFERROR(D14/D44,0)</f>
        <v>80917.635999999999</v>
      </c>
      <c r="E74" s="193">
        <f t="shared" si="18"/>
        <v>12561.423579999995</v>
      </c>
      <c r="F74" s="193">
        <f t="shared" si="18"/>
        <v>75205.719839999991</v>
      </c>
      <c r="G74" s="193">
        <f t="shared" si="18"/>
        <v>35213.802779999998</v>
      </c>
      <c r="H74" s="193">
        <f t="shared" si="18"/>
        <v>34632.148680000006</v>
      </c>
      <c r="I74" s="193">
        <f t="shared" si="18"/>
        <v>55386.445020833336</v>
      </c>
      <c r="J74" s="193">
        <f>IFERROR(J14/J44,0)</f>
        <v>33876.110625000001</v>
      </c>
      <c r="K74" s="193">
        <f t="shared" ref="K74:O77" si="19">IFERROR(K14/K44,0)</f>
        <v>39913.963624999997</v>
      </c>
      <c r="L74" s="193">
        <f t="shared" si="19"/>
        <v>26928.870437499998</v>
      </c>
      <c r="M74" s="193">
        <f t="shared" si="19"/>
        <v>57444.430874999998</v>
      </c>
      <c r="N74" s="193">
        <f t="shared" si="19"/>
        <v>73457.750541666668</v>
      </c>
      <c r="O74" s="193">
        <f t="shared" si="19"/>
        <v>54573.447208333331</v>
      </c>
      <c r="P74" s="193">
        <f t="shared" si="11"/>
        <v>580111.74921333324</v>
      </c>
      <c r="Q74" s="193"/>
    </row>
    <row r="75" spans="2:17" x14ac:dyDescent="0.2">
      <c r="B75" s="7" t="s">
        <v>265</v>
      </c>
      <c r="C75" s="7">
        <v>86</v>
      </c>
      <c r="D75" s="193">
        <f t="shared" si="18"/>
        <v>5299.7315193275663</v>
      </c>
      <c r="E75" s="193">
        <f t="shared" si="18"/>
        <v>4997.3539073616867</v>
      </c>
      <c r="F75" s="193">
        <f t="shared" si="18"/>
        <v>4810.8484304129579</v>
      </c>
      <c r="G75" s="193">
        <f t="shared" si="18"/>
        <v>4064.2400155876703</v>
      </c>
      <c r="H75" s="193">
        <f t="shared" si="18"/>
        <v>2322.8376809224201</v>
      </c>
      <c r="I75" s="193">
        <f t="shared" si="18"/>
        <v>1897.7073316703913</v>
      </c>
      <c r="J75" s="193">
        <f>IFERROR(J15/J45,0)</f>
        <v>1004.6514090252849</v>
      </c>
      <c r="K75" s="193">
        <f t="shared" si="19"/>
        <v>923.3207588601482</v>
      </c>
      <c r="L75" s="193">
        <f t="shared" si="19"/>
        <v>1302.9360185309276</v>
      </c>
      <c r="M75" s="193">
        <f t="shared" si="19"/>
        <v>2937.080731443451</v>
      </c>
      <c r="N75" s="193">
        <f t="shared" si="19"/>
        <v>3666.53585938587</v>
      </c>
      <c r="O75" s="193">
        <f t="shared" si="19"/>
        <v>4793.9542437958489</v>
      </c>
      <c r="P75" s="193">
        <f t="shared" si="11"/>
        <v>38021.197906324225</v>
      </c>
      <c r="Q75" s="193"/>
    </row>
    <row r="76" spans="2:17" x14ac:dyDescent="0.2">
      <c r="B76" s="8" t="s">
        <v>289</v>
      </c>
      <c r="C76" s="8">
        <v>87</v>
      </c>
      <c r="D76" s="193">
        <f t="shared" si="18"/>
        <v>581921.93680000014</v>
      </c>
      <c r="E76" s="193">
        <f t="shared" si="18"/>
        <v>233765.46059999987</v>
      </c>
      <c r="F76" s="193">
        <f t="shared" si="18"/>
        <v>831436.60609999998</v>
      </c>
      <c r="G76" s="193">
        <f t="shared" si="18"/>
        <v>16834.731749999948</v>
      </c>
      <c r="H76" s="193">
        <f t="shared" si="18"/>
        <v>402084.97989999998</v>
      </c>
      <c r="I76" s="193">
        <f t="shared" si="18"/>
        <v>356737.07364999998</v>
      </c>
      <c r="J76" s="193">
        <f>IFERROR(J16/J46,0)</f>
        <v>276470.80145000003</v>
      </c>
      <c r="K76" s="193">
        <f t="shared" si="19"/>
        <v>330670.96814999997</v>
      </c>
      <c r="L76" s="193">
        <f t="shared" si="19"/>
        <v>260891.48439999996</v>
      </c>
      <c r="M76" s="193">
        <f t="shared" si="19"/>
        <v>450807.49900000001</v>
      </c>
      <c r="N76" s="193">
        <f t="shared" si="19"/>
        <v>394775.6986</v>
      </c>
      <c r="O76" s="193">
        <f t="shared" si="19"/>
        <v>407314.62160000001</v>
      </c>
      <c r="P76" s="193">
        <f t="shared" si="11"/>
        <v>4543711.8620000007</v>
      </c>
      <c r="Q76" s="193"/>
    </row>
    <row r="77" spans="2:17" x14ac:dyDescent="0.2">
      <c r="B77" s="7" t="s">
        <v>267</v>
      </c>
      <c r="C77" s="7">
        <v>31</v>
      </c>
      <c r="D77" s="193">
        <f>IFERROR(D17/D47,0)</f>
        <v>854.12419223444181</v>
      </c>
      <c r="E77" s="193">
        <f t="shared" si="18"/>
        <v>881.98250769854599</v>
      </c>
      <c r="F77" s="193">
        <f t="shared" si="18"/>
        <v>752.16154320866372</v>
      </c>
      <c r="G77" s="193">
        <f t="shared" si="18"/>
        <v>517.40756233196032</v>
      </c>
      <c r="H77" s="193">
        <f t="shared" si="18"/>
        <v>245.51690247425907</v>
      </c>
      <c r="I77" s="193">
        <f t="shared" si="18"/>
        <v>237.28543461161053</v>
      </c>
      <c r="J77" s="193">
        <f>IFERROR(J17/J47,0)</f>
        <v>132.25071997788893</v>
      </c>
      <c r="K77" s="193">
        <f t="shared" si="19"/>
        <v>171.01004093714866</v>
      </c>
      <c r="L77" s="193">
        <f t="shared" si="19"/>
        <v>204.62814714213917</v>
      </c>
      <c r="M77" s="193">
        <f t="shared" si="19"/>
        <v>405.04248233614936</v>
      </c>
      <c r="N77" s="193">
        <f t="shared" si="19"/>
        <v>599.06585299092035</v>
      </c>
      <c r="O77" s="193">
        <f t="shared" si="19"/>
        <v>1427.3946197224475</v>
      </c>
      <c r="P77" s="193">
        <f t="shared" si="11"/>
        <v>6427.8700056661755</v>
      </c>
      <c r="Q77" s="193"/>
    </row>
    <row r="78" spans="2:17" x14ac:dyDescent="0.2">
      <c r="B78" s="8" t="s">
        <v>476</v>
      </c>
      <c r="C78" s="184" t="s">
        <v>72</v>
      </c>
      <c r="D78" s="185">
        <f>IFERROR(D26/D58,0)</f>
        <v>4410.21</v>
      </c>
      <c r="E78" s="185">
        <f t="shared" ref="E78:O78" si="20">IFERROR(E26/E58,0)</f>
        <v>2530.87</v>
      </c>
      <c r="F78" s="185">
        <f t="shared" si="20"/>
        <v>3905.98</v>
      </c>
      <c r="G78" s="185">
        <f t="shared" si="20"/>
        <v>2821.34</v>
      </c>
      <c r="H78" s="185">
        <f t="shared" si="20"/>
        <v>1980.65</v>
      </c>
      <c r="I78" s="185">
        <f t="shared" si="20"/>
        <v>623.35</v>
      </c>
      <c r="J78" s="185">
        <f t="shared" si="20"/>
        <v>0</v>
      </c>
      <c r="K78" s="185">
        <f t="shared" si="20"/>
        <v>0</v>
      </c>
      <c r="L78" s="185">
        <f t="shared" si="20"/>
        <v>0</v>
      </c>
      <c r="M78" s="185">
        <f t="shared" si="20"/>
        <v>0</v>
      </c>
      <c r="N78" s="185">
        <f t="shared" si="20"/>
        <v>0</v>
      </c>
      <c r="O78" s="185">
        <f t="shared" si="20"/>
        <v>0</v>
      </c>
      <c r="P78" s="185">
        <f t="shared" si="11"/>
        <v>16272.4</v>
      </c>
      <c r="Q78" s="193"/>
    </row>
    <row r="79" spans="2:17" s="77" customFormat="1" x14ac:dyDescent="0.2">
      <c r="B79" s="88" t="s">
        <v>280</v>
      </c>
      <c r="C79" s="189" t="s">
        <v>281</v>
      </c>
      <c r="D79" s="93">
        <f t="shared" ref="D79:I79" si="21">IFERROR(D31/D63,0)</f>
        <v>403242.77399999992</v>
      </c>
      <c r="E79" s="93">
        <f t="shared" si="21"/>
        <v>536662.03200000001</v>
      </c>
      <c r="F79" s="93">
        <f t="shared" si="21"/>
        <v>253301.91900000005</v>
      </c>
      <c r="G79" s="93">
        <f t="shared" si="21"/>
        <v>317803.81000000006</v>
      </c>
      <c r="H79" s="93">
        <f t="shared" si="21"/>
        <v>230235.32599999997</v>
      </c>
      <c r="I79" s="93">
        <f t="shared" si="21"/>
        <v>215080.821</v>
      </c>
      <c r="J79" s="93">
        <f>IFERROR(J31/J63,0)</f>
        <v>181723.98699999994</v>
      </c>
      <c r="K79" s="93">
        <f t="shared" ref="K79:O79" si="22">IFERROR(K31/K63,0)</f>
        <v>124290.08900000001</v>
      </c>
      <c r="L79" s="93">
        <f t="shared" si="22"/>
        <v>273343.61500000005</v>
      </c>
      <c r="M79" s="93">
        <f t="shared" si="22"/>
        <v>394024.84300000005</v>
      </c>
      <c r="N79" s="93">
        <f t="shared" si="22"/>
        <v>215015.74799999996</v>
      </c>
      <c r="O79" s="93">
        <f t="shared" si="22"/>
        <v>420116.81100000005</v>
      </c>
      <c r="P79" s="185">
        <f t="shared" si="11"/>
        <v>3564841.7750000004</v>
      </c>
      <c r="Q79" s="157"/>
    </row>
    <row r="80" spans="2:17" x14ac:dyDescent="0.2">
      <c r="C80" s="188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</row>
    <row r="81" spans="2:23" x14ac:dyDescent="0.2">
      <c r="B81" s="4" t="s">
        <v>292</v>
      </c>
      <c r="C81" s="188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</row>
    <row r="82" spans="2:23" s="8" customFormat="1" x14ac:dyDescent="0.2">
      <c r="B82" s="8" t="s">
        <v>293</v>
      </c>
      <c r="C82" s="184"/>
      <c r="D82" s="198">
        <v>628.70833333333326</v>
      </c>
      <c r="E82" s="198">
        <v>672.58333333333303</v>
      </c>
      <c r="F82" s="198">
        <v>589.02083333333303</v>
      </c>
      <c r="G82" s="198">
        <v>419.04166666666703</v>
      </c>
      <c r="H82" s="198">
        <v>172.458333333333</v>
      </c>
      <c r="I82" s="198">
        <v>124.833333333333</v>
      </c>
      <c r="J82" s="198">
        <v>16.5833333333333</v>
      </c>
      <c r="K82" s="198">
        <v>25.0833333333333</v>
      </c>
      <c r="L82" s="198">
        <v>116.666666666667</v>
      </c>
      <c r="M82" s="198">
        <v>366.375</v>
      </c>
      <c r="N82" s="198">
        <v>493.60416666666703</v>
      </c>
      <c r="O82" s="198">
        <v>653.20833333333303</v>
      </c>
      <c r="P82" s="185">
        <f>SUM(D82:O82)</f>
        <v>4278.1666666666661</v>
      </c>
      <c r="Q82" s="185"/>
    </row>
    <row r="83" spans="2:23" s="8" customFormat="1" x14ac:dyDescent="0.2">
      <c r="B83" s="8" t="s">
        <v>294</v>
      </c>
      <c r="C83" s="184"/>
      <c r="D83" s="198">
        <v>723.21388888888896</v>
      </c>
      <c r="E83" s="198">
        <v>616.98611111111097</v>
      </c>
      <c r="F83" s="198">
        <v>592.16805555555595</v>
      </c>
      <c r="G83" s="198">
        <v>450.14722222222201</v>
      </c>
      <c r="H83" s="198">
        <v>296.66111111111098</v>
      </c>
      <c r="I83" s="198">
        <v>162.50833333333301</v>
      </c>
      <c r="J83" s="198">
        <v>57.0138888888889</v>
      </c>
      <c r="K83" s="198">
        <v>47.509722222222202</v>
      </c>
      <c r="L83" s="198">
        <v>136.759722222222</v>
      </c>
      <c r="M83" s="198">
        <v>386.027777777778</v>
      </c>
      <c r="N83" s="198">
        <v>583.59097222222204</v>
      </c>
      <c r="O83" s="198">
        <v>747.57777777777801</v>
      </c>
      <c r="P83" s="185">
        <f>SUM(D83:O83)</f>
        <v>4800.1645833333332</v>
      </c>
      <c r="Q83" s="185"/>
    </row>
    <row r="84" spans="2:23" s="8" customFormat="1" x14ac:dyDescent="0.2">
      <c r="B84" s="8" t="s">
        <v>295</v>
      </c>
      <c r="C84" s="184"/>
      <c r="D84" s="192">
        <f t="shared" ref="D84:P84" si="23">D82-D83</f>
        <v>-94.505555555555702</v>
      </c>
      <c r="E84" s="192">
        <f t="shared" si="23"/>
        <v>55.597222222222058</v>
      </c>
      <c r="F84" s="192">
        <f t="shared" si="23"/>
        <v>-3.147222222222922</v>
      </c>
      <c r="G84" s="192">
        <f t="shared" si="23"/>
        <v>-31.105555555554986</v>
      </c>
      <c r="H84" s="192">
        <f t="shared" si="23"/>
        <v>-124.20277777777798</v>
      </c>
      <c r="I84" s="192">
        <f t="shared" si="23"/>
        <v>-37.675000000000011</v>
      </c>
      <c r="J84" s="192">
        <f t="shared" si="23"/>
        <v>-40.4305555555556</v>
      </c>
      <c r="K84" s="192">
        <f t="shared" si="23"/>
        <v>-22.426388888888901</v>
      </c>
      <c r="L84" s="192">
        <f t="shared" si="23"/>
        <v>-20.093055555554997</v>
      </c>
      <c r="M84" s="192">
        <f t="shared" si="23"/>
        <v>-19.652777777777999</v>
      </c>
      <c r="N84" s="192">
        <f t="shared" si="23"/>
        <v>-89.986805555555009</v>
      </c>
      <c r="O84" s="192">
        <f t="shared" si="23"/>
        <v>-94.36944444444498</v>
      </c>
      <c r="P84" s="192">
        <f t="shared" si="23"/>
        <v>-521.99791666666715</v>
      </c>
      <c r="Q84" s="83"/>
    </row>
    <row r="85" spans="2:23" x14ac:dyDescent="0.2">
      <c r="C85" s="188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</row>
    <row r="86" spans="2:23" x14ac:dyDescent="0.2">
      <c r="B86" s="4" t="s">
        <v>296</v>
      </c>
      <c r="C86" s="188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</row>
    <row r="87" spans="2:23" s="8" customFormat="1" x14ac:dyDescent="0.2">
      <c r="B87" s="7" t="s">
        <v>68</v>
      </c>
      <c r="C87" s="184">
        <v>23</v>
      </c>
      <c r="D87" s="199">
        <v>0.14258899999999999</v>
      </c>
      <c r="E87" s="199">
        <v>0.13567199999999999</v>
      </c>
      <c r="F87" s="199">
        <v>0.12486899999999999</v>
      </c>
      <c r="G87" s="199">
        <v>9.7504999999999994E-2</v>
      </c>
      <c r="H87" s="199">
        <v>7.7023999999999995E-2</v>
      </c>
      <c r="I87" s="199">
        <v>4.9307999999999998E-2</v>
      </c>
      <c r="J87" s="199">
        <v>0</v>
      </c>
      <c r="K87" s="199">
        <v>0</v>
      </c>
      <c r="L87" s="199">
        <v>6.1267000000000002E-2</v>
      </c>
      <c r="M87" s="199">
        <v>0.10335</v>
      </c>
      <c r="N87" s="199">
        <v>0.13109000000000001</v>
      </c>
      <c r="O87" s="199">
        <v>0.14038600000000001</v>
      </c>
      <c r="P87" s="185"/>
      <c r="Q87" s="185"/>
      <c r="R87" s="200"/>
      <c r="S87" s="200"/>
      <c r="T87" s="200"/>
      <c r="U87" s="200"/>
      <c r="V87" s="200"/>
      <c r="W87" s="200"/>
    </row>
    <row r="88" spans="2:23" s="8" customFormat="1" x14ac:dyDescent="0.2">
      <c r="B88" s="8" t="s">
        <v>261</v>
      </c>
      <c r="C88" s="8">
        <v>31</v>
      </c>
      <c r="D88" s="199">
        <v>0.53004700000000005</v>
      </c>
      <c r="E88" s="199">
        <v>0.48302200000000001</v>
      </c>
      <c r="F88" s="199">
        <v>0.44266800000000001</v>
      </c>
      <c r="G88" s="199">
        <v>0.30964599999999998</v>
      </c>
      <c r="H88" s="199">
        <v>0.20496700000000001</v>
      </c>
      <c r="I88" s="199">
        <v>0</v>
      </c>
      <c r="J88" s="199">
        <v>0</v>
      </c>
      <c r="K88" s="199">
        <v>0</v>
      </c>
      <c r="L88" s="199">
        <v>0</v>
      </c>
      <c r="M88" s="199">
        <v>0.28602899999999998</v>
      </c>
      <c r="N88" s="199">
        <v>0.43996600000000002</v>
      </c>
      <c r="O88" s="199">
        <v>0.51790400000000003</v>
      </c>
      <c r="P88" s="185"/>
      <c r="Q88" s="185"/>
      <c r="R88" s="200"/>
      <c r="S88" s="200"/>
      <c r="T88" s="200"/>
      <c r="U88" s="200"/>
      <c r="V88" s="200"/>
      <c r="W88" s="200"/>
    </row>
    <row r="89" spans="2:23" s="8" customFormat="1" x14ac:dyDescent="0.2">
      <c r="B89" s="8" t="s">
        <v>262</v>
      </c>
      <c r="C89" s="8">
        <v>41</v>
      </c>
      <c r="D89" s="199">
        <v>4.4232339999999999</v>
      </c>
      <c r="E89" s="199">
        <v>4.0960900000000002</v>
      </c>
      <c r="F89" s="199">
        <v>4.2550169999999996</v>
      </c>
      <c r="G89" s="199">
        <v>3.3169300000000002</v>
      </c>
      <c r="H89" s="199">
        <v>3.0851820000000001</v>
      </c>
      <c r="I89" s="199">
        <v>2.3724050000000001</v>
      </c>
      <c r="J89" s="199">
        <v>0</v>
      </c>
      <c r="K89" s="199">
        <v>0</v>
      </c>
      <c r="L89" s="199">
        <v>1.8869560000000001</v>
      </c>
      <c r="M89" s="199">
        <v>3.3324769999999999</v>
      </c>
      <c r="N89" s="199">
        <v>3.9634170000000002</v>
      </c>
      <c r="O89" s="199">
        <v>4.3025140000000004</v>
      </c>
      <c r="P89" s="185"/>
      <c r="Q89" s="185"/>
      <c r="R89" s="200"/>
      <c r="S89" s="200"/>
      <c r="T89" s="200"/>
      <c r="U89" s="200"/>
      <c r="V89" s="200"/>
      <c r="W89" s="200"/>
    </row>
    <row r="90" spans="2:23" s="8" customFormat="1" x14ac:dyDescent="0.2">
      <c r="B90" s="7" t="s">
        <v>273</v>
      </c>
      <c r="C90" s="188" t="s">
        <v>76</v>
      </c>
      <c r="D90" s="199">
        <v>6.2450140000000003</v>
      </c>
      <c r="E90" s="199">
        <v>5.5843040000000004</v>
      </c>
      <c r="F90" s="199">
        <v>6.6018319999999999</v>
      </c>
      <c r="G90" s="199">
        <v>4.4300100000000002</v>
      </c>
      <c r="H90" s="199">
        <v>3.1402450000000002</v>
      </c>
      <c r="I90" s="199">
        <v>0</v>
      </c>
      <c r="J90" s="199">
        <v>0</v>
      </c>
      <c r="K90" s="199">
        <v>0</v>
      </c>
      <c r="L90" s="199">
        <v>0</v>
      </c>
      <c r="M90" s="199">
        <v>4.9070229999999997</v>
      </c>
      <c r="N90" s="199">
        <v>5.0952380000000002</v>
      </c>
      <c r="O90" s="199">
        <v>5.9990639999999997</v>
      </c>
      <c r="P90" s="185"/>
      <c r="Q90" s="185"/>
      <c r="R90" s="200"/>
      <c r="S90" s="200"/>
      <c r="T90" s="200"/>
      <c r="U90" s="200"/>
      <c r="V90" s="200"/>
      <c r="W90" s="200"/>
    </row>
    <row r="91" spans="2:23" s="8" customFormat="1" x14ac:dyDescent="0.2">
      <c r="B91" s="7" t="s">
        <v>274</v>
      </c>
      <c r="C91" s="188" t="s">
        <v>130</v>
      </c>
      <c r="D91" s="199">
        <v>25.863019999999999</v>
      </c>
      <c r="E91" s="199">
        <v>17.022880000000001</v>
      </c>
      <c r="F91" s="199">
        <v>23.35707</v>
      </c>
      <c r="G91" s="199">
        <v>17.929849999999998</v>
      </c>
      <c r="H91" s="199">
        <v>18.489039999999999</v>
      </c>
      <c r="I91" s="199">
        <v>15.670389999999999</v>
      </c>
      <c r="J91" s="199">
        <v>0</v>
      </c>
      <c r="K91" s="199">
        <v>0</v>
      </c>
      <c r="L91" s="199">
        <v>0</v>
      </c>
      <c r="M91" s="199">
        <v>19.421810000000001</v>
      </c>
      <c r="N91" s="199">
        <v>20.552879999999998</v>
      </c>
      <c r="O91" s="199">
        <v>25.147639999999999</v>
      </c>
      <c r="P91" s="185"/>
      <c r="Q91" s="185"/>
      <c r="R91" s="200"/>
      <c r="S91" s="200"/>
      <c r="T91" s="200"/>
      <c r="U91" s="200"/>
      <c r="V91" s="200"/>
      <c r="W91" s="200"/>
    </row>
    <row r="92" spans="2:23" s="8" customFormat="1" x14ac:dyDescent="0.2">
      <c r="B92" s="7" t="s">
        <v>275</v>
      </c>
      <c r="C92" s="188" t="s">
        <v>132</v>
      </c>
      <c r="D92" s="199">
        <v>498.61770000000001</v>
      </c>
      <c r="E92" s="199">
        <v>416.05340000000001</v>
      </c>
      <c r="F92" s="199">
        <v>437.85559999999998</v>
      </c>
      <c r="G92" s="199">
        <v>350.5145</v>
      </c>
      <c r="H92" s="199">
        <v>357.57459999999998</v>
      </c>
      <c r="I92" s="199">
        <v>231.9744</v>
      </c>
      <c r="J92" s="199">
        <v>0</v>
      </c>
      <c r="K92" s="199">
        <v>0</v>
      </c>
      <c r="L92" s="199"/>
      <c r="M92" s="199">
        <v>292.32600000000002</v>
      </c>
      <c r="N92" s="199">
        <v>405.23860000000002</v>
      </c>
      <c r="O92" s="199">
        <v>489.97309999999999</v>
      </c>
      <c r="P92" s="185"/>
      <c r="Q92" s="185"/>
      <c r="R92" s="200"/>
      <c r="S92" s="200"/>
      <c r="T92" s="200"/>
      <c r="U92" s="200"/>
      <c r="V92" s="200"/>
      <c r="W92" s="200"/>
    </row>
    <row r="93" spans="2:23" s="8" customFormat="1" x14ac:dyDescent="0.2">
      <c r="B93" s="8" t="s">
        <v>264</v>
      </c>
      <c r="C93" s="8">
        <v>85</v>
      </c>
      <c r="D93" s="199">
        <v>54.698979999999999</v>
      </c>
      <c r="E93" s="199">
        <v>51.855840000000001</v>
      </c>
      <c r="F93" s="199">
        <v>54.701529999999998</v>
      </c>
      <c r="G93" s="199">
        <v>47.905470000000001</v>
      </c>
      <c r="H93" s="199">
        <v>41.308880000000002</v>
      </c>
      <c r="I93" s="199">
        <v>0</v>
      </c>
      <c r="J93" s="199">
        <v>0</v>
      </c>
      <c r="K93" s="199">
        <v>0</v>
      </c>
      <c r="L93" s="199">
        <v>0</v>
      </c>
      <c r="M93" s="199">
        <v>42.228180000000002</v>
      </c>
      <c r="N93" s="199">
        <v>47.382179999999998</v>
      </c>
      <c r="O93" s="199">
        <v>51.544719999999998</v>
      </c>
      <c r="P93" s="185"/>
      <c r="Q93" s="185"/>
      <c r="R93" s="200"/>
      <c r="S93" s="200"/>
      <c r="T93" s="200"/>
      <c r="U93" s="200"/>
      <c r="V93" s="200"/>
      <c r="W93" s="200"/>
    </row>
    <row r="94" spans="2:23" s="8" customFormat="1" x14ac:dyDescent="0.2">
      <c r="B94" s="8" t="s">
        <v>265</v>
      </c>
      <c r="C94" s="8">
        <v>86</v>
      </c>
      <c r="D94" s="199">
        <v>6.306381</v>
      </c>
      <c r="E94" s="199">
        <v>6.3312249999999999</v>
      </c>
      <c r="F94" s="199">
        <v>6.47736</v>
      </c>
      <c r="G94" s="199">
        <v>5.6191269999999998</v>
      </c>
      <c r="H94" s="199">
        <v>5.4516109999999998</v>
      </c>
      <c r="I94" s="199">
        <v>4.0647390000000003</v>
      </c>
      <c r="J94" s="199">
        <v>0</v>
      </c>
      <c r="K94" s="199">
        <v>0</v>
      </c>
      <c r="L94" s="199">
        <v>3.8223630000000002</v>
      </c>
      <c r="M94" s="199">
        <v>5.5541510000000001</v>
      </c>
      <c r="N94" s="199">
        <v>5.9706299999999999</v>
      </c>
      <c r="O94" s="199">
        <v>5.9919729999999998</v>
      </c>
      <c r="P94" s="185"/>
      <c r="Q94" s="185"/>
      <c r="R94" s="200"/>
      <c r="S94" s="200"/>
      <c r="T94" s="200"/>
      <c r="U94" s="200"/>
      <c r="V94" s="200"/>
      <c r="W94" s="200"/>
    </row>
    <row r="95" spans="2:23" s="8" customFormat="1" x14ac:dyDescent="0.2">
      <c r="B95" s="8" t="s">
        <v>289</v>
      </c>
      <c r="C95" s="8">
        <v>87</v>
      </c>
      <c r="D95" s="199">
        <v>365.73469999999998</v>
      </c>
      <c r="E95" s="199">
        <v>312.01679999999999</v>
      </c>
      <c r="F95" s="199">
        <v>327.76979999999998</v>
      </c>
      <c r="G95" s="199">
        <v>283.70179999999999</v>
      </c>
      <c r="H95" s="199">
        <v>241.9436</v>
      </c>
      <c r="I95" s="199">
        <v>0</v>
      </c>
      <c r="J95" s="199">
        <v>0</v>
      </c>
      <c r="K95" s="199">
        <v>0</v>
      </c>
      <c r="L95" s="199">
        <v>0</v>
      </c>
      <c r="M95" s="199">
        <v>262.26600000000002</v>
      </c>
      <c r="N95" s="199">
        <v>312.3014</v>
      </c>
      <c r="O95" s="199">
        <v>353.04090000000002</v>
      </c>
      <c r="P95" s="185"/>
      <c r="Q95" s="185"/>
      <c r="R95" s="201"/>
      <c r="S95" s="201"/>
      <c r="T95" s="200"/>
      <c r="U95" s="200"/>
      <c r="V95" s="200"/>
      <c r="W95" s="200"/>
    </row>
    <row r="96" spans="2:23" s="8" customFormat="1" x14ac:dyDescent="0.2">
      <c r="B96" s="8" t="s">
        <v>267</v>
      </c>
      <c r="C96" s="8">
        <v>31</v>
      </c>
      <c r="D96" s="199">
        <v>1.0246230000000001</v>
      </c>
      <c r="E96" s="199">
        <v>0.96336599999999994</v>
      </c>
      <c r="F96" s="199">
        <v>0.87563599999999997</v>
      </c>
      <c r="G96" s="199">
        <v>0.62440799999999996</v>
      </c>
      <c r="H96" s="199">
        <v>0.46065400000000001</v>
      </c>
      <c r="I96" s="199">
        <v>0.267515</v>
      </c>
      <c r="J96" s="199">
        <v>0</v>
      </c>
      <c r="K96" s="199">
        <v>0</v>
      </c>
      <c r="L96" s="199">
        <v>0.36427500000000002</v>
      </c>
      <c r="M96" s="199">
        <v>0.622251</v>
      </c>
      <c r="N96" s="199">
        <v>0.84462899999999996</v>
      </c>
      <c r="O96" s="199">
        <v>0.98157099999999997</v>
      </c>
      <c r="P96" s="185"/>
      <c r="Q96" s="185"/>
      <c r="R96" s="200"/>
      <c r="S96" s="200"/>
      <c r="T96" s="200"/>
      <c r="U96" s="200"/>
      <c r="V96" s="200"/>
      <c r="W96" s="200"/>
    </row>
    <row r="97" spans="2:23" s="8" customFormat="1" x14ac:dyDescent="0.2">
      <c r="B97" s="8" t="s">
        <v>268</v>
      </c>
      <c r="C97" s="8">
        <v>41</v>
      </c>
      <c r="D97" s="199">
        <v>4.7613620000000001</v>
      </c>
      <c r="E97" s="199">
        <v>3.7076060000000002</v>
      </c>
      <c r="F97" s="199">
        <v>5.6337640000000002</v>
      </c>
      <c r="G97" s="199">
        <v>3.607056</v>
      </c>
      <c r="H97" s="199">
        <v>2.9865780000000002</v>
      </c>
      <c r="I97" s="199">
        <v>0</v>
      </c>
      <c r="J97" s="199">
        <v>0</v>
      </c>
      <c r="K97" s="199">
        <v>0</v>
      </c>
      <c r="L97" s="199">
        <v>0</v>
      </c>
      <c r="M97" s="199">
        <v>4.8871190000000002</v>
      </c>
      <c r="N97" s="199">
        <v>4.1200489999999999</v>
      </c>
      <c r="O97" s="199">
        <v>4.2082819999999996</v>
      </c>
      <c r="P97" s="185"/>
      <c r="Q97" s="185"/>
      <c r="R97" s="200"/>
      <c r="S97" s="200"/>
      <c r="T97" s="200"/>
      <c r="U97" s="200"/>
      <c r="V97" s="200"/>
      <c r="W97" s="200"/>
    </row>
    <row r="98" spans="2:23" s="88" customFormat="1" x14ac:dyDescent="0.2">
      <c r="B98" s="197"/>
      <c r="C98" s="189" t="s">
        <v>281</v>
      </c>
      <c r="D98" s="202">
        <v>366.29660000000001</v>
      </c>
      <c r="E98" s="202">
        <v>343.17970000000003</v>
      </c>
      <c r="F98" s="202">
        <v>353.94880000000001</v>
      </c>
      <c r="G98" s="202">
        <v>310.79880000000003</v>
      </c>
      <c r="H98" s="202">
        <v>284.05250000000001</v>
      </c>
      <c r="I98" s="202">
        <v>242.88679999999999</v>
      </c>
      <c r="J98" s="199">
        <v>0</v>
      </c>
      <c r="K98" s="199">
        <v>0</v>
      </c>
      <c r="L98" s="202">
        <v>191.56610000000001</v>
      </c>
      <c r="M98" s="202">
        <v>304.52820000000003</v>
      </c>
      <c r="N98" s="202">
        <v>327.96660000000003</v>
      </c>
      <c r="O98" s="202">
        <v>325.36750000000001</v>
      </c>
      <c r="P98" s="93"/>
      <c r="Q98" s="93"/>
      <c r="R98" s="203"/>
      <c r="S98" s="203"/>
      <c r="T98" s="204"/>
      <c r="U98" s="204"/>
      <c r="V98" s="204"/>
      <c r="W98" s="204"/>
    </row>
    <row r="99" spans="2:23" x14ac:dyDescent="0.2">
      <c r="C99" s="188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</row>
    <row r="100" spans="2:23" x14ac:dyDescent="0.2">
      <c r="B100" s="4" t="s">
        <v>297</v>
      </c>
      <c r="C100" s="188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</row>
    <row r="101" spans="2:23" x14ac:dyDescent="0.2">
      <c r="B101" s="7" t="s">
        <v>68</v>
      </c>
      <c r="C101" s="188">
        <v>23</v>
      </c>
      <c r="D101" s="193">
        <f>IF(D67=0,0,D67+D87*(-D$84))</f>
        <v>121.63652382700064</v>
      </c>
      <c r="E101" s="193">
        <f t="shared" ref="E101:O103" si="24">IF(E67=0,0,E67+E87*(-E$84))</f>
        <v>105.00214090199867</v>
      </c>
      <c r="F101" s="193">
        <f t="shared" si="24"/>
        <v>95.58202198209888</v>
      </c>
      <c r="G101" s="193">
        <f t="shared" si="24"/>
        <v>70.395706803556124</v>
      </c>
      <c r="H101" s="193">
        <f t="shared" si="24"/>
        <v>37.983602007761995</v>
      </c>
      <c r="I101" s="193">
        <f t="shared" si="24"/>
        <v>26.026483846587766</v>
      </c>
      <c r="J101" s="193">
        <f t="shared" si="24"/>
        <v>16.895152632904225</v>
      </c>
      <c r="K101" s="193">
        <f t="shared" si="24"/>
        <v>16.407341278601745</v>
      </c>
      <c r="L101" s="193">
        <f t="shared" si="24"/>
        <v>24.311759804275958</v>
      </c>
      <c r="M101" s="193">
        <f t="shared" si="24"/>
        <v>57.088790971333339</v>
      </c>
      <c r="N101" s="193">
        <f t="shared" si="24"/>
        <v>92.017572490801015</v>
      </c>
      <c r="O101" s="193">
        <f t="shared" si="24"/>
        <v>125.53985063974572</v>
      </c>
      <c r="P101" s="193">
        <f>SUM(D101:O101)</f>
        <v>788.88694718666613</v>
      </c>
      <c r="Q101" s="193"/>
    </row>
    <row r="102" spans="2:23" x14ac:dyDescent="0.2">
      <c r="B102" s="8" t="s">
        <v>261</v>
      </c>
      <c r="C102" s="188">
        <v>31</v>
      </c>
      <c r="D102" s="193">
        <f>IF(D68=0,0,D68+D88*(-D$84))</f>
        <v>564.50813967175657</v>
      </c>
      <c r="E102" s="193">
        <f t="shared" si="24"/>
        <v>498.85682826681051</v>
      </c>
      <c r="F102" s="193">
        <f t="shared" si="24"/>
        <v>476.09006337368413</v>
      </c>
      <c r="G102" s="193">
        <f t="shared" si="24"/>
        <v>328.11612289156074</v>
      </c>
      <c r="H102" s="193">
        <f t="shared" si="24"/>
        <v>228.05814417583505</v>
      </c>
      <c r="I102" s="193">
        <f t="shared" si="24"/>
        <v>181.87020069151345</v>
      </c>
      <c r="J102" s="193">
        <f t="shared" si="24"/>
        <v>135.21706748186079</v>
      </c>
      <c r="K102" s="193">
        <f t="shared" si="24"/>
        <v>144.67161157049111</v>
      </c>
      <c r="L102" s="193">
        <f t="shared" si="24"/>
        <v>161.38604999201942</v>
      </c>
      <c r="M102" s="193">
        <f t="shared" si="24"/>
        <v>284.43350543683539</v>
      </c>
      <c r="N102" s="193">
        <f t="shared" si="24"/>
        <v>420.40736482370647</v>
      </c>
      <c r="O102" s="193">
        <f t="shared" si="24"/>
        <v>596.00048165660144</v>
      </c>
      <c r="P102" s="193">
        <f t="shared" ref="P102:P113" si="25">SUM(D102:O102)</f>
        <v>4019.6155800326746</v>
      </c>
      <c r="Q102" s="193"/>
    </row>
    <row r="103" spans="2:23" x14ac:dyDescent="0.2">
      <c r="B103" s="8" t="s">
        <v>262</v>
      </c>
      <c r="C103" s="8">
        <v>41</v>
      </c>
      <c r="D103" s="193">
        <f>IF(D69=0,0,D69+D89*(-D$84))</f>
        <v>5538.00126912821</v>
      </c>
      <c r="E103" s="193">
        <f t="shared" si="24"/>
        <v>4779.4322792677085</v>
      </c>
      <c r="F103" s="193">
        <f t="shared" si="24"/>
        <v>4775.2710689396999</v>
      </c>
      <c r="G103" s="193">
        <f t="shared" si="24"/>
        <v>3916.1495668083553</v>
      </c>
      <c r="H103" s="193">
        <f t="shared" si="24"/>
        <v>2777.7216839583402</v>
      </c>
      <c r="I103" s="193">
        <f t="shared" si="24"/>
        <v>2778.1604010437309</v>
      </c>
      <c r="J103" s="193">
        <f t="shared" si="24"/>
        <v>469.13296412503962</v>
      </c>
      <c r="K103" s="193">
        <f t="shared" si="24"/>
        <v>3322.3708927736566</v>
      </c>
      <c r="L103" s="193">
        <f t="shared" si="24"/>
        <v>2222.2129893331262</v>
      </c>
      <c r="M103" s="193">
        <f t="shared" si="24"/>
        <v>3278.4890083703817</v>
      </c>
      <c r="N103" s="193">
        <f t="shared" si="24"/>
        <v>4360.4853069691108</v>
      </c>
      <c r="O103" s="193">
        <f t="shared" si="24"/>
        <v>6195.4846314779452</v>
      </c>
      <c r="P103" s="193">
        <f t="shared" si="25"/>
        <v>44412.912062195297</v>
      </c>
      <c r="Q103" s="193"/>
    </row>
    <row r="104" spans="2:23" x14ac:dyDescent="0.2">
      <c r="B104" s="7" t="s">
        <v>273</v>
      </c>
      <c r="C104" s="188" t="s">
        <v>76</v>
      </c>
      <c r="D104" s="193">
        <f t="shared" ref="D104:O110" si="26">IF(D71=0,0,D71+D90*(-D$84))</f>
        <v>19705.075790249492</v>
      </c>
      <c r="E104" s="193">
        <f t="shared" si="26"/>
        <v>24178.466943732772</v>
      </c>
      <c r="F104" s="193">
        <f t="shared" si="26"/>
        <v>6749.4816095929737</v>
      </c>
      <c r="G104" s="193">
        <f t="shared" si="26"/>
        <v>13971.38429716666</v>
      </c>
      <c r="H104" s="193">
        <f t="shared" si="26"/>
        <v>13732.061966717594</v>
      </c>
      <c r="I104" s="193">
        <f t="shared" si="26"/>
        <v>11871.801529411765</v>
      </c>
      <c r="J104" s="193">
        <f t="shared" si="26"/>
        <v>9447.5160714285739</v>
      </c>
      <c r="K104" s="193">
        <f t="shared" si="26"/>
        <v>14509.010476190471</v>
      </c>
      <c r="L104" s="193">
        <f t="shared" si="26"/>
        <v>11571.585119047622</v>
      </c>
      <c r="M104" s="193">
        <f t="shared" si="26"/>
        <v>13898.899549236114</v>
      </c>
      <c r="N104" s="193">
        <f t="shared" si="26"/>
        <v>18321.586813116497</v>
      </c>
      <c r="O104" s="193">
        <f t="shared" si="26"/>
        <v>14178.338092964223</v>
      </c>
      <c r="P104" s="193">
        <f t="shared" si="25"/>
        <v>172135.20825885478</v>
      </c>
      <c r="Q104" s="193"/>
    </row>
    <row r="105" spans="2:23" x14ac:dyDescent="0.2">
      <c r="B105" s="7" t="s">
        <v>274</v>
      </c>
      <c r="C105" s="188" t="s">
        <v>130</v>
      </c>
      <c r="D105" s="193">
        <f t="shared" si="26"/>
        <v>66629.434831020189</v>
      </c>
      <c r="E105" s="193">
        <f t="shared" si="26"/>
        <v>91915.877582020228</v>
      </c>
      <c r="F105" s="193">
        <f t="shared" si="26"/>
        <v>31821.521101871218</v>
      </c>
      <c r="G105" s="193">
        <f t="shared" si="26"/>
        <v>59161.267642247469</v>
      </c>
      <c r="H105" s="193">
        <f t="shared" si="26"/>
        <v>53640.769823414143</v>
      </c>
      <c r="I105" s="193">
        <f t="shared" si="26"/>
        <v>53479.021640219711</v>
      </c>
      <c r="J105" s="193">
        <f t="shared" si="26"/>
        <v>50946.628787878784</v>
      </c>
      <c r="K105" s="193">
        <f t="shared" si="26"/>
        <v>76632.205454545445</v>
      </c>
      <c r="L105" s="193">
        <f t="shared" si="26"/>
        <v>24209.664848484856</v>
      </c>
      <c r="M105" s="193">
        <f t="shared" si="26"/>
        <v>62988.623829103526</v>
      </c>
      <c r="N105" s="193">
        <f t="shared" si="26"/>
        <v>58463.661854550512</v>
      </c>
      <c r="O105" s="193">
        <f t="shared" si="26"/>
        <v>67698.124876494956</v>
      </c>
      <c r="P105" s="193">
        <f t="shared" si="25"/>
        <v>697586.80227185099</v>
      </c>
      <c r="Q105" s="193"/>
    </row>
    <row r="106" spans="2:23" x14ac:dyDescent="0.2">
      <c r="B106" s="7" t="s">
        <v>275</v>
      </c>
      <c r="C106" s="188" t="s">
        <v>132</v>
      </c>
      <c r="D106" s="193">
        <f t="shared" si="26"/>
        <v>697608.76608166681</v>
      </c>
      <c r="E106" s="193">
        <f t="shared" si="26"/>
        <v>1281254.7533305553</v>
      </c>
      <c r="F106" s="193">
        <f t="shared" si="26"/>
        <v>-30162.60445888832</v>
      </c>
      <c r="G106" s="193">
        <f t="shared" si="26"/>
        <v>544189.90825277742</v>
      </c>
      <c r="H106" s="193">
        <f t="shared" si="26"/>
        <v>470641.70858277782</v>
      </c>
      <c r="I106" s="193">
        <f t="shared" si="26"/>
        <v>398086.61885333341</v>
      </c>
      <c r="J106" s="193">
        <f t="shared" si="26"/>
        <v>338175.83999999997</v>
      </c>
      <c r="K106" s="193">
        <f t="shared" si="26"/>
        <v>364481.35666666663</v>
      </c>
      <c r="L106" s="193">
        <f t="shared" si="26"/>
        <v>375693.87666666671</v>
      </c>
      <c r="M106" s="193">
        <f t="shared" si="26"/>
        <v>626996.12791666668</v>
      </c>
      <c r="N106" s="193">
        <f t="shared" si="26"/>
        <v>407720.69710180536</v>
      </c>
      <c r="O106" s="193">
        <f t="shared" si="26"/>
        <v>684044.31257305609</v>
      </c>
      <c r="P106" s="193">
        <f t="shared" si="25"/>
        <v>6158731.3615670837</v>
      </c>
      <c r="Q106" s="193"/>
    </row>
    <row r="107" spans="2:23" x14ac:dyDescent="0.2">
      <c r="B107" s="7" t="s">
        <v>264</v>
      </c>
      <c r="C107" s="7">
        <v>85</v>
      </c>
      <c r="D107" s="193">
        <f t="shared" si="26"/>
        <v>86086.993493222224</v>
      </c>
      <c r="E107" s="193">
        <f t="shared" si="26"/>
        <v>9678.3829200000037</v>
      </c>
      <c r="F107" s="193">
        <f t="shared" si="26"/>
        <v>75377.87771080558</v>
      </c>
      <c r="G107" s="193">
        <f t="shared" si="26"/>
        <v>36703.929038499969</v>
      </c>
      <c r="H107" s="193">
        <f t="shared" si="26"/>
        <v>39762.826322888905</v>
      </c>
      <c r="I107" s="193">
        <f t="shared" si="26"/>
        <v>55386.445020833336</v>
      </c>
      <c r="J107" s="193">
        <f t="shared" si="26"/>
        <v>33876.110625000001</v>
      </c>
      <c r="K107" s="193">
        <f t="shared" si="26"/>
        <v>39913.963624999997</v>
      </c>
      <c r="L107" s="193">
        <f t="shared" si="26"/>
        <v>26928.870437499998</v>
      </c>
      <c r="M107" s="193">
        <f t="shared" si="26"/>
        <v>58274.331912500005</v>
      </c>
      <c r="N107" s="193">
        <f t="shared" si="26"/>
        <v>77721.52156012498</v>
      </c>
      <c r="O107" s="193">
        <f t="shared" si="26"/>
        <v>59437.6937987778</v>
      </c>
      <c r="P107" s="193">
        <f t="shared" si="25"/>
        <v>599148.94646515267</v>
      </c>
      <c r="Q107" s="193"/>
    </row>
    <row r="108" spans="2:23" x14ac:dyDescent="0.2">
      <c r="B108" s="7" t="s">
        <v>265</v>
      </c>
      <c r="C108" s="7">
        <v>86</v>
      </c>
      <c r="D108" s="193">
        <f t="shared" si="26"/>
        <v>5895.719559277567</v>
      </c>
      <c r="E108" s="193">
        <f t="shared" si="26"/>
        <v>4645.3553840977984</v>
      </c>
      <c r="F108" s="193">
        <f t="shared" si="26"/>
        <v>4831.2341217462954</v>
      </c>
      <c r="G108" s="193">
        <f t="shared" si="26"/>
        <v>4239.0260826598897</v>
      </c>
      <c r="H108" s="193">
        <f t="shared" si="26"/>
        <v>2999.9429104863102</v>
      </c>
      <c r="I108" s="193">
        <f t="shared" si="26"/>
        <v>2050.8463734953912</v>
      </c>
      <c r="J108" s="193">
        <f t="shared" si="26"/>
        <v>1004.6514090252849</v>
      </c>
      <c r="K108" s="193">
        <f t="shared" si="26"/>
        <v>923.3207588601482</v>
      </c>
      <c r="L108" s="193">
        <f t="shared" si="26"/>
        <v>1379.7389706434255</v>
      </c>
      <c r="M108" s="193">
        <f t="shared" si="26"/>
        <v>3046.2352267906745</v>
      </c>
      <c r="N108" s="193">
        <f t="shared" si="26"/>
        <v>4203.8137802400333</v>
      </c>
      <c r="O108" s="193">
        <f t="shared" si="26"/>
        <v>5359.4134069319634</v>
      </c>
      <c r="P108" s="193">
        <f t="shared" si="25"/>
        <v>40579.297984254779</v>
      </c>
      <c r="Q108" s="193"/>
    </row>
    <row r="109" spans="2:23" x14ac:dyDescent="0.2">
      <c r="B109" s="8" t="s">
        <v>289</v>
      </c>
      <c r="C109" s="8">
        <v>87</v>
      </c>
      <c r="D109" s="193">
        <f t="shared" si="26"/>
        <v>616485.89780944469</v>
      </c>
      <c r="E109" s="193">
        <f t="shared" si="26"/>
        <v>216418.19323333327</v>
      </c>
      <c r="F109" s="193">
        <f t="shared" si="26"/>
        <v>832468.17049833352</v>
      </c>
      <c r="G109" s="193">
        <f t="shared" si="26"/>
        <v>25659.433851110898</v>
      </c>
      <c r="H109" s="193">
        <f t="shared" si="26"/>
        <v>432135.04708555556</v>
      </c>
      <c r="I109" s="193">
        <f t="shared" si="26"/>
        <v>356737.07364999998</v>
      </c>
      <c r="J109" s="193">
        <f t="shared" si="26"/>
        <v>276470.80145000003</v>
      </c>
      <c r="K109" s="193">
        <f t="shared" si="26"/>
        <v>330670.96814999997</v>
      </c>
      <c r="L109" s="193">
        <f t="shared" si="26"/>
        <v>260891.48439999996</v>
      </c>
      <c r="M109" s="193">
        <f t="shared" si="26"/>
        <v>455961.75441666675</v>
      </c>
      <c r="N109" s="193">
        <f t="shared" si="26"/>
        <v>422878.70395652764</v>
      </c>
      <c r="O109" s="193">
        <f t="shared" si="26"/>
        <v>440630.89519916684</v>
      </c>
      <c r="P109" s="193">
        <f t="shared" si="25"/>
        <v>4667408.4237001389</v>
      </c>
      <c r="Q109" s="193"/>
    </row>
    <row r="110" spans="2:23" x14ac:dyDescent="0.2">
      <c r="B110" s="7" t="s">
        <v>267</v>
      </c>
      <c r="C110" s="7">
        <v>31</v>
      </c>
      <c r="D110" s="193">
        <f t="shared" si="26"/>
        <v>950.95675808444196</v>
      </c>
      <c r="E110" s="193">
        <f t="shared" si="26"/>
        <v>828.4220341152128</v>
      </c>
      <c r="F110" s="193">
        <f t="shared" si="26"/>
        <v>754.91736428644208</v>
      </c>
      <c r="G110" s="193">
        <f t="shared" si="26"/>
        <v>536.83012006529327</v>
      </c>
      <c r="H110" s="193">
        <f t="shared" si="26"/>
        <v>302.73140886870362</v>
      </c>
      <c r="I110" s="193">
        <f t="shared" si="26"/>
        <v>247.36406223661052</v>
      </c>
      <c r="J110" s="193">
        <f t="shared" si="26"/>
        <v>132.25071997788893</v>
      </c>
      <c r="K110" s="193">
        <f t="shared" si="26"/>
        <v>171.01004093714866</v>
      </c>
      <c r="L110" s="193">
        <f t="shared" si="26"/>
        <v>211.94754495463897</v>
      </c>
      <c r="M110" s="193">
        <f t="shared" si="26"/>
        <v>417.27144296114949</v>
      </c>
      <c r="N110" s="193">
        <f t="shared" si="26"/>
        <v>675.0713185805032</v>
      </c>
      <c r="O110" s="193">
        <f t="shared" si="26"/>
        <v>1520.0249296752258</v>
      </c>
      <c r="P110" s="193">
        <f t="shared" si="25"/>
        <v>6748.7977447432604</v>
      </c>
      <c r="Q110" s="193"/>
    </row>
    <row r="111" spans="2:23" x14ac:dyDescent="0.2">
      <c r="B111" s="8" t="s">
        <v>268</v>
      </c>
      <c r="C111" s="8">
        <v>41</v>
      </c>
      <c r="D111" s="185">
        <f t="shared" ref="D111:O111" si="27">IF(D70=0,0,D70+D97*(-D$84))</f>
        <v>14667.46106948642</v>
      </c>
      <c r="E111" s="185">
        <f t="shared" si="27"/>
        <v>14176.473227223367</v>
      </c>
      <c r="F111" s="185">
        <f t="shared" si="27"/>
        <v>9767.5500086254251</v>
      </c>
      <c r="G111" s="185">
        <f t="shared" si="27"/>
        <v>10262.272946553423</v>
      </c>
      <c r="H111" s="185">
        <f t="shared" si="27"/>
        <v>6588.2394891294507</v>
      </c>
      <c r="I111" s="185">
        <f t="shared" si="27"/>
        <v>14276.605666207048</v>
      </c>
      <c r="J111" s="185">
        <f t="shared" si="27"/>
        <v>548.74885012461937</v>
      </c>
      <c r="K111" s="185">
        <f t="shared" si="27"/>
        <v>17095.269539223886</v>
      </c>
      <c r="L111" s="185">
        <f t="shared" si="27"/>
        <v>9419.0761126760572</v>
      </c>
      <c r="M111" s="185">
        <f t="shared" si="27"/>
        <v>10924.793336919993</v>
      </c>
      <c r="N111" s="185">
        <f t="shared" si="27"/>
        <v>12268.686513995786</v>
      </c>
      <c r="O111" s="185">
        <f t="shared" si="27"/>
        <v>12915.981887183332</v>
      </c>
      <c r="P111" s="185">
        <f>SUM(D111:O111)</f>
        <v>132911.15864734881</v>
      </c>
      <c r="Q111" s="185"/>
    </row>
    <row r="112" spans="2:23" x14ac:dyDescent="0.2">
      <c r="B112" s="8" t="s">
        <v>476</v>
      </c>
      <c r="C112" s="184" t="s">
        <v>72</v>
      </c>
      <c r="D112" s="185">
        <f t="shared" ref="D112:O112" si="28">IF(D78=0,0,D78+D96*(-D$84))</f>
        <v>4507.0425658499998</v>
      </c>
      <c r="E112" s="185">
        <f t="shared" si="28"/>
        <v>2477.3095264166668</v>
      </c>
      <c r="F112" s="185">
        <f t="shared" si="28"/>
        <v>3908.7358210777784</v>
      </c>
      <c r="G112" s="185">
        <f t="shared" si="28"/>
        <v>2840.7625577333333</v>
      </c>
      <c r="H112" s="185">
        <f t="shared" si="28"/>
        <v>2037.8645063944446</v>
      </c>
      <c r="I112" s="185">
        <f t="shared" si="28"/>
        <v>633.42862762499999</v>
      </c>
      <c r="J112" s="185">
        <f t="shared" si="28"/>
        <v>0</v>
      </c>
      <c r="K112" s="185">
        <f t="shared" si="28"/>
        <v>0</v>
      </c>
      <c r="L112" s="185">
        <f t="shared" si="28"/>
        <v>0</v>
      </c>
      <c r="M112" s="185">
        <f t="shared" si="28"/>
        <v>0</v>
      </c>
      <c r="N112" s="185">
        <f t="shared" si="28"/>
        <v>0</v>
      </c>
      <c r="O112" s="185">
        <f t="shared" si="28"/>
        <v>0</v>
      </c>
      <c r="P112" s="185">
        <f>SUM(D112:O112)</f>
        <v>16405.143605097222</v>
      </c>
      <c r="Q112" s="185"/>
    </row>
    <row r="113" spans="2:17" s="77" customFormat="1" x14ac:dyDescent="0.2">
      <c r="B113" s="88" t="s">
        <v>280</v>
      </c>
      <c r="C113" s="189" t="s">
        <v>281</v>
      </c>
      <c r="D113" s="93">
        <f>IF(D79=0,0,D79+D98*(-D$84))</f>
        <v>437859.83768111106</v>
      </c>
      <c r="E113" s="93">
        <f t="shared" ref="E113:O113" si="29">IF(E79=0,0,E79+E98*(-E$84))</f>
        <v>517582.19395694451</v>
      </c>
      <c r="F113" s="93">
        <f t="shared" si="29"/>
        <v>254415.8745288892</v>
      </c>
      <c r="G113" s="93">
        <f t="shared" si="29"/>
        <v>327471.37933999987</v>
      </c>
      <c r="H113" s="93">
        <f t="shared" si="29"/>
        <v>265515.43553472223</v>
      </c>
      <c r="I113" s="93">
        <f t="shared" si="29"/>
        <v>224231.58119</v>
      </c>
      <c r="J113" s="93">
        <f t="shared" si="29"/>
        <v>181723.98699999994</v>
      </c>
      <c r="K113" s="93">
        <f t="shared" si="29"/>
        <v>124290.08900000001</v>
      </c>
      <c r="L113" s="93">
        <f t="shared" si="29"/>
        <v>277192.76328986103</v>
      </c>
      <c r="M113" s="93">
        <f t="shared" si="29"/>
        <v>400009.6680416668</v>
      </c>
      <c r="N113" s="93">
        <f t="shared" si="29"/>
        <v>244528.41466291645</v>
      </c>
      <c r="O113" s="93">
        <f t="shared" si="29"/>
        <v>450821.56121527799</v>
      </c>
      <c r="P113" s="185">
        <f t="shared" si="25"/>
        <v>3705642.7854413893</v>
      </c>
      <c r="Q113" s="93"/>
    </row>
    <row r="114" spans="2:17" x14ac:dyDescent="0.2"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185"/>
    </row>
    <row r="115" spans="2:17" x14ac:dyDescent="0.2">
      <c r="B115" s="99" t="s">
        <v>298</v>
      </c>
      <c r="C115" s="184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</row>
    <row r="116" spans="2:17" x14ac:dyDescent="0.2">
      <c r="B116" s="8" t="s">
        <v>68</v>
      </c>
      <c r="C116" s="184">
        <v>23</v>
      </c>
      <c r="D116" s="185">
        <f>D101*D37</f>
        <v>93421350.850518093</v>
      </c>
      <c r="E116" s="185">
        <f t="shared" ref="E116:O116" si="30">E101*E37</f>
        <v>80765756.743281141</v>
      </c>
      <c r="F116" s="185">
        <f t="shared" si="30"/>
        <v>73588981.052105859</v>
      </c>
      <c r="G116" s="185">
        <f t="shared" si="30"/>
        <v>54225390.576538458</v>
      </c>
      <c r="H116" s="185">
        <f t="shared" si="30"/>
        <v>29283078.131864034</v>
      </c>
      <c r="I116" s="185">
        <f t="shared" si="30"/>
        <v>20073081.825583894</v>
      </c>
      <c r="J116" s="185">
        <f t="shared" si="30"/>
        <v>13034137.192011887</v>
      </c>
      <c r="K116" s="185">
        <f t="shared" si="30"/>
        <v>12666894.05795379</v>
      </c>
      <c r="L116" s="185">
        <f t="shared" si="30"/>
        <v>18783605.989420865</v>
      </c>
      <c r="M116" s="185">
        <f t="shared" si="30"/>
        <v>44226800.543073878</v>
      </c>
      <c r="N116" s="185">
        <f t="shared" si="30"/>
        <v>71485047.417921156</v>
      </c>
      <c r="O116" s="185">
        <f t="shared" si="30"/>
        <v>97694107.449045002</v>
      </c>
      <c r="P116" s="185">
        <f>SUM(D116:O116)</f>
        <v>609248231.82931805</v>
      </c>
      <c r="Q116" s="185"/>
    </row>
    <row r="117" spans="2:17" x14ac:dyDescent="0.2">
      <c r="B117" s="8" t="s">
        <v>261</v>
      </c>
      <c r="C117" s="184">
        <v>31</v>
      </c>
      <c r="D117" s="185">
        <f>D102*D40</f>
        <v>30714887.879540276</v>
      </c>
      <c r="E117" s="185">
        <f t="shared" ref="E117:O118" si="31">E102*E40</f>
        <v>27144296.59648196</v>
      </c>
      <c r="F117" s="185">
        <f t="shared" si="31"/>
        <v>25940243.192978553</v>
      </c>
      <c r="G117" s="185">
        <f t="shared" si="31"/>
        <v>17867563.472059939</v>
      </c>
      <c r="H117" s="185">
        <f t="shared" si="31"/>
        <v>12415941.485220812</v>
      </c>
      <c r="I117" s="185">
        <f t="shared" si="31"/>
        <v>9889010.2924003527</v>
      </c>
      <c r="J117" s="185">
        <f t="shared" si="31"/>
        <v>7348912.4005716527</v>
      </c>
      <c r="K117" s="185">
        <f t="shared" si="31"/>
        <v>7861744.7159636281</v>
      </c>
      <c r="L117" s="185">
        <f t="shared" si="31"/>
        <v>8768265.4821164068</v>
      </c>
      <c r="M117" s="185">
        <f t="shared" si="31"/>
        <v>15495368.509187918</v>
      </c>
      <c r="N117" s="185">
        <f t="shared" si="31"/>
        <v>22959287.007752258</v>
      </c>
      <c r="O117" s="185">
        <f t="shared" si="31"/>
        <v>32627450.36780899</v>
      </c>
      <c r="P117" s="185">
        <f t="shared" ref="P117:P129" si="32">SUM(D117:O117)</f>
        <v>219032971.40208274</v>
      </c>
      <c r="Q117" s="185"/>
    </row>
    <row r="118" spans="2:17" x14ac:dyDescent="0.2">
      <c r="B118" s="8" t="s">
        <v>262</v>
      </c>
      <c r="C118" s="8">
        <v>41</v>
      </c>
      <c r="D118" s="185">
        <f>D103*D41</f>
        <v>7138483.6359062623</v>
      </c>
      <c r="E118" s="185">
        <f t="shared" si="31"/>
        <v>6136791.0465797381</v>
      </c>
      <c r="F118" s="185">
        <f t="shared" si="31"/>
        <v>6145773.8657253934</v>
      </c>
      <c r="G118" s="185">
        <f t="shared" si="31"/>
        <v>5051832.9411827782</v>
      </c>
      <c r="H118" s="185">
        <f t="shared" si="31"/>
        <v>3577705.5289383424</v>
      </c>
      <c r="I118" s="185">
        <f t="shared" si="31"/>
        <v>3556045.3133359756</v>
      </c>
      <c r="J118" s="185">
        <f t="shared" si="31"/>
        <v>583132.27440742427</v>
      </c>
      <c r="K118" s="185">
        <f t="shared" si="31"/>
        <v>4086516.1981115974</v>
      </c>
      <c r="L118" s="185">
        <f t="shared" si="31"/>
        <v>2733321.9768797453</v>
      </c>
      <c r="M118" s="185">
        <f t="shared" si="31"/>
        <v>4055490.9033541624</v>
      </c>
      <c r="N118" s="185">
        <f t="shared" si="31"/>
        <v>5428804.2071765428</v>
      </c>
      <c r="O118" s="185">
        <f t="shared" si="31"/>
        <v>7725769.3354529981</v>
      </c>
      <c r="P118" s="185">
        <f t="shared" si="32"/>
        <v>56219667.227050953</v>
      </c>
      <c r="Q118" s="185"/>
    </row>
    <row r="119" spans="2:17" x14ac:dyDescent="0.2">
      <c r="B119" s="8" t="s">
        <v>273</v>
      </c>
      <c r="C119" s="184" t="s">
        <v>76</v>
      </c>
      <c r="D119" s="185">
        <f>D104*D54</f>
        <v>1517290.8358492109</v>
      </c>
      <c r="E119" s="185">
        <f t="shared" ref="E119:O120" si="33">E104*E54</f>
        <v>1910098.888554889</v>
      </c>
      <c r="F119" s="185">
        <f t="shared" si="33"/>
        <v>533209.04715784488</v>
      </c>
      <c r="G119" s="185">
        <f t="shared" si="33"/>
        <v>1117710.7437733328</v>
      </c>
      <c r="H119" s="185">
        <f t="shared" si="33"/>
        <v>1112297.0193041251</v>
      </c>
      <c r="I119" s="185">
        <f t="shared" si="33"/>
        <v>1009103.13</v>
      </c>
      <c r="J119" s="185">
        <f t="shared" si="33"/>
        <v>793591.35000000021</v>
      </c>
      <c r="K119" s="185">
        <f t="shared" si="33"/>
        <v>1218756.8799999997</v>
      </c>
      <c r="L119" s="185">
        <f t="shared" si="33"/>
        <v>972013.15000000026</v>
      </c>
      <c r="M119" s="185">
        <f t="shared" si="33"/>
        <v>1167507.5621358335</v>
      </c>
      <c r="N119" s="185">
        <f t="shared" si="33"/>
        <v>1502370.1186755528</v>
      </c>
      <c r="O119" s="185">
        <f t="shared" si="33"/>
        <v>1162623.7236230662</v>
      </c>
      <c r="P119" s="185">
        <f t="shared" ref="P119:P120" si="34">P104*P59</f>
        <v>51468427.269397579</v>
      </c>
      <c r="Q119" s="185"/>
    </row>
    <row r="120" spans="2:17" x14ac:dyDescent="0.2">
      <c r="B120" s="8" t="s">
        <v>274</v>
      </c>
      <c r="C120" s="184" t="s">
        <v>130</v>
      </c>
      <c r="D120" s="185">
        <f>D105*D55</f>
        <v>2198771.3494236665</v>
      </c>
      <c r="E120" s="185">
        <f t="shared" si="33"/>
        <v>3033223.9602066674</v>
      </c>
      <c r="F120" s="185">
        <f t="shared" si="33"/>
        <v>1050110.1963617501</v>
      </c>
      <c r="G120" s="185">
        <f t="shared" si="33"/>
        <v>1952321.8321941665</v>
      </c>
      <c r="H120" s="185">
        <f t="shared" si="33"/>
        <v>1770145.4041726666</v>
      </c>
      <c r="I120" s="185">
        <f t="shared" si="33"/>
        <v>1764807.7141272505</v>
      </c>
      <c r="J120" s="185">
        <f t="shared" si="33"/>
        <v>1681238.75</v>
      </c>
      <c r="K120" s="185">
        <f t="shared" si="33"/>
        <v>2528862.7799999998</v>
      </c>
      <c r="L120" s="185">
        <f t="shared" si="33"/>
        <v>798918.94000000018</v>
      </c>
      <c r="M120" s="185">
        <f t="shared" si="33"/>
        <v>2078624.5863604164</v>
      </c>
      <c r="N120" s="185">
        <f t="shared" si="33"/>
        <v>1929300.8412001668</v>
      </c>
      <c r="O120" s="185">
        <f t="shared" si="33"/>
        <v>2234038.1209243336</v>
      </c>
      <c r="P120" s="185">
        <f t="shared" si="34"/>
        <v>579694632.68790817</v>
      </c>
      <c r="Q120" s="185"/>
    </row>
    <row r="121" spans="2:17" x14ac:dyDescent="0.2">
      <c r="B121" s="8" t="s">
        <v>275</v>
      </c>
      <c r="C121" s="184" t="s">
        <v>132</v>
      </c>
      <c r="D121" s="185">
        <f>D106*D57</f>
        <v>2092826.2982450004</v>
      </c>
      <c r="E121" s="185">
        <f t="shared" ref="E121:O121" si="35">E106*E57</f>
        <v>3843764.2599916658</v>
      </c>
      <c r="F121" s="185">
        <f t="shared" si="35"/>
        <v>-90487.813376664955</v>
      </c>
      <c r="G121" s="185">
        <f t="shared" si="35"/>
        <v>1632569.7247583321</v>
      </c>
      <c r="H121" s="185">
        <f t="shared" si="35"/>
        <v>1411925.1257483335</v>
      </c>
      <c r="I121" s="185">
        <f t="shared" si="35"/>
        <v>1194259.8565600002</v>
      </c>
      <c r="J121" s="185">
        <f t="shared" si="35"/>
        <v>1014527.5199999999</v>
      </c>
      <c r="K121" s="185">
        <f t="shared" si="35"/>
        <v>1093444.0699999998</v>
      </c>
      <c r="L121" s="185">
        <f t="shared" si="35"/>
        <v>1127081.6300000001</v>
      </c>
      <c r="M121" s="185">
        <f t="shared" si="35"/>
        <v>1880988.38375</v>
      </c>
      <c r="N121" s="185">
        <f t="shared" si="35"/>
        <v>1223162.0913054161</v>
      </c>
      <c r="O121" s="185">
        <f t="shared" si="35"/>
        <v>2052132.9377191681</v>
      </c>
      <c r="P121" s="185">
        <f t="shared" si="32"/>
        <v>18476194.084701255</v>
      </c>
      <c r="Q121" s="185"/>
    </row>
    <row r="122" spans="2:17" x14ac:dyDescent="0.2">
      <c r="B122" s="8" t="s">
        <v>264</v>
      </c>
      <c r="C122" s="8">
        <v>85</v>
      </c>
      <c r="D122" s="185">
        <f>D107*D44</f>
        <v>2152174.8373305555</v>
      </c>
      <c r="E122" s="185">
        <f t="shared" ref="E122:O126" si="36">E107*E44</f>
        <v>241959.57300000009</v>
      </c>
      <c r="F122" s="185">
        <f t="shared" si="36"/>
        <v>1884446.9427701395</v>
      </c>
      <c r="G122" s="185">
        <f t="shared" si="36"/>
        <v>917598.22596249927</v>
      </c>
      <c r="H122" s="185">
        <f t="shared" si="36"/>
        <v>994070.65807222261</v>
      </c>
      <c r="I122" s="185">
        <f t="shared" si="36"/>
        <v>1329274.6805</v>
      </c>
      <c r="J122" s="185">
        <f t="shared" si="36"/>
        <v>813026.65500000003</v>
      </c>
      <c r="K122" s="185">
        <f t="shared" si="36"/>
        <v>957935.12699999986</v>
      </c>
      <c r="L122" s="185">
        <f t="shared" si="36"/>
        <v>646292.89049999998</v>
      </c>
      <c r="M122" s="185">
        <f t="shared" si="36"/>
        <v>1398583.9659000002</v>
      </c>
      <c r="N122" s="185">
        <f t="shared" si="36"/>
        <v>1865316.5174429994</v>
      </c>
      <c r="O122" s="185">
        <f t="shared" si="36"/>
        <v>1426504.6511706673</v>
      </c>
      <c r="P122" s="185">
        <f t="shared" si="32"/>
        <v>14627184.724649083</v>
      </c>
      <c r="Q122" s="185"/>
    </row>
    <row r="123" spans="2:17" x14ac:dyDescent="0.2">
      <c r="B123" s="8" t="s">
        <v>265</v>
      </c>
      <c r="C123" s="8">
        <v>86</v>
      </c>
      <c r="D123" s="185">
        <f>D108*D45</f>
        <v>1308849.7421596199</v>
      </c>
      <c r="E123" s="185">
        <f t="shared" si="36"/>
        <v>1031268.8952697113</v>
      </c>
      <c r="F123" s="185">
        <f t="shared" si="36"/>
        <v>1072533.9750276776</v>
      </c>
      <c r="G123" s="185">
        <f t="shared" si="36"/>
        <v>941063.79035049549</v>
      </c>
      <c r="H123" s="185">
        <f>H108*H45</f>
        <v>662987.38321747456</v>
      </c>
      <c r="I123" s="185">
        <f t="shared" si="36"/>
        <v>453237.04854248144</v>
      </c>
      <c r="J123" s="185">
        <f t="shared" si="36"/>
        <v>221023.30998556269</v>
      </c>
      <c r="K123" s="185">
        <f t="shared" si="36"/>
        <v>203130.5669492326</v>
      </c>
      <c r="L123" s="185">
        <f t="shared" si="36"/>
        <v>303542.57354155363</v>
      </c>
      <c r="M123" s="185">
        <f t="shared" si="36"/>
        <v>670171.74989394844</v>
      </c>
      <c r="N123" s="185">
        <f t="shared" si="36"/>
        <v>912227.59031208721</v>
      </c>
      <c r="O123" s="185">
        <f t="shared" si="36"/>
        <v>1141555.0556765082</v>
      </c>
      <c r="P123" s="185">
        <f t="shared" si="32"/>
        <v>8921591.6809263546</v>
      </c>
      <c r="Q123" s="185"/>
    </row>
    <row r="124" spans="2:17" x14ac:dyDescent="0.2">
      <c r="B124" s="8" t="s">
        <v>289</v>
      </c>
      <c r="C124" s="8">
        <v>87</v>
      </c>
      <c r="D124" s="185">
        <f>D109*D46</f>
        <v>3082429.4890472237</v>
      </c>
      <c r="E124" s="185">
        <f t="shared" si="36"/>
        <v>1082090.9661666662</v>
      </c>
      <c r="F124" s="185">
        <f t="shared" si="36"/>
        <v>4162340.8524916675</v>
      </c>
      <c r="G124" s="185">
        <f t="shared" si="36"/>
        <v>128297.16925555449</v>
      </c>
      <c r="H124" s="185">
        <f t="shared" si="36"/>
        <v>2160675.2354277777</v>
      </c>
      <c r="I124" s="185">
        <f t="shared" si="36"/>
        <v>1783685.3682499998</v>
      </c>
      <c r="J124" s="185">
        <f t="shared" si="36"/>
        <v>1382354.0072500003</v>
      </c>
      <c r="K124" s="185">
        <f t="shared" si="36"/>
        <v>1653354.84075</v>
      </c>
      <c r="L124" s="185">
        <f t="shared" si="36"/>
        <v>1304457.4219999998</v>
      </c>
      <c r="M124" s="185">
        <f t="shared" si="36"/>
        <v>2279808.7720833337</v>
      </c>
      <c r="N124" s="185">
        <f t="shared" si="36"/>
        <v>2114393.5197826382</v>
      </c>
      <c r="O124" s="185">
        <f t="shared" si="36"/>
        <v>2203154.475995834</v>
      </c>
      <c r="P124" s="185">
        <f t="shared" si="32"/>
        <v>23337042.118500698</v>
      </c>
      <c r="Q124" s="185"/>
    </row>
    <row r="125" spans="2:17" x14ac:dyDescent="0.2">
      <c r="B125" s="8" t="s">
        <v>267</v>
      </c>
      <c r="C125" s="8">
        <v>31</v>
      </c>
      <c r="D125" s="185">
        <f>D110*D47</f>
        <v>2137750.7921738257</v>
      </c>
      <c r="E125" s="185">
        <f t="shared" si="36"/>
        <v>1862292.7326909984</v>
      </c>
      <c r="F125" s="185">
        <f t="shared" si="36"/>
        <v>1700073.9043730677</v>
      </c>
      <c r="G125" s="185">
        <f t="shared" si="36"/>
        <v>1205183.6195465834</v>
      </c>
      <c r="H125" s="185">
        <f t="shared" si="36"/>
        <v>678723.81868363358</v>
      </c>
      <c r="I125" s="185">
        <f t="shared" si="36"/>
        <v>552858.6790988245</v>
      </c>
      <c r="J125" s="185">
        <f t="shared" si="36"/>
        <v>295183.60699064808</v>
      </c>
      <c r="K125" s="185">
        <f t="shared" si="36"/>
        <v>380155.32100328145</v>
      </c>
      <c r="L125" s="185">
        <f t="shared" si="36"/>
        <v>470099.65470938926</v>
      </c>
      <c r="M125" s="185">
        <f t="shared" si="36"/>
        <v>926759.87481671304</v>
      </c>
      <c r="N125" s="185">
        <f t="shared" si="36"/>
        <v>1505409.0404345221</v>
      </c>
      <c r="O125" s="185">
        <f t="shared" si="36"/>
        <v>3392695.643035104</v>
      </c>
      <c r="P125" s="185">
        <f t="shared" si="32"/>
        <v>15107186.687556593</v>
      </c>
      <c r="Q125" s="185"/>
    </row>
    <row r="126" spans="2:17" x14ac:dyDescent="0.2">
      <c r="B126" s="8" t="s">
        <v>268</v>
      </c>
      <c r="C126" s="8">
        <v>41</v>
      </c>
      <c r="D126" s="185">
        <f>D111*D48</f>
        <v>1070724.6580725086</v>
      </c>
      <c r="E126" s="185">
        <f t="shared" si="36"/>
        <v>1034882.5455873058</v>
      </c>
      <c r="F126" s="185">
        <f t="shared" si="36"/>
        <v>713031.15062965604</v>
      </c>
      <c r="G126" s="185">
        <f t="shared" si="36"/>
        <v>749145.92509839986</v>
      </c>
      <c r="H126" s="185">
        <f t="shared" si="36"/>
        <v>480941.48270644993</v>
      </c>
      <c r="I126" s="185">
        <f t="shared" si="36"/>
        <v>1027915.6079669074</v>
      </c>
      <c r="J126" s="185">
        <f t="shared" si="36"/>
        <v>39509.917208972591</v>
      </c>
      <c r="K126" s="185">
        <f t="shared" si="36"/>
        <v>1230859.4068241199</v>
      </c>
      <c r="L126" s="185">
        <f t="shared" si="36"/>
        <v>668754.4040000001</v>
      </c>
      <c r="M126" s="185">
        <f t="shared" si="36"/>
        <v>775660.32692131947</v>
      </c>
      <c r="N126" s="185">
        <f t="shared" si="36"/>
        <v>895614.11552169244</v>
      </c>
      <c r="O126" s="185">
        <f t="shared" si="36"/>
        <v>929950.69587719988</v>
      </c>
      <c r="P126" s="185">
        <f>SUM(D126:O126)</f>
        <v>9616990.2364145312</v>
      </c>
      <c r="Q126" s="185"/>
    </row>
    <row r="127" spans="2:17" x14ac:dyDescent="0.2">
      <c r="B127" s="8" t="s">
        <v>476</v>
      </c>
      <c r="C127" s="184" t="s">
        <v>72</v>
      </c>
      <c r="D127" s="185">
        <f t="shared" ref="D127:O127" si="37">D112*D58</f>
        <v>4507.0425658499998</v>
      </c>
      <c r="E127" s="185">
        <f t="shared" si="37"/>
        <v>2477.3095264166668</v>
      </c>
      <c r="F127" s="185">
        <f t="shared" si="37"/>
        <v>3908.7358210777784</v>
      </c>
      <c r="G127" s="185">
        <f t="shared" si="37"/>
        <v>2840.7625577333333</v>
      </c>
      <c r="H127" s="185">
        <f t="shared" si="37"/>
        <v>2037.8645063944446</v>
      </c>
      <c r="I127" s="185">
        <f t="shared" si="37"/>
        <v>633.42862762499999</v>
      </c>
      <c r="J127" s="185">
        <f t="shared" si="37"/>
        <v>0</v>
      </c>
      <c r="K127" s="185">
        <f t="shared" si="37"/>
        <v>0</v>
      </c>
      <c r="L127" s="185">
        <f t="shared" si="37"/>
        <v>0</v>
      </c>
      <c r="M127" s="185">
        <f t="shared" si="37"/>
        <v>0</v>
      </c>
      <c r="N127" s="185">
        <f t="shared" si="37"/>
        <v>0</v>
      </c>
      <c r="O127" s="185">
        <f t="shared" si="37"/>
        <v>0</v>
      </c>
      <c r="P127" s="185">
        <f>SUM(D127:O127)</f>
        <v>16405.143605097222</v>
      </c>
      <c r="Q127" s="185"/>
    </row>
    <row r="128" spans="2:17" s="77" customFormat="1" x14ac:dyDescent="0.2">
      <c r="B128" s="88" t="s">
        <v>280</v>
      </c>
      <c r="C128" s="189" t="s">
        <v>281</v>
      </c>
      <c r="D128" s="93">
        <f>D113*D63</f>
        <v>4378598.3768111104</v>
      </c>
      <c r="E128" s="93">
        <f t="shared" ref="E128:O128" si="38">E113*E63</f>
        <v>5175821.9395694453</v>
      </c>
      <c r="F128" s="93">
        <f t="shared" si="38"/>
        <v>2544158.7452888917</v>
      </c>
      <c r="G128" s="93">
        <f t="shared" si="38"/>
        <v>3274713.7933999989</v>
      </c>
      <c r="H128" s="93">
        <f t="shared" si="38"/>
        <v>2655154.3553472222</v>
      </c>
      <c r="I128" s="93">
        <f t="shared" si="38"/>
        <v>2242315.8119000001</v>
      </c>
      <c r="J128" s="93">
        <f t="shared" si="38"/>
        <v>1817239.8699999994</v>
      </c>
      <c r="K128" s="93">
        <f t="shared" si="38"/>
        <v>1242900.8900000001</v>
      </c>
      <c r="L128" s="93">
        <f t="shared" si="38"/>
        <v>2771927.6328986101</v>
      </c>
      <c r="M128" s="93">
        <f t="shared" si="38"/>
        <v>4000096.6804166678</v>
      </c>
      <c r="N128" s="93">
        <f t="shared" si="38"/>
        <v>2445284.1466291645</v>
      </c>
      <c r="O128" s="93">
        <f t="shared" si="38"/>
        <v>4508215.6121527795</v>
      </c>
      <c r="P128" s="191">
        <f t="shared" si="32"/>
        <v>37056427.854413897</v>
      </c>
      <c r="Q128" s="93"/>
    </row>
    <row r="129" spans="2:17" x14ac:dyDescent="0.2">
      <c r="B129" s="8" t="s">
        <v>299</v>
      </c>
      <c r="C129" s="184"/>
      <c r="D129" s="192">
        <f t="shared" ref="D129:O129" si="39">SUM(D116:D128)</f>
        <v>151218645.78764325</v>
      </c>
      <c r="E129" s="192">
        <f t="shared" si="39"/>
        <v>133264725.45690659</v>
      </c>
      <c r="F129" s="192">
        <f t="shared" si="39"/>
        <v>119248323.8473549</v>
      </c>
      <c r="G129" s="192">
        <f t="shared" si="39"/>
        <v>89066232.576678261</v>
      </c>
      <c r="H129" s="192">
        <f t="shared" si="39"/>
        <v>57205683.493209496</v>
      </c>
      <c r="I129" s="192">
        <f t="shared" si="39"/>
        <v>44876228.756893307</v>
      </c>
      <c r="J129" s="192">
        <f t="shared" si="39"/>
        <v>29023876.853426151</v>
      </c>
      <c r="K129" s="192">
        <f t="shared" si="39"/>
        <v>35124554.854555652</v>
      </c>
      <c r="L129" s="192">
        <f t="shared" si="39"/>
        <v>39348281.74606657</v>
      </c>
      <c r="M129" s="192">
        <f t="shared" si="39"/>
        <v>78955861.857894197</v>
      </c>
      <c r="N129" s="192">
        <f t="shared" si="39"/>
        <v>114266216.61415422</v>
      </c>
      <c r="O129" s="192">
        <f t="shared" si="39"/>
        <v>157098198.06848168</v>
      </c>
      <c r="P129" s="185">
        <f t="shared" si="32"/>
        <v>1048696829.9132642</v>
      </c>
      <c r="Q129" s="93"/>
    </row>
    <row r="130" spans="2:17" x14ac:dyDescent="0.2"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185"/>
    </row>
    <row r="131" spans="2:17" s="8" customFormat="1" x14ac:dyDescent="0.2">
      <c r="B131" s="99" t="s">
        <v>300</v>
      </c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</row>
    <row r="132" spans="2:17" s="8" customFormat="1" x14ac:dyDescent="0.2">
      <c r="B132" s="7" t="s">
        <v>68</v>
      </c>
      <c r="C132" s="184">
        <v>23</v>
      </c>
      <c r="D132" s="185">
        <f>D116-D9</f>
        <v>10349646.235481814</v>
      </c>
      <c r="E132" s="185">
        <f t="shared" ref="E132:O132" si="40">E116-E9</f>
        <v>-5801929.3138459921</v>
      </c>
      <c r="F132" s="185">
        <f t="shared" si="40"/>
        <v>302564.95149619877</v>
      </c>
      <c r="G132" s="185">
        <f t="shared" si="40"/>
        <v>2336261.0261973441</v>
      </c>
      <c r="H132" s="185">
        <f t="shared" si="40"/>
        <v>7375270.5608480126</v>
      </c>
      <c r="I132" s="185">
        <f t="shared" si="40"/>
        <v>1432745.9976984002</v>
      </c>
      <c r="J132" s="185">
        <f t="shared" si="40"/>
        <v>0</v>
      </c>
      <c r="K132" s="185">
        <f t="shared" si="40"/>
        <v>0</v>
      </c>
      <c r="L132" s="185">
        <f t="shared" si="40"/>
        <v>951119.6925236471</v>
      </c>
      <c r="M132" s="185">
        <f t="shared" si="40"/>
        <v>1573508.5299375132</v>
      </c>
      <c r="N132" s="185">
        <f t="shared" si="40"/>
        <v>9164163.6516591609</v>
      </c>
      <c r="O132" s="185">
        <f t="shared" si="40"/>
        <v>10309603.432586104</v>
      </c>
      <c r="P132" s="185">
        <f>SUM(D132:O132)</f>
        <v>37992954.764582202</v>
      </c>
      <c r="Q132" s="185"/>
    </row>
    <row r="133" spans="2:17" s="8" customFormat="1" x14ac:dyDescent="0.2">
      <c r="B133" s="8" t="s">
        <v>261</v>
      </c>
      <c r="C133" s="188">
        <v>31</v>
      </c>
      <c r="D133" s="185">
        <f>D117-D11</f>
        <v>2725526.7334442809</v>
      </c>
      <c r="E133" s="185">
        <f t="shared" ref="E133:O134" si="41">E117-E11</f>
        <v>-1461243.7829480208</v>
      </c>
      <c r="F133" s="185">
        <f t="shared" si="41"/>
        <v>75908.50943941623</v>
      </c>
      <c r="G133" s="185">
        <f t="shared" si="41"/>
        <v>524494.81463926658</v>
      </c>
      <c r="H133" s="185">
        <f t="shared" si="41"/>
        <v>1385955.62272273</v>
      </c>
      <c r="I133" s="185">
        <f t="shared" si="41"/>
        <v>0</v>
      </c>
      <c r="J133" s="185">
        <f t="shared" si="41"/>
        <v>0</v>
      </c>
      <c r="K133" s="185">
        <f t="shared" si="41"/>
        <v>0</v>
      </c>
      <c r="L133" s="185">
        <f t="shared" si="41"/>
        <v>0</v>
      </c>
      <c r="M133" s="185">
        <f t="shared" si="41"/>
        <v>306235.24062125385</v>
      </c>
      <c r="N133" s="185">
        <f t="shared" si="41"/>
        <v>2162151.0587795377</v>
      </c>
      <c r="O133" s="185">
        <f t="shared" si="41"/>
        <v>2675575.3774901479</v>
      </c>
      <c r="P133" s="185">
        <f t="shared" ref="P133:P145" si="42">SUM(D133:O133)</f>
        <v>8394603.5741886124</v>
      </c>
      <c r="Q133" s="185"/>
    </row>
    <row r="134" spans="2:17" s="8" customFormat="1" x14ac:dyDescent="0.2">
      <c r="B134" s="8" t="s">
        <v>262</v>
      </c>
      <c r="C134" s="8">
        <v>41</v>
      </c>
      <c r="D134" s="185">
        <f>D118-D12</f>
        <v>538828.02042714506</v>
      </c>
      <c r="E134" s="185">
        <f t="shared" si="41"/>
        <v>-292406.89414833207</v>
      </c>
      <c r="F134" s="185">
        <f t="shared" si="41"/>
        <v>17234.839983078651</v>
      </c>
      <c r="G134" s="185">
        <f t="shared" si="41"/>
        <v>133095.68600166403</v>
      </c>
      <c r="H134" s="185">
        <f t="shared" si="41"/>
        <v>493546.36856280128</v>
      </c>
      <c r="I134" s="185">
        <f t="shared" si="41"/>
        <v>114406.85872000037</v>
      </c>
      <c r="J134" s="185">
        <f t="shared" si="41"/>
        <v>0</v>
      </c>
      <c r="K134" s="185">
        <f t="shared" si="41"/>
        <v>0</v>
      </c>
      <c r="L134" s="185">
        <f t="shared" si="41"/>
        <v>46635.095438832417</v>
      </c>
      <c r="M134" s="185">
        <f t="shared" si="41"/>
        <v>81014.135824098252</v>
      </c>
      <c r="N134" s="185">
        <f t="shared" si="41"/>
        <v>444035.76746865362</v>
      </c>
      <c r="O134" s="185">
        <f t="shared" si="41"/>
        <v>506314.24230037536</v>
      </c>
      <c r="P134" s="185">
        <f t="shared" si="42"/>
        <v>2082704.120578317</v>
      </c>
      <c r="Q134" s="185"/>
    </row>
    <row r="135" spans="2:17" s="8" customFormat="1" x14ac:dyDescent="0.2">
      <c r="B135" s="7" t="s">
        <v>273</v>
      </c>
      <c r="C135" s="188" t="s">
        <v>76</v>
      </c>
      <c r="D135" s="185">
        <f>D119-D23</f>
        <v>45444.515849211253</v>
      </c>
      <c r="E135" s="185">
        <f t="shared" ref="E135:O137" si="43">E119-E23</f>
        <v>-24527.271445111139</v>
      </c>
      <c r="F135" s="185">
        <f t="shared" si="43"/>
        <v>1641.4171578447567</v>
      </c>
      <c r="G135" s="185">
        <f t="shared" si="43"/>
        <v>11023.833773333114</v>
      </c>
      <c r="H135" s="185">
        <f t="shared" si="43"/>
        <v>31592.199304125039</v>
      </c>
      <c r="I135" s="185">
        <f t="shared" si="43"/>
        <v>0</v>
      </c>
      <c r="J135" s="185">
        <f t="shared" si="43"/>
        <v>0</v>
      </c>
      <c r="K135" s="185">
        <f t="shared" si="43"/>
        <v>0</v>
      </c>
      <c r="L135" s="185">
        <f t="shared" si="43"/>
        <v>0</v>
      </c>
      <c r="M135" s="185">
        <f t="shared" si="43"/>
        <v>8100.6771358335391</v>
      </c>
      <c r="N135" s="185">
        <f t="shared" si="43"/>
        <v>37597.343675552402</v>
      </c>
      <c r="O135" s="185">
        <f t="shared" si="43"/>
        <v>46422.523623066954</v>
      </c>
      <c r="P135" s="185">
        <f t="shared" si="42"/>
        <v>157295.23907385592</v>
      </c>
      <c r="Q135" s="185"/>
    </row>
    <row r="136" spans="2:17" s="8" customFormat="1" x14ac:dyDescent="0.2">
      <c r="B136" s="7" t="s">
        <v>274</v>
      </c>
      <c r="C136" s="188" t="s">
        <v>130</v>
      </c>
      <c r="D136" s="185">
        <f>D120-D24</f>
        <v>80658.56942366669</v>
      </c>
      <c r="E136" s="185">
        <f t="shared" si="43"/>
        <v>-31232.01979333302</v>
      </c>
      <c r="F136" s="185">
        <f t="shared" si="43"/>
        <v>2425.8263617504854</v>
      </c>
      <c r="G136" s="185">
        <f t="shared" si="43"/>
        <v>18404.69219416636</v>
      </c>
      <c r="H136" s="185">
        <f t="shared" si="43"/>
        <v>75780.874172666809</v>
      </c>
      <c r="I136" s="185">
        <f t="shared" si="43"/>
        <v>19482.604127250146</v>
      </c>
      <c r="J136" s="185">
        <f t="shared" si="43"/>
        <v>0</v>
      </c>
      <c r="K136" s="185">
        <f t="shared" si="43"/>
        <v>0</v>
      </c>
      <c r="L136" s="185">
        <f t="shared" si="43"/>
        <v>0</v>
      </c>
      <c r="M136" s="185">
        <f t="shared" si="43"/>
        <v>12595.853027083445</v>
      </c>
      <c r="N136" s="185">
        <f t="shared" si="43"/>
        <v>61033.104533499805</v>
      </c>
      <c r="O136" s="185">
        <f t="shared" si="43"/>
        <v>78314.570924333762</v>
      </c>
      <c r="P136" s="185">
        <f t="shared" si="42"/>
        <v>317464.07497108448</v>
      </c>
      <c r="Q136" s="185"/>
    </row>
    <row r="137" spans="2:17" s="8" customFormat="1" x14ac:dyDescent="0.2">
      <c r="B137" s="7" t="s">
        <v>275</v>
      </c>
      <c r="C137" s="188" t="s">
        <v>132</v>
      </c>
      <c r="D137" s="185">
        <f>D121-D25</f>
        <v>141366.42824500031</v>
      </c>
      <c r="E137" s="185">
        <f t="shared" si="43"/>
        <v>-69394.240008333232</v>
      </c>
      <c r="F137" s="185">
        <f t="shared" si="43"/>
        <v>4134.0866233342531</v>
      </c>
      <c r="G137" s="185">
        <f t="shared" si="43"/>
        <v>32708.844758332474</v>
      </c>
      <c r="H137" s="185">
        <f t="shared" si="43"/>
        <v>133235.27574833366</v>
      </c>
      <c r="I137" s="185">
        <f t="shared" si="43"/>
        <v>26218.906560000032</v>
      </c>
      <c r="J137" s="185">
        <f t="shared" si="43"/>
        <v>0</v>
      </c>
      <c r="K137" s="185">
        <f t="shared" si="43"/>
        <v>0</v>
      </c>
      <c r="L137" s="185">
        <f t="shared" si="43"/>
        <v>0</v>
      </c>
      <c r="M137" s="185">
        <f t="shared" si="43"/>
        <v>17235.053750000196</v>
      </c>
      <c r="N137" s="185">
        <f t="shared" si="43"/>
        <v>109398.38130541611</v>
      </c>
      <c r="O137" s="185">
        <f t="shared" si="43"/>
        <v>138715.46771916747</v>
      </c>
      <c r="P137" s="185">
        <f t="shared" si="42"/>
        <v>533618.20470125135</v>
      </c>
      <c r="Q137" s="185"/>
    </row>
    <row r="138" spans="2:17" s="8" customFormat="1" x14ac:dyDescent="0.2">
      <c r="B138" s="8" t="s">
        <v>264</v>
      </c>
      <c r="C138" s="8">
        <v>85</v>
      </c>
      <c r="D138" s="185">
        <f>D122-D14</f>
        <v>129233.9373305554</v>
      </c>
      <c r="E138" s="185">
        <f t="shared" ref="E138:O142" si="44">E122-E14</f>
        <v>-72076.016499999794</v>
      </c>
      <c r="F138" s="185">
        <f t="shared" si="44"/>
        <v>4303.9467701397371</v>
      </c>
      <c r="G138" s="185">
        <f t="shared" si="44"/>
        <v>37253.15646249929</v>
      </c>
      <c r="H138" s="185">
        <f t="shared" si="44"/>
        <v>128266.94107222254</v>
      </c>
      <c r="I138" s="185">
        <f t="shared" si="44"/>
        <v>0</v>
      </c>
      <c r="J138" s="185">
        <f t="shared" si="44"/>
        <v>0</v>
      </c>
      <c r="K138" s="185">
        <f t="shared" si="44"/>
        <v>0</v>
      </c>
      <c r="L138" s="185">
        <f t="shared" si="44"/>
        <v>0</v>
      </c>
      <c r="M138" s="185">
        <f t="shared" si="44"/>
        <v>19917.62490000017</v>
      </c>
      <c r="N138" s="185">
        <f t="shared" si="44"/>
        <v>102330.50444299937</v>
      </c>
      <c r="O138" s="185">
        <f t="shared" si="44"/>
        <v>116741.91817066725</v>
      </c>
      <c r="P138" s="185">
        <f t="shared" si="42"/>
        <v>465972.01264908398</v>
      </c>
      <c r="Q138" s="185"/>
    </row>
    <row r="139" spans="2:17" s="8" customFormat="1" x14ac:dyDescent="0.2">
      <c r="B139" s="8" t="s">
        <v>265</v>
      </c>
      <c r="C139" s="8">
        <v>86</v>
      </c>
      <c r="D139" s="185">
        <f>D123-D15</f>
        <v>132309.34486890025</v>
      </c>
      <c r="E139" s="185">
        <f t="shared" si="44"/>
        <v>-78143.672164583113</v>
      </c>
      <c r="F139" s="185">
        <f t="shared" si="44"/>
        <v>4525.6234760009684</v>
      </c>
      <c r="G139" s="185">
        <f t="shared" si="44"/>
        <v>38802.506890032673</v>
      </c>
      <c r="H139" s="185">
        <f t="shared" si="44"/>
        <v>149640.25573361968</v>
      </c>
      <c r="I139" s="185">
        <f t="shared" si="44"/>
        <v>33843.728243324964</v>
      </c>
      <c r="J139" s="185">
        <f t="shared" si="44"/>
        <v>0</v>
      </c>
      <c r="K139" s="185">
        <f t="shared" si="44"/>
        <v>0</v>
      </c>
      <c r="L139" s="185">
        <f t="shared" si="44"/>
        <v>16896.649464749557</v>
      </c>
      <c r="M139" s="185">
        <f t="shared" si="44"/>
        <v>24013.98897638917</v>
      </c>
      <c r="N139" s="185">
        <f t="shared" si="44"/>
        <v>116589.30882535339</v>
      </c>
      <c r="O139" s="185">
        <f t="shared" si="44"/>
        <v>120442.8017479924</v>
      </c>
      <c r="P139" s="185">
        <f t="shared" si="42"/>
        <v>558920.53606177995</v>
      </c>
      <c r="Q139" s="185"/>
    </row>
    <row r="140" spans="2:17" s="8" customFormat="1" x14ac:dyDescent="0.2">
      <c r="B140" s="8" t="s">
        <v>289</v>
      </c>
      <c r="C140" s="8">
        <v>87</v>
      </c>
      <c r="D140" s="185">
        <f>D124-D16</f>
        <v>172819.80504722288</v>
      </c>
      <c r="E140" s="185">
        <f t="shared" si="44"/>
        <v>-86736.336833333131</v>
      </c>
      <c r="F140" s="185">
        <f t="shared" si="44"/>
        <v>5157.8219916676171</v>
      </c>
      <c r="G140" s="185">
        <f t="shared" si="44"/>
        <v>44123.510505554746</v>
      </c>
      <c r="H140" s="185">
        <f t="shared" si="44"/>
        <v>150250.33592777792</v>
      </c>
      <c r="I140" s="185">
        <f t="shared" si="44"/>
        <v>0</v>
      </c>
      <c r="J140" s="185">
        <f t="shared" si="44"/>
        <v>0</v>
      </c>
      <c r="K140" s="185">
        <f t="shared" si="44"/>
        <v>0</v>
      </c>
      <c r="L140" s="185">
        <f t="shared" si="44"/>
        <v>0</v>
      </c>
      <c r="M140" s="185">
        <f t="shared" si="44"/>
        <v>25771.277083333582</v>
      </c>
      <c r="N140" s="185">
        <f t="shared" si="44"/>
        <v>140515.02678263816</v>
      </c>
      <c r="O140" s="185">
        <f t="shared" si="44"/>
        <v>166581.36799583398</v>
      </c>
      <c r="P140" s="185">
        <f t="shared" si="42"/>
        <v>618482.80850069574</v>
      </c>
      <c r="Q140" s="185"/>
    </row>
    <row r="141" spans="2:17" s="8" customFormat="1" x14ac:dyDescent="0.2">
      <c r="B141" s="8" t="s">
        <v>267</v>
      </c>
      <c r="C141" s="8">
        <v>31</v>
      </c>
      <c r="D141" s="185">
        <f>D125-D17</f>
        <v>217679.60803080047</v>
      </c>
      <c r="E141" s="185">
        <f t="shared" si="44"/>
        <v>-120403.94461533311</v>
      </c>
      <c r="F141" s="185">
        <f t="shared" si="44"/>
        <v>6206.1090671569109</v>
      </c>
      <c r="G141" s="185">
        <f t="shared" si="44"/>
        <v>43603.642111332389</v>
      </c>
      <c r="H141" s="185">
        <f t="shared" si="44"/>
        <v>128274.92333634477</v>
      </c>
      <c r="I141" s="185">
        <f t="shared" si="44"/>
        <v>22525.732741874992</v>
      </c>
      <c r="J141" s="185">
        <f t="shared" si="44"/>
        <v>0</v>
      </c>
      <c r="K141" s="185">
        <f t="shared" si="44"/>
        <v>0</v>
      </c>
      <c r="L141" s="185">
        <f t="shared" si="44"/>
        <v>16234.424348124594</v>
      </c>
      <c r="M141" s="185">
        <f t="shared" si="44"/>
        <v>27160.521548125311</v>
      </c>
      <c r="N141" s="185">
        <f t="shared" si="44"/>
        <v>169492.18826476973</v>
      </c>
      <c r="O141" s="185">
        <f t="shared" si="44"/>
        <v>206750.8518146011</v>
      </c>
      <c r="P141" s="185">
        <f t="shared" si="42"/>
        <v>717524.05664779712</v>
      </c>
      <c r="Q141" s="185"/>
    </row>
    <row r="142" spans="2:17" s="8" customFormat="1" x14ac:dyDescent="0.2">
      <c r="B142" s="8" t="s">
        <v>268</v>
      </c>
      <c r="C142" s="8">
        <v>41</v>
      </c>
      <c r="D142" s="185">
        <f>D126-D18</f>
        <v>32848.186753811198</v>
      </c>
      <c r="E142" s="185">
        <f t="shared" si="44"/>
        <v>-15047.679412694299</v>
      </c>
      <c r="F142" s="185">
        <f t="shared" si="44"/>
        <v>1294.3416296559153</v>
      </c>
      <c r="G142" s="185">
        <f t="shared" si="44"/>
        <v>8190.5620983998524</v>
      </c>
      <c r="H142" s="185">
        <f t="shared" si="44"/>
        <v>27078.713706450071</v>
      </c>
      <c r="I142" s="185">
        <f t="shared" si="44"/>
        <v>0</v>
      </c>
      <c r="J142" s="185">
        <f t="shared" si="44"/>
        <v>0</v>
      </c>
      <c r="K142" s="185">
        <f t="shared" si="44"/>
        <v>0</v>
      </c>
      <c r="L142" s="185">
        <f t="shared" si="44"/>
        <v>0</v>
      </c>
      <c r="M142" s="185">
        <f t="shared" si="44"/>
        <v>6819.2279213195434</v>
      </c>
      <c r="N142" s="185">
        <f t="shared" si="44"/>
        <v>27064.753521692241</v>
      </c>
      <c r="O142" s="185">
        <f t="shared" si="44"/>
        <v>28593.592877200106</v>
      </c>
      <c r="P142" s="185">
        <f t="shared" si="42"/>
        <v>116841.69909583463</v>
      </c>
      <c r="Q142" s="185"/>
    </row>
    <row r="143" spans="2:17" s="8" customFormat="1" x14ac:dyDescent="0.2">
      <c r="B143" s="8" t="s">
        <v>476</v>
      </c>
      <c r="C143" s="184" t="s">
        <v>72</v>
      </c>
      <c r="D143" s="185">
        <f t="shared" ref="D143:O143" si="45">D127-D26</f>
        <v>96.83256584999981</v>
      </c>
      <c r="E143" s="185">
        <f t="shared" si="45"/>
        <v>-53.560473583333078</v>
      </c>
      <c r="F143" s="185">
        <f t="shared" si="45"/>
        <v>2.7558210777783643</v>
      </c>
      <c r="G143" s="185">
        <f t="shared" si="45"/>
        <v>19.422557733333178</v>
      </c>
      <c r="H143" s="185">
        <f t="shared" si="45"/>
        <v>57.21450639444447</v>
      </c>
      <c r="I143" s="185">
        <f t="shared" si="45"/>
        <v>10.078627624999967</v>
      </c>
      <c r="J143" s="185">
        <f t="shared" si="45"/>
        <v>0</v>
      </c>
      <c r="K143" s="185">
        <f t="shared" si="45"/>
        <v>0</v>
      </c>
      <c r="L143" s="185">
        <f t="shared" si="45"/>
        <v>0</v>
      </c>
      <c r="M143" s="185">
        <f t="shared" si="45"/>
        <v>0</v>
      </c>
      <c r="N143" s="185">
        <f t="shared" si="45"/>
        <v>0</v>
      </c>
      <c r="O143" s="185">
        <f t="shared" si="45"/>
        <v>0</v>
      </c>
      <c r="P143" s="185">
        <f t="shared" si="42"/>
        <v>132.74360509722271</v>
      </c>
      <c r="Q143" s="185"/>
    </row>
    <row r="144" spans="2:17" s="88" customFormat="1" x14ac:dyDescent="0.2">
      <c r="B144" s="88" t="s">
        <v>280</v>
      </c>
      <c r="C144" s="189" t="s">
        <v>281</v>
      </c>
      <c r="D144" s="93">
        <f t="shared" ref="D144:O144" si="46">D128-D31</f>
        <v>346170.63681111112</v>
      </c>
      <c r="E144" s="93">
        <f t="shared" si="46"/>
        <v>-190798.38043055497</v>
      </c>
      <c r="F144" s="93">
        <f t="shared" si="46"/>
        <v>11139.555288891308</v>
      </c>
      <c r="G144" s="93">
        <f t="shared" si="46"/>
        <v>96675.693399998359</v>
      </c>
      <c r="H144" s="93">
        <f t="shared" si="46"/>
        <v>352801.09534722241</v>
      </c>
      <c r="I144" s="93">
        <f t="shared" si="46"/>
        <v>91507.601900000125</v>
      </c>
      <c r="J144" s="93">
        <f t="shared" si="46"/>
        <v>0</v>
      </c>
      <c r="K144" s="93">
        <f t="shared" si="46"/>
        <v>0</v>
      </c>
      <c r="L144" s="93">
        <f t="shared" si="46"/>
        <v>38491.482898609713</v>
      </c>
      <c r="M144" s="93">
        <f t="shared" si="46"/>
        <v>59848.250416667201</v>
      </c>
      <c r="N144" s="93">
        <f t="shared" si="46"/>
        <v>295126.66662916495</v>
      </c>
      <c r="O144" s="93">
        <f t="shared" si="46"/>
        <v>307047.50215277914</v>
      </c>
      <c r="P144" s="191">
        <f t="shared" si="42"/>
        <v>1408010.1044138893</v>
      </c>
      <c r="Q144" s="93"/>
    </row>
    <row r="145" spans="2:18" s="8" customFormat="1" x14ac:dyDescent="0.2">
      <c r="B145" s="8" t="s">
        <v>301</v>
      </c>
      <c r="C145" s="184"/>
      <c r="D145" s="192">
        <f t="shared" ref="D145:O145" si="47">SUM(D132:D144)</f>
        <v>14912628.854279367</v>
      </c>
      <c r="E145" s="192">
        <f t="shared" si="47"/>
        <v>-8243993.1126192072</v>
      </c>
      <c r="F145" s="192">
        <f t="shared" si="47"/>
        <v>436539.78510621341</v>
      </c>
      <c r="G145" s="192">
        <f t="shared" si="47"/>
        <v>3324657.3915896579</v>
      </c>
      <c r="H145" s="192">
        <f t="shared" si="47"/>
        <v>10431750.3809887</v>
      </c>
      <c r="I145" s="192">
        <f t="shared" si="47"/>
        <v>1740741.5086184759</v>
      </c>
      <c r="J145" s="192">
        <f t="shared" si="47"/>
        <v>0</v>
      </c>
      <c r="K145" s="192">
        <f t="shared" si="47"/>
        <v>0</v>
      </c>
      <c r="L145" s="192">
        <f t="shared" si="47"/>
        <v>1069377.3446739633</v>
      </c>
      <c r="M145" s="192">
        <f t="shared" si="47"/>
        <v>2162220.3811416174</v>
      </c>
      <c r="N145" s="192">
        <f t="shared" si="47"/>
        <v>12829497.755888436</v>
      </c>
      <c r="O145" s="192">
        <f t="shared" si="47"/>
        <v>14701103.649402272</v>
      </c>
      <c r="P145" s="185">
        <f t="shared" si="42"/>
        <v>53364523.939069495</v>
      </c>
      <c r="Q145" s="93"/>
    </row>
    <row r="146" spans="2:18" s="8" customFormat="1" x14ac:dyDescent="0.2">
      <c r="B146" s="8" t="s">
        <v>302</v>
      </c>
      <c r="C146" s="184"/>
      <c r="D146" s="83">
        <f t="shared" ref="D146:P146" si="48">IFERROR(D145/D32,0)</f>
        <v>0.10070178546939902</v>
      </c>
      <c r="E146" s="83">
        <f t="shared" si="48"/>
        <v>-5.2417480284992227E-2</v>
      </c>
      <c r="F146" s="83">
        <f t="shared" si="48"/>
        <v>3.4058412856396228E-3</v>
      </c>
      <c r="G146" s="83">
        <f t="shared" si="48"/>
        <v>3.4267242013755424E-2</v>
      </c>
      <c r="H146" s="83">
        <f t="shared" si="48"/>
        <v>0.17692701110151715</v>
      </c>
      <c r="I146" s="83">
        <f t="shared" si="48"/>
        <v>3.1942316127393809E-2</v>
      </c>
      <c r="J146" s="83">
        <f t="shared" si="48"/>
        <v>0</v>
      </c>
      <c r="K146" s="83">
        <f t="shared" si="48"/>
        <v>0</v>
      </c>
      <c r="L146" s="83">
        <f t="shared" si="48"/>
        <v>2.1479306152829562E-2</v>
      </c>
      <c r="M146" s="83">
        <f t="shared" si="48"/>
        <v>2.4230375516277027E-2</v>
      </c>
      <c r="N146" s="83">
        <f t="shared" si="48"/>
        <v>0.11513508655244546</v>
      </c>
      <c r="O146" s="83">
        <f t="shared" si="48"/>
        <v>9.5220641383841675E-2</v>
      </c>
      <c r="P146" s="83">
        <f t="shared" si="48"/>
        <v>4.689573781567586E-2</v>
      </c>
      <c r="Q146" s="206"/>
    </row>
    <row r="147" spans="2:18" s="8" customFormat="1" x14ac:dyDescent="0.2">
      <c r="C147" s="184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</row>
    <row r="148" spans="2:18" s="8" customFormat="1" x14ac:dyDescent="0.2">
      <c r="B148" s="99" t="s">
        <v>303</v>
      </c>
      <c r="C148" s="184"/>
      <c r="D148" s="206"/>
      <c r="E148" s="206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</row>
    <row r="149" spans="2:18" s="8" customFormat="1" x14ac:dyDescent="0.2">
      <c r="B149" s="8" t="s">
        <v>304</v>
      </c>
      <c r="C149" s="184"/>
      <c r="D149" s="198">
        <v>16245071.132224679</v>
      </c>
      <c r="E149" s="198">
        <v>-10094133.903440788</v>
      </c>
      <c r="F149" s="198">
        <v>630373.3332798481</v>
      </c>
      <c r="G149" s="198">
        <v>3139156.0031094402</v>
      </c>
      <c r="H149" s="198">
        <v>8688222.5962853134</v>
      </c>
      <c r="I149" s="198">
        <v>1709352.0919530019</v>
      </c>
      <c r="J149" s="198">
        <v>0</v>
      </c>
      <c r="K149" s="198">
        <v>0</v>
      </c>
      <c r="L149" s="198">
        <v>1067915.4227778688</v>
      </c>
      <c r="M149" s="198">
        <v>2175033.5573171079</v>
      </c>
      <c r="N149" s="198">
        <v>14656763.599435285</v>
      </c>
      <c r="O149" s="198">
        <v>15822092.234883398</v>
      </c>
      <c r="P149" s="185">
        <f>SUM(D149:O149)</f>
        <v>54039846.067825153</v>
      </c>
      <c r="Q149" s="185"/>
    </row>
    <row r="150" spans="2:18" s="8" customFormat="1" x14ac:dyDescent="0.2">
      <c r="B150" s="8" t="s">
        <v>127</v>
      </c>
      <c r="C150" s="184"/>
      <c r="D150" s="198">
        <v>236312.47551807761</v>
      </c>
      <c r="E150" s="198">
        <v>-142539.83520227671</v>
      </c>
      <c r="F150" s="198">
        <v>5630.268187135458</v>
      </c>
      <c r="G150" s="198">
        <v>22930.327251821756</v>
      </c>
      <c r="H150" s="198">
        <v>0</v>
      </c>
      <c r="I150" s="198">
        <v>0</v>
      </c>
      <c r="J150" s="198">
        <v>0</v>
      </c>
      <c r="K150" s="198">
        <v>0</v>
      </c>
      <c r="L150" s="198">
        <v>0</v>
      </c>
      <c r="M150" s="198">
        <v>24555.848958472256</v>
      </c>
      <c r="N150" s="198">
        <v>48593.865574755706</v>
      </c>
      <c r="O150" s="198">
        <v>0</v>
      </c>
      <c r="P150" s="185">
        <f>SUM(D150:O150)</f>
        <v>195482.95028798608</v>
      </c>
      <c r="Q150" s="185"/>
    </row>
    <row r="151" spans="2:18" s="8" customFormat="1" x14ac:dyDescent="0.2">
      <c r="B151" s="8" t="s">
        <v>305</v>
      </c>
      <c r="C151" s="184"/>
      <c r="D151" s="198">
        <v>728746.42588699982</v>
      </c>
      <c r="E151" s="198">
        <v>-409771.28147083148</v>
      </c>
      <c r="F151" s="198">
        <v>12863.452807337046</v>
      </c>
      <c r="G151" s="198">
        <v>180403.77861916646</v>
      </c>
      <c r="H151" s="198">
        <v>488124.25953488797</v>
      </c>
      <c r="I151" s="198">
        <v>130561.97256299853</v>
      </c>
      <c r="J151" s="198">
        <v>0</v>
      </c>
      <c r="K151" s="198">
        <v>0</v>
      </c>
      <c r="L151" s="198">
        <v>76403.046457555145</v>
      </c>
      <c r="M151" s="198">
        <v>79407.407077778131</v>
      </c>
      <c r="N151" s="198">
        <v>703675.8156241551</v>
      </c>
      <c r="O151" s="198">
        <v>458214.37069199979</v>
      </c>
      <c r="P151" s="185">
        <f>SUM(D151:O151)</f>
        <v>2448629.2477920465</v>
      </c>
      <c r="Q151" s="185"/>
    </row>
    <row r="152" spans="2:18" s="8" customFormat="1" x14ac:dyDescent="0.2">
      <c r="B152" s="8" t="s">
        <v>301</v>
      </c>
      <c r="C152" s="184"/>
      <c r="D152" s="192">
        <f t="shared" ref="D152:P152" si="49">SUM(D149:D151)</f>
        <v>17210130.033629756</v>
      </c>
      <c r="E152" s="192">
        <f t="shared" si="49"/>
        <v>-10646445.020113897</v>
      </c>
      <c r="F152" s="192">
        <f t="shared" si="49"/>
        <v>648867.0542743206</v>
      </c>
      <c r="G152" s="192">
        <f t="shared" si="49"/>
        <v>3342490.1089804284</v>
      </c>
      <c r="H152" s="192">
        <f t="shared" si="49"/>
        <v>9176346.8558202013</v>
      </c>
      <c r="I152" s="192">
        <f t="shared" si="49"/>
        <v>1839914.0645160004</v>
      </c>
      <c r="J152" s="192">
        <f t="shared" si="49"/>
        <v>0</v>
      </c>
      <c r="K152" s="192">
        <f t="shared" si="49"/>
        <v>0</v>
      </c>
      <c r="L152" s="192">
        <f t="shared" si="49"/>
        <v>1144318.469235424</v>
      </c>
      <c r="M152" s="192">
        <f t="shared" si="49"/>
        <v>2278996.8133533583</v>
      </c>
      <c r="N152" s="192">
        <f t="shared" si="49"/>
        <v>15409033.280634195</v>
      </c>
      <c r="O152" s="192">
        <f>SUM(O149:O151)</f>
        <v>16280306.605575398</v>
      </c>
      <c r="P152" s="192">
        <f t="shared" si="49"/>
        <v>56683958.265905187</v>
      </c>
      <c r="Q152" s="93"/>
    </row>
    <row r="153" spans="2:18" s="8" customFormat="1" x14ac:dyDescent="0.2">
      <c r="C153" s="184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</row>
    <row r="154" spans="2:18" s="8" customFormat="1" x14ac:dyDescent="0.2">
      <c r="B154" s="99" t="s">
        <v>306</v>
      </c>
      <c r="C154" s="184"/>
      <c r="D154" s="206"/>
      <c r="E154" s="206"/>
      <c r="F154" s="206"/>
      <c r="G154" s="206"/>
      <c r="H154" s="206"/>
      <c r="I154" s="206"/>
      <c r="J154" s="206"/>
      <c r="K154" s="206"/>
      <c r="L154" s="206"/>
      <c r="M154" s="206"/>
      <c r="N154" s="206"/>
      <c r="O154" s="206"/>
      <c r="P154" s="206"/>
      <c r="Q154" s="206"/>
    </row>
    <row r="155" spans="2:18" s="8" customFormat="1" x14ac:dyDescent="0.2">
      <c r="B155" s="8" t="s">
        <v>68</v>
      </c>
      <c r="C155" s="184">
        <v>23</v>
      </c>
      <c r="D155" s="185">
        <f>ROUND(IF(SUM(D$132:D$134,D$141:D$142)&lt;&gt;0,D$149*D132/SUM(D$132:D$134,D$141:D$142),0),0)</f>
        <v>12126683</v>
      </c>
      <c r="E155" s="185">
        <f t="shared" ref="E155:O155" si="50">ROUND(IF(SUM(E$132:E$134,E$141:E$142)&lt;&gt;0,E$149*E132/SUM(E$132:E$134,E$141:E$142),0),0)</f>
        <v>-7614772</v>
      </c>
      <c r="F155" s="185">
        <f t="shared" si="50"/>
        <v>473028</v>
      </c>
      <c r="G155" s="185">
        <f t="shared" si="50"/>
        <v>2407991</v>
      </c>
      <c r="H155" s="185">
        <f t="shared" si="50"/>
        <v>6809472</v>
      </c>
      <c r="I155" s="185">
        <f t="shared" si="50"/>
        <v>1560235</v>
      </c>
      <c r="J155" s="185">
        <f t="shared" si="50"/>
        <v>0</v>
      </c>
      <c r="K155" s="185">
        <f t="shared" si="50"/>
        <v>0</v>
      </c>
      <c r="L155" s="185">
        <f t="shared" si="50"/>
        <v>1001702</v>
      </c>
      <c r="M155" s="185">
        <f t="shared" si="50"/>
        <v>1715731</v>
      </c>
      <c r="N155" s="185">
        <f t="shared" si="50"/>
        <v>11224034</v>
      </c>
      <c r="O155" s="185">
        <f t="shared" si="50"/>
        <v>11883254</v>
      </c>
      <c r="P155" s="185">
        <f t="shared" ref="P155:P167" si="51">SUM(D155:O155)</f>
        <v>41587358</v>
      </c>
      <c r="Q155" s="185"/>
      <c r="R155" s="186"/>
    </row>
    <row r="156" spans="2:18" s="8" customFormat="1" x14ac:dyDescent="0.2">
      <c r="B156" s="8" t="s">
        <v>261</v>
      </c>
      <c r="C156" s="184">
        <v>31</v>
      </c>
      <c r="D156" s="185">
        <f t="shared" ref="D156:O157" si="52">ROUND(IF(SUM(D$132:D$134,D$141:D$142)&lt;&gt;0,D$149*D133/SUM(D$132:D$134,D$141:D$142),0),0)</f>
        <v>3193500</v>
      </c>
      <c r="E156" s="185">
        <f t="shared" si="52"/>
        <v>-1917817</v>
      </c>
      <c r="F156" s="185">
        <f t="shared" si="52"/>
        <v>118675</v>
      </c>
      <c r="G156" s="185">
        <f t="shared" si="52"/>
        <v>540598</v>
      </c>
      <c r="H156" s="185">
        <f t="shared" si="52"/>
        <v>1279631</v>
      </c>
      <c r="I156" s="185">
        <f t="shared" si="52"/>
        <v>0</v>
      </c>
      <c r="J156" s="185">
        <f t="shared" si="52"/>
        <v>0</v>
      </c>
      <c r="K156" s="185">
        <f t="shared" si="52"/>
        <v>0</v>
      </c>
      <c r="L156" s="185">
        <f t="shared" si="52"/>
        <v>0</v>
      </c>
      <c r="M156" s="185">
        <f t="shared" si="52"/>
        <v>333915</v>
      </c>
      <c r="N156" s="185">
        <f t="shared" si="52"/>
        <v>2648148</v>
      </c>
      <c r="O156" s="185">
        <f t="shared" si="52"/>
        <v>3083973</v>
      </c>
      <c r="P156" s="185">
        <f t="shared" si="51"/>
        <v>9280623</v>
      </c>
      <c r="Q156" s="185"/>
    </row>
    <row r="157" spans="2:18" s="8" customFormat="1" x14ac:dyDescent="0.2">
      <c r="B157" s="8" t="s">
        <v>262</v>
      </c>
      <c r="C157" s="8">
        <v>41</v>
      </c>
      <c r="D157" s="185">
        <f t="shared" si="52"/>
        <v>631345</v>
      </c>
      <c r="E157" s="185">
        <f t="shared" si="52"/>
        <v>-383771</v>
      </c>
      <c r="F157" s="185">
        <f t="shared" si="52"/>
        <v>26945</v>
      </c>
      <c r="G157" s="185">
        <f t="shared" si="52"/>
        <v>137182</v>
      </c>
      <c r="H157" s="185">
        <f t="shared" si="52"/>
        <v>455684</v>
      </c>
      <c r="I157" s="185">
        <f t="shared" si="52"/>
        <v>124587</v>
      </c>
      <c r="J157" s="185">
        <f t="shared" si="52"/>
        <v>0</v>
      </c>
      <c r="K157" s="185">
        <f t="shared" si="52"/>
        <v>0</v>
      </c>
      <c r="L157" s="185">
        <f t="shared" si="52"/>
        <v>49115</v>
      </c>
      <c r="M157" s="185">
        <f t="shared" si="52"/>
        <v>88337</v>
      </c>
      <c r="N157" s="185">
        <f t="shared" si="52"/>
        <v>543844</v>
      </c>
      <c r="O157" s="185">
        <f t="shared" si="52"/>
        <v>583598</v>
      </c>
      <c r="P157" s="185">
        <f>SUM(D157:O157)</f>
        <v>2256866</v>
      </c>
      <c r="Q157" s="185"/>
    </row>
    <row r="158" spans="2:18" s="8" customFormat="1" x14ac:dyDescent="0.2">
      <c r="B158" s="8" t="s">
        <v>273</v>
      </c>
      <c r="C158" s="184" t="s">
        <v>76</v>
      </c>
      <c r="D158" s="185">
        <f>ROUND(IF(SUM(D$135:D$137,D$143:D$144)&lt;&gt;0,D$151*D135/SUM(D$135:D$137,D$143:D$144),0),0)</f>
        <v>53960</v>
      </c>
      <c r="E158" s="185">
        <f t="shared" ref="E158:O160" si="53">ROUND(IF(SUM(E$135:E$137,E$143:E$144)&lt;&gt;0,E$151*E135/SUM(E$135:E$137,E$143:E$144),0),0)</f>
        <v>-31805</v>
      </c>
      <c r="F158" s="185">
        <f t="shared" si="53"/>
        <v>1092</v>
      </c>
      <c r="G158" s="185">
        <f t="shared" si="53"/>
        <v>12521</v>
      </c>
      <c r="H158" s="185">
        <f t="shared" si="53"/>
        <v>25984</v>
      </c>
      <c r="I158" s="185">
        <f t="shared" si="53"/>
        <v>0</v>
      </c>
      <c r="J158" s="185">
        <f t="shared" si="53"/>
        <v>0</v>
      </c>
      <c r="K158" s="185">
        <f t="shared" si="53"/>
        <v>0</v>
      </c>
      <c r="L158" s="185">
        <f t="shared" si="53"/>
        <v>0</v>
      </c>
      <c r="M158" s="185">
        <f t="shared" si="53"/>
        <v>6579</v>
      </c>
      <c r="N158" s="185">
        <f t="shared" si="53"/>
        <v>52581</v>
      </c>
      <c r="O158" s="185">
        <f t="shared" si="53"/>
        <v>37286</v>
      </c>
      <c r="P158" s="185">
        <f t="shared" ref="P158:P160" si="54">SUM(D158:O158)</f>
        <v>158198</v>
      </c>
      <c r="Q158" s="185"/>
    </row>
    <row r="159" spans="2:18" s="8" customFormat="1" x14ac:dyDescent="0.2">
      <c r="B159" s="8" t="s">
        <v>274</v>
      </c>
      <c r="C159" s="184" t="s">
        <v>130</v>
      </c>
      <c r="D159" s="185">
        <f>ROUND(IF(SUM(D$135:D$137,D$143:D$144)&lt;&gt;0,D$151*D136/SUM(D$135:D$137,D$143:D$144),0),0)</f>
        <v>95773</v>
      </c>
      <c r="E159" s="185">
        <f t="shared" si="53"/>
        <v>-40499</v>
      </c>
      <c r="F159" s="185">
        <f t="shared" si="53"/>
        <v>1613</v>
      </c>
      <c r="G159" s="185">
        <f t="shared" si="53"/>
        <v>20904</v>
      </c>
      <c r="H159" s="185">
        <f t="shared" si="53"/>
        <v>62330</v>
      </c>
      <c r="I159" s="185">
        <f t="shared" si="53"/>
        <v>18537</v>
      </c>
      <c r="J159" s="185">
        <f t="shared" si="53"/>
        <v>0</v>
      </c>
      <c r="K159" s="185">
        <f t="shared" si="53"/>
        <v>0</v>
      </c>
      <c r="L159" s="185">
        <f t="shared" si="53"/>
        <v>0</v>
      </c>
      <c r="M159" s="185">
        <f t="shared" si="53"/>
        <v>10229</v>
      </c>
      <c r="N159" s="185">
        <f t="shared" si="53"/>
        <v>85356</v>
      </c>
      <c r="O159" s="185">
        <f t="shared" si="53"/>
        <v>62901</v>
      </c>
      <c r="P159" s="185">
        <f>SUM(D159:O159)</f>
        <v>317144</v>
      </c>
      <c r="Q159" s="185"/>
    </row>
    <row r="160" spans="2:18" s="8" customFormat="1" x14ac:dyDescent="0.2">
      <c r="B160" s="8" t="s">
        <v>275</v>
      </c>
      <c r="C160" s="184" t="s">
        <v>132</v>
      </c>
      <c r="D160" s="185">
        <f>ROUND(IF(SUM(D$135:D$137,D$143:D$144)&lt;&gt;0,D$151*D137/SUM(D$135:D$137,D$143:D$144),0),0)</f>
        <v>167857</v>
      </c>
      <c r="E160" s="185">
        <f t="shared" si="53"/>
        <v>-89985</v>
      </c>
      <c r="F160" s="185">
        <f t="shared" si="53"/>
        <v>2749</v>
      </c>
      <c r="G160" s="185">
        <f t="shared" si="53"/>
        <v>37151</v>
      </c>
      <c r="H160" s="185">
        <f t="shared" si="53"/>
        <v>109586</v>
      </c>
      <c r="I160" s="185">
        <f t="shared" si="53"/>
        <v>24947</v>
      </c>
      <c r="J160" s="185">
        <f t="shared" si="53"/>
        <v>0</v>
      </c>
      <c r="K160" s="185">
        <f t="shared" si="53"/>
        <v>0</v>
      </c>
      <c r="L160" s="185">
        <f t="shared" si="53"/>
        <v>0</v>
      </c>
      <c r="M160" s="185">
        <f t="shared" si="53"/>
        <v>13997</v>
      </c>
      <c r="N160" s="185">
        <f t="shared" si="53"/>
        <v>152996</v>
      </c>
      <c r="O160" s="185">
        <f t="shared" si="53"/>
        <v>111414</v>
      </c>
      <c r="P160" s="185">
        <f t="shared" si="54"/>
        <v>530712</v>
      </c>
      <c r="Q160" s="185"/>
    </row>
    <row r="161" spans="2:17" s="8" customFormat="1" x14ac:dyDescent="0.2">
      <c r="B161" s="8" t="s">
        <v>264</v>
      </c>
      <c r="C161" s="8">
        <v>85</v>
      </c>
      <c r="D161" s="185">
        <f t="shared" ref="D161:O161" si="55">ROUND(IF(SUM(D$138:D$140)&lt;&gt;0,D$150*D138/SUM(D$138:D$140),0),0)</f>
        <v>70309</v>
      </c>
      <c r="E161" s="185">
        <f t="shared" si="55"/>
        <v>-43357</v>
      </c>
      <c r="F161" s="185">
        <f t="shared" si="55"/>
        <v>1732</v>
      </c>
      <c r="G161" s="185">
        <f t="shared" si="55"/>
        <v>7108</v>
      </c>
      <c r="H161" s="185">
        <f t="shared" si="55"/>
        <v>0</v>
      </c>
      <c r="I161" s="185">
        <f t="shared" si="55"/>
        <v>0</v>
      </c>
      <c r="J161" s="185">
        <f t="shared" si="55"/>
        <v>0</v>
      </c>
      <c r="K161" s="185">
        <f t="shared" si="55"/>
        <v>0</v>
      </c>
      <c r="L161" s="185">
        <f t="shared" si="55"/>
        <v>0</v>
      </c>
      <c r="M161" s="185">
        <f t="shared" si="55"/>
        <v>7017</v>
      </c>
      <c r="N161" s="185">
        <f t="shared" si="55"/>
        <v>13835</v>
      </c>
      <c r="O161" s="185">
        <f t="shared" si="55"/>
        <v>0</v>
      </c>
      <c r="P161" s="185">
        <f t="shared" si="51"/>
        <v>56644</v>
      </c>
      <c r="Q161" s="185"/>
    </row>
    <row r="162" spans="2:17" s="8" customFormat="1" x14ac:dyDescent="0.2">
      <c r="B162" s="8" t="s">
        <v>265</v>
      </c>
      <c r="C162" s="8">
        <v>86</v>
      </c>
      <c r="D162" s="185">
        <f t="shared" ref="D162:O163" si="56">ROUND(IF(SUM(D$138:D$140)&lt;&gt;0,D$150*D139/SUM(D$138:D$140),0),0)</f>
        <v>71982</v>
      </c>
      <c r="E162" s="185">
        <f t="shared" si="56"/>
        <v>-47007</v>
      </c>
      <c r="F162" s="185">
        <f t="shared" si="56"/>
        <v>1822</v>
      </c>
      <c r="G162" s="185">
        <f t="shared" si="56"/>
        <v>7404</v>
      </c>
      <c r="H162" s="185">
        <f t="shared" si="56"/>
        <v>0</v>
      </c>
      <c r="I162" s="185">
        <f t="shared" si="56"/>
        <v>0</v>
      </c>
      <c r="J162" s="185">
        <f t="shared" si="56"/>
        <v>0</v>
      </c>
      <c r="K162" s="185">
        <f t="shared" si="56"/>
        <v>0</v>
      </c>
      <c r="L162" s="185">
        <f t="shared" si="56"/>
        <v>0</v>
      </c>
      <c r="M162" s="185">
        <f t="shared" si="56"/>
        <v>8460</v>
      </c>
      <c r="N162" s="185">
        <f t="shared" si="56"/>
        <v>15762</v>
      </c>
      <c r="O162" s="185">
        <f t="shared" si="56"/>
        <v>0</v>
      </c>
      <c r="P162" s="185">
        <f t="shared" si="51"/>
        <v>58423</v>
      </c>
      <c r="Q162" s="185"/>
    </row>
    <row r="163" spans="2:17" s="8" customFormat="1" x14ac:dyDescent="0.2">
      <c r="B163" s="8" t="s">
        <v>289</v>
      </c>
      <c r="C163" s="8">
        <v>87</v>
      </c>
      <c r="D163" s="185">
        <f t="shared" si="56"/>
        <v>94022</v>
      </c>
      <c r="E163" s="185">
        <f t="shared" si="56"/>
        <v>-52176</v>
      </c>
      <c r="F163" s="185">
        <f t="shared" si="56"/>
        <v>2076</v>
      </c>
      <c r="G163" s="185">
        <f t="shared" si="56"/>
        <v>8419</v>
      </c>
      <c r="H163" s="185">
        <f t="shared" si="56"/>
        <v>0</v>
      </c>
      <c r="I163" s="185">
        <f t="shared" si="56"/>
        <v>0</v>
      </c>
      <c r="J163" s="185">
        <f t="shared" si="56"/>
        <v>0</v>
      </c>
      <c r="K163" s="185">
        <f t="shared" si="56"/>
        <v>0</v>
      </c>
      <c r="L163" s="185">
        <f t="shared" si="56"/>
        <v>0</v>
      </c>
      <c r="M163" s="185">
        <f t="shared" si="56"/>
        <v>9079</v>
      </c>
      <c r="N163" s="185">
        <f t="shared" si="56"/>
        <v>18997</v>
      </c>
      <c r="O163" s="185">
        <f t="shared" si="56"/>
        <v>0</v>
      </c>
      <c r="P163" s="185">
        <f t="shared" si="51"/>
        <v>80417</v>
      </c>
      <c r="Q163" s="185"/>
    </row>
    <row r="164" spans="2:17" s="8" customFormat="1" x14ac:dyDescent="0.2">
      <c r="B164" s="8" t="s">
        <v>267</v>
      </c>
      <c r="C164" s="8">
        <v>31</v>
      </c>
      <c r="D164" s="185">
        <f t="shared" ref="D164:O165" si="57">ROUND(IF(SUM(D$132:D$134,D$141:D$142)&lt;&gt;0,D$149*D141/SUM(D$132:D$134,D$141:D$142),0),0)</f>
        <v>255055</v>
      </c>
      <c r="E164" s="185">
        <f t="shared" si="57"/>
        <v>-158025</v>
      </c>
      <c r="F164" s="185">
        <f t="shared" si="57"/>
        <v>9703</v>
      </c>
      <c r="G164" s="185">
        <f t="shared" si="57"/>
        <v>44942</v>
      </c>
      <c r="H164" s="185">
        <f t="shared" si="57"/>
        <v>118434</v>
      </c>
      <c r="I164" s="185">
        <f t="shared" si="57"/>
        <v>24530</v>
      </c>
      <c r="J164" s="185">
        <f t="shared" si="57"/>
        <v>0</v>
      </c>
      <c r="K164" s="185">
        <f t="shared" si="57"/>
        <v>0</v>
      </c>
      <c r="L164" s="185">
        <f t="shared" si="57"/>
        <v>17098</v>
      </c>
      <c r="M164" s="185">
        <f t="shared" si="57"/>
        <v>29615</v>
      </c>
      <c r="N164" s="185">
        <f t="shared" si="57"/>
        <v>207590</v>
      </c>
      <c r="O164" s="185">
        <f t="shared" si="57"/>
        <v>238309</v>
      </c>
      <c r="P164" s="185">
        <f t="shared" si="51"/>
        <v>787251</v>
      </c>
      <c r="Q164" s="185"/>
    </row>
    <row r="165" spans="2:17" s="8" customFormat="1" x14ac:dyDescent="0.2">
      <c r="B165" s="8" t="s">
        <v>268</v>
      </c>
      <c r="C165" s="8">
        <v>41</v>
      </c>
      <c r="D165" s="185">
        <f t="shared" si="57"/>
        <v>38488</v>
      </c>
      <c r="E165" s="185">
        <f t="shared" si="57"/>
        <v>-19749</v>
      </c>
      <c r="F165" s="185">
        <f t="shared" si="57"/>
        <v>2024</v>
      </c>
      <c r="G165" s="185">
        <f t="shared" si="57"/>
        <v>8442</v>
      </c>
      <c r="H165" s="185">
        <f t="shared" si="57"/>
        <v>25001</v>
      </c>
      <c r="I165" s="185">
        <f t="shared" si="57"/>
        <v>0</v>
      </c>
      <c r="J165" s="185">
        <f t="shared" si="57"/>
        <v>0</v>
      </c>
      <c r="K165" s="185">
        <f t="shared" si="57"/>
        <v>0</v>
      </c>
      <c r="L165" s="185">
        <f t="shared" si="57"/>
        <v>0</v>
      </c>
      <c r="M165" s="185">
        <f t="shared" si="57"/>
        <v>7436</v>
      </c>
      <c r="N165" s="185">
        <f t="shared" si="57"/>
        <v>33148</v>
      </c>
      <c r="O165" s="185">
        <f t="shared" si="57"/>
        <v>32958</v>
      </c>
      <c r="P165" s="185">
        <f t="shared" si="51"/>
        <v>127748</v>
      </c>
      <c r="Q165" s="185"/>
    </row>
    <row r="166" spans="2:17" s="8" customFormat="1" x14ac:dyDescent="0.2">
      <c r="B166" s="8" t="s">
        <v>476</v>
      </c>
      <c r="C166" s="184" t="s">
        <v>72</v>
      </c>
      <c r="D166" s="185">
        <f>ROUND(IF(SUM(D$135:D$137,D$143:D$144)&lt;&gt;0,D$151*D143/SUM(D$135:D$137,D$143:D$144),0),0)</f>
        <v>115</v>
      </c>
      <c r="E166" s="185">
        <f t="shared" ref="E166:O167" si="58">ROUND(IF(SUM(E$135:E$137,E$143:E$144)&lt;&gt;0,E$151*E143/SUM(E$135:E$137,E$143:E$144),0),0)</f>
        <v>-69</v>
      </c>
      <c r="F166" s="185">
        <f t="shared" si="58"/>
        <v>2</v>
      </c>
      <c r="G166" s="185">
        <f t="shared" si="58"/>
        <v>22</v>
      </c>
      <c r="H166" s="185">
        <f t="shared" si="58"/>
        <v>47</v>
      </c>
      <c r="I166" s="185">
        <f t="shared" si="58"/>
        <v>10</v>
      </c>
      <c r="J166" s="185">
        <f t="shared" si="58"/>
        <v>0</v>
      </c>
      <c r="K166" s="185">
        <f t="shared" si="58"/>
        <v>0</v>
      </c>
      <c r="L166" s="185">
        <f t="shared" si="58"/>
        <v>0</v>
      </c>
      <c r="M166" s="185">
        <f t="shared" si="58"/>
        <v>0</v>
      </c>
      <c r="N166" s="185">
        <f t="shared" si="58"/>
        <v>0</v>
      </c>
      <c r="O166" s="185">
        <f t="shared" si="58"/>
        <v>0</v>
      </c>
      <c r="P166" s="93">
        <f t="shared" si="51"/>
        <v>127</v>
      </c>
      <c r="Q166" s="185"/>
    </row>
    <row r="167" spans="2:17" s="88" customFormat="1" x14ac:dyDescent="0.2">
      <c r="B167" s="88" t="s">
        <v>280</v>
      </c>
      <c r="C167" s="189" t="s">
        <v>281</v>
      </c>
      <c r="D167" s="93">
        <f>ROUND(IF(SUM(D$135:D$137,D$143:D$144)&lt;&gt;0,D$151*D144/SUM(D$135:D$137,D$143:D$144),0),0)</f>
        <v>411040</v>
      </c>
      <c r="E167" s="93">
        <f t="shared" si="58"/>
        <v>-247412</v>
      </c>
      <c r="F167" s="93">
        <f t="shared" si="58"/>
        <v>7408</v>
      </c>
      <c r="G167" s="93">
        <f t="shared" si="58"/>
        <v>109805</v>
      </c>
      <c r="H167" s="93">
        <f t="shared" si="58"/>
        <v>290178</v>
      </c>
      <c r="I167" s="93">
        <f t="shared" si="58"/>
        <v>87068</v>
      </c>
      <c r="J167" s="93">
        <f t="shared" si="58"/>
        <v>0</v>
      </c>
      <c r="K167" s="93">
        <f t="shared" si="58"/>
        <v>0</v>
      </c>
      <c r="L167" s="93">
        <f t="shared" si="58"/>
        <v>76403</v>
      </c>
      <c r="M167" s="93">
        <f t="shared" si="58"/>
        <v>48603</v>
      </c>
      <c r="N167" s="93">
        <f t="shared" si="58"/>
        <v>412742</v>
      </c>
      <c r="O167" s="93">
        <f t="shared" si="58"/>
        <v>246614</v>
      </c>
      <c r="P167" s="93">
        <f t="shared" si="51"/>
        <v>1442449</v>
      </c>
      <c r="Q167" s="93"/>
    </row>
    <row r="168" spans="2:17" s="8" customFormat="1" x14ac:dyDescent="0.2">
      <c r="B168" s="8" t="s">
        <v>301</v>
      </c>
      <c r="C168" s="184"/>
      <c r="D168" s="192">
        <f>SUM(D155:D167)</f>
        <v>17210129</v>
      </c>
      <c r="E168" s="192">
        <f t="shared" ref="E168:O168" si="59">SUM(E155:E167)</f>
        <v>-10646444</v>
      </c>
      <c r="F168" s="192">
        <f t="shared" si="59"/>
        <v>648869</v>
      </c>
      <c r="G168" s="192">
        <f t="shared" si="59"/>
        <v>3342489</v>
      </c>
      <c r="H168" s="192">
        <f t="shared" si="59"/>
        <v>9176347</v>
      </c>
      <c r="I168" s="192">
        <f t="shared" si="59"/>
        <v>1839914</v>
      </c>
      <c r="J168" s="192">
        <f t="shared" si="59"/>
        <v>0</v>
      </c>
      <c r="K168" s="192">
        <f t="shared" si="59"/>
        <v>0</v>
      </c>
      <c r="L168" s="192">
        <f t="shared" si="59"/>
        <v>1144318</v>
      </c>
      <c r="M168" s="192">
        <f t="shared" si="59"/>
        <v>2278998</v>
      </c>
      <c r="N168" s="192">
        <f t="shared" si="59"/>
        <v>15409033</v>
      </c>
      <c r="O168" s="192">
        <f t="shared" si="59"/>
        <v>16280307</v>
      </c>
      <c r="P168" s="192">
        <f>SUM(P155:P167)</f>
        <v>56683960</v>
      </c>
      <c r="Q168" s="93"/>
    </row>
    <row r="169" spans="2:17" s="8" customFormat="1" x14ac:dyDescent="0.2">
      <c r="B169" s="8" t="s">
        <v>302</v>
      </c>
      <c r="C169" s="184"/>
      <c r="D169" s="83">
        <f t="shared" ref="D169:O169" si="60">IFERROR(D168/D32,0)</f>
        <v>0.11621631138237243</v>
      </c>
      <c r="E169" s="83">
        <f t="shared" si="60"/>
        <v>-6.7692896009464529E-2</v>
      </c>
      <c r="F169" s="83">
        <f t="shared" si="60"/>
        <v>5.0624133345234506E-3</v>
      </c>
      <c r="G169" s="83">
        <f t="shared" si="60"/>
        <v>3.4451032392408404E-2</v>
      </c>
      <c r="H169" s="83">
        <f t="shared" si="60"/>
        <v>0.15563482524459116</v>
      </c>
      <c r="I169" s="83">
        <f t="shared" si="60"/>
        <v>3.3762114790874855E-2</v>
      </c>
      <c r="J169" s="83">
        <f t="shared" si="60"/>
        <v>0</v>
      </c>
      <c r="K169" s="83">
        <f t="shared" si="60"/>
        <v>0</v>
      </c>
      <c r="L169" s="83">
        <f t="shared" si="60"/>
        <v>2.2984549635926155E-2</v>
      </c>
      <c r="M169" s="83">
        <f t="shared" si="60"/>
        <v>2.5539014349540323E-2</v>
      </c>
      <c r="N169" s="83">
        <f t="shared" si="60"/>
        <v>0.13828447394444643</v>
      </c>
      <c r="O169" s="83">
        <f t="shared" si="60"/>
        <v>0.10544931261190567</v>
      </c>
      <c r="P169" s="83">
        <f>P168/P32</f>
        <v>4.9812795660828468E-2</v>
      </c>
      <c r="Q169" s="83"/>
    </row>
    <row r="170" spans="2:17" s="8" customFormat="1" x14ac:dyDescent="0.2">
      <c r="C170" s="184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</row>
    <row r="171" spans="2:17" s="8" customFormat="1" x14ac:dyDescent="0.2">
      <c r="B171" s="99" t="s">
        <v>307</v>
      </c>
      <c r="C171" s="184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</row>
    <row r="172" spans="2:17" s="8" customFormat="1" x14ac:dyDescent="0.2">
      <c r="B172" s="8" t="s">
        <v>68</v>
      </c>
      <c r="C172" s="184">
        <v>23</v>
      </c>
      <c r="D172" s="185">
        <f t="shared" ref="D172:O172" si="61">D9+D155</f>
        <v>95198387.615036279</v>
      </c>
      <c r="E172" s="185">
        <f t="shared" si="61"/>
        <v>78952914.057127133</v>
      </c>
      <c r="F172" s="185">
        <f t="shared" si="61"/>
        <v>73759444.10060966</v>
      </c>
      <c r="G172" s="185">
        <f t="shared" si="61"/>
        <v>54297120.550341114</v>
      </c>
      <c r="H172" s="185">
        <f t="shared" si="61"/>
        <v>28717279.571016021</v>
      </c>
      <c r="I172" s="185">
        <f t="shared" si="61"/>
        <v>20200570.827885494</v>
      </c>
      <c r="J172" s="185">
        <f t="shared" si="61"/>
        <v>13034137.192011889</v>
      </c>
      <c r="K172" s="185">
        <f t="shared" si="61"/>
        <v>12666894.05795379</v>
      </c>
      <c r="L172" s="185">
        <f t="shared" si="61"/>
        <v>18834188.296897218</v>
      </c>
      <c r="M172" s="185">
        <f t="shared" si="61"/>
        <v>44369023.013136365</v>
      </c>
      <c r="N172" s="185">
        <f t="shared" si="61"/>
        <v>73544917.766261995</v>
      </c>
      <c r="O172" s="185">
        <f t="shared" si="61"/>
        <v>99267758.016458899</v>
      </c>
      <c r="P172" s="185">
        <f t="shared" ref="P172:P184" si="62">SUM(D172:O172)</f>
        <v>612842635.06473589</v>
      </c>
      <c r="Q172" s="185"/>
    </row>
    <row r="173" spans="2:17" s="8" customFormat="1" x14ac:dyDescent="0.2">
      <c r="B173" s="8" t="s">
        <v>261</v>
      </c>
      <c r="C173" s="188">
        <v>31</v>
      </c>
      <c r="D173" s="185">
        <f t="shared" ref="D173:O174" si="63">D11+D156</f>
        <v>31182861.146095995</v>
      </c>
      <c r="E173" s="185">
        <f t="shared" si="63"/>
        <v>26687723.379429981</v>
      </c>
      <c r="F173" s="185">
        <f t="shared" si="63"/>
        <v>25983009.683539137</v>
      </c>
      <c r="G173" s="185">
        <f t="shared" si="63"/>
        <v>17883666.657420672</v>
      </c>
      <c r="H173" s="185">
        <f t="shared" si="63"/>
        <v>12309616.862498082</v>
      </c>
      <c r="I173" s="185">
        <f t="shared" si="63"/>
        <v>9889010.2924003527</v>
      </c>
      <c r="J173" s="185">
        <f t="shared" si="63"/>
        <v>7348912.4005716518</v>
      </c>
      <c r="K173" s="185">
        <f t="shared" si="63"/>
        <v>7861744.7159636281</v>
      </c>
      <c r="L173" s="185">
        <f t="shared" si="63"/>
        <v>8768265.4821164068</v>
      </c>
      <c r="M173" s="185">
        <f t="shared" si="63"/>
        <v>15523048.268566664</v>
      </c>
      <c r="N173" s="185">
        <f t="shared" si="63"/>
        <v>23445283.948972721</v>
      </c>
      <c r="O173" s="185">
        <f t="shared" si="63"/>
        <v>33035847.990318842</v>
      </c>
      <c r="P173" s="185">
        <f t="shared" si="62"/>
        <v>219918990.82789412</v>
      </c>
      <c r="Q173" s="185"/>
    </row>
    <row r="174" spans="2:17" s="8" customFormat="1" x14ac:dyDescent="0.2">
      <c r="B174" s="8" t="s">
        <v>262</v>
      </c>
      <c r="C174" s="8">
        <v>41</v>
      </c>
      <c r="D174" s="185">
        <f t="shared" si="63"/>
        <v>7231000.6154791173</v>
      </c>
      <c r="E174" s="185">
        <f t="shared" si="63"/>
        <v>6045426.9407280702</v>
      </c>
      <c r="F174" s="185">
        <f t="shared" si="63"/>
        <v>6155484.0257423148</v>
      </c>
      <c r="G174" s="185">
        <f t="shared" si="63"/>
        <v>5055919.2551811142</v>
      </c>
      <c r="H174" s="185">
        <f t="shared" si="63"/>
        <v>3539843.1603755411</v>
      </c>
      <c r="I174" s="185">
        <f t="shared" si="63"/>
        <v>3566225.4546159753</v>
      </c>
      <c r="J174" s="185">
        <f t="shared" si="63"/>
        <v>583132.27440742427</v>
      </c>
      <c r="K174" s="185">
        <f t="shared" si="63"/>
        <v>4086516.1981115974</v>
      </c>
      <c r="L174" s="185">
        <f t="shared" si="63"/>
        <v>2735801.8814409128</v>
      </c>
      <c r="M174" s="185">
        <f t="shared" si="63"/>
        <v>4062813.7675300641</v>
      </c>
      <c r="N174" s="185">
        <f t="shared" si="63"/>
        <v>5528612.4397078892</v>
      </c>
      <c r="O174" s="185">
        <f t="shared" si="63"/>
        <v>7803053.0931526227</v>
      </c>
      <c r="P174" s="185">
        <f t="shared" si="62"/>
        <v>56393829.106472641</v>
      </c>
      <c r="Q174" s="185"/>
    </row>
    <row r="175" spans="2:17" s="8" customFormat="1" x14ac:dyDescent="0.2">
      <c r="B175" s="7" t="s">
        <v>273</v>
      </c>
      <c r="C175" s="188" t="s">
        <v>76</v>
      </c>
      <c r="D175" s="185">
        <f t="shared" ref="D175:O177" si="64">D23+D158</f>
        <v>1525806.3199999996</v>
      </c>
      <c r="E175" s="185">
        <f t="shared" si="64"/>
        <v>1902821.1600000001</v>
      </c>
      <c r="F175" s="185">
        <f t="shared" si="64"/>
        <v>532659.63000000012</v>
      </c>
      <c r="G175" s="185">
        <f t="shared" si="64"/>
        <v>1119207.9099999997</v>
      </c>
      <c r="H175" s="185">
        <f t="shared" si="64"/>
        <v>1106688.82</v>
      </c>
      <c r="I175" s="185">
        <f t="shared" si="64"/>
        <v>1009103.13</v>
      </c>
      <c r="J175" s="185">
        <f t="shared" si="64"/>
        <v>793591.35000000021</v>
      </c>
      <c r="K175" s="185">
        <f t="shared" si="64"/>
        <v>1218756.8799999997</v>
      </c>
      <c r="L175" s="185">
        <f t="shared" si="64"/>
        <v>972013.15000000026</v>
      </c>
      <c r="M175" s="185">
        <f t="shared" si="64"/>
        <v>1165985.885</v>
      </c>
      <c r="N175" s="185">
        <f t="shared" si="64"/>
        <v>1517353.7750000004</v>
      </c>
      <c r="O175" s="185">
        <f t="shared" si="64"/>
        <v>1153487.1999999993</v>
      </c>
      <c r="P175" s="185">
        <f t="shared" si="62"/>
        <v>14017475.209999999</v>
      </c>
      <c r="Q175" s="185"/>
    </row>
    <row r="176" spans="2:17" s="8" customFormat="1" x14ac:dyDescent="0.2">
      <c r="B176" s="7" t="s">
        <v>274</v>
      </c>
      <c r="C176" s="188" t="s">
        <v>130</v>
      </c>
      <c r="D176" s="185">
        <f t="shared" si="64"/>
        <v>2213885.7799999998</v>
      </c>
      <c r="E176" s="185">
        <f t="shared" si="64"/>
        <v>3023956.9800000004</v>
      </c>
      <c r="F176" s="185">
        <f t="shared" si="64"/>
        <v>1049297.3699999996</v>
      </c>
      <c r="G176" s="185">
        <f t="shared" si="64"/>
        <v>1954821.1400000001</v>
      </c>
      <c r="H176" s="185">
        <f t="shared" si="64"/>
        <v>1756694.5299999998</v>
      </c>
      <c r="I176" s="185">
        <f t="shared" si="64"/>
        <v>1763862.1100000003</v>
      </c>
      <c r="J176" s="185">
        <f t="shared" si="64"/>
        <v>1681238.75</v>
      </c>
      <c r="K176" s="185">
        <f t="shared" si="64"/>
        <v>2528862.7799999998</v>
      </c>
      <c r="L176" s="185">
        <f t="shared" si="64"/>
        <v>798918.94000000018</v>
      </c>
      <c r="M176" s="185">
        <f t="shared" si="64"/>
        <v>2076257.7333333329</v>
      </c>
      <c r="N176" s="185">
        <f t="shared" si="64"/>
        <v>1953623.736666667</v>
      </c>
      <c r="O176" s="185">
        <f t="shared" si="64"/>
        <v>2218624.5499999998</v>
      </c>
      <c r="P176" s="185">
        <f t="shared" si="62"/>
        <v>23020044.400000002</v>
      </c>
      <c r="Q176" s="185"/>
    </row>
    <row r="177" spans="2:17" s="8" customFormat="1" x14ac:dyDescent="0.2">
      <c r="B177" s="7" t="s">
        <v>275</v>
      </c>
      <c r="C177" s="188" t="s">
        <v>132</v>
      </c>
      <c r="D177" s="185">
        <f t="shared" si="64"/>
        <v>2119316.87</v>
      </c>
      <c r="E177" s="185">
        <f t="shared" si="64"/>
        <v>3823173.4999999991</v>
      </c>
      <c r="F177" s="185">
        <f t="shared" si="64"/>
        <v>-91872.899999999208</v>
      </c>
      <c r="G177" s="185">
        <f t="shared" si="64"/>
        <v>1637011.8799999997</v>
      </c>
      <c r="H177" s="185">
        <f t="shared" si="64"/>
        <v>1388275.8499999999</v>
      </c>
      <c r="I177" s="185">
        <f t="shared" si="64"/>
        <v>1192987.9500000002</v>
      </c>
      <c r="J177" s="185">
        <f t="shared" si="64"/>
        <v>1014527.5199999999</v>
      </c>
      <c r="K177" s="185">
        <f t="shared" si="64"/>
        <v>1093444.0699999998</v>
      </c>
      <c r="L177" s="185">
        <f t="shared" si="64"/>
        <v>1127081.6300000001</v>
      </c>
      <c r="M177" s="185">
        <f t="shared" si="64"/>
        <v>1877750.3299999998</v>
      </c>
      <c r="N177" s="185">
        <f t="shared" si="64"/>
        <v>1266759.71</v>
      </c>
      <c r="O177" s="185">
        <f t="shared" si="64"/>
        <v>2024831.4700000007</v>
      </c>
      <c r="P177" s="185">
        <f t="shared" si="62"/>
        <v>18473287.880000003</v>
      </c>
      <c r="Q177" s="185"/>
    </row>
    <row r="178" spans="2:17" s="8" customFormat="1" x14ac:dyDescent="0.2">
      <c r="B178" s="8" t="s">
        <v>264</v>
      </c>
      <c r="C178" s="8">
        <v>85</v>
      </c>
      <c r="D178" s="185">
        <f t="shared" ref="D178:O182" si="65">D14+D161</f>
        <v>2093249.9000000001</v>
      </c>
      <c r="E178" s="185">
        <f t="shared" si="65"/>
        <v>270678.58949999989</v>
      </c>
      <c r="F178" s="185">
        <f t="shared" si="65"/>
        <v>1881874.9959999998</v>
      </c>
      <c r="G178" s="185">
        <f t="shared" si="65"/>
        <v>887453.06949999998</v>
      </c>
      <c r="H178" s="185">
        <f t="shared" si="65"/>
        <v>865803.71700000006</v>
      </c>
      <c r="I178" s="185">
        <f t="shared" si="65"/>
        <v>1329274.6805</v>
      </c>
      <c r="J178" s="185">
        <f t="shared" si="65"/>
        <v>813026.65500000003</v>
      </c>
      <c r="K178" s="185">
        <f t="shared" si="65"/>
        <v>957935.12699999998</v>
      </c>
      <c r="L178" s="185">
        <f t="shared" si="65"/>
        <v>646292.89049999998</v>
      </c>
      <c r="M178" s="185">
        <f t="shared" si="65"/>
        <v>1385683.341</v>
      </c>
      <c r="N178" s="185">
        <f t="shared" si="65"/>
        <v>1776821.013</v>
      </c>
      <c r="O178" s="185">
        <f t="shared" si="65"/>
        <v>1309762.733</v>
      </c>
      <c r="P178" s="185">
        <f t="shared" si="62"/>
        <v>14217856.712000001</v>
      </c>
      <c r="Q178" s="185"/>
    </row>
    <row r="179" spans="2:17" s="8" customFormat="1" x14ac:dyDescent="0.2">
      <c r="B179" s="8" t="s">
        <v>265</v>
      </c>
      <c r="C179" s="8">
        <v>86</v>
      </c>
      <c r="D179" s="185">
        <f t="shared" si="65"/>
        <v>1248522.3972907197</v>
      </c>
      <c r="E179" s="185">
        <f t="shared" si="65"/>
        <v>1062405.5674342944</v>
      </c>
      <c r="F179" s="185">
        <f t="shared" si="65"/>
        <v>1069830.3515516766</v>
      </c>
      <c r="G179" s="185">
        <f t="shared" si="65"/>
        <v>909665.28346046282</v>
      </c>
      <c r="H179" s="185">
        <f t="shared" si="65"/>
        <v>513347.12748385489</v>
      </c>
      <c r="I179" s="185">
        <f t="shared" si="65"/>
        <v>419393.32029915648</v>
      </c>
      <c r="J179" s="185">
        <f t="shared" si="65"/>
        <v>221023.30998556269</v>
      </c>
      <c r="K179" s="185">
        <f t="shared" si="65"/>
        <v>203130.5669492326</v>
      </c>
      <c r="L179" s="185">
        <f t="shared" si="65"/>
        <v>286645.92407680408</v>
      </c>
      <c r="M179" s="185">
        <f t="shared" si="65"/>
        <v>654617.76091755927</v>
      </c>
      <c r="N179" s="185">
        <f t="shared" si="65"/>
        <v>811400.28148673382</v>
      </c>
      <c r="O179" s="185">
        <f t="shared" si="65"/>
        <v>1021112.2539285158</v>
      </c>
      <c r="P179" s="185">
        <f t="shared" si="62"/>
        <v>8421094.1448645722</v>
      </c>
      <c r="Q179" s="185"/>
    </row>
    <row r="180" spans="2:17" s="8" customFormat="1" x14ac:dyDescent="0.2">
      <c r="B180" s="8" t="s">
        <v>289</v>
      </c>
      <c r="C180" s="8">
        <v>87</v>
      </c>
      <c r="D180" s="185">
        <f t="shared" si="65"/>
        <v>3003631.6840000008</v>
      </c>
      <c r="E180" s="185">
        <f t="shared" si="65"/>
        <v>1116651.3029999994</v>
      </c>
      <c r="F180" s="185">
        <f t="shared" si="65"/>
        <v>4159259.0304999999</v>
      </c>
      <c r="G180" s="185">
        <f t="shared" si="65"/>
        <v>92592.65874999974</v>
      </c>
      <c r="H180" s="185">
        <f t="shared" si="65"/>
        <v>2010424.8994999998</v>
      </c>
      <c r="I180" s="185">
        <f t="shared" si="65"/>
        <v>1783685.3682499998</v>
      </c>
      <c r="J180" s="185">
        <f t="shared" si="65"/>
        <v>1382354.0072500003</v>
      </c>
      <c r="K180" s="185">
        <f t="shared" si="65"/>
        <v>1653354.8407499997</v>
      </c>
      <c r="L180" s="185">
        <f t="shared" si="65"/>
        <v>1304457.4219999998</v>
      </c>
      <c r="M180" s="185">
        <f t="shared" si="65"/>
        <v>2263116.4950000001</v>
      </c>
      <c r="N180" s="185">
        <f t="shared" si="65"/>
        <v>1992875.493</v>
      </c>
      <c r="O180" s="185">
        <f t="shared" si="65"/>
        <v>2036573.108</v>
      </c>
      <c r="P180" s="185">
        <f t="shared" si="62"/>
        <v>22798976.309999999</v>
      </c>
      <c r="Q180" s="185"/>
    </row>
    <row r="181" spans="2:17" s="8" customFormat="1" x14ac:dyDescent="0.2">
      <c r="B181" s="8" t="s">
        <v>267</v>
      </c>
      <c r="C181" s="8">
        <v>31</v>
      </c>
      <c r="D181" s="185">
        <f t="shared" si="65"/>
        <v>2175126.1841430254</v>
      </c>
      <c r="E181" s="185">
        <f t="shared" si="65"/>
        <v>1824671.6773063315</v>
      </c>
      <c r="F181" s="185">
        <f t="shared" si="65"/>
        <v>1703570.7953059108</v>
      </c>
      <c r="G181" s="185">
        <f t="shared" si="65"/>
        <v>1206521.977435251</v>
      </c>
      <c r="H181" s="185">
        <f t="shared" si="65"/>
        <v>668882.89534728881</v>
      </c>
      <c r="I181" s="185">
        <f t="shared" si="65"/>
        <v>554862.94635694951</v>
      </c>
      <c r="J181" s="185">
        <f t="shared" si="65"/>
        <v>295183.60699064808</v>
      </c>
      <c r="K181" s="185">
        <f t="shared" si="65"/>
        <v>380155.32100328145</v>
      </c>
      <c r="L181" s="185">
        <f t="shared" si="65"/>
        <v>470963.23036126466</v>
      </c>
      <c r="M181" s="185">
        <f t="shared" si="65"/>
        <v>929214.35326858773</v>
      </c>
      <c r="N181" s="185">
        <f t="shared" si="65"/>
        <v>1543506.8521697524</v>
      </c>
      <c r="O181" s="185">
        <f t="shared" si="65"/>
        <v>3424253.7912205029</v>
      </c>
      <c r="P181" s="185">
        <f t="shared" si="62"/>
        <v>15176913.630908793</v>
      </c>
      <c r="Q181" s="185"/>
    </row>
    <row r="182" spans="2:17" s="8" customFormat="1" x14ac:dyDescent="0.2">
      <c r="B182" s="8" t="s">
        <v>268</v>
      </c>
      <c r="C182" s="8">
        <v>41</v>
      </c>
      <c r="D182" s="185">
        <f t="shared" si="65"/>
        <v>1076364.4713186976</v>
      </c>
      <c r="E182" s="185">
        <f t="shared" si="65"/>
        <v>1030181.2250000001</v>
      </c>
      <c r="F182" s="185">
        <f t="shared" si="65"/>
        <v>713760.80900000012</v>
      </c>
      <c r="G182" s="185">
        <f t="shared" si="65"/>
        <v>749397.36300000001</v>
      </c>
      <c r="H182" s="185">
        <f t="shared" si="65"/>
        <v>478863.76899999985</v>
      </c>
      <c r="I182" s="185">
        <f t="shared" si="65"/>
        <v>1027915.6079669074</v>
      </c>
      <c r="J182" s="185">
        <f t="shared" si="65"/>
        <v>39509.917208972591</v>
      </c>
      <c r="K182" s="185">
        <f t="shared" si="65"/>
        <v>1230859.4068241199</v>
      </c>
      <c r="L182" s="185">
        <f t="shared" si="65"/>
        <v>668754.4040000001</v>
      </c>
      <c r="M182" s="185">
        <f t="shared" si="65"/>
        <v>776277.09899999993</v>
      </c>
      <c r="N182" s="185">
        <f t="shared" si="65"/>
        <v>901697.3620000002</v>
      </c>
      <c r="O182" s="185">
        <f t="shared" si="65"/>
        <v>934315.10299999977</v>
      </c>
      <c r="P182" s="185">
        <f t="shared" si="62"/>
        <v>9627896.5373186972</v>
      </c>
      <c r="Q182" s="185"/>
    </row>
    <row r="183" spans="2:17" s="8" customFormat="1" x14ac:dyDescent="0.2">
      <c r="B183" s="8" t="s">
        <v>476</v>
      </c>
      <c r="C183" s="184" t="s">
        <v>72</v>
      </c>
      <c r="D183" s="185">
        <f>D26+D166</f>
        <v>4525.21</v>
      </c>
      <c r="E183" s="185">
        <f t="shared" ref="E183:O183" si="66">E26+E166</f>
        <v>2461.87</v>
      </c>
      <c r="F183" s="185">
        <f t="shared" si="66"/>
        <v>3907.98</v>
      </c>
      <c r="G183" s="185">
        <f t="shared" si="66"/>
        <v>2843.34</v>
      </c>
      <c r="H183" s="185">
        <f t="shared" si="66"/>
        <v>2027.65</v>
      </c>
      <c r="I183" s="185">
        <f t="shared" si="66"/>
        <v>633.35</v>
      </c>
      <c r="J183" s="185">
        <f t="shared" si="66"/>
        <v>0</v>
      </c>
      <c r="K183" s="185">
        <f t="shared" si="66"/>
        <v>0</v>
      </c>
      <c r="L183" s="185">
        <f t="shared" si="66"/>
        <v>0</v>
      </c>
      <c r="M183" s="185">
        <f t="shared" si="66"/>
        <v>0</v>
      </c>
      <c r="N183" s="185">
        <f t="shared" si="66"/>
        <v>0</v>
      </c>
      <c r="O183" s="185">
        <f t="shared" si="66"/>
        <v>0</v>
      </c>
      <c r="P183" s="185">
        <f t="shared" si="62"/>
        <v>16399.399999999998</v>
      </c>
      <c r="Q183" s="185"/>
    </row>
    <row r="184" spans="2:17" s="88" customFormat="1" x14ac:dyDescent="0.2">
      <c r="B184" s="88" t="s">
        <v>280</v>
      </c>
      <c r="C184" s="189" t="s">
        <v>281</v>
      </c>
      <c r="D184" s="93">
        <f t="shared" ref="D184:O184" si="67">D31+D167</f>
        <v>4443467.7399999993</v>
      </c>
      <c r="E184" s="93">
        <f t="shared" si="67"/>
        <v>5119208.32</v>
      </c>
      <c r="F184" s="93">
        <f t="shared" si="67"/>
        <v>2540427.1900000004</v>
      </c>
      <c r="G184" s="93">
        <f t="shared" si="67"/>
        <v>3287843.1000000006</v>
      </c>
      <c r="H184" s="93">
        <f t="shared" si="67"/>
        <v>2592531.2599999998</v>
      </c>
      <c r="I184" s="93">
        <f t="shared" si="67"/>
        <v>2237876.21</v>
      </c>
      <c r="J184" s="93">
        <f t="shared" si="67"/>
        <v>1817239.8699999994</v>
      </c>
      <c r="K184" s="93">
        <f t="shared" si="67"/>
        <v>1242900.8900000001</v>
      </c>
      <c r="L184" s="93">
        <f t="shared" si="67"/>
        <v>2809839.1500000004</v>
      </c>
      <c r="M184" s="93">
        <f t="shared" si="67"/>
        <v>3988851.4300000006</v>
      </c>
      <c r="N184" s="93">
        <f t="shared" si="67"/>
        <v>2562899.4799999995</v>
      </c>
      <c r="O184" s="93">
        <f t="shared" si="67"/>
        <v>4447782.1100000003</v>
      </c>
      <c r="P184" s="93">
        <f t="shared" si="62"/>
        <v>37090866.750000007</v>
      </c>
      <c r="Q184" s="93"/>
    </row>
    <row r="185" spans="2:17" s="8" customFormat="1" x14ac:dyDescent="0.2">
      <c r="B185" s="8" t="s">
        <v>299</v>
      </c>
      <c r="C185" s="184"/>
      <c r="D185" s="192">
        <f t="shared" ref="D185:P185" si="68">SUM(D172:D184)</f>
        <v>153516145.93336385</v>
      </c>
      <c r="E185" s="192">
        <f t="shared" si="68"/>
        <v>130862274.56952581</v>
      </c>
      <c r="F185" s="192">
        <f t="shared" si="68"/>
        <v>119460653.06224869</v>
      </c>
      <c r="G185" s="192">
        <f t="shared" si="68"/>
        <v>89084064.18508862</v>
      </c>
      <c r="H185" s="192">
        <f t="shared" si="68"/>
        <v>55950280.112220787</v>
      </c>
      <c r="I185" s="192">
        <f t="shared" si="68"/>
        <v>44975401.24827484</v>
      </c>
      <c r="J185" s="192">
        <f t="shared" si="68"/>
        <v>29023876.853426151</v>
      </c>
      <c r="K185" s="192">
        <f t="shared" si="68"/>
        <v>35124554.854555652</v>
      </c>
      <c r="L185" s="192">
        <f t="shared" si="68"/>
        <v>39423222.401392601</v>
      </c>
      <c r="M185" s="192">
        <f t="shared" si="68"/>
        <v>79072639.476752594</v>
      </c>
      <c r="N185" s="192">
        <f t="shared" si="68"/>
        <v>116845751.85826576</v>
      </c>
      <c r="O185" s="192">
        <f t="shared" si="68"/>
        <v>158677401.41907939</v>
      </c>
      <c r="P185" s="192">
        <f t="shared" si="68"/>
        <v>1052016265.9741946</v>
      </c>
      <c r="Q185" s="93"/>
    </row>
    <row r="186" spans="2:17" s="8" customFormat="1" x14ac:dyDescent="0.2"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</row>
    <row r="187" spans="2:17" s="8" customFormat="1" x14ac:dyDescent="0.2">
      <c r="B187" s="8" t="s">
        <v>308</v>
      </c>
      <c r="C187" s="8">
        <v>16</v>
      </c>
      <c r="D187" s="185">
        <f t="shared" ref="D187:O187" si="69">D8</f>
        <v>798</v>
      </c>
      <c r="E187" s="185">
        <f t="shared" si="69"/>
        <v>798</v>
      </c>
      <c r="F187" s="185">
        <f t="shared" si="69"/>
        <v>798</v>
      </c>
      <c r="G187" s="185">
        <f t="shared" si="69"/>
        <v>798</v>
      </c>
      <c r="H187" s="185">
        <f t="shared" si="69"/>
        <v>798</v>
      </c>
      <c r="I187" s="185">
        <f t="shared" si="69"/>
        <v>798</v>
      </c>
      <c r="J187" s="185">
        <f t="shared" si="69"/>
        <v>769.5</v>
      </c>
      <c r="K187" s="185">
        <f t="shared" si="69"/>
        <v>817</v>
      </c>
      <c r="L187" s="185">
        <f t="shared" si="69"/>
        <v>826.5</v>
      </c>
      <c r="M187" s="185">
        <f t="shared" si="69"/>
        <v>665</v>
      </c>
      <c r="N187" s="185">
        <f t="shared" si="69"/>
        <v>807.5</v>
      </c>
      <c r="O187" s="185">
        <f t="shared" si="69"/>
        <v>712.5</v>
      </c>
      <c r="P187" s="185">
        <f t="shared" ref="P187:P197" si="70">SUM(D187:O187)</f>
        <v>9386</v>
      </c>
      <c r="Q187" s="185"/>
    </row>
    <row r="188" spans="2:17" s="8" customFormat="1" x14ac:dyDescent="0.2">
      <c r="B188" s="8" t="str">
        <f t="shared" ref="B188:O188" si="71">B10</f>
        <v>Propane</v>
      </c>
      <c r="C188" s="184">
        <f t="shared" si="71"/>
        <v>53</v>
      </c>
      <c r="D188" s="185">
        <f t="shared" si="71"/>
        <v>63.377999999999993</v>
      </c>
      <c r="E188" s="185">
        <f t="shared" si="71"/>
        <v>19.951999999999998</v>
      </c>
      <c r="F188" s="185">
        <f t="shared" si="71"/>
        <v>0</v>
      </c>
      <c r="G188" s="185">
        <f t="shared" si="71"/>
        <v>0</v>
      </c>
      <c r="H188" s="185">
        <f t="shared" si="71"/>
        <v>0</v>
      </c>
      <c r="I188" s="185">
        <f t="shared" si="71"/>
        <v>0</v>
      </c>
      <c r="J188" s="185">
        <f t="shared" si="71"/>
        <v>0</v>
      </c>
      <c r="K188" s="185">
        <f t="shared" si="71"/>
        <v>0</v>
      </c>
      <c r="L188" s="185">
        <f t="shared" si="71"/>
        <v>0</v>
      </c>
      <c r="M188" s="185">
        <f t="shared" si="71"/>
        <v>0</v>
      </c>
      <c r="N188" s="185">
        <f t="shared" si="71"/>
        <v>0</v>
      </c>
      <c r="O188" s="185">
        <f t="shared" si="71"/>
        <v>0</v>
      </c>
      <c r="P188" s="185">
        <f t="shared" si="70"/>
        <v>83.329999999999984</v>
      </c>
      <c r="Q188" s="185"/>
    </row>
    <row r="189" spans="2:17" s="8" customFormat="1" x14ac:dyDescent="0.2">
      <c r="B189" s="8" t="s">
        <v>263</v>
      </c>
      <c r="C189" s="8">
        <v>50</v>
      </c>
      <c r="D189" s="185">
        <f t="shared" ref="D189:O189" si="72">D13</f>
        <v>0</v>
      </c>
      <c r="E189" s="185">
        <f t="shared" si="72"/>
        <v>0</v>
      </c>
      <c r="F189" s="185">
        <f t="shared" si="72"/>
        <v>0</v>
      </c>
      <c r="G189" s="185">
        <f t="shared" si="72"/>
        <v>0</v>
      </c>
      <c r="H189" s="185">
        <f t="shared" si="72"/>
        <v>0</v>
      </c>
      <c r="I189" s="185">
        <f t="shared" si="72"/>
        <v>0</v>
      </c>
      <c r="J189" s="185">
        <f t="shared" si="72"/>
        <v>0</v>
      </c>
      <c r="K189" s="185">
        <f t="shared" si="72"/>
        <v>0</v>
      </c>
      <c r="L189" s="185">
        <f t="shared" si="72"/>
        <v>0</v>
      </c>
      <c r="M189" s="185">
        <f t="shared" si="72"/>
        <v>0</v>
      </c>
      <c r="N189" s="185">
        <f t="shared" si="72"/>
        <v>0</v>
      </c>
      <c r="O189" s="185">
        <f t="shared" si="72"/>
        <v>0</v>
      </c>
      <c r="P189" s="185">
        <f t="shared" si="70"/>
        <v>0</v>
      </c>
      <c r="Q189" s="185"/>
    </row>
    <row r="190" spans="2:17" s="8" customFormat="1" x14ac:dyDescent="0.2">
      <c r="B190" s="8" t="s">
        <v>309</v>
      </c>
      <c r="C190" s="184" t="s">
        <v>72</v>
      </c>
      <c r="D190" s="185">
        <f t="shared" ref="D190:O190" si="73">D22</f>
        <v>2157.6199999999994</v>
      </c>
      <c r="E190" s="185">
        <f t="shared" si="73"/>
        <v>3420.63</v>
      </c>
      <c r="F190" s="185">
        <f t="shared" si="73"/>
        <v>696.78000000000065</v>
      </c>
      <c r="G190" s="185">
        <f t="shared" si="73"/>
        <v>1866.2400000000002</v>
      </c>
      <c r="H190" s="185">
        <f t="shared" si="73"/>
        <v>1270.7100000000007</v>
      </c>
      <c r="I190" s="185">
        <f t="shared" si="73"/>
        <v>767.79999999999916</v>
      </c>
      <c r="J190" s="185">
        <f t="shared" si="73"/>
        <v>220.76999999999998</v>
      </c>
      <c r="K190" s="185">
        <f t="shared" si="73"/>
        <v>1962.5200000000004</v>
      </c>
      <c r="L190" s="185">
        <f t="shared" si="73"/>
        <v>548.85999999999945</v>
      </c>
      <c r="M190" s="185">
        <f t="shared" si="73"/>
        <v>2932.3549999999996</v>
      </c>
      <c r="N190" s="185">
        <f t="shared" si="73"/>
        <v>89384.865000000005</v>
      </c>
      <c r="O190" s="185">
        <f t="shared" si="73"/>
        <v>-85274.33</v>
      </c>
      <c r="P190" s="185">
        <f t="shared" si="70"/>
        <v>19954.820000000007</v>
      </c>
      <c r="Q190" s="185"/>
    </row>
    <row r="191" spans="2:17" s="8" customFormat="1" x14ac:dyDescent="0.2">
      <c r="B191" s="8" t="str">
        <f t="shared" ref="B191:O193" si="74">B19</f>
        <v>Interruptible with firm option - ind</v>
      </c>
      <c r="C191" s="184">
        <f t="shared" si="74"/>
        <v>85</v>
      </c>
      <c r="D191" s="185">
        <f t="shared" si="74"/>
        <v>133894.26599999997</v>
      </c>
      <c r="E191" s="185">
        <f t="shared" si="74"/>
        <v>124164.04850000002</v>
      </c>
      <c r="F191" s="185">
        <f t="shared" si="74"/>
        <v>138006.12349999999</v>
      </c>
      <c r="G191" s="185">
        <f t="shared" si="74"/>
        <v>87688.167250000013</v>
      </c>
      <c r="H191" s="185">
        <f t="shared" si="74"/>
        <v>84536.603249999986</v>
      </c>
      <c r="I191" s="185">
        <f t="shared" si="74"/>
        <v>176576.0815</v>
      </c>
      <c r="J191" s="185">
        <f t="shared" si="74"/>
        <v>134430.43275000001</v>
      </c>
      <c r="K191" s="185">
        <f t="shared" si="74"/>
        <v>150672.04824999999</v>
      </c>
      <c r="L191" s="185">
        <f t="shared" si="74"/>
        <v>101729.90399999999</v>
      </c>
      <c r="M191" s="185">
        <f t="shared" si="74"/>
        <v>147490.97700000001</v>
      </c>
      <c r="N191" s="185">
        <f t="shared" si="74"/>
        <v>102165.927</v>
      </c>
      <c r="O191" s="185">
        <f t="shared" si="74"/>
        <v>175894.76500000001</v>
      </c>
      <c r="P191" s="185">
        <f t="shared" si="70"/>
        <v>1557249.344</v>
      </c>
      <c r="Q191" s="185"/>
    </row>
    <row r="192" spans="2:17" s="8" customFormat="1" x14ac:dyDescent="0.2">
      <c r="B192" s="8" t="str">
        <f t="shared" si="74"/>
        <v>Limited interrupt w/ firm option - ind</v>
      </c>
      <c r="C192" s="184">
        <f t="shared" si="74"/>
        <v>86</v>
      </c>
      <c r="D192" s="185">
        <f t="shared" si="74"/>
        <v>18071.039999999997</v>
      </c>
      <c r="E192" s="185">
        <f t="shared" si="74"/>
        <v>18532.146000000001</v>
      </c>
      <c r="F192" s="185">
        <f t="shared" si="74"/>
        <v>15453.716999999999</v>
      </c>
      <c r="G192" s="185">
        <f t="shared" si="74"/>
        <v>24165.8</v>
      </c>
      <c r="H192" s="185">
        <f t="shared" si="74"/>
        <v>11317.195</v>
      </c>
      <c r="I192" s="185">
        <f t="shared" si="74"/>
        <v>9806.7560000000012</v>
      </c>
      <c r="J192" s="185">
        <f t="shared" si="74"/>
        <v>8046.076</v>
      </c>
      <c r="K192" s="185">
        <f t="shared" si="74"/>
        <v>7494.7650000000003</v>
      </c>
      <c r="L192" s="185">
        <f t="shared" si="74"/>
        <v>10015.248</v>
      </c>
      <c r="M192" s="185">
        <f t="shared" si="74"/>
        <v>29073.602999999999</v>
      </c>
      <c r="N192" s="185">
        <f t="shared" si="74"/>
        <v>19633.376999999997</v>
      </c>
      <c r="O192" s="185">
        <f t="shared" si="74"/>
        <v>303998.86900000001</v>
      </c>
      <c r="P192" s="185">
        <f t="shared" si="70"/>
        <v>475608.592</v>
      </c>
      <c r="Q192" s="185"/>
    </row>
    <row r="193" spans="2:17" s="8" customFormat="1" x14ac:dyDescent="0.2">
      <c r="B193" s="8" t="str">
        <f t="shared" si="74"/>
        <v>Non-excl interrupt w/ firm option - ind</v>
      </c>
      <c r="C193" s="184">
        <f t="shared" si="74"/>
        <v>87</v>
      </c>
      <c r="D193" s="185">
        <f t="shared" si="74"/>
        <v>0</v>
      </c>
      <c r="E193" s="185">
        <f t="shared" si="74"/>
        <v>0</v>
      </c>
      <c r="F193" s="185">
        <f t="shared" si="74"/>
        <v>0</v>
      </c>
      <c r="G193" s="185">
        <f t="shared" si="74"/>
        <v>0</v>
      </c>
      <c r="H193" s="185">
        <f t="shared" si="74"/>
        <v>0</v>
      </c>
      <c r="I193" s="185">
        <f t="shared" si="74"/>
        <v>0</v>
      </c>
      <c r="J193" s="185">
        <f t="shared" si="74"/>
        <v>0</v>
      </c>
      <c r="K193" s="185">
        <f t="shared" si="74"/>
        <v>0</v>
      </c>
      <c r="L193" s="185">
        <f t="shared" si="74"/>
        <v>0</v>
      </c>
      <c r="M193" s="185">
        <f t="shared" si="74"/>
        <v>0</v>
      </c>
      <c r="N193" s="185">
        <f t="shared" si="74"/>
        <v>0</v>
      </c>
      <c r="O193" s="185">
        <f t="shared" si="74"/>
        <v>0</v>
      </c>
      <c r="P193" s="185">
        <f t="shared" si="70"/>
        <v>0</v>
      </c>
      <c r="Q193" s="185"/>
    </row>
    <row r="194" spans="2:17" s="8" customFormat="1" x14ac:dyDescent="0.2">
      <c r="B194" s="8" t="s">
        <v>276</v>
      </c>
      <c r="C194" s="184" t="s">
        <v>76</v>
      </c>
      <c r="D194" s="185">
        <f t="shared" ref="D194:O197" si="75">D27</f>
        <v>519665.40000000008</v>
      </c>
      <c r="E194" s="185">
        <f t="shared" si="75"/>
        <v>1013752.9299999998</v>
      </c>
      <c r="F194" s="185">
        <f t="shared" si="75"/>
        <v>207864.58000000025</v>
      </c>
      <c r="G194" s="185">
        <f t="shared" si="75"/>
        <v>577052.79999999981</v>
      </c>
      <c r="H194" s="185">
        <f t="shared" si="75"/>
        <v>565619.62000000023</v>
      </c>
      <c r="I194" s="185">
        <f t="shared" si="75"/>
        <v>461300.72999999975</v>
      </c>
      <c r="J194" s="185">
        <f t="shared" si="75"/>
        <v>415082.84999999992</v>
      </c>
      <c r="K194" s="185">
        <f t="shared" si="75"/>
        <v>665211.29000000015</v>
      </c>
      <c r="L194" s="185">
        <f t="shared" si="75"/>
        <v>473339.32999999996</v>
      </c>
      <c r="M194" s="185">
        <f t="shared" si="75"/>
        <v>539227.27166666673</v>
      </c>
      <c r="N194" s="185">
        <f t="shared" si="75"/>
        <v>545700.34833333339</v>
      </c>
      <c r="O194" s="185">
        <f t="shared" si="75"/>
        <v>491944.85</v>
      </c>
      <c r="P194" s="185">
        <f t="shared" si="70"/>
        <v>6475762</v>
      </c>
      <c r="Q194" s="185"/>
    </row>
    <row r="195" spans="2:17" s="8" customFormat="1" x14ac:dyDescent="0.2">
      <c r="B195" s="8" t="s">
        <v>277</v>
      </c>
      <c r="C195" s="184" t="s">
        <v>130</v>
      </c>
      <c r="D195" s="185">
        <f t="shared" si="75"/>
        <v>4528828.5799999991</v>
      </c>
      <c r="E195" s="185">
        <f t="shared" si="75"/>
        <v>6304390.0399999991</v>
      </c>
      <c r="F195" s="185">
        <f t="shared" si="75"/>
        <v>2618419.1600000011</v>
      </c>
      <c r="G195" s="185">
        <f t="shared" si="75"/>
        <v>3952101.63</v>
      </c>
      <c r="H195" s="185">
        <f t="shared" si="75"/>
        <v>4540872.62</v>
      </c>
      <c r="I195" s="185">
        <f t="shared" si="75"/>
        <v>4212502.09</v>
      </c>
      <c r="J195" s="185">
        <f t="shared" si="75"/>
        <v>4026444.4900000012</v>
      </c>
      <c r="K195" s="185">
        <f t="shared" si="75"/>
        <v>4289592.38</v>
      </c>
      <c r="L195" s="185">
        <f t="shared" si="75"/>
        <v>4344188.54</v>
      </c>
      <c r="M195" s="185">
        <f t="shared" si="75"/>
        <v>4690275.9116666671</v>
      </c>
      <c r="N195" s="185">
        <f t="shared" si="75"/>
        <v>4159750.498333334</v>
      </c>
      <c r="O195" s="185">
        <f t="shared" si="75"/>
        <v>4085806.7200000007</v>
      </c>
      <c r="P195" s="185">
        <f t="shared" si="70"/>
        <v>51753172.660000004</v>
      </c>
      <c r="Q195" s="185"/>
    </row>
    <row r="196" spans="2:17" s="8" customFormat="1" x14ac:dyDescent="0.2">
      <c r="B196" s="8" t="s">
        <v>278</v>
      </c>
      <c r="C196" s="184" t="s">
        <v>79</v>
      </c>
      <c r="D196" s="185">
        <f t="shared" si="75"/>
        <v>49343.94</v>
      </c>
      <c r="E196" s="185">
        <f t="shared" si="75"/>
        <v>43260.89</v>
      </c>
      <c r="F196" s="185">
        <f t="shared" si="75"/>
        <v>47997.709999999992</v>
      </c>
      <c r="G196" s="185">
        <f t="shared" si="75"/>
        <v>20571.19000000001</v>
      </c>
      <c r="H196" s="185">
        <f t="shared" si="75"/>
        <v>28894.409999999993</v>
      </c>
      <c r="I196" s="185">
        <f t="shared" si="75"/>
        <v>16796.61</v>
      </c>
      <c r="J196" s="185">
        <f t="shared" si="75"/>
        <v>16355.810000000003</v>
      </c>
      <c r="K196" s="185">
        <f t="shared" si="75"/>
        <v>13575.84</v>
      </c>
      <c r="L196" s="185">
        <f t="shared" si="75"/>
        <v>18921.03</v>
      </c>
      <c r="M196" s="185">
        <f t="shared" si="75"/>
        <v>36888.018333333326</v>
      </c>
      <c r="N196" s="185">
        <f t="shared" si="75"/>
        <v>30447.391666666674</v>
      </c>
      <c r="O196" s="185">
        <f t="shared" si="75"/>
        <v>28235.309999999998</v>
      </c>
      <c r="P196" s="185">
        <f t="shared" si="70"/>
        <v>351288.14999999997</v>
      </c>
      <c r="Q196" s="185"/>
    </row>
    <row r="197" spans="2:17" s="8" customFormat="1" x14ac:dyDescent="0.2">
      <c r="B197" s="8" t="s">
        <v>279</v>
      </c>
      <c r="C197" s="184" t="s">
        <v>132</v>
      </c>
      <c r="D197" s="185">
        <f t="shared" si="75"/>
        <v>6528196.0899999999</v>
      </c>
      <c r="E197" s="185">
        <f t="shared" si="75"/>
        <v>8258589.54</v>
      </c>
      <c r="F197" s="185">
        <f t="shared" si="75"/>
        <v>6332828.4100000011</v>
      </c>
      <c r="G197" s="185">
        <f t="shared" si="75"/>
        <v>6615627.6000000006</v>
      </c>
      <c r="H197" s="185">
        <f t="shared" si="75"/>
        <v>6953514.0099999979</v>
      </c>
      <c r="I197" s="185">
        <f t="shared" si="75"/>
        <v>6482373.200000002</v>
      </c>
      <c r="J197" s="185">
        <f t="shared" si="75"/>
        <v>7603945.8299999991</v>
      </c>
      <c r="K197" s="185">
        <f t="shared" si="75"/>
        <v>7599367.4899999993</v>
      </c>
      <c r="L197" s="185">
        <f t="shared" si="75"/>
        <v>6557926.9700000007</v>
      </c>
      <c r="M197" s="185">
        <f t="shared" si="75"/>
        <v>6995747.2599999998</v>
      </c>
      <c r="N197" s="185">
        <f t="shared" si="75"/>
        <v>5045348.34</v>
      </c>
      <c r="O197" s="185">
        <f t="shared" si="75"/>
        <v>6991469.5499999989</v>
      </c>
      <c r="P197" s="185">
        <f t="shared" si="70"/>
        <v>81964934.290000007</v>
      </c>
      <c r="Q197" s="185"/>
    </row>
    <row r="198" spans="2:17" s="8" customFormat="1" x14ac:dyDescent="0.2">
      <c r="B198" s="8" t="s">
        <v>310</v>
      </c>
      <c r="C198" s="184"/>
      <c r="D198" s="192">
        <f>SUM(D187:D197)</f>
        <v>11781018.313999999</v>
      </c>
      <c r="E198" s="192">
        <f t="shared" ref="E198:O198" si="76">SUM(E187:E197)</f>
        <v>15766928.176499998</v>
      </c>
      <c r="F198" s="192">
        <f t="shared" si="76"/>
        <v>9362064.4805000015</v>
      </c>
      <c r="G198" s="192">
        <f t="shared" si="76"/>
        <v>11279871.427250002</v>
      </c>
      <c r="H198" s="192">
        <f t="shared" si="76"/>
        <v>12186823.168249998</v>
      </c>
      <c r="I198" s="192">
        <f t="shared" si="76"/>
        <v>11360921.267500002</v>
      </c>
      <c r="J198" s="192">
        <f t="shared" si="76"/>
        <v>12205295.758749999</v>
      </c>
      <c r="K198" s="192">
        <f t="shared" si="76"/>
        <v>12728693.333249999</v>
      </c>
      <c r="L198" s="192">
        <f t="shared" si="76"/>
        <v>11507496.382000001</v>
      </c>
      <c r="M198" s="192">
        <f t="shared" si="76"/>
        <v>12442300.396666668</v>
      </c>
      <c r="N198" s="192">
        <f t="shared" si="76"/>
        <v>9993238.2473333329</v>
      </c>
      <c r="O198" s="192">
        <f t="shared" si="76"/>
        <v>11992788.233999999</v>
      </c>
      <c r="P198" s="192">
        <f>SUM(P187:P197)</f>
        <v>142607439.18600002</v>
      </c>
      <c r="Q198" s="93"/>
    </row>
    <row r="199" spans="2:17" s="8" customFormat="1" x14ac:dyDescent="0.2">
      <c r="B199" s="8" t="s">
        <v>311</v>
      </c>
      <c r="C199" s="184"/>
      <c r="D199" s="192">
        <f>D185+D198</f>
        <v>165297164.24736387</v>
      </c>
      <c r="E199" s="192">
        <f t="shared" ref="E199:O199" si="77">E185+E198</f>
        <v>146629202.7460258</v>
      </c>
      <c r="F199" s="192">
        <f t="shared" si="77"/>
        <v>128822717.54274869</v>
      </c>
      <c r="G199" s="192">
        <f t="shared" si="77"/>
        <v>100363935.61233862</v>
      </c>
      <c r="H199" s="192">
        <f t="shared" si="77"/>
        <v>68137103.280470788</v>
      </c>
      <c r="I199" s="192">
        <f t="shared" si="77"/>
        <v>56336322.515774846</v>
      </c>
      <c r="J199" s="192">
        <f t="shared" si="77"/>
        <v>41229172.61217615</v>
      </c>
      <c r="K199" s="192">
        <f t="shared" si="77"/>
        <v>47853248.187805653</v>
      </c>
      <c r="L199" s="192">
        <f t="shared" si="77"/>
        <v>50930718.783392601</v>
      </c>
      <c r="M199" s="192">
        <f t="shared" si="77"/>
        <v>91514939.873419255</v>
      </c>
      <c r="N199" s="192">
        <f t="shared" si="77"/>
        <v>126838990.10559909</v>
      </c>
      <c r="O199" s="192">
        <f t="shared" si="77"/>
        <v>170670189.65307939</v>
      </c>
      <c r="P199" s="192">
        <f>P185+P198</f>
        <v>1194623705.1601946</v>
      </c>
      <c r="Q199" s="93"/>
    </row>
    <row r="200" spans="2:17" x14ac:dyDescent="0.2">
      <c r="B200" s="8"/>
      <c r="C200" s="184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</row>
    <row r="201" spans="2:17" x14ac:dyDescent="0.2">
      <c r="B201" s="99" t="s">
        <v>312</v>
      </c>
      <c r="C201" s="184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</row>
    <row r="202" spans="2:17" x14ac:dyDescent="0.2">
      <c r="B202" s="169" t="s">
        <v>313</v>
      </c>
      <c r="C202" s="184"/>
      <c r="D202" s="93">
        <v>0</v>
      </c>
      <c r="E202" s="93">
        <v>0</v>
      </c>
      <c r="F202" s="93">
        <v>0</v>
      </c>
      <c r="G202" s="93">
        <v>0</v>
      </c>
      <c r="H202" s="93">
        <v>0</v>
      </c>
      <c r="I202" s="93">
        <v>0</v>
      </c>
      <c r="J202" s="93">
        <v>0</v>
      </c>
      <c r="K202" s="93">
        <v>0</v>
      </c>
      <c r="L202" s="93">
        <v>0</v>
      </c>
      <c r="M202" s="93">
        <v>0</v>
      </c>
      <c r="N202" s="93">
        <v>0</v>
      </c>
      <c r="O202" s="93">
        <v>0</v>
      </c>
      <c r="P202" s="185">
        <f t="shared" ref="P202:P216" si="78">SUM(D202:O202)</f>
        <v>0</v>
      </c>
      <c r="Q202" s="185"/>
    </row>
    <row r="203" spans="2:17" x14ac:dyDescent="0.2">
      <c r="B203" s="169" t="s">
        <v>314</v>
      </c>
      <c r="C203" s="184"/>
      <c r="D203" s="93">
        <f>D155</f>
        <v>12126683</v>
      </c>
      <c r="E203" s="93">
        <f t="shared" ref="E203:O203" si="79">E155</f>
        <v>-7614772</v>
      </c>
      <c r="F203" s="93">
        <f t="shared" si="79"/>
        <v>473028</v>
      </c>
      <c r="G203" s="93">
        <f t="shared" si="79"/>
        <v>2407991</v>
      </c>
      <c r="H203" s="93">
        <f t="shared" si="79"/>
        <v>6809472</v>
      </c>
      <c r="I203" s="93">
        <f t="shared" si="79"/>
        <v>1560235</v>
      </c>
      <c r="J203" s="93">
        <f t="shared" si="79"/>
        <v>0</v>
      </c>
      <c r="K203" s="93">
        <f t="shared" si="79"/>
        <v>0</v>
      </c>
      <c r="L203" s="93">
        <f t="shared" si="79"/>
        <v>1001702</v>
      </c>
      <c r="M203" s="93">
        <f t="shared" si="79"/>
        <v>1715731</v>
      </c>
      <c r="N203" s="93">
        <f t="shared" si="79"/>
        <v>11224034</v>
      </c>
      <c r="O203" s="93">
        <f t="shared" si="79"/>
        <v>11883254</v>
      </c>
      <c r="P203" s="185">
        <f t="shared" si="78"/>
        <v>41587358</v>
      </c>
      <c r="Q203" s="185"/>
    </row>
    <row r="204" spans="2:17" x14ac:dyDescent="0.2">
      <c r="B204" s="160" t="s">
        <v>315</v>
      </c>
      <c r="C204" s="184"/>
      <c r="D204" s="93">
        <f>SUM(D156:D156)+D164</f>
        <v>3448555</v>
      </c>
      <c r="E204" s="93">
        <f t="shared" ref="E204:O204" si="80">SUM(E156:E156)+E164</f>
        <v>-2075842</v>
      </c>
      <c r="F204" s="93">
        <f t="shared" si="80"/>
        <v>128378</v>
      </c>
      <c r="G204" s="93">
        <f t="shared" si="80"/>
        <v>585540</v>
      </c>
      <c r="H204" s="93">
        <f t="shared" si="80"/>
        <v>1398065</v>
      </c>
      <c r="I204" s="93">
        <f t="shared" si="80"/>
        <v>24530</v>
      </c>
      <c r="J204" s="93">
        <f t="shared" si="80"/>
        <v>0</v>
      </c>
      <c r="K204" s="93">
        <f t="shared" si="80"/>
        <v>0</v>
      </c>
      <c r="L204" s="93">
        <f t="shared" si="80"/>
        <v>17098</v>
      </c>
      <c r="M204" s="93">
        <f t="shared" si="80"/>
        <v>363530</v>
      </c>
      <c r="N204" s="93">
        <f t="shared" si="80"/>
        <v>2855738</v>
      </c>
      <c r="O204" s="93">
        <f t="shared" si="80"/>
        <v>3322282</v>
      </c>
      <c r="P204" s="185">
        <f t="shared" si="78"/>
        <v>10067874</v>
      </c>
      <c r="Q204" s="185"/>
    </row>
    <row r="205" spans="2:17" x14ac:dyDescent="0.2">
      <c r="B205" s="169" t="s">
        <v>316</v>
      </c>
      <c r="C205" s="184"/>
      <c r="D205" s="93">
        <f>SUM(D157:D157)+D165</f>
        <v>669833</v>
      </c>
      <c r="E205" s="93">
        <f t="shared" ref="E205:O205" si="81">SUM(E157:E157)+E165</f>
        <v>-403520</v>
      </c>
      <c r="F205" s="93">
        <f t="shared" si="81"/>
        <v>28969</v>
      </c>
      <c r="G205" s="93">
        <f t="shared" si="81"/>
        <v>145624</v>
      </c>
      <c r="H205" s="93">
        <f t="shared" si="81"/>
        <v>480685</v>
      </c>
      <c r="I205" s="93">
        <f t="shared" si="81"/>
        <v>124587</v>
      </c>
      <c r="J205" s="93">
        <f t="shared" si="81"/>
        <v>0</v>
      </c>
      <c r="K205" s="93">
        <f t="shared" si="81"/>
        <v>0</v>
      </c>
      <c r="L205" s="93">
        <f t="shared" si="81"/>
        <v>49115</v>
      </c>
      <c r="M205" s="93">
        <f t="shared" si="81"/>
        <v>95773</v>
      </c>
      <c r="N205" s="93">
        <f t="shared" si="81"/>
        <v>576992</v>
      </c>
      <c r="O205" s="93">
        <f t="shared" si="81"/>
        <v>616556</v>
      </c>
      <c r="P205" s="185">
        <f t="shared" si="78"/>
        <v>2384614</v>
      </c>
      <c r="Q205" s="185"/>
    </row>
    <row r="206" spans="2:17" x14ac:dyDescent="0.2">
      <c r="B206" s="169" t="s">
        <v>317</v>
      </c>
      <c r="C206" s="184"/>
      <c r="D206" s="93">
        <v>0</v>
      </c>
      <c r="E206" s="93">
        <v>0</v>
      </c>
      <c r="F206" s="93">
        <v>0</v>
      </c>
      <c r="G206" s="93">
        <v>0</v>
      </c>
      <c r="H206" s="93">
        <v>0</v>
      </c>
      <c r="I206" s="93">
        <v>0</v>
      </c>
      <c r="J206" s="93">
        <v>0</v>
      </c>
      <c r="K206" s="93">
        <v>0</v>
      </c>
      <c r="L206" s="93">
        <v>0</v>
      </c>
      <c r="M206" s="93">
        <v>0</v>
      </c>
      <c r="N206" s="93">
        <v>0</v>
      </c>
      <c r="O206" s="93">
        <v>0</v>
      </c>
      <c r="P206" s="185">
        <f t="shared" si="78"/>
        <v>0</v>
      </c>
      <c r="Q206" s="185"/>
    </row>
    <row r="207" spans="2:17" x14ac:dyDescent="0.2">
      <c r="B207" s="169" t="s">
        <v>318</v>
      </c>
      <c r="C207" s="184"/>
      <c r="D207" s="93">
        <v>0</v>
      </c>
      <c r="E207" s="93">
        <v>0</v>
      </c>
      <c r="F207" s="93">
        <v>0</v>
      </c>
      <c r="G207" s="93">
        <v>0</v>
      </c>
      <c r="H207" s="93">
        <v>0</v>
      </c>
      <c r="I207" s="93">
        <v>0</v>
      </c>
      <c r="J207" s="93">
        <v>0</v>
      </c>
      <c r="K207" s="93">
        <v>0</v>
      </c>
      <c r="L207" s="93">
        <v>0</v>
      </c>
      <c r="M207" s="93">
        <v>0</v>
      </c>
      <c r="N207" s="93">
        <v>0</v>
      </c>
      <c r="O207" s="93">
        <v>0</v>
      </c>
      <c r="P207" s="185">
        <f t="shared" si="78"/>
        <v>0</v>
      </c>
      <c r="Q207" s="185"/>
    </row>
    <row r="208" spans="2:17" x14ac:dyDescent="0.2">
      <c r="B208" s="169" t="s">
        <v>319</v>
      </c>
      <c r="C208" s="184"/>
      <c r="D208" s="93">
        <f>D161</f>
        <v>70309</v>
      </c>
      <c r="E208" s="93">
        <f t="shared" ref="E208:O210" si="82">E161</f>
        <v>-43357</v>
      </c>
      <c r="F208" s="93">
        <f t="shared" si="82"/>
        <v>1732</v>
      </c>
      <c r="G208" s="93">
        <f t="shared" si="82"/>
        <v>7108</v>
      </c>
      <c r="H208" s="93">
        <f t="shared" si="82"/>
        <v>0</v>
      </c>
      <c r="I208" s="93">
        <f t="shared" si="82"/>
        <v>0</v>
      </c>
      <c r="J208" s="93">
        <f t="shared" si="82"/>
        <v>0</v>
      </c>
      <c r="K208" s="93">
        <f t="shared" si="82"/>
        <v>0</v>
      </c>
      <c r="L208" s="93">
        <f t="shared" si="82"/>
        <v>0</v>
      </c>
      <c r="M208" s="93">
        <f t="shared" si="82"/>
        <v>7017</v>
      </c>
      <c r="N208" s="93">
        <f t="shared" si="82"/>
        <v>13835</v>
      </c>
      <c r="O208" s="93">
        <f t="shared" si="82"/>
        <v>0</v>
      </c>
      <c r="P208" s="185">
        <f t="shared" si="78"/>
        <v>56644</v>
      </c>
      <c r="Q208" s="185"/>
    </row>
    <row r="209" spans="2:17" x14ac:dyDescent="0.2">
      <c r="B209" s="169" t="s">
        <v>320</v>
      </c>
      <c r="C209" s="184"/>
      <c r="D209" s="93">
        <f>D162</f>
        <v>71982</v>
      </c>
      <c r="E209" s="93">
        <f t="shared" si="82"/>
        <v>-47007</v>
      </c>
      <c r="F209" s="93">
        <f t="shared" si="82"/>
        <v>1822</v>
      </c>
      <c r="G209" s="93">
        <f t="shared" si="82"/>
        <v>7404</v>
      </c>
      <c r="H209" s="93">
        <f t="shared" si="82"/>
        <v>0</v>
      </c>
      <c r="I209" s="93">
        <f t="shared" si="82"/>
        <v>0</v>
      </c>
      <c r="J209" s="93">
        <f t="shared" si="82"/>
        <v>0</v>
      </c>
      <c r="K209" s="93">
        <f t="shared" si="82"/>
        <v>0</v>
      </c>
      <c r="L209" s="93">
        <f t="shared" si="82"/>
        <v>0</v>
      </c>
      <c r="M209" s="93">
        <f t="shared" si="82"/>
        <v>8460</v>
      </c>
      <c r="N209" s="93">
        <f t="shared" si="82"/>
        <v>15762</v>
      </c>
      <c r="O209" s="93">
        <f t="shared" si="82"/>
        <v>0</v>
      </c>
      <c r="P209" s="185">
        <f t="shared" si="78"/>
        <v>58423</v>
      </c>
      <c r="Q209" s="185"/>
    </row>
    <row r="210" spans="2:17" x14ac:dyDescent="0.2">
      <c r="B210" s="169" t="s">
        <v>321</v>
      </c>
      <c r="C210" s="184"/>
      <c r="D210" s="93">
        <f>D163</f>
        <v>94022</v>
      </c>
      <c r="E210" s="93">
        <f t="shared" si="82"/>
        <v>-52176</v>
      </c>
      <c r="F210" s="93">
        <f t="shared" si="82"/>
        <v>2076</v>
      </c>
      <c r="G210" s="93">
        <f t="shared" si="82"/>
        <v>8419</v>
      </c>
      <c r="H210" s="93">
        <f t="shared" si="82"/>
        <v>0</v>
      </c>
      <c r="I210" s="93">
        <f t="shared" si="82"/>
        <v>0</v>
      </c>
      <c r="J210" s="93">
        <f t="shared" si="82"/>
        <v>0</v>
      </c>
      <c r="K210" s="93">
        <f t="shared" si="82"/>
        <v>0</v>
      </c>
      <c r="L210" s="93">
        <f t="shared" si="82"/>
        <v>0</v>
      </c>
      <c r="M210" s="93">
        <f t="shared" si="82"/>
        <v>9079</v>
      </c>
      <c r="N210" s="93">
        <f t="shared" si="82"/>
        <v>18997</v>
      </c>
      <c r="O210" s="93">
        <f t="shared" si="82"/>
        <v>0</v>
      </c>
      <c r="P210" s="185">
        <f t="shared" si="78"/>
        <v>80417</v>
      </c>
      <c r="Q210" s="185"/>
    </row>
    <row r="211" spans="2:17" x14ac:dyDescent="0.2">
      <c r="B211" s="8" t="s">
        <v>322</v>
      </c>
      <c r="C211" s="184"/>
      <c r="D211" s="93">
        <f>D166</f>
        <v>115</v>
      </c>
      <c r="E211" s="93">
        <f t="shared" ref="E211:O211" si="83">E166</f>
        <v>-69</v>
      </c>
      <c r="F211" s="93">
        <f t="shared" si="83"/>
        <v>2</v>
      </c>
      <c r="G211" s="93">
        <f t="shared" si="83"/>
        <v>22</v>
      </c>
      <c r="H211" s="93">
        <f t="shared" si="83"/>
        <v>47</v>
      </c>
      <c r="I211" s="93">
        <f t="shared" si="83"/>
        <v>10</v>
      </c>
      <c r="J211" s="93">
        <f t="shared" si="83"/>
        <v>0</v>
      </c>
      <c r="K211" s="93">
        <f t="shared" si="83"/>
        <v>0</v>
      </c>
      <c r="L211" s="93">
        <f t="shared" si="83"/>
        <v>0</v>
      </c>
      <c r="M211" s="93">
        <f t="shared" si="83"/>
        <v>0</v>
      </c>
      <c r="N211" s="93">
        <f t="shared" si="83"/>
        <v>0</v>
      </c>
      <c r="O211" s="93">
        <f t="shared" si="83"/>
        <v>0</v>
      </c>
      <c r="P211" s="185">
        <f>SUM(D211:O211)</f>
        <v>127</v>
      </c>
      <c r="Q211" s="185"/>
    </row>
    <row r="212" spans="2:17" x14ac:dyDescent="0.2">
      <c r="B212" s="8" t="s">
        <v>323</v>
      </c>
      <c r="C212" s="184"/>
      <c r="D212" s="93">
        <f>D158</f>
        <v>53960</v>
      </c>
      <c r="E212" s="93">
        <f t="shared" ref="E212:O213" si="84">E158</f>
        <v>-31805</v>
      </c>
      <c r="F212" s="93">
        <f t="shared" si="84"/>
        <v>1092</v>
      </c>
      <c r="G212" s="93">
        <f t="shared" si="84"/>
        <v>12521</v>
      </c>
      <c r="H212" s="93">
        <f t="shared" si="84"/>
        <v>25984</v>
      </c>
      <c r="I212" s="93">
        <f t="shared" si="84"/>
        <v>0</v>
      </c>
      <c r="J212" s="93">
        <f t="shared" si="84"/>
        <v>0</v>
      </c>
      <c r="K212" s="93">
        <f t="shared" si="84"/>
        <v>0</v>
      </c>
      <c r="L212" s="93">
        <f t="shared" si="84"/>
        <v>0</v>
      </c>
      <c r="M212" s="93">
        <f t="shared" si="84"/>
        <v>6579</v>
      </c>
      <c r="N212" s="93">
        <f t="shared" si="84"/>
        <v>52581</v>
      </c>
      <c r="O212" s="93">
        <f t="shared" si="84"/>
        <v>37286</v>
      </c>
      <c r="P212" s="185">
        <f t="shared" si="78"/>
        <v>158198</v>
      </c>
      <c r="Q212" s="185"/>
    </row>
    <row r="213" spans="2:17" x14ac:dyDescent="0.2">
      <c r="B213" s="8" t="s">
        <v>324</v>
      </c>
      <c r="C213" s="184"/>
      <c r="D213" s="93">
        <f>D159</f>
        <v>95773</v>
      </c>
      <c r="E213" s="93">
        <f t="shared" si="84"/>
        <v>-40499</v>
      </c>
      <c r="F213" s="93">
        <f t="shared" si="84"/>
        <v>1613</v>
      </c>
      <c r="G213" s="93">
        <f t="shared" si="84"/>
        <v>20904</v>
      </c>
      <c r="H213" s="93">
        <f t="shared" si="84"/>
        <v>62330</v>
      </c>
      <c r="I213" s="93">
        <f t="shared" si="84"/>
        <v>18537</v>
      </c>
      <c r="J213" s="93">
        <f t="shared" si="84"/>
        <v>0</v>
      </c>
      <c r="K213" s="93">
        <f t="shared" si="84"/>
        <v>0</v>
      </c>
      <c r="L213" s="93">
        <f t="shared" si="84"/>
        <v>0</v>
      </c>
      <c r="M213" s="93">
        <f t="shared" si="84"/>
        <v>10229</v>
      </c>
      <c r="N213" s="93">
        <f t="shared" si="84"/>
        <v>85356</v>
      </c>
      <c r="O213" s="93">
        <f t="shared" si="84"/>
        <v>62901</v>
      </c>
      <c r="P213" s="185">
        <f t="shared" si="78"/>
        <v>317144</v>
      </c>
      <c r="Q213" s="185"/>
    </row>
    <row r="214" spans="2:17" x14ac:dyDescent="0.2">
      <c r="B214" s="8" t="s">
        <v>325</v>
      </c>
      <c r="C214" s="184"/>
      <c r="D214" s="93">
        <v>0</v>
      </c>
      <c r="E214" s="93">
        <v>0</v>
      </c>
      <c r="F214" s="93">
        <v>0</v>
      </c>
      <c r="G214" s="93">
        <v>0</v>
      </c>
      <c r="H214" s="93">
        <v>0</v>
      </c>
      <c r="I214" s="93">
        <v>0</v>
      </c>
      <c r="J214" s="93">
        <v>0</v>
      </c>
      <c r="K214" s="93">
        <v>0</v>
      </c>
      <c r="L214" s="93">
        <v>0</v>
      </c>
      <c r="M214" s="93">
        <v>0</v>
      </c>
      <c r="N214" s="93">
        <v>0</v>
      </c>
      <c r="O214" s="93">
        <v>0</v>
      </c>
      <c r="P214" s="185">
        <f t="shared" si="78"/>
        <v>0</v>
      </c>
      <c r="Q214" s="185"/>
    </row>
    <row r="215" spans="2:17" x14ac:dyDescent="0.2">
      <c r="B215" s="8" t="s">
        <v>326</v>
      </c>
      <c r="C215" s="184"/>
      <c r="D215" s="93">
        <f>D160</f>
        <v>167857</v>
      </c>
      <c r="E215" s="93">
        <f t="shared" ref="E215:O215" si="85">E160</f>
        <v>-89985</v>
      </c>
      <c r="F215" s="93">
        <f t="shared" si="85"/>
        <v>2749</v>
      </c>
      <c r="G215" s="93">
        <f t="shared" si="85"/>
        <v>37151</v>
      </c>
      <c r="H215" s="93">
        <f t="shared" si="85"/>
        <v>109586</v>
      </c>
      <c r="I215" s="93">
        <f t="shared" si="85"/>
        <v>24947</v>
      </c>
      <c r="J215" s="93">
        <f t="shared" si="85"/>
        <v>0</v>
      </c>
      <c r="K215" s="93">
        <f t="shared" si="85"/>
        <v>0</v>
      </c>
      <c r="L215" s="93">
        <f t="shared" si="85"/>
        <v>0</v>
      </c>
      <c r="M215" s="93">
        <f t="shared" si="85"/>
        <v>13997</v>
      </c>
      <c r="N215" s="93">
        <f t="shared" si="85"/>
        <v>152996</v>
      </c>
      <c r="O215" s="93">
        <f t="shared" si="85"/>
        <v>111414</v>
      </c>
      <c r="P215" s="185">
        <f t="shared" si="78"/>
        <v>530712</v>
      </c>
      <c r="Q215" s="185"/>
    </row>
    <row r="216" spans="2:17" s="77" customFormat="1" x14ac:dyDescent="0.2">
      <c r="B216" s="160" t="s">
        <v>133</v>
      </c>
      <c r="C216" s="442"/>
      <c r="D216" s="93">
        <f>D167</f>
        <v>411040</v>
      </c>
      <c r="E216" s="93">
        <f t="shared" ref="E216:O216" si="86">E167</f>
        <v>-247412</v>
      </c>
      <c r="F216" s="93">
        <f t="shared" si="86"/>
        <v>7408</v>
      </c>
      <c r="G216" s="93">
        <f t="shared" si="86"/>
        <v>109805</v>
      </c>
      <c r="H216" s="93">
        <f t="shared" si="86"/>
        <v>290178</v>
      </c>
      <c r="I216" s="93">
        <f t="shared" si="86"/>
        <v>87068</v>
      </c>
      <c r="J216" s="93">
        <f t="shared" si="86"/>
        <v>0</v>
      </c>
      <c r="K216" s="93">
        <f t="shared" si="86"/>
        <v>0</v>
      </c>
      <c r="L216" s="93">
        <f t="shared" si="86"/>
        <v>76403</v>
      </c>
      <c r="M216" s="93">
        <f t="shared" si="86"/>
        <v>48603</v>
      </c>
      <c r="N216" s="93">
        <f t="shared" si="86"/>
        <v>412742</v>
      </c>
      <c r="O216" s="93">
        <f t="shared" si="86"/>
        <v>246614</v>
      </c>
      <c r="P216" s="93">
        <f t="shared" si="78"/>
        <v>1442449</v>
      </c>
      <c r="Q216" s="93"/>
    </row>
    <row r="217" spans="2:17" x14ac:dyDescent="0.2">
      <c r="B217" s="156" t="s">
        <v>301</v>
      </c>
      <c r="C217" s="188"/>
      <c r="D217" s="205">
        <f>SUM(D202:D216)</f>
        <v>17210129</v>
      </c>
      <c r="E217" s="205">
        <f t="shared" ref="E217:P217" si="87">SUM(E202:E216)</f>
        <v>-10646444</v>
      </c>
      <c r="F217" s="205">
        <f t="shared" si="87"/>
        <v>648869</v>
      </c>
      <c r="G217" s="205">
        <f t="shared" si="87"/>
        <v>3342489</v>
      </c>
      <c r="H217" s="205">
        <f t="shared" si="87"/>
        <v>9176347</v>
      </c>
      <c r="I217" s="205">
        <f t="shared" si="87"/>
        <v>1839914</v>
      </c>
      <c r="J217" s="205">
        <f t="shared" si="87"/>
        <v>0</v>
      </c>
      <c r="K217" s="205">
        <f t="shared" si="87"/>
        <v>0</v>
      </c>
      <c r="L217" s="205">
        <f t="shared" si="87"/>
        <v>1144318</v>
      </c>
      <c r="M217" s="205">
        <f t="shared" si="87"/>
        <v>2278998</v>
      </c>
      <c r="N217" s="205">
        <f t="shared" si="87"/>
        <v>15409033</v>
      </c>
      <c r="O217" s="205">
        <f t="shared" si="87"/>
        <v>16280307</v>
      </c>
      <c r="P217" s="205">
        <f t="shared" si="87"/>
        <v>56683960</v>
      </c>
      <c r="Q217" s="157"/>
    </row>
    <row r="218" spans="2:17" x14ac:dyDescent="0.2">
      <c r="B218" s="208" t="s">
        <v>219</v>
      </c>
      <c r="C218" s="209"/>
      <c r="D218" s="210">
        <f>D217-D152</f>
        <v>-1.0336297564208508</v>
      </c>
      <c r="E218" s="210">
        <f t="shared" ref="E218:O218" si="88">E217-E152</f>
        <v>1.0201138965785503</v>
      </c>
      <c r="F218" s="210">
        <f t="shared" si="88"/>
        <v>1.945725679397583</v>
      </c>
      <c r="G218" s="210">
        <f t="shared" si="88"/>
        <v>-1.1089804284274578</v>
      </c>
      <c r="H218" s="210">
        <v>-0.57264885306358304</v>
      </c>
      <c r="I218" s="210">
        <f t="shared" si="88"/>
        <v>-6.451600044965744E-2</v>
      </c>
      <c r="J218" s="210">
        <f t="shared" si="88"/>
        <v>0</v>
      </c>
      <c r="K218" s="210">
        <f t="shared" si="88"/>
        <v>0</v>
      </c>
      <c r="L218" s="210">
        <f>L217-L152</f>
        <v>-0.46923542395234108</v>
      </c>
      <c r="M218" s="210">
        <f t="shared" si="88"/>
        <v>1.1866466416977346</v>
      </c>
      <c r="N218" s="210">
        <f t="shared" si="88"/>
        <v>-0.28063419461250305</v>
      </c>
      <c r="O218" s="210">
        <f t="shared" si="88"/>
        <v>0.39442460238933563</v>
      </c>
      <c r="P218" s="210">
        <f>P217-P152</f>
        <v>1.7340948134660721</v>
      </c>
      <c r="Q218" s="157"/>
    </row>
    <row r="219" spans="2:17" x14ac:dyDescent="0.2">
      <c r="C219" s="188"/>
      <c r="D219" s="157"/>
      <c r="E219" s="157"/>
      <c r="F219" s="157"/>
      <c r="G219" s="157"/>
      <c r="H219" s="157"/>
      <c r="I219" s="157"/>
      <c r="J219" s="157"/>
      <c r="K219" s="157"/>
      <c r="L219" s="157"/>
      <c r="M219" s="157"/>
      <c r="N219" s="157"/>
      <c r="O219" s="157"/>
      <c r="P219" s="157"/>
      <c r="Q219" s="157"/>
    </row>
    <row r="220" spans="2:17" x14ac:dyDescent="0.2">
      <c r="B220" s="99" t="s">
        <v>327</v>
      </c>
      <c r="C220" s="188"/>
      <c r="D220" s="157"/>
      <c r="E220" s="157"/>
      <c r="F220" s="157"/>
      <c r="G220" s="157"/>
      <c r="H220" s="157"/>
      <c r="I220" s="157"/>
      <c r="J220" s="157"/>
      <c r="K220" s="157"/>
      <c r="L220" s="157"/>
      <c r="M220" s="157"/>
      <c r="N220" s="157"/>
      <c r="O220" s="157"/>
      <c r="P220" s="157"/>
      <c r="Q220" s="157"/>
    </row>
    <row r="221" spans="2:17" x14ac:dyDescent="0.2">
      <c r="B221" s="156" t="s">
        <v>313</v>
      </c>
      <c r="C221" s="188"/>
      <c r="D221" s="157">
        <f>D187</f>
        <v>798</v>
      </c>
      <c r="E221" s="157">
        <f t="shared" ref="E221:O221" si="89">E187</f>
        <v>798</v>
      </c>
      <c r="F221" s="157">
        <f t="shared" si="89"/>
        <v>798</v>
      </c>
      <c r="G221" s="157">
        <f t="shared" si="89"/>
        <v>798</v>
      </c>
      <c r="H221" s="157">
        <f t="shared" si="89"/>
        <v>798</v>
      </c>
      <c r="I221" s="157">
        <f t="shared" si="89"/>
        <v>798</v>
      </c>
      <c r="J221" s="157">
        <f t="shared" si="89"/>
        <v>769.5</v>
      </c>
      <c r="K221" s="157">
        <f t="shared" si="89"/>
        <v>817</v>
      </c>
      <c r="L221" s="157">
        <f t="shared" si="89"/>
        <v>826.5</v>
      </c>
      <c r="M221" s="157">
        <f t="shared" si="89"/>
        <v>665</v>
      </c>
      <c r="N221" s="157">
        <f t="shared" si="89"/>
        <v>807.5</v>
      </c>
      <c r="O221" s="157">
        <f t="shared" si="89"/>
        <v>712.5</v>
      </c>
      <c r="P221" s="193">
        <f t="shared" ref="P221:P234" si="90">SUM(D221:O221)</f>
        <v>9386</v>
      </c>
      <c r="Q221" s="193"/>
    </row>
    <row r="222" spans="2:17" x14ac:dyDescent="0.2">
      <c r="B222" s="156" t="s">
        <v>314</v>
      </c>
      <c r="C222" s="188"/>
      <c r="D222" s="157">
        <f>D172+D188</f>
        <v>95198450.993036285</v>
      </c>
      <c r="E222" s="157">
        <f t="shared" ref="E222:O222" si="91">E172+E188</f>
        <v>78952934.00912714</v>
      </c>
      <c r="F222" s="157">
        <f t="shared" si="91"/>
        <v>73759444.10060966</v>
      </c>
      <c r="G222" s="157">
        <f t="shared" si="91"/>
        <v>54297120.550341114</v>
      </c>
      <c r="H222" s="157">
        <f t="shared" si="91"/>
        <v>28717279.571016021</v>
      </c>
      <c r="I222" s="157">
        <f t="shared" si="91"/>
        <v>20200570.827885494</v>
      </c>
      <c r="J222" s="157">
        <f t="shared" si="91"/>
        <v>13034137.192011889</v>
      </c>
      <c r="K222" s="157">
        <f t="shared" si="91"/>
        <v>12666894.05795379</v>
      </c>
      <c r="L222" s="157">
        <f t="shared" si="91"/>
        <v>18834188.296897218</v>
      </c>
      <c r="M222" s="157">
        <f t="shared" si="91"/>
        <v>44369023.013136365</v>
      </c>
      <c r="N222" s="157">
        <f t="shared" si="91"/>
        <v>73544917.766261995</v>
      </c>
      <c r="O222" s="157">
        <f t="shared" si="91"/>
        <v>99267758.016458899</v>
      </c>
      <c r="P222" s="193">
        <f t="shared" si="90"/>
        <v>612842718.39473593</v>
      </c>
      <c r="Q222" s="193"/>
    </row>
    <row r="223" spans="2:17" x14ac:dyDescent="0.2">
      <c r="B223" s="160" t="s">
        <v>315</v>
      </c>
      <c r="C223" s="188"/>
      <c r="D223" s="157">
        <f>SUM(D173:D173)+D181</f>
        <v>33357987.33023902</v>
      </c>
      <c r="E223" s="157">
        <f t="shared" ref="E223:O223" si="92">SUM(E173:E173)+E181</f>
        <v>28512395.056736313</v>
      </c>
      <c r="F223" s="157">
        <f t="shared" si="92"/>
        <v>27686580.478845049</v>
      </c>
      <c r="G223" s="157">
        <f t="shared" si="92"/>
        <v>19090188.634855922</v>
      </c>
      <c r="H223" s="157">
        <f t="shared" si="92"/>
        <v>12978499.757845372</v>
      </c>
      <c r="I223" s="157">
        <f t="shared" si="92"/>
        <v>10443873.238757303</v>
      </c>
      <c r="J223" s="157">
        <f t="shared" si="92"/>
        <v>7644096.0075623002</v>
      </c>
      <c r="K223" s="157">
        <f t="shared" si="92"/>
        <v>8241900.0369669097</v>
      </c>
      <c r="L223" s="157">
        <f t="shared" si="92"/>
        <v>9239228.712477671</v>
      </c>
      <c r="M223" s="157">
        <f t="shared" si="92"/>
        <v>16452262.621835252</v>
      </c>
      <c r="N223" s="157">
        <f t="shared" si="92"/>
        <v>24988790.801142473</v>
      </c>
      <c r="O223" s="157">
        <f t="shared" si="92"/>
        <v>36460101.781539343</v>
      </c>
      <c r="P223" s="193">
        <f t="shared" si="90"/>
        <v>235095904.45880297</v>
      </c>
      <c r="Q223" s="193"/>
    </row>
    <row r="224" spans="2:17" x14ac:dyDescent="0.2">
      <c r="B224" s="156" t="s">
        <v>316</v>
      </c>
      <c r="C224" s="188"/>
      <c r="D224" s="157">
        <f>D174+D182</f>
        <v>8307365.0867978148</v>
      </c>
      <c r="E224" s="157">
        <f t="shared" ref="E224:O224" si="93">E174+E182</f>
        <v>7075608.1657280698</v>
      </c>
      <c r="F224" s="157">
        <f t="shared" si="93"/>
        <v>6869244.8347423151</v>
      </c>
      <c r="G224" s="157">
        <f t="shared" si="93"/>
        <v>5805316.6181811141</v>
      </c>
      <c r="H224" s="157">
        <f t="shared" si="93"/>
        <v>4018706.9293755409</v>
      </c>
      <c r="I224" s="157">
        <f t="shared" si="93"/>
        <v>4594141.0625828831</v>
      </c>
      <c r="J224" s="157">
        <f t="shared" si="93"/>
        <v>622642.19161639689</v>
      </c>
      <c r="K224" s="157">
        <f t="shared" si="93"/>
        <v>5317375.6049357168</v>
      </c>
      <c r="L224" s="157">
        <f t="shared" si="93"/>
        <v>3404556.2854409129</v>
      </c>
      <c r="M224" s="157">
        <f t="shared" si="93"/>
        <v>4839090.8665300645</v>
      </c>
      <c r="N224" s="157">
        <f t="shared" si="93"/>
        <v>6430309.8017078899</v>
      </c>
      <c r="O224" s="157">
        <f t="shared" si="93"/>
        <v>8737368.1961526219</v>
      </c>
      <c r="P224" s="193">
        <f t="shared" si="90"/>
        <v>66021725.64379134</v>
      </c>
      <c r="Q224" s="193"/>
    </row>
    <row r="225" spans="2:17" x14ac:dyDescent="0.2">
      <c r="B225" s="156" t="s">
        <v>317</v>
      </c>
      <c r="C225" s="188"/>
      <c r="D225" s="157">
        <f>D189</f>
        <v>0</v>
      </c>
      <c r="E225" s="157">
        <f t="shared" ref="E225:O225" si="94">E189</f>
        <v>0</v>
      </c>
      <c r="F225" s="157">
        <f t="shared" si="94"/>
        <v>0</v>
      </c>
      <c r="G225" s="157">
        <f t="shared" si="94"/>
        <v>0</v>
      </c>
      <c r="H225" s="157">
        <f t="shared" si="94"/>
        <v>0</v>
      </c>
      <c r="I225" s="157">
        <f t="shared" si="94"/>
        <v>0</v>
      </c>
      <c r="J225" s="157">
        <f t="shared" si="94"/>
        <v>0</v>
      </c>
      <c r="K225" s="157">
        <f t="shared" si="94"/>
        <v>0</v>
      </c>
      <c r="L225" s="157">
        <f t="shared" si="94"/>
        <v>0</v>
      </c>
      <c r="M225" s="157">
        <f t="shared" si="94"/>
        <v>0</v>
      </c>
      <c r="N225" s="157">
        <f t="shared" si="94"/>
        <v>0</v>
      </c>
      <c r="O225" s="157">
        <f t="shared" si="94"/>
        <v>0</v>
      </c>
      <c r="P225" s="193">
        <f t="shared" si="90"/>
        <v>0</v>
      </c>
      <c r="Q225" s="193"/>
    </row>
    <row r="226" spans="2:17" x14ac:dyDescent="0.2">
      <c r="B226" s="156" t="s">
        <v>318</v>
      </c>
      <c r="C226" s="188"/>
      <c r="D226" s="157"/>
      <c r="E226" s="157"/>
      <c r="F226" s="157"/>
      <c r="G226" s="157"/>
      <c r="H226" s="157"/>
      <c r="I226" s="157"/>
      <c r="J226" s="157"/>
      <c r="K226" s="157"/>
      <c r="L226" s="157"/>
      <c r="M226" s="157"/>
      <c r="N226" s="157"/>
      <c r="O226" s="157"/>
      <c r="P226" s="193">
        <f t="shared" si="90"/>
        <v>0</v>
      </c>
      <c r="Q226" s="193"/>
    </row>
    <row r="227" spans="2:17" x14ac:dyDescent="0.2">
      <c r="B227" s="169" t="s">
        <v>319</v>
      </c>
      <c r="C227" s="184"/>
      <c r="D227" s="93">
        <f>D178+D191</f>
        <v>2227144.1660000002</v>
      </c>
      <c r="E227" s="93">
        <f t="shared" ref="E227:O229" si="95">E178+E191</f>
        <v>394842.63799999992</v>
      </c>
      <c r="F227" s="93">
        <f t="shared" si="95"/>
        <v>2019881.1194999998</v>
      </c>
      <c r="G227" s="93">
        <f t="shared" si="95"/>
        <v>975141.23675000004</v>
      </c>
      <c r="H227" s="93">
        <f t="shared" si="95"/>
        <v>950340.32025000011</v>
      </c>
      <c r="I227" s="93">
        <f t="shared" si="95"/>
        <v>1505850.7620000001</v>
      </c>
      <c r="J227" s="93">
        <f t="shared" si="95"/>
        <v>947457.08775000006</v>
      </c>
      <c r="K227" s="93">
        <f t="shared" si="95"/>
        <v>1108607.1752499999</v>
      </c>
      <c r="L227" s="93">
        <f t="shared" si="95"/>
        <v>748022.79449999996</v>
      </c>
      <c r="M227" s="93">
        <f t="shared" si="95"/>
        <v>1533174.318</v>
      </c>
      <c r="N227" s="93">
        <f t="shared" si="95"/>
        <v>1878986.94</v>
      </c>
      <c r="O227" s="93">
        <f t="shared" si="95"/>
        <v>1485657.4980000001</v>
      </c>
      <c r="P227" s="185">
        <f t="shared" si="90"/>
        <v>15775106.056</v>
      </c>
      <c r="Q227" s="185"/>
    </row>
    <row r="228" spans="2:17" x14ac:dyDescent="0.2">
      <c r="B228" s="169" t="s">
        <v>320</v>
      </c>
      <c r="C228" s="184"/>
      <c r="D228" s="93">
        <f>D179+D192</f>
        <v>1266593.4372907197</v>
      </c>
      <c r="E228" s="93">
        <f t="shared" si="95"/>
        <v>1080937.7134342943</v>
      </c>
      <c r="F228" s="93">
        <f t="shared" si="95"/>
        <v>1085284.0685516766</v>
      </c>
      <c r="G228" s="93">
        <f t="shared" si="95"/>
        <v>933831.08346046286</v>
      </c>
      <c r="H228" s="93">
        <f t="shared" si="95"/>
        <v>524664.32248385483</v>
      </c>
      <c r="I228" s="93">
        <f t="shared" si="95"/>
        <v>429200.07629915647</v>
      </c>
      <c r="J228" s="93">
        <f t="shared" si="95"/>
        <v>229069.38598556269</v>
      </c>
      <c r="K228" s="93">
        <f t="shared" si="95"/>
        <v>210625.33194923261</v>
      </c>
      <c r="L228" s="93">
        <f t="shared" si="95"/>
        <v>296661.1720768041</v>
      </c>
      <c r="M228" s="93">
        <f t="shared" si="95"/>
        <v>683691.36391755927</v>
      </c>
      <c r="N228" s="93">
        <f t="shared" si="95"/>
        <v>831033.6584867338</v>
      </c>
      <c r="O228" s="93">
        <f t="shared" si="95"/>
        <v>1325111.1229285158</v>
      </c>
      <c r="P228" s="185">
        <f t="shared" si="90"/>
        <v>8896702.7368645743</v>
      </c>
      <c r="Q228" s="185"/>
    </row>
    <row r="229" spans="2:17" x14ac:dyDescent="0.2">
      <c r="B229" s="169" t="s">
        <v>321</v>
      </c>
      <c r="C229" s="184"/>
      <c r="D229" s="93">
        <f>D180+D193</f>
        <v>3003631.6840000008</v>
      </c>
      <c r="E229" s="93">
        <f t="shared" si="95"/>
        <v>1116651.3029999994</v>
      </c>
      <c r="F229" s="93">
        <f t="shared" si="95"/>
        <v>4159259.0304999999</v>
      </c>
      <c r="G229" s="93">
        <f t="shared" si="95"/>
        <v>92592.65874999974</v>
      </c>
      <c r="H229" s="93">
        <f t="shared" si="95"/>
        <v>2010424.8994999998</v>
      </c>
      <c r="I229" s="93">
        <f t="shared" si="95"/>
        <v>1783685.3682499998</v>
      </c>
      <c r="J229" s="93">
        <f t="shared" si="95"/>
        <v>1382354.0072500003</v>
      </c>
      <c r="K229" s="93">
        <f t="shared" si="95"/>
        <v>1653354.8407499997</v>
      </c>
      <c r="L229" s="93">
        <f t="shared" si="95"/>
        <v>1304457.4219999998</v>
      </c>
      <c r="M229" s="93">
        <f t="shared" si="95"/>
        <v>2263116.4950000001</v>
      </c>
      <c r="N229" s="93">
        <f t="shared" si="95"/>
        <v>1992875.493</v>
      </c>
      <c r="O229" s="93">
        <f t="shared" si="95"/>
        <v>2036573.108</v>
      </c>
      <c r="P229" s="185">
        <f t="shared" si="90"/>
        <v>22798976.309999999</v>
      </c>
      <c r="Q229" s="185"/>
    </row>
    <row r="230" spans="2:17" x14ac:dyDescent="0.2">
      <c r="B230" s="8" t="s">
        <v>322</v>
      </c>
      <c r="C230" s="184"/>
      <c r="D230" s="93">
        <f>D183+D190</f>
        <v>6682.83</v>
      </c>
      <c r="E230" s="93">
        <f t="shared" ref="E230:O230" si="96">E183+E190</f>
        <v>5882.5</v>
      </c>
      <c r="F230" s="93">
        <f t="shared" si="96"/>
        <v>4604.76</v>
      </c>
      <c r="G230" s="93">
        <f t="shared" si="96"/>
        <v>4709.58</v>
      </c>
      <c r="H230" s="93">
        <f t="shared" si="96"/>
        <v>3298.3600000000006</v>
      </c>
      <c r="I230" s="93">
        <f t="shared" si="96"/>
        <v>1401.1499999999992</v>
      </c>
      <c r="J230" s="93">
        <f t="shared" si="96"/>
        <v>220.76999999999998</v>
      </c>
      <c r="K230" s="93">
        <f t="shared" si="96"/>
        <v>1962.5200000000004</v>
      </c>
      <c r="L230" s="93">
        <f t="shared" si="96"/>
        <v>548.85999999999945</v>
      </c>
      <c r="M230" s="93">
        <f t="shared" si="96"/>
        <v>2932.3549999999996</v>
      </c>
      <c r="N230" s="93">
        <f t="shared" si="96"/>
        <v>89384.865000000005</v>
      </c>
      <c r="O230" s="93">
        <f t="shared" si="96"/>
        <v>-85274.33</v>
      </c>
      <c r="P230" s="185">
        <f t="shared" si="90"/>
        <v>36354.22</v>
      </c>
      <c r="Q230" s="185"/>
    </row>
    <row r="231" spans="2:17" x14ac:dyDescent="0.2">
      <c r="B231" s="8" t="s">
        <v>323</v>
      </c>
      <c r="C231" s="184"/>
      <c r="D231" s="93">
        <f>D175+D194</f>
        <v>2045471.7199999997</v>
      </c>
      <c r="E231" s="93">
        <f t="shared" ref="E231:O232" si="97">E175+E194</f>
        <v>2916574.09</v>
      </c>
      <c r="F231" s="93">
        <f t="shared" si="97"/>
        <v>740524.21000000043</v>
      </c>
      <c r="G231" s="93">
        <f t="shared" si="97"/>
        <v>1696260.7099999995</v>
      </c>
      <c r="H231" s="93">
        <f t="shared" si="97"/>
        <v>1672308.4400000004</v>
      </c>
      <c r="I231" s="93">
        <f t="shared" si="97"/>
        <v>1470403.8599999999</v>
      </c>
      <c r="J231" s="93">
        <f t="shared" si="97"/>
        <v>1208674.2000000002</v>
      </c>
      <c r="K231" s="93">
        <f t="shared" si="97"/>
        <v>1883968.17</v>
      </c>
      <c r="L231" s="93">
        <f t="shared" si="97"/>
        <v>1445352.4800000002</v>
      </c>
      <c r="M231" s="93">
        <f t="shared" si="97"/>
        <v>1705213.1566666667</v>
      </c>
      <c r="N231" s="93">
        <f t="shared" si="97"/>
        <v>2063054.1233333338</v>
      </c>
      <c r="O231" s="93">
        <f t="shared" si="97"/>
        <v>1645432.0499999993</v>
      </c>
      <c r="P231" s="185">
        <f t="shared" si="90"/>
        <v>20493237.210000001</v>
      </c>
      <c r="Q231" s="185"/>
    </row>
    <row r="232" spans="2:17" x14ac:dyDescent="0.2">
      <c r="B232" s="8" t="s">
        <v>324</v>
      </c>
      <c r="C232" s="184"/>
      <c r="D232" s="93">
        <f>D176+D195</f>
        <v>6742714.3599999994</v>
      </c>
      <c r="E232" s="93">
        <f t="shared" si="97"/>
        <v>9328347.0199999996</v>
      </c>
      <c r="F232" s="93">
        <f t="shared" si="97"/>
        <v>3667716.5300000007</v>
      </c>
      <c r="G232" s="93">
        <f t="shared" si="97"/>
        <v>5906922.7699999996</v>
      </c>
      <c r="H232" s="93">
        <f t="shared" si="97"/>
        <v>6297567.1500000004</v>
      </c>
      <c r="I232" s="93">
        <f t="shared" si="97"/>
        <v>5976364.2000000002</v>
      </c>
      <c r="J232" s="93">
        <f t="shared" si="97"/>
        <v>5707683.2400000012</v>
      </c>
      <c r="K232" s="93">
        <f t="shared" si="97"/>
        <v>6818455.1600000001</v>
      </c>
      <c r="L232" s="93">
        <f t="shared" si="97"/>
        <v>5143107.4800000004</v>
      </c>
      <c r="M232" s="93">
        <f t="shared" si="97"/>
        <v>6766533.6449999996</v>
      </c>
      <c r="N232" s="93">
        <f t="shared" si="97"/>
        <v>6113374.2350000013</v>
      </c>
      <c r="O232" s="93">
        <f t="shared" si="97"/>
        <v>6304431.2700000005</v>
      </c>
      <c r="P232" s="185">
        <f t="shared" si="90"/>
        <v>74773217.060000002</v>
      </c>
      <c r="Q232" s="185"/>
    </row>
    <row r="233" spans="2:17" x14ac:dyDescent="0.2">
      <c r="B233" s="8" t="s">
        <v>328</v>
      </c>
      <c r="C233" s="184"/>
      <c r="D233" s="93">
        <f>D196</f>
        <v>49343.94</v>
      </c>
      <c r="E233" s="93">
        <f t="shared" ref="E233:O233" si="98">E196</f>
        <v>43260.89</v>
      </c>
      <c r="F233" s="93">
        <f t="shared" si="98"/>
        <v>47997.709999999992</v>
      </c>
      <c r="G233" s="93">
        <f t="shared" si="98"/>
        <v>20571.19000000001</v>
      </c>
      <c r="H233" s="93">
        <f t="shared" si="98"/>
        <v>28894.409999999993</v>
      </c>
      <c r="I233" s="93">
        <f t="shared" si="98"/>
        <v>16796.61</v>
      </c>
      <c r="J233" s="93">
        <f t="shared" si="98"/>
        <v>16355.810000000003</v>
      </c>
      <c r="K233" s="93">
        <f t="shared" si="98"/>
        <v>13575.84</v>
      </c>
      <c r="L233" s="93">
        <f t="shared" si="98"/>
        <v>18921.03</v>
      </c>
      <c r="M233" s="93">
        <f t="shared" si="98"/>
        <v>36888.018333333326</v>
      </c>
      <c r="N233" s="93">
        <f t="shared" si="98"/>
        <v>30447.391666666674</v>
      </c>
      <c r="O233" s="93">
        <f t="shared" si="98"/>
        <v>28235.309999999998</v>
      </c>
      <c r="P233" s="185">
        <f t="shared" si="90"/>
        <v>351288.14999999997</v>
      </c>
      <c r="Q233" s="185"/>
    </row>
    <row r="234" spans="2:17" x14ac:dyDescent="0.2">
      <c r="B234" s="8" t="s">
        <v>326</v>
      </c>
      <c r="C234" s="184"/>
      <c r="D234" s="93">
        <f>D177+D197</f>
        <v>8647512.9600000009</v>
      </c>
      <c r="E234" s="93">
        <f t="shared" ref="E234:O234" si="99">E177+E197</f>
        <v>12081763.039999999</v>
      </c>
      <c r="F234" s="93">
        <f t="shared" si="99"/>
        <v>6240955.5100000016</v>
      </c>
      <c r="G234" s="93">
        <f t="shared" si="99"/>
        <v>8252639.4800000004</v>
      </c>
      <c r="H234" s="93">
        <f t="shared" si="99"/>
        <v>8341789.8599999975</v>
      </c>
      <c r="I234" s="93">
        <f t="shared" si="99"/>
        <v>7675361.1500000022</v>
      </c>
      <c r="J234" s="93">
        <f t="shared" si="99"/>
        <v>8618473.3499999996</v>
      </c>
      <c r="K234" s="93">
        <f t="shared" si="99"/>
        <v>8692811.5599999987</v>
      </c>
      <c r="L234" s="93">
        <f t="shared" si="99"/>
        <v>7685008.6000000006</v>
      </c>
      <c r="M234" s="93">
        <f t="shared" si="99"/>
        <v>8873497.5899999999</v>
      </c>
      <c r="N234" s="93">
        <f t="shared" si="99"/>
        <v>6312108.0499999998</v>
      </c>
      <c r="O234" s="93">
        <f t="shared" si="99"/>
        <v>9016301.0199999996</v>
      </c>
      <c r="P234" s="185">
        <f t="shared" si="90"/>
        <v>100438222.16999999</v>
      </c>
      <c r="Q234" s="185"/>
    </row>
    <row r="235" spans="2:17" s="77" customFormat="1" x14ac:dyDescent="0.2">
      <c r="B235" s="160" t="s">
        <v>133</v>
      </c>
      <c r="C235" s="442"/>
      <c r="D235" s="93">
        <f>D184</f>
        <v>4443467.7399999993</v>
      </c>
      <c r="E235" s="93">
        <f t="shared" ref="E235:O235" si="100">E184</f>
        <v>5119208.32</v>
      </c>
      <c r="F235" s="93">
        <f t="shared" si="100"/>
        <v>2540427.1900000004</v>
      </c>
      <c r="G235" s="93">
        <f t="shared" si="100"/>
        <v>3287843.1000000006</v>
      </c>
      <c r="H235" s="93">
        <f t="shared" si="100"/>
        <v>2592531.2599999998</v>
      </c>
      <c r="I235" s="93">
        <f t="shared" si="100"/>
        <v>2237876.21</v>
      </c>
      <c r="J235" s="93">
        <f t="shared" si="100"/>
        <v>1817239.8699999994</v>
      </c>
      <c r="K235" s="93">
        <f t="shared" si="100"/>
        <v>1242900.8900000001</v>
      </c>
      <c r="L235" s="93">
        <f t="shared" si="100"/>
        <v>2809839.1500000004</v>
      </c>
      <c r="M235" s="93">
        <f t="shared" si="100"/>
        <v>3988851.4300000006</v>
      </c>
      <c r="N235" s="93">
        <f t="shared" si="100"/>
        <v>2562899.4799999995</v>
      </c>
      <c r="O235" s="93">
        <f t="shared" si="100"/>
        <v>4447782.1100000003</v>
      </c>
      <c r="P235" s="93">
        <f>P184</f>
        <v>37090866.750000007</v>
      </c>
      <c r="Q235" s="93"/>
    </row>
    <row r="236" spans="2:17" x14ac:dyDescent="0.2">
      <c r="B236" s="169" t="s">
        <v>329</v>
      </c>
      <c r="C236" s="184"/>
      <c r="D236" s="192">
        <f t="shared" ref="D236:P236" si="101">SUM(D221:D235)</f>
        <v>165297164.2473639</v>
      </c>
      <c r="E236" s="192">
        <f t="shared" ref="E236:O236" si="102">SUM(E221:E235)</f>
        <v>146629202.7460258</v>
      </c>
      <c r="F236" s="192">
        <f t="shared" si="102"/>
        <v>128822717.54274869</v>
      </c>
      <c r="G236" s="192">
        <f t="shared" si="102"/>
        <v>100363935.6123386</v>
      </c>
      <c r="H236" s="192">
        <f t="shared" si="102"/>
        <v>68137103.280470774</v>
      </c>
      <c r="I236" s="192">
        <f t="shared" si="102"/>
        <v>56336322.515774839</v>
      </c>
      <c r="J236" s="192">
        <f t="shared" si="102"/>
        <v>41229172.612176143</v>
      </c>
      <c r="K236" s="192">
        <f t="shared" si="102"/>
        <v>47853248.187805653</v>
      </c>
      <c r="L236" s="192">
        <f t="shared" si="102"/>
        <v>50930718.783392608</v>
      </c>
      <c r="M236" s="192">
        <f t="shared" si="102"/>
        <v>91514939.873419255</v>
      </c>
      <c r="N236" s="192">
        <f t="shared" si="102"/>
        <v>126838990.10559909</v>
      </c>
      <c r="O236" s="192">
        <f t="shared" si="102"/>
        <v>170670189.65307945</v>
      </c>
      <c r="P236" s="192">
        <f t="shared" si="101"/>
        <v>1194623705.1601946</v>
      </c>
      <c r="Q236" s="93"/>
    </row>
    <row r="237" spans="2:17" x14ac:dyDescent="0.2">
      <c r="B237" s="20" t="s">
        <v>219</v>
      </c>
      <c r="C237" s="443"/>
      <c r="D237" s="212">
        <f>D236-D199</f>
        <v>0</v>
      </c>
      <c r="E237" s="212">
        <f t="shared" ref="E237:P237" si="103">E236-E199</f>
        <v>0</v>
      </c>
      <c r="F237" s="212">
        <f t="shared" si="103"/>
        <v>0</v>
      </c>
      <c r="G237" s="212">
        <f t="shared" si="103"/>
        <v>0</v>
      </c>
      <c r="H237" s="212">
        <f t="shared" si="103"/>
        <v>0</v>
      </c>
      <c r="I237" s="212">
        <f t="shared" si="103"/>
        <v>0</v>
      </c>
      <c r="J237" s="212">
        <f t="shared" si="103"/>
        <v>0</v>
      </c>
      <c r="K237" s="212">
        <f t="shared" si="103"/>
        <v>0</v>
      </c>
      <c r="L237" s="212">
        <f t="shared" si="103"/>
        <v>0</v>
      </c>
      <c r="M237" s="212">
        <f t="shared" si="103"/>
        <v>0</v>
      </c>
      <c r="N237" s="212">
        <f t="shared" si="103"/>
        <v>0</v>
      </c>
      <c r="O237" s="212">
        <f t="shared" si="103"/>
        <v>0</v>
      </c>
      <c r="P237" s="212">
        <f t="shared" si="103"/>
        <v>0</v>
      </c>
      <c r="Q237" s="93"/>
    </row>
    <row r="238" spans="2:17" x14ac:dyDescent="0.2">
      <c r="B238" s="8"/>
      <c r="C238" s="184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</row>
    <row r="239" spans="2:17" x14ac:dyDescent="0.2">
      <c r="B239" s="99" t="s">
        <v>330</v>
      </c>
      <c r="C239" s="184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</row>
    <row r="240" spans="2:17" s="8" customFormat="1" x14ac:dyDescent="0.2">
      <c r="B240" s="160" t="s">
        <v>331</v>
      </c>
      <c r="C240" s="184"/>
      <c r="D240" s="93">
        <f t="shared" ref="D240:O240" si="104">SUM(D36:D38)</f>
        <v>768045</v>
      </c>
      <c r="E240" s="93">
        <f t="shared" si="104"/>
        <v>769188</v>
      </c>
      <c r="F240" s="93">
        <f t="shared" si="104"/>
        <v>769910</v>
      </c>
      <c r="G240" s="93">
        <f t="shared" si="104"/>
        <v>770300</v>
      </c>
      <c r="H240" s="93">
        <f t="shared" si="104"/>
        <v>770946</v>
      </c>
      <c r="I240" s="93">
        <f t="shared" si="104"/>
        <v>771263</v>
      </c>
      <c r="J240" s="93">
        <f t="shared" si="104"/>
        <v>771479</v>
      </c>
      <c r="K240" s="93">
        <f t="shared" si="104"/>
        <v>772033</v>
      </c>
      <c r="L240" s="93">
        <f t="shared" si="104"/>
        <v>772621</v>
      </c>
      <c r="M240" s="93">
        <f t="shared" si="104"/>
        <v>774710</v>
      </c>
      <c r="N240" s="93">
        <f t="shared" si="104"/>
        <v>776870</v>
      </c>
      <c r="O240" s="93">
        <f t="shared" si="104"/>
        <v>778198</v>
      </c>
      <c r="P240" s="93">
        <f t="shared" ref="P240:P253" si="105">SUM(D240:O240)</f>
        <v>9265563</v>
      </c>
      <c r="Q240" s="93"/>
    </row>
    <row r="241" spans="2:17" s="8" customFormat="1" x14ac:dyDescent="0.2">
      <c r="B241" s="160" t="s">
        <v>315</v>
      </c>
      <c r="C241" s="184"/>
      <c r="D241" s="93">
        <f t="shared" ref="D241:O241" si="106">SUM(D40,D47)</f>
        <v>56658</v>
      </c>
      <c r="E241" s="93">
        <f t="shared" si="106"/>
        <v>56661</v>
      </c>
      <c r="F241" s="93">
        <f t="shared" si="106"/>
        <v>56738</v>
      </c>
      <c r="G241" s="93">
        <f t="shared" si="106"/>
        <v>56700</v>
      </c>
      <c r="H241" s="93">
        <f t="shared" si="106"/>
        <v>56684</v>
      </c>
      <c r="I241" s="93">
        <f t="shared" si="106"/>
        <v>56609</v>
      </c>
      <c r="J241" s="93">
        <f t="shared" si="106"/>
        <v>56581</v>
      </c>
      <c r="K241" s="93">
        <f t="shared" si="106"/>
        <v>56565</v>
      </c>
      <c r="L241" s="93">
        <f t="shared" si="106"/>
        <v>56549</v>
      </c>
      <c r="M241" s="93">
        <f t="shared" si="106"/>
        <v>56699</v>
      </c>
      <c r="N241" s="93">
        <f t="shared" si="106"/>
        <v>56842</v>
      </c>
      <c r="O241" s="93">
        <f t="shared" si="106"/>
        <v>56976</v>
      </c>
      <c r="P241" s="93">
        <f t="shared" si="105"/>
        <v>680262</v>
      </c>
      <c r="Q241" s="93"/>
    </row>
    <row r="242" spans="2:17" x14ac:dyDescent="0.2">
      <c r="B242" s="160" t="s">
        <v>316</v>
      </c>
      <c r="C242" s="184"/>
      <c r="D242" s="93">
        <f t="shared" ref="D242:O242" si="107">D41+D48</f>
        <v>1362</v>
      </c>
      <c r="E242" s="93">
        <f t="shared" si="107"/>
        <v>1357</v>
      </c>
      <c r="F242" s="93">
        <f t="shared" si="107"/>
        <v>1360</v>
      </c>
      <c r="G242" s="93">
        <f t="shared" si="107"/>
        <v>1363</v>
      </c>
      <c r="H242" s="93">
        <f t="shared" si="107"/>
        <v>1361</v>
      </c>
      <c r="I242" s="93">
        <f t="shared" si="107"/>
        <v>1352</v>
      </c>
      <c r="J242" s="93">
        <f t="shared" si="107"/>
        <v>1315</v>
      </c>
      <c r="K242" s="93">
        <f t="shared" si="107"/>
        <v>1302</v>
      </c>
      <c r="L242" s="93">
        <f t="shared" si="107"/>
        <v>1301</v>
      </c>
      <c r="M242" s="93">
        <f t="shared" si="107"/>
        <v>1308</v>
      </c>
      <c r="N242" s="93">
        <f t="shared" si="107"/>
        <v>1318</v>
      </c>
      <c r="O242" s="93">
        <f t="shared" si="107"/>
        <v>1319</v>
      </c>
      <c r="P242" s="93">
        <f t="shared" si="105"/>
        <v>16018</v>
      </c>
      <c r="Q242" s="93"/>
    </row>
    <row r="243" spans="2:17" x14ac:dyDescent="0.2">
      <c r="B243" s="169" t="s">
        <v>317</v>
      </c>
      <c r="C243" s="184"/>
      <c r="D243" s="93">
        <f t="shared" ref="D243:O243" si="108">D42</f>
        <v>0</v>
      </c>
      <c r="E243" s="93">
        <f t="shared" si="108"/>
        <v>0</v>
      </c>
      <c r="F243" s="93">
        <f t="shared" si="108"/>
        <v>0</v>
      </c>
      <c r="G243" s="93">
        <f t="shared" si="108"/>
        <v>0</v>
      </c>
      <c r="H243" s="93">
        <f t="shared" si="108"/>
        <v>0</v>
      </c>
      <c r="I243" s="93">
        <f t="shared" si="108"/>
        <v>0</v>
      </c>
      <c r="J243" s="93">
        <f t="shared" si="108"/>
        <v>0</v>
      </c>
      <c r="K243" s="93">
        <f t="shared" si="108"/>
        <v>0</v>
      </c>
      <c r="L243" s="93">
        <f t="shared" si="108"/>
        <v>0</v>
      </c>
      <c r="M243" s="93">
        <f t="shared" si="108"/>
        <v>0</v>
      </c>
      <c r="N243" s="93">
        <f t="shared" si="108"/>
        <v>0</v>
      </c>
      <c r="O243" s="93">
        <f t="shared" si="108"/>
        <v>0</v>
      </c>
      <c r="P243" s="93">
        <f t="shared" si="105"/>
        <v>0</v>
      </c>
      <c r="Q243" s="93"/>
    </row>
    <row r="244" spans="2:17" x14ac:dyDescent="0.2">
      <c r="B244" s="160" t="s">
        <v>332</v>
      </c>
      <c r="C244" s="184"/>
      <c r="D244" s="93">
        <f t="shared" ref="D244:O244" si="109">SUM(D39,D43,D49)</f>
        <v>0</v>
      </c>
      <c r="E244" s="93">
        <f t="shared" si="109"/>
        <v>0</v>
      </c>
      <c r="F244" s="93">
        <f t="shared" si="109"/>
        <v>0</v>
      </c>
      <c r="G244" s="93">
        <f t="shared" si="109"/>
        <v>0</v>
      </c>
      <c r="H244" s="93">
        <f t="shared" si="109"/>
        <v>0</v>
      </c>
      <c r="I244" s="93">
        <f t="shared" si="109"/>
        <v>0</v>
      </c>
      <c r="J244" s="93">
        <f t="shared" si="109"/>
        <v>0</v>
      </c>
      <c r="K244" s="93">
        <f t="shared" si="109"/>
        <v>0</v>
      </c>
      <c r="L244" s="93">
        <f t="shared" si="109"/>
        <v>0</v>
      </c>
      <c r="M244" s="93">
        <f t="shared" si="109"/>
        <v>0</v>
      </c>
      <c r="N244" s="93">
        <f t="shared" si="109"/>
        <v>0</v>
      </c>
      <c r="O244" s="93">
        <f t="shared" si="109"/>
        <v>0</v>
      </c>
      <c r="P244" s="93">
        <f t="shared" si="105"/>
        <v>0</v>
      </c>
      <c r="Q244" s="93"/>
    </row>
    <row r="245" spans="2:17" x14ac:dyDescent="0.2">
      <c r="B245" s="160" t="s">
        <v>319</v>
      </c>
      <c r="C245" s="184"/>
      <c r="D245" s="93">
        <f t="shared" ref="D245:O247" si="110">D44+D50</f>
        <v>29</v>
      </c>
      <c r="E245" s="93">
        <f t="shared" si="110"/>
        <v>29</v>
      </c>
      <c r="F245" s="93">
        <f t="shared" si="110"/>
        <v>29</v>
      </c>
      <c r="G245" s="93">
        <f t="shared" si="110"/>
        <v>29</v>
      </c>
      <c r="H245" s="93">
        <f t="shared" si="110"/>
        <v>29</v>
      </c>
      <c r="I245" s="93">
        <f t="shared" si="110"/>
        <v>28</v>
      </c>
      <c r="J245" s="93">
        <f t="shared" si="110"/>
        <v>28</v>
      </c>
      <c r="K245" s="93">
        <f t="shared" si="110"/>
        <v>28</v>
      </c>
      <c r="L245" s="93">
        <f t="shared" si="110"/>
        <v>28</v>
      </c>
      <c r="M245" s="93">
        <f t="shared" si="110"/>
        <v>28</v>
      </c>
      <c r="N245" s="93">
        <f t="shared" si="110"/>
        <v>28</v>
      </c>
      <c r="O245" s="93">
        <f t="shared" si="110"/>
        <v>28</v>
      </c>
      <c r="P245" s="93">
        <f t="shared" si="105"/>
        <v>341</v>
      </c>
      <c r="Q245" s="93"/>
    </row>
    <row r="246" spans="2:17" x14ac:dyDescent="0.2">
      <c r="B246" s="160" t="s">
        <v>320</v>
      </c>
      <c r="C246" s="184"/>
      <c r="D246" s="93">
        <f t="shared" si="110"/>
        <v>228</v>
      </c>
      <c r="E246" s="93">
        <f t="shared" si="110"/>
        <v>228</v>
      </c>
      <c r="F246" s="93">
        <f t="shared" si="110"/>
        <v>228</v>
      </c>
      <c r="G246" s="93">
        <f t="shared" si="110"/>
        <v>228</v>
      </c>
      <c r="H246" s="93">
        <f t="shared" si="110"/>
        <v>227</v>
      </c>
      <c r="I246" s="93">
        <f t="shared" si="110"/>
        <v>227</v>
      </c>
      <c r="J246" s="93">
        <f t="shared" si="110"/>
        <v>226</v>
      </c>
      <c r="K246" s="93">
        <f t="shared" si="110"/>
        <v>226</v>
      </c>
      <c r="L246" s="93">
        <f t="shared" si="110"/>
        <v>226</v>
      </c>
      <c r="M246" s="93">
        <f t="shared" si="110"/>
        <v>226</v>
      </c>
      <c r="N246" s="93">
        <f t="shared" si="110"/>
        <v>223</v>
      </c>
      <c r="O246" s="93">
        <f t="shared" si="110"/>
        <v>219</v>
      </c>
      <c r="P246" s="93">
        <f t="shared" si="105"/>
        <v>2712</v>
      </c>
      <c r="Q246" s="93"/>
    </row>
    <row r="247" spans="2:17" x14ac:dyDescent="0.2">
      <c r="B247" s="160" t="s">
        <v>321</v>
      </c>
      <c r="C247" s="184"/>
      <c r="D247" s="93">
        <f t="shared" si="110"/>
        <v>5</v>
      </c>
      <c r="E247" s="93">
        <f t="shared" si="110"/>
        <v>5</v>
      </c>
      <c r="F247" s="93">
        <f t="shared" si="110"/>
        <v>5</v>
      </c>
      <c r="G247" s="93">
        <f t="shared" si="110"/>
        <v>5</v>
      </c>
      <c r="H247" s="93">
        <f t="shared" si="110"/>
        <v>5</v>
      </c>
      <c r="I247" s="93">
        <f t="shared" si="110"/>
        <v>5</v>
      </c>
      <c r="J247" s="93">
        <f t="shared" si="110"/>
        <v>5</v>
      </c>
      <c r="K247" s="93">
        <f t="shared" si="110"/>
        <v>5</v>
      </c>
      <c r="L247" s="93">
        <f t="shared" si="110"/>
        <v>5</v>
      </c>
      <c r="M247" s="93">
        <f t="shared" si="110"/>
        <v>5</v>
      </c>
      <c r="N247" s="93">
        <f t="shared" si="110"/>
        <v>5</v>
      </c>
      <c r="O247" s="93">
        <f t="shared" si="110"/>
        <v>5</v>
      </c>
      <c r="P247" s="93">
        <f t="shared" si="105"/>
        <v>60</v>
      </c>
      <c r="Q247" s="93"/>
    </row>
    <row r="248" spans="2:17" x14ac:dyDescent="0.2">
      <c r="B248" s="8" t="s">
        <v>322</v>
      </c>
      <c r="C248" s="184"/>
      <c r="D248" s="93">
        <f>D53+D58</f>
        <v>3</v>
      </c>
      <c r="E248" s="93">
        <f t="shared" ref="E248:O248" si="111">E53+E58</f>
        <v>3</v>
      </c>
      <c r="F248" s="93">
        <f t="shared" si="111"/>
        <v>3</v>
      </c>
      <c r="G248" s="93">
        <f t="shared" si="111"/>
        <v>3</v>
      </c>
      <c r="H248" s="93">
        <f t="shared" si="111"/>
        <v>3</v>
      </c>
      <c r="I248" s="93">
        <f t="shared" si="111"/>
        <v>3</v>
      </c>
      <c r="J248" s="93">
        <f t="shared" si="111"/>
        <v>3</v>
      </c>
      <c r="K248" s="93">
        <f t="shared" si="111"/>
        <v>2</v>
      </c>
      <c r="L248" s="93">
        <f t="shared" si="111"/>
        <v>2</v>
      </c>
      <c r="M248" s="93">
        <f t="shared" si="111"/>
        <v>2</v>
      </c>
      <c r="N248" s="93">
        <f t="shared" si="111"/>
        <v>2</v>
      </c>
      <c r="O248" s="93">
        <f t="shared" si="111"/>
        <v>2</v>
      </c>
      <c r="P248" s="93">
        <f t="shared" si="105"/>
        <v>31</v>
      </c>
      <c r="Q248" s="93"/>
    </row>
    <row r="249" spans="2:17" x14ac:dyDescent="0.2">
      <c r="B249" s="8" t="s">
        <v>323</v>
      </c>
      <c r="C249" s="184"/>
      <c r="D249" s="93">
        <f t="shared" ref="D249:O251" si="112">D54+D59</f>
        <v>103</v>
      </c>
      <c r="E249" s="93">
        <f t="shared" si="112"/>
        <v>105</v>
      </c>
      <c r="F249" s="93">
        <f t="shared" si="112"/>
        <v>105</v>
      </c>
      <c r="G249" s="93">
        <f t="shared" si="112"/>
        <v>105</v>
      </c>
      <c r="H249" s="93">
        <f t="shared" si="112"/>
        <v>105</v>
      </c>
      <c r="I249" s="93">
        <f t="shared" si="112"/>
        <v>109</v>
      </c>
      <c r="J249" s="93">
        <f t="shared" si="112"/>
        <v>109</v>
      </c>
      <c r="K249" s="93">
        <f t="shared" si="112"/>
        <v>109</v>
      </c>
      <c r="L249" s="93">
        <f t="shared" si="112"/>
        <v>109</v>
      </c>
      <c r="M249" s="93">
        <f t="shared" si="112"/>
        <v>109</v>
      </c>
      <c r="N249" s="93">
        <f t="shared" si="112"/>
        <v>106</v>
      </c>
      <c r="O249" s="93">
        <f t="shared" si="112"/>
        <v>106</v>
      </c>
      <c r="P249" s="93">
        <f t="shared" si="105"/>
        <v>1280</v>
      </c>
      <c r="Q249" s="93"/>
    </row>
    <row r="250" spans="2:17" x14ac:dyDescent="0.2">
      <c r="B250" s="8" t="s">
        <v>324</v>
      </c>
      <c r="C250" s="184"/>
      <c r="D250" s="93">
        <f t="shared" si="112"/>
        <v>101</v>
      </c>
      <c r="E250" s="93">
        <f t="shared" si="112"/>
        <v>101</v>
      </c>
      <c r="F250" s="93">
        <f t="shared" si="112"/>
        <v>101</v>
      </c>
      <c r="G250" s="93">
        <f t="shared" si="112"/>
        <v>101</v>
      </c>
      <c r="H250" s="93">
        <f t="shared" si="112"/>
        <v>102</v>
      </c>
      <c r="I250" s="93">
        <f t="shared" si="112"/>
        <v>103</v>
      </c>
      <c r="J250" s="93">
        <f t="shared" si="112"/>
        <v>103</v>
      </c>
      <c r="K250" s="93">
        <f t="shared" si="112"/>
        <v>103</v>
      </c>
      <c r="L250" s="93">
        <f t="shared" si="112"/>
        <v>103</v>
      </c>
      <c r="M250" s="93">
        <f t="shared" si="112"/>
        <v>103</v>
      </c>
      <c r="N250" s="93">
        <f t="shared" si="112"/>
        <v>103</v>
      </c>
      <c r="O250" s="93">
        <f t="shared" si="112"/>
        <v>103</v>
      </c>
      <c r="P250" s="93">
        <f t="shared" si="105"/>
        <v>1227</v>
      </c>
      <c r="Q250" s="93"/>
    </row>
    <row r="251" spans="2:17" x14ac:dyDescent="0.2">
      <c r="B251" s="8" t="s">
        <v>328</v>
      </c>
      <c r="C251" s="184"/>
      <c r="D251" s="93">
        <f>D56+D61</f>
        <v>2</v>
      </c>
      <c r="E251" s="93">
        <f t="shared" si="112"/>
        <v>2</v>
      </c>
      <c r="F251" s="93">
        <f t="shared" si="112"/>
        <v>2</v>
      </c>
      <c r="G251" s="93">
        <f t="shared" si="112"/>
        <v>2</v>
      </c>
      <c r="H251" s="93">
        <f t="shared" si="112"/>
        <v>2</v>
      </c>
      <c r="I251" s="93">
        <f t="shared" si="112"/>
        <v>2</v>
      </c>
      <c r="J251" s="93">
        <f t="shared" si="112"/>
        <v>2</v>
      </c>
      <c r="K251" s="93">
        <f t="shared" si="112"/>
        <v>2</v>
      </c>
      <c r="L251" s="93">
        <f t="shared" si="112"/>
        <v>2</v>
      </c>
      <c r="M251" s="93">
        <f t="shared" si="112"/>
        <v>2</v>
      </c>
      <c r="N251" s="93">
        <f t="shared" si="112"/>
        <v>2</v>
      </c>
      <c r="O251" s="93">
        <f t="shared" si="112"/>
        <v>3</v>
      </c>
      <c r="P251" s="93">
        <f t="shared" si="105"/>
        <v>25</v>
      </c>
      <c r="Q251" s="93"/>
    </row>
    <row r="252" spans="2:17" x14ac:dyDescent="0.2">
      <c r="B252" s="8" t="s">
        <v>326</v>
      </c>
      <c r="C252" s="184"/>
      <c r="D252" s="93">
        <f t="shared" ref="D252:O252" si="113">D57+D62</f>
        <v>10</v>
      </c>
      <c r="E252" s="93">
        <f t="shared" si="113"/>
        <v>10</v>
      </c>
      <c r="F252" s="93">
        <f t="shared" si="113"/>
        <v>10</v>
      </c>
      <c r="G252" s="93">
        <f t="shared" si="113"/>
        <v>10</v>
      </c>
      <c r="H252" s="93">
        <f t="shared" si="113"/>
        <v>10</v>
      </c>
      <c r="I252" s="93">
        <f t="shared" si="113"/>
        <v>10</v>
      </c>
      <c r="J252" s="93">
        <f t="shared" si="113"/>
        <v>10</v>
      </c>
      <c r="K252" s="93">
        <f t="shared" si="113"/>
        <v>10</v>
      </c>
      <c r="L252" s="93">
        <f t="shared" si="113"/>
        <v>10</v>
      </c>
      <c r="M252" s="93">
        <f t="shared" si="113"/>
        <v>10</v>
      </c>
      <c r="N252" s="93">
        <f t="shared" si="113"/>
        <v>10</v>
      </c>
      <c r="O252" s="93">
        <f t="shared" si="113"/>
        <v>10</v>
      </c>
      <c r="P252" s="93">
        <f t="shared" si="105"/>
        <v>120</v>
      </c>
      <c r="Q252" s="93"/>
    </row>
    <row r="253" spans="2:17" s="77" customFormat="1" x14ac:dyDescent="0.2">
      <c r="B253" s="160" t="s">
        <v>133</v>
      </c>
      <c r="C253" s="442"/>
      <c r="D253" s="93">
        <f t="shared" ref="D253:O253" si="114">SUM(D63:D63)</f>
        <v>10</v>
      </c>
      <c r="E253" s="93">
        <f t="shared" si="114"/>
        <v>10</v>
      </c>
      <c r="F253" s="93">
        <f t="shared" si="114"/>
        <v>10</v>
      </c>
      <c r="G253" s="93">
        <f t="shared" si="114"/>
        <v>10</v>
      </c>
      <c r="H253" s="93">
        <f t="shared" si="114"/>
        <v>10</v>
      </c>
      <c r="I253" s="93">
        <f t="shared" si="114"/>
        <v>10</v>
      </c>
      <c r="J253" s="93">
        <f t="shared" si="114"/>
        <v>10</v>
      </c>
      <c r="K253" s="93">
        <f t="shared" si="114"/>
        <v>10</v>
      </c>
      <c r="L253" s="93">
        <f t="shared" si="114"/>
        <v>10</v>
      </c>
      <c r="M253" s="93">
        <f t="shared" si="114"/>
        <v>10</v>
      </c>
      <c r="N253" s="93">
        <f t="shared" si="114"/>
        <v>10</v>
      </c>
      <c r="O253" s="93">
        <f t="shared" si="114"/>
        <v>10</v>
      </c>
      <c r="P253" s="93">
        <f t="shared" si="105"/>
        <v>120</v>
      </c>
      <c r="Q253" s="93"/>
    </row>
    <row r="254" spans="2:17" x14ac:dyDescent="0.2">
      <c r="B254" s="8" t="s">
        <v>333</v>
      </c>
      <c r="C254" s="184"/>
      <c r="D254" s="192">
        <f t="shared" ref="D254:P254" si="115">SUM(D240:D253)</f>
        <v>826556</v>
      </c>
      <c r="E254" s="192">
        <f t="shared" si="115"/>
        <v>827699</v>
      </c>
      <c r="F254" s="192">
        <f t="shared" si="115"/>
        <v>828501</v>
      </c>
      <c r="G254" s="192">
        <f t="shared" si="115"/>
        <v>828856</v>
      </c>
      <c r="H254" s="192">
        <f t="shared" si="115"/>
        <v>829484</v>
      </c>
      <c r="I254" s="192">
        <f t="shared" si="115"/>
        <v>829721</v>
      </c>
      <c r="J254" s="192">
        <f t="shared" si="115"/>
        <v>829871</v>
      </c>
      <c r="K254" s="192">
        <f t="shared" si="115"/>
        <v>830395</v>
      </c>
      <c r="L254" s="192">
        <f t="shared" si="115"/>
        <v>830966</v>
      </c>
      <c r="M254" s="192">
        <f t="shared" si="115"/>
        <v>833212</v>
      </c>
      <c r="N254" s="192">
        <f t="shared" si="115"/>
        <v>835519</v>
      </c>
      <c r="O254" s="192">
        <f t="shared" si="115"/>
        <v>836979</v>
      </c>
      <c r="P254" s="192">
        <f t="shared" si="115"/>
        <v>9967759</v>
      </c>
      <c r="Q254" s="93"/>
    </row>
    <row r="255" spans="2:17" x14ac:dyDescent="0.2">
      <c r="B255" s="211" t="s">
        <v>219</v>
      </c>
      <c r="C255" s="443"/>
      <c r="D255" s="212">
        <f t="shared" ref="D255:P255" si="116">D254-D64</f>
        <v>0</v>
      </c>
      <c r="E255" s="212">
        <f t="shared" si="116"/>
        <v>0</v>
      </c>
      <c r="F255" s="212">
        <f t="shared" si="116"/>
        <v>0</v>
      </c>
      <c r="G255" s="212">
        <f t="shared" si="116"/>
        <v>0</v>
      </c>
      <c r="H255" s="212">
        <f t="shared" si="116"/>
        <v>0</v>
      </c>
      <c r="I255" s="212">
        <f t="shared" si="116"/>
        <v>0</v>
      </c>
      <c r="J255" s="212">
        <f t="shared" si="116"/>
        <v>0</v>
      </c>
      <c r="K255" s="212">
        <f t="shared" si="116"/>
        <v>0</v>
      </c>
      <c r="L255" s="212">
        <f t="shared" si="116"/>
        <v>0</v>
      </c>
      <c r="M255" s="212">
        <f t="shared" si="116"/>
        <v>0</v>
      </c>
      <c r="N255" s="212">
        <f t="shared" si="116"/>
        <v>0</v>
      </c>
      <c r="O255" s="212">
        <f t="shared" si="116"/>
        <v>0</v>
      </c>
      <c r="P255" s="212">
        <f t="shared" si="116"/>
        <v>0</v>
      </c>
      <c r="Q255" s="93"/>
    </row>
    <row r="256" spans="2:17" x14ac:dyDescent="0.2">
      <c r="B256" s="8"/>
      <c r="C256" s="184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</row>
    <row r="257" spans="2:17" x14ac:dyDescent="0.2">
      <c r="B257" s="99" t="s">
        <v>334</v>
      </c>
      <c r="C257" s="188"/>
      <c r="D257" s="157"/>
      <c r="E257" s="157"/>
      <c r="F257" s="157"/>
      <c r="G257" s="157"/>
      <c r="H257" s="157"/>
      <c r="I257" s="157"/>
      <c r="J257" s="157"/>
      <c r="K257" s="157"/>
      <c r="L257" s="157"/>
      <c r="M257" s="157"/>
      <c r="N257" s="157"/>
      <c r="O257" s="157"/>
      <c r="P257" s="157"/>
      <c r="Q257" s="157"/>
    </row>
    <row r="258" spans="2:17" x14ac:dyDescent="0.2">
      <c r="B258" s="153" t="s">
        <v>331</v>
      </c>
      <c r="C258" s="188"/>
      <c r="D258" s="157">
        <f>SUM(D221:D222)</f>
        <v>95199248.993036285</v>
      </c>
      <c r="E258" s="157">
        <f t="shared" ref="E258:O258" si="117">SUM(E221:E222)</f>
        <v>78953732.00912714</v>
      </c>
      <c r="F258" s="157">
        <f t="shared" si="117"/>
        <v>73760242.10060966</v>
      </c>
      <c r="G258" s="157">
        <f t="shared" si="117"/>
        <v>54297918.550341114</v>
      </c>
      <c r="H258" s="157">
        <f t="shared" si="117"/>
        <v>28718077.571016021</v>
      </c>
      <c r="I258" s="157">
        <f t="shared" si="117"/>
        <v>20201368.827885494</v>
      </c>
      <c r="J258" s="157">
        <f t="shared" si="117"/>
        <v>13034906.692011889</v>
      </c>
      <c r="K258" s="157">
        <f t="shared" si="117"/>
        <v>12667711.05795379</v>
      </c>
      <c r="L258" s="157">
        <f t="shared" si="117"/>
        <v>18835014.796897218</v>
      </c>
      <c r="M258" s="157">
        <f t="shared" si="117"/>
        <v>44369688.013136365</v>
      </c>
      <c r="N258" s="157">
        <f t="shared" si="117"/>
        <v>73545725.266261995</v>
      </c>
      <c r="O258" s="157">
        <f t="shared" si="117"/>
        <v>99268470.516458899</v>
      </c>
      <c r="P258" s="157">
        <f t="shared" ref="P258:P270" si="118">SUM(D258:O258)</f>
        <v>612852104.39473593</v>
      </c>
      <c r="Q258" s="157"/>
    </row>
    <row r="259" spans="2:17" x14ac:dyDescent="0.2">
      <c r="B259" s="160" t="s">
        <v>315</v>
      </c>
      <c r="C259" s="188"/>
      <c r="D259" s="157">
        <f>SUM(D223:D223,D226:D226)</f>
        <v>33357987.33023902</v>
      </c>
      <c r="E259" s="157">
        <f t="shared" ref="E259:O259" si="119">SUM(E223:E223,E226:E226)</f>
        <v>28512395.056736313</v>
      </c>
      <c r="F259" s="157">
        <f t="shared" si="119"/>
        <v>27686580.478845049</v>
      </c>
      <c r="G259" s="157">
        <f t="shared" si="119"/>
        <v>19090188.634855922</v>
      </c>
      <c r="H259" s="157">
        <f t="shared" si="119"/>
        <v>12978499.757845372</v>
      </c>
      <c r="I259" s="157">
        <f t="shared" si="119"/>
        <v>10443873.238757303</v>
      </c>
      <c r="J259" s="157">
        <f t="shared" si="119"/>
        <v>7644096.0075623002</v>
      </c>
      <c r="K259" s="157">
        <f t="shared" si="119"/>
        <v>8241900.0369669097</v>
      </c>
      <c r="L259" s="157">
        <f t="shared" si="119"/>
        <v>9239228.712477671</v>
      </c>
      <c r="M259" s="157">
        <f t="shared" si="119"/>
        <v>16452262.621835252</v>
      </c>
      <c r="N259" s="157">
        <f t="shared" si="119"/>
        <v>24988790.801142473</v>
      </c>
      <c r="O259" s="157">
        <f t="shared" si="119"/>
        <v>36460101.781539343</v>
      </c>
      <c r="P259" s="157">
        <f t="shared" si="118"/>
        <v>235095904.45880297</v>
      </c>
      <c r="Q259" s="157"/>
    </row>
    <row r="260" spans="2:17" x14ac:dyDescent="0.2">
      <c r="B260" s="153" t="s">
        <v>316</v>
      </c>
      <c r="C260" s="188"/>
      <c r="D260" s="157">
        <f>D224</f>
        <v>8307365.0867978148</v>
      </c>
      <c r="E260" s="157">
        <f t="shared" ref="E260:O261" si="120">E224</f>
        <v>7075608.1657280698</v>
      </c>
      <c r="F260" s="157">
        <f t="shared" si="120"/>
        <v>6869244.8347423151</v>
      </c>
      <c r="G260" s="157">
        <f t="shared" si="120"/>
        <v>5805316.6181811141</v>
      </c>
      <c r="H260" s="157">
        <f t="shared" si="120"/>
        <v>4018706.9293755409</v>
      </c>
      <c r="I260" s="157">
        <f t="shared" si="120"/>
        <v>4594141.0625828831</v>
      </c>
      <c r="J260" s="157">
        <f t="shared" si="120"/>
        <v>622642.19161639689</v>
      </c>
      <c r="K260" s="157">
        <f t="shared" si="120"/>
        <v>5317375.6049357168</v>
      </c>
      <c r="L260" s="157">
        <f t="shared" si="120"/>
        <v>3404556.2854409129</v>
      </c>
      <c r="M260" s="157">
        <f t="shared" si="120"/>
        <v>4839090.8665300645</v>
      </c>
      <c r="N260" s="157">
        <f t="shared" si="120"/>
        <v>6430309.8017078899</v>
      </c>
      <c r="O260" s="157">
        <f t="shared" si="120"/>
        <v>8737368.1961526219</v>
      </c>
      <c r="P260" s="157">
        <f t="shared" si="118"/>
        <v>66021725.64379134</v>
      </c>
      <c r="Q260" s="157"/>
    </row>
    <row r="261" spans="2:17" x14ac:dyDescent="0.2">
      <c r="B261" s="156" t="s">
        <v>317</v>
      </c>
      <c r="C261" s="188"/>
      <c r="D261" s="157">
        <f>D225</f>
        <v>0</v>
      </c>
      <c r="E261" s="157">
        <f t="shared" si="120"/>
        <v>0</v>
      </c>
      <c r="F261" s="157">
        <f t="shared" si="120"/>
        <v>0</v>
      </c>
      <c r="G261" s="157">
        <f t="shared" si="120"/>
        <v>0</v>
      </c>
      <c r="H261" s="157">
        <f t="shared" si="120"/>
        <v>0</v>
      </c>
      <c r="I261" s="157">
        <f t="shared" si="120"/>
        <v>0</v>
      </c>
      <c r="J261" s="157">
        <f t="shared" si="120"/>
        <v>0</v>
      </c>
      <c r="K261" s="157">
        <f t="shared" si="120"/>
        <v>0</v>
      </c>
      <c r="L261" s="157">
        <f t="shared" si="120"/>
        <v>0</v>
      </c>
      <c r="M261" s="157">
        <f t="shared" si="120"/>
        <v>0</v>
      </c>
      <c r="N261" s="157">
        <f t="shared" si="120"/>
        <v>0</v>
      </c>
      <c r="O261" s="157">
        <f t="shared" si="120"/>
        <v>0</v>
      </c>
      <c r="P261" s="157">
        <f t="shared" si="118"/>
        <v>0</v>
      </c>
      <c r="Q261" s="157"/>
    </row>
    <row r="262" spans="2:17" x14ac:dyDescent="0.2">
      <c r="B262" s="153" t="s">
        <v>319</v>
      </c>
      <c r="C262" s="188"/>
      <c r="D262" s="157">
        <f t="shared" ref="D262:O270" si="121">D227</f>
        <v>2227144.1660000002</v>
      </c>
      <c r="E262" s="157">
        <f t="shared" si="121"/>
        <v>394842.63799999992</v>
      </c>
      <c r="F262" s="157">
        <f t="shared" si="121"/>
        <v>2019881.1194999998</v>
      </c>
      <c r="G262" s="157">
        <f t="shared" si="121"/>
        <v>975141.23675000004</v>
      </c>
      <c r="H262" s="157">
        <f t="shared" si="121"/>
        <v>950340.32025000011</v>
      </c>
      <c r="I262" s="157">
        <f t="shared" si="121"/>
        <v>1505850.7620000001</v>
      </c>
      <c r="J262" s="157">
        <f t="shared" si="121"/>
        <v>947457.08775000006</v>
      </c>
      <c r="K262" s="157">
        <f t="shared" si="121"/>
        <v>1108607.1752499999</v>
      </c>
      <c r="L262" s="157">
        <f t="shared" si="121"/>
        <v>748022.79449999996</v>
      </c>
      <c r="M262" s="157">
        <f t="shared" si="121"/>
        <v>1533174.318</v>
      </c>
      <c r="N262" s="157">
        <f t="shared" si="121"/>
        <v>1878986.94</v>
      </c>
      <c r="O262" s="157">
        <f t="shared" si="121"/>
        <v>1485657.4980000001</v>
      </c>
      <c r="P262" s="157">
        <f t="shared" si="118"/>
        <v>15775106.056</v>
      </c>
      <c r="Q262" s="157"/>
    </row>
    <row r="263" spans="2:17" x14ac:dyDescent="0.2">
      <c r="B263" s="153" t="s">
        <v>320</v>
      </c>
      <c r="C263" s="188"/>
      <c r="D263" s="157">
        <f t="shared" si="121"/>
        <v>1266593.4372907197</v>
      </c>
      <c r="E263" s="157">
        <f t="shared" si="121"/>
        <v>1080937.7134342943</v>
      </c>
      <c r="F263" s="157">
        <f t="shared" si="121"/>
        <v>1085284.0685516766</v>
      </c>
      <c r="G263" s="157">
        <f t="shared" si="121"/>
        <v>933831.08346046286</v>
      </c>
      <c r="H263" s="157">
        <f t="shared" si="121"/>
        <v>524664.32248385483</v>
      </c>
      <c r="I263" s="157">
        <f t="shared" si="121"/>
        <v>429200.07629915647</v>
      </c>
      <c r="J263" s="157">
        <f t="shared" si="121"/>
        <v>229069.38598556269</v>
      </c>
      <c r="K263" s="157">
        <f t="shared" si="121"/>
        <v>210625.33194923261</v>
      </c>
      <c r="L263" s="157">
        <f t="shared" si="121"/>
        <v>296661.1720768041</v>
      </c>
      <c r="M263" s="157">
        <f t="shared" si="121"/>
        <v>683691.36391755927</v>
      </c>
      <c r="N263" s="157">
        <f t="shared" si="121"/>
        <v>831033.6584867338</v>
      </c>
      <c r="O263" s="157">
        <f t="shared" si="121"/>
        <v>1325111.1229285158</v>
      </c>
      <c r="P263" s="157">
        <f t="shared" si="118"/>
        <v>8896702.7368645743</v>
      </c>
      <c r="Q263" s="157"/>
    </row>
    <row r="264" spans="2:17" x14ac:dyDescent="0.2">
      <c r="B264" s="153" t="s">
        <v>321</v>
      </c>
      <c r="C264" s="188"/>
      <c r="D264" s="157">
        <f t="shared" si="121"/>
        <v>3003631.6840000008</v>
      </c>
      <c r="E264" s="157">
        <f t="shared" si="121"/>
        <v>1116651.3029999994</v>
      </c>
      <c r="F264" s="157">
        <f t="shared" si="121"/>
        <v>4159259.0304999999</v>
      </c>
      <c r="G264" s="157">
        <f t="shared" si="121"/>
        <v>92592.65874999974</v>
      </c>
      <c r="H264" s="157">
        <f t="shared" si="121"/>
        <v>2010424.8994999998</v>
      </c>
      <c r="I264" s="157">
        <f t="shared" si="121"/>
        <v>1783685.3682499998</v>
      </c>
      <c r="J264" s="157">
        <f t="shared" si="121"/>
        <v>1382354.0072500003</v>
      </c>
      <c r="K264" s="157">
        <f t="shared" si="121"/>
        <v>1653354.8407499997</v>
      </c>
      <c r="L264" s="157">
        <f t="shared" si="121"/>
        <v>1304457.4219999998</v>
      </c>
      <c r="M264" s="157">
        <f t="shared" si="121"/>
        <v>2263116.4950000001</v>
      </c>
      <c r="N264" s="157">
        <f t="shared" si="121"/>
        <v>1992875.493</v>
      </c>
      <c r="O264" s="157">
        <f t="shared" si="121"/>
        <v>2036573.108</v>
      </c>
      <c r="P264" s="157">
        <f t="shared" si="118"/>
        <v>22798976.309999999</v>
      </c>
      <c r="Q264" s="157"/>
    </row>
    <row r="265" spans="2:17" x14ac:dyDescent="0.2">
      <c r="B265" s="7" t="s">
        <v>322</v>
      </c>
      <c r="C265" s="188"/>
      <c r="D265" s="157">
        <f t="shared" si="121"/>
        <v>6682.83</v>
      </c>
      <c r="E265" s="157">
        <f t="shared" si="121"/>
        <v>5882.5</v>
      </c>
      <c r="F265" s="157">
        <f t="shared" si="121"/>
        <v>4604.76</v>
      </c>
      <c r="G265" s="157">
        <f t="shared" si="121"/>
        <v>4709.58</v>
      </c>
      <c r="H265" s="157">
        <f t="shared" si="121"/>
        <v>3298.3600000000006</v>
      </c>
      <c r="I265" s="157">
        <f t="shared" si="121"/>
        <v>1401.1499999999992</v>
      </c>
      <c r="J265" s="157">
        <f t="shared" si="121"/>
        <v>220.76999999999998</v>
      </c>
      <c r="K265" s="157">
        <f t="shared" si="121"/>
        <v>1962.5200000000004</v>
      </c>
      <c r="L265" s="157">
        <f t="shared" si="121"/>
        <v>548.85999999999945</v>
      </c>
      <c r="M265" s="157">
        <f t="shared" si="121"/>
        <v>2932.3549999999996</v>
      </c>
      <c r="N265" s="157">
        <f t="shared" si="121"/>
        <v>89384.865000000005</v>
      </c>
      <c r="O265" s="157">
        <f t="shared" si="121"/>
        <v>-85274.33</v>
      </c>
      <c r="P265" s="157">
        <f t="shared" si="118"/>
        <v>36354.22</v>
      </c>
      <c r="Q265" s="157"/>
    </row>
    <row r="266" spans="2:17" x14ac:dyDescent="0.2">
      <c r="B266" s="7" t="s">
        <v>323</v>
      </c>
      <c r="C266" s="188"/>
      <c r="D266" s="157">
        <f t="shared" si="121"/>
        <v>2045471.7199999997</v>
      </c>
      <c r="E266" s="157">
        <f t="shared" si="121"/>
        <v>2916574.09</v>
      </c>
      <c r="F266" s="157">
        <f t="shared" si="121"/>
        <v>740524.21000000043</v>
      </c>
      <c r="G266" s="157">
        <f t="shared" si="121"/>
        <v>1696260.7099999995</v>
      </c>
      <c r="H266" s="157">
        <f t="shared" si="121"/>
        <v>1672308.4400000004</v>
      </c>
      <c r="I266" s="157">
        <f t="shared" si="121"/>
        <v>1470403.8599999999</v>
      </c>
      <c r="J266" s="157">
        <f t="shared" si="121"/>
        <v>1208674.2000000002</v>
      </c>
      <c r="K266" s="157">
        <f t="shared" si="121"/>
        <v>1883968.17</v>
      </c>
      <c r="L266" s="157">
        <f t="shared" si="121"/>
        <v>1445352.4800000002</v>
      </c>
      <c r="M266" s="157">
        <f t="shared" si="121"/>
        <v>1705213.1566666667</v>
      </c>
      <c r="N266" s="157">
        <f t="shared" si="121"/>
        <v>2063054.1233333338</v>
      </c>
      <c r="O266" s="157">
        <f t="shared" si="121"/>
        <v>1645432.0499999993</v>
      </c>
      <c r="P266" s="157">
        <f t="shared" si="118"/>
        <v>20493237.210000001</v>
      </c>
      <c r="Q266" s="157"/>
    </row>
    <row r="267" spans="2:17" x14ac:dyDescent="0.2">
      <c r="B267" s="7" t="s">
        <v>324</v>
      </c>
      <c r="C267" s="188"/>
      <c r="D267" s="157">
        <f t="shared" si="121"/>
        <v>6742714.3599999994</v>
      </c>
      <c r="E267" s="157">
        <f t="shared" si="121"/>
        <v>9328347.0199999996</v>
      </c>
      <c r="F267" s="157">
        <f t="shared" si="121"/>
        <v>3667716.5300000007</v>
      </c>
      <c r="G267" s="157">
        <f t="shared" si="121"/>
        <v>5906922.7699999996</v>
      </c>
      <c r="H267" s="157">
        <f t="shared" si="121"/>
        <v>6297567.1500000004</v>
      </c>
      <c r="I267" s="157">
        <f t="shared" si="121"/>
        <v>5976364.2000000002</v>
      </c>
      <c r="J267" s="157">
        <f t="shared" si="121"/>
        <v>5707683.2400000012</v>
      </c>
      <c r="K267" s="157">
        <f t="shared" si="121"/>
        <v>6818455.1600000001</v>
      </c>
      <c r="L267" s="157">
        <f t="shared" si="121"/>
        <v>5143107.4800000004</v>
      </c>
      <c r="M267" s="157">
        <f t="shared" si="121"/>
        <v>6766533.6449999996</v>
      </c>
      <c r="N267" s="157">
        <f t="shared" si="121"/>
        <v>6113374.2350000013</v>
      </c>
      <c r="O267" s="157">
        <f t="shared" si="121"/>
        <v>6304431.2700000005</v>
      </c>
      <c r="P267" s="157">
        <f t="shared" si="118"/>
        <v>74773217.060000002</v>
      </c>
      <c r="Q267" s="157"/>
    </row>
    <row r="268" spans="2:17" x14ac:dyDescent="0.2">
      <c r="B268" s="8" t="s">
        <v>328</v>
      </c>
      <c r="C268" s="188"/>
      <c r="D268" s="157">
        <f t="shared" si="121"/>
        <v>49343.94</v>
      </c>
      <c r="E268" s="157">
        <f t="shared" si="121"/>
        <v>43260.89</v>
      </c>
      <c r="F268" s="157">
        <f t="shared" si="121"/>
        <v>47997.709999999992</v>
      </c>
      <c r="G268" s="157">
        <f t="shared" si="121"/>
        <v>20571.19000000001</v>
      </c>
      <c r="H268" s="157">
        <f t="shared" si="121"/>
        <v>28894.409999999993</v>
      </c>
      <c r="I268" s="157">
        <f t="shared" si="121"/>
        <v>16796.61</v>
      </c>
      <c r="J268" s="157">
        <f t="shared" si="121"/>
        <v>16355.810000000003</v>
      </c>
      <c r="K268" s="157">
        <f t="shared" si="121"/>
        <v>13575.84</v>
      </c>
      <c r="L268" s="157">
        <f t="shared" si="121"/>
        <v>18921.03</v>
      </c>
      <c r="M268" s="157">
        <f t="shared" si="121"/>
        <v>36888.018333333326</v>
      </c>
      <c r="N268" s="157">
        <f t="shared" si="121"/>
        <v>30447.391666666674</v>
      </c>
      <c r="O268" s="157">
        <f t="shared" si="121"/>
        <v>28235.309999999998</v>
      </c>
      <c r="P268" s="157">
        <f t="shared" si="118"/>
        <v>351288.14999999997</v>
      </c>
      <c r="Q268" s="157"/>
    </row>
    <row r="269" spans="2:17" x14ac:dyDescent="0.2">
      <c r="B269" s="7" t="s">
        <v>326</v>
      </c>
      <c r="C269" s="188"/>
      <c r="D269" s="157">
        <f t="shared" si="121"/>
        <v>8647512.9600000009</v>
      </c>
      <c r="E269" s="157">
        <f t="shared" si="121"/>
        <v>12081763.039999999</v>
      </c>
      <c r="F269" s="157">
        <f t="shared" si="121"/>
        <v>6240955.5100000016</v>
      </c>
      <c r="G269" s="157">
        <f t="shared" si="121"/>
        <v>8252639.4800000004</v>
      </c>
      <c r="H269" s="157">
        <f t="shared" si="121"/>
        <v>8341789.8599999975</v>
      </c>
      <c r="I269" s="157">
        <f t="shared" si="121"/>
        <v>7675361.1500000022</v>
      </c>
      <c r="J269" s="157">
        <f t="shared" si="121"/>
        <v>8618473.3499999996</v>
      </c>
      <c r="K269" s="157">
        <f t="shared" si="121"/>
        <v>8692811.5599999987</v>
      </c>
      <c r="L269" s="157">
        <f t="shared" si="121"/>
        <v>7685008.6000000006</v>
      </c>
      <c r="M269" s="157">
        <f t="shared" si="121"/>
        <v>8873497.5899999999</v>
      </c>
      <c r="N269" s="157">
        <f t="shared" si="121"/>
        <v>6312108.0499999998</v>
      </c>
      <c r="O269" s="157">
        <f t="shared" si="121"/>
        <v>9016301.0199999996</v>
      </c>
      <c r="P269" s="157">
        <f t="shared" si="118"/>
        <v>100438222.16999999</v>
      </c>
      <c r="Q269" s="157"/>
    </row>
    <row r="270" spans="2:17" s="77" customFormat="1" x14ac:dyDescent="0.2">
      <c r="B270" s="153" t="s">
        <v>133</v>
      </c>
      <c r="C270" s="207"/>
      <c r="D270" s="157">
        <f t="shared" si="121"/>
        <v>4443467.7399999993</v>
      </c>
      <c r="E270" s="157">
        <f t="shared" si="121"/>
        <v>5119208.32</v>
      </c>
      <c r="F270" s="157">
        <f t="shared" si="121"/>
        <v>2540427.1900000004</v>
      </c>
      <c r="G270" s="157">
        <f t="shared" si="121"/>
        <v>3287843.1000000006</v>
      </c>
      <c r="H270" s="157">
        <f t="shared" si="121"/>
        <v>2592531.2599999998</v>
      </c>
      <c r="I270" s="157">
        <f t="shared" si="121"/>
        <v>2237876.21</v>
      </c>
      <c r="J270" s="157">
        <f t="shared" si="121"/>
        <v>1817239.8699999994</v>
      </c>
      <c r="K270" s="157">
        <f t="shared" si="121"/>
        <v>1242900.8900000001</v>
      </c>
      <c r="L270" s="157">
        <f t="shared" si="121"/>
        <v>2809839.1500000004</v>
      </c>
      <c r="M270" s="157">
        <f t="shared" si="121"/>
        <v>3988851.4300000006</v>
      </c>
      <c r="N270" s="157">
        <f t="shared" si="121"/>
        <v>2562899.4799999995</v>
      </c>
      <c r="O270" s="157">
        <f t="shared" si="121"/>
        <v>4447782.1100000003</v>
      </c>
      <c r="P270" s="157">
        <f t="shared" si="118"/>
        <v>37090866.750000007</v>
      </c>
      <c r="Q270" s="157"/>
    </row>
    <row r="271" spans="2:17" x14ac:dyDescent="0.2">
      <c r="B271" s="156" t="s">
        <v>329</v>
      </c>
      <c r="C271" s="188"/>
      <c r="D271" s="205">
        <f t="shared" ref="D271:P271" si="122">SUM(D258:D270)</f>
        <v>165297164.2473639</v>
      </c>
      <c r="E271" s="205">
        <f t="shared" ref="E271:O271" si="123">SUM(E258:E270)</f>
        <v>146629202.7460258</v>
      </c>
      <c r="F271" s="205">
        <f t="shared" si="123"/>
        <v>128822717.54274869</v>
      </c>
      <c r="G271" s="205">
        <f t="shared" si="123"/>
        <v>100363935.6123386</v>
      </c>
      <c r="H271" s="205">
        <f t="shared" si="123"/>
        <v>68137103.280470774</v>
      </c>
      <c r="I271" s="205">
        <f t="shared" si="123"/>
        <v>56336322.515774839</v>
      </c>
      <c r="J271" s="205">
        <f t="shared" si="123"/>
        <v>41229172.612176143</v>
      </c>
      <c r="K271" s="205">
        <f t="shared" si="123"/>
        <v>47853248.187805653</v>
      </c>
      <c r="L271" s="205">
        <f t="shared" si="123"/>
        <v>50930718.783392608</v>
      </c>
      <c r="M271" s="205">
        <f t="shared" si="123"/>
        <v>91514939.873419255</v>
      </c>
      <c r="N271" s="205">
        <f t="shared" si="123"/>
        <v>126838990.10559909</v>
      </c>
      <c r="O271" s="205">
        <f t="shared" si="123"/>
        <v>170670189.65307945</v>
      </c>
      <c r="P271" s="205">
        <f t="shared" si="122"/>
        <v>1194623705.1601946</v>
      </c>
      <c r="Q271" s="157"/>
    </row>
    <row r="272" spans="2:17" x14ac:dyDescent="0.2">
      <c r="B272" s="156" t="s">
        <v>219</v>
      </c>
      <c r="C272" s="188"/>
      <c r="D272" s="157">
        <f t="shared" ref="D272:P272" si="124">D271-D236</f>
        <v>0</v>
      </c>
      <c r="E272" s="157">
        <f t="shared" si="124"/>
        <v>0</v>
      </c>
      <c r="F272" s="157">
        <f t="shared" si="124"/>
        <v>0</v>
      </c>
      <c r="G272" s="157">
        <f t="shared" si="124"/>
        <v>0</v>
      </c>
      <c r="H272" s="157">
        <f t="shared" si="124"/>
        <v>0</v>
      </c>
      <c r="I272" s="157">
        <f t="shared" si="124"/>
        <v>0</v>
      </c>
      <c r="J272" s="157">
        <f t="shared" si="124"/>
        <v>0</v>
      </c>
      <c r="K272" s="157">
        <f t="shared" si="124"/>
        <v>0</v>
      </c>
      <c r="L272" s="157">
        <f t="shared" si="124"/>
        <v>0</v>
      </c>
      <c r="M272" s="157">
        <f t="shared" si="124"/>
        <v>0</v>
      </c>
      <c r="N272" s="157">
        <f t="shared" si="124"/>
        <v>0</v>
      </c>
      <c r="O272" s="157">
        <f t="shared" si="124"/>
        <v>0</v>
      </c>
      <c r="P272" s="157">
        <f t="shared" si="124"/>
        <v>0</v>
      </c>
      <c r="Q272" s="157"/>
    </row>
    <row r="273" spans="2:17" x14ac:dyDescent="0.2">
      <c r="B273" s="156"/>
      <c r="C273" s="188"/>
      <c r="D273" s="157"/>
      <c r="E273" s="157"/>
      <c r="F273" s="157"/>
      <c r="G273" s="157"/>
      <c r="H273" s="157"/>
      <c r="I273" s="157"/>
      <c r="J273" s="157"/>
      <c r="K273" s="157"/>
      <c r="L273" s="157"/>
      <c r="M273" s="157"/>
      <c r="N273" s="157"/>
      <c r="O273" s="157"/>
      <c r="P273" s="157"/>
      <c r="Q273" s="157"/>
    </row>
    <row r="274" spans="2:17" x14ac:dyDescent="0.2">
      <c r="B274" s="156" t="s">
        <v>335</v>
      </c>
      <c r="C274" s="188"/>
      <c r="D274" s="157">
        <f>SUM(D258:D264)</f>
        <v>143361970.69736385</v>
      </c>
      <c r="E274" s="157">
        <f t="shared" ref="E274:O274" si="125">SUM(E258:E264)</f>
        <v>117134166.88602582</v>
      </c>
      <c r="F274" s="157">
        <f t="shared" si="125"/>
        <v>115580491.63274869</v>
      </c>
      <c r="G274" s="157">
        <f t="shared" si="125"/>
        <v>81194988.782338619</v>
      </c>
      <c r="H274" s="157">
        <f t="shared" si="125"/>
        <v>49200713.800470784</v>
      </c>
      <c r="I274" s="157">
        <f t="shared" si="125"/>
        <v>38958119.335774831</v>
      </c>
      <c r="J274" s="157">
        <f t="shared" si="125"/>
        <v>23860525.372176148</v>
      </c>
      <c r="K274" s="157">
        <f t="shared" si="125"/>
        <v>29199574.047805652</v>
      </c>
      <c r="L274" s="157">
        <f t="shared" si="125"/>
        <v>33827941.183392607</v>
      </c>
      <c r="M274" s="157">
        <f t="shared" si="125"/>
        <v>70141023.678419247</v>
      </c>
      <c r="N274" s="157">
        <f t="shared" si="125"/>
        <v>109667721.96059909</v>
      </c>
      <c r="O274" s="157">
        <f t="shared" si="125"/>
        <v>149313282.22307941</v>
      </c>
      <c r="P274" s="157">
        <f>SUM(D274:O274)</f>
        <v>961440519.60019481</v>
      </c>
      <c r="Q274" s="157"/>
    </row>
    <row r="275" spans="2:17" x14ac:dyDescent="0.2">
      <c r="B275" s="156" t="s">
        <v>336</v>
      </c>
      <c r="C275" s="188"/>
      <c r="D275" s="157">
        <f>SUM(D265:D270)</f>
        <v>21935193.550000001</v>
      </c>
      <c r="E275" s="157">
        <f t="shared" ref="E275:O275" si="126">SUM(E265:E270)</f>
        <v>29495035.859999999</v>
      </c>
      <c r="F275" s="157">
        <f t="shared" si="126"/>
        <v>13242225.910000004</v>
      </c>
      <c r="G275" s="157">
        <f t="shared" si="126"/>
        <v>19168946.830000002</v>
      </c>
      <c r="H275" s="157">
        <f t="shared" si="126"/>
        <v>18936389.479999997</v>
      </c>
      <c r="I275" s="157">
        <f t="shared" si="126"/>
        <v>17378203.180000003</v>
      </c>
      <c r="J275" s="157">
        <f t="shared" si="126"/>
        <v>17368647.240000002</v>
      </c>
      <c r="K275" s="157">
        <f t="shared" si="126"/>
        <v>18653674.140000001</v>
      </c>
      <c r="L275" s="157">
        <f t="shared" si="126"/>
        <v>17102777.600000001</v>
      </c>
      <c r="M275" s="157">
        <f t="shared" si="126"/>
        <v>21373916.195</v>
      </c>
      <c r="N275" s="157">
        <f t="shared" si="126"/>
        <v>17171268.145</v>
      </c>
      <c r="O275" s="157">
        <f t="shared" si="126"/>
        <v>21356907.43</v>
      </c>
      <c r="P275" s="157">
        <f>SUM(D275:O275)</f>
        <v>233183185.56</v>
      </c>
      <c r="Q275" s="157"/>
    </row>
    <row r="276" spans="2:17" x14ac:dyDescent="0.2">
      <c r="B276" s="156" t="s">
        <v>73</v>
      </c>
      <c r="C276" s="188"/>
      <c r="D276" s="205">
        <f t="shared" ref="D276:P276" si="127">SUM(D274:D275)</f>
        <v>165297164.24736387</v>
      </c>
      <c r="E276" s="205">
        <f t="shared" si="127"/>
        <v>146629202.7460258</v>
      </c>
      <c r="F276" s="205">
        <f t="shared" si="127"/>
        <v>128822717.54274869</v>
      </c>
      <c r="G276" s="205">
        <f t="shared" si="127"/>
        <v>100363935.61233862</v>
      </c>
      <c r="H276" s="205">
        <f t="shared" si="127"/>
        <v>68137103.280470788</v>
      </c>
      <c r="I276" s="205">
        <f t="shared" si="127"/>
        <v>56336322.515774831</v>
      </c>
      <c r="J276" s="205">
        <f t="shared" si="127"/>
        <v>41229172.61217615</v>
      </c>
      <c r="K276" s="205">
        <f t="shared" si="127"/>
        <v>47853248.187805653</v>
      </c>
      <c r="L276" s="205">
        <f t="shared" si="127"/>
        <v>50930718.783392608</v>
      </c>
      <c r="M276" s="205">
        <f t="shared" si="127"/>
        <v>91514939.873419255</v>
      </c>
      <c r="N276" s="205">
        <f t="shared" si="127"/>
        <v>126838990.10559909</v>
      </c>
      <c r="O276" s="205">
        <f t="shared" si="127"/>
        <v>170670189.65307942</v>
      </c>
      <c r="P276" s="205">
        <f t="shared" si="127"/>
        <v>1194623705.1601949</v>
      </c>
      <c r="Q276" s="157"/>
    </row>
    <row r="277" spans="2:17" x14ac:dyDescent="0.2">
      <c r="B277" s="208" t="s">
        <v>219</v>
      </c>
      <c r="C277" s="209"/>
      <c r="D277" s="210">
        <f t="shared" ref="D277:P277" si="128">D276-D271</f>
        <v>0</v>
      </c>
      <c r="E277" s="210">
        <f t="shared" si="128"/>
        <v>0</v>
      </c>
      <c r="F277" s="210">
        <f t="shared" si="128"/>
        <v>0</v>
      </c>
      <c r="G277" s="210">
        <f t="shared" si="128"/>
        <v>0</v>
      </c>
      <c r="H277" s="210">
        <f t="shared" si="128"/>
        <v>0</v>
      </c>
      <c r="I277" s="210">
        <f t="shared" si="128"/>
        <v>0</v>
      </c>
      <c r="J277" s="210">
        <f t="shared" si="128"/>
        <v>0</v>
      </c>
      <c r="K277" s="210">
        <f t="shared" si="128"/>
        <v>0</v>
      </c>
      <c r="L277" s="210">
        <f t="shared" si="128"/>
        <v>0</v>
      </c>
      <c r="M277" s="210">
        <f t="shared" si="128"/>
        <v>0</v>
      </c>
      <c r="N277" s="210">
        <f t="shared" si="128"/>
        <v>0</v>
      </c>
      <c r="O277" s="210">
        <f t="shared" si="128"/>
        <v>0</v>
      </c>
      <c r="P277" s="210">
        <f t="shared" si="128"/>
        <v>0</v>
      </c>
      <c r="Q277" s="157"/>
    </row>
    <row r="278" spans="2:17" s="8" customFormat="1" x14ac:dyDescent="0.2">
      <c r="B278" s="156"/>
      <c r="C278" s="188"/>
      <c r="D278" s="157"/>
      <c r="E278" s="157"/>
      <c r="F278" s="157"/>
      <c r="G278" s="157"/>
      <c r="H278" s="157"/>
      <c r="I278" s="157"/>
      <c r="J278" s="157"/>
      <c r="K278" s="157"/>
      <c r="L278" s="157"/>
      <c r="M278" s="157"/>
      <c r="N278" s="157"/>
      <c r="O278" s="157"/>
      <c r="P278" s="157"/>
      <c r="Q278" s="157"/>
    </row>
    <row r="279" spans="2:17" s="8" customFormat="1" x14ac:dyDescent="0.2">
      <c r="B279" s="158" t="s">
        <v>337</v>
      </c>
      <c r="C279" s="188"/>
      <c r="D279" s="157"/>
      <c r="E279" s="157"/>
      <c r="F279" s="157"/>
      <c r="G279" s="157"/>
      <c r="H279" s="157"/>
      <c r="I279" s="157"/>
      <c r="J279" s="157"/>
      <c r="K279" s="157"/>
      <c r="L279" s="157"/>
      <c r="M279" s="157"/>
      <c r="N279" s="157"/>
      <c r="O279" s="157"/>
      <c r="P279" s="157"/>
      <c r="Q279" s="157"/>
    </row>
    <row r="280" spans="2:17" s="8" customFormat="1" x14ac:dyDescent="0.2">
      <c r="B280" s="8" t="s">
        <v>338</v>
      </c>
      <c r="C280" s="184">
        <v>23</v>
      </c>
      <c r="D280" s="93">
        <f t="shared" ref="D280:O293" si="129">IFERROR(ROUND(SUMIF($C$172:$C$197,$C280,D$172:D$197),0)/ROUND(SUMIF($C$36:$C$63,$C280,D$36:D$63),0),0)</f>
        <v>123.95026281285928</v>
      </c>
      <c r="E280" s="93">
        <f t="shared" si="129"/>
        <v>102.64529591176081</v>
      </c>
      <c r="F280" s="93">
        <f t="shared" si="129"/>
        <v>95.803430038030712</v>
      </c>
      <c r="G280" s="93">
        <f t="shared" si="129"/>
        <v>70.488827642432625</v>
      </c>
      <c r="H280" s="93">
        <f t="shared" si="129"/>
        <v>37.249695177316006</v>
      </c>
      <c r="I280" s="93">
        <f t="shared" si="129"/>
        <v>26.191784569585195</v>
      </c>
      <c r="J280" s="93">
        <f t="shared" si="129"/>
        <v>16.895152384013937</v>
      </c>
      <c r="K280" s="93">
        <f t="shared" si="129"/>
        <v>16.407341203534596</v>
      </c>
      <c r="L280" s="93">
        <f t="shared" si="129"/>
        <v>24.377228473726856</v>
      </c>
      <c r="M280" s="93">
        <f t="shared" si="129"/>
        <v>57.27237440977305</v>
      </c>
      <c r="N280" s="93">
        <f t="shared" si="129"/>
        <v>94.669096095450556</v>
      </c>
      <c r="O280" s="93">
        <f t="shared" si="129"/>
        <v>127.56203867426034</v>
      </c>
      <c r="P280" s="93">
        <f>SUM(D280:O280)</f>
        <v>793.51252739274389</v>
      </c>
      <c r="Q280" s="93"/>
    </row>
    <row r="281" spans="2:17" s="8" customFormat="1" x14ac:dyDescent="0.2">
      <c r="B281" s="8" t="s">
        <v>339</v>
      </c>
      <c r="C281" s="184">
        <v>31</v>
      </c>
      <c r="D281" s="93">
        <f t="shared" si="129"/>
        <v>588.76040453245787</v>
      </c>
      <c r="E281" s="93">
        <f t="shared" si="129"/>
        <v>503.21023278798469</v>
      </c>
      <c r="F281" s="93">
        <f t="shared" si="129"/>
        <v>487.97243469984841</v>
      </c>
      <c r="G281" s="93">
        <f t="shared" si="129"/>
        <v>336.68763668430336</v>
      </c>
      <c r="H281" s="93">
        <f t="shared" si="129"/>
        <v>228.96231740879261</v>
      </c>
      <c r="I281" s="93">
        <f t="shared" si="129"/>
        <v>184.4913882951474</v>
      </c>
      <c r="J281" s="93">
        <f t="shared" si="129"/>
        <v>135.10005125395452</v>
      </c>
      <c r="K281" s="93">
        <f t="shared" si="129"/>
        <v>145.70670909573059</v>
      </c>
      <c r="L281" s="93">
        <f t="shared" si="129"/>
        <v>163.38448071583937</v>
      </c>
      <c r="M281" s="93">
        <f t="shared" si="129"/>
        <v>290.16848621668811</v>
      </c>
      <c r="N281" s="93">
        <f t="shared" si="129"/>
        <v>439.61843355265472</v>
      </c>
      <c r="O281" s="93">
        <f t="shared" si="129"/>
        <v>639.92035242909299</v>
      </c>
      <c r="P281" s="93">
        <f>SUM(D281:O281)</f>
        <v>4143.982927672495</v>
      </c>
      <c r="Q281" s="93"/>
    </row>
    <row r="282" spans="2:17" s="8" customFormat="1" x14ac:dyDescent="0.2">
      <c r="B282" s="8" t="s">
        <v>340</v>
      </c>
      <c r="C282" s="184">
        <v>41</v>
      </c>
      <c r="D282" s="93">
        <f t="shared" si="129"/>
        <v>6099.3869309838474</v>
      </c>
      <c r="E282" s="93">
        <f t="shared" si="129"/>
        <v>5214.1547531319084</v>
      </c>
      <c r="F282" s="93">
        <f t="shared" si="129"/>
        <v>5050.9154411764703</v>
      </c>
      <c r="G282" s="93">
        <f t="shared" si="129"/>
        <v>4259.2201027146002</v>
      </c>
      <c r="H282" s="93">
        <f t="shared" si="129"/>
        <v>2952.7604702424687</v>
      </c>
      <c r="I282" s="93">
        <f t="shared" si="129"/>
        <v>3398.0332840236688</v>
      </c>
      <c r="J282" s="93">
        <f t="shared" si="129"/>
        <v>473.4920152091255</v>
      </c>
      <c r="K282" s="93">
        <f t="shared" si="129"/>
        <v>4084.0061443932414</v>
      </c>
      <c r="L282" s="93">
        <f t="shared" si="129"/>
        <v>2616.8762490392005</v>
      </c>
      <c r="M282" s="93">
        <f t="shared" si="129"/>
        <v>3699.6108562691134</v>
      </c>
      <c r="N282" s="93">
        <f t="shared" si="129"/>
        <v>4878.8391502276172</v>
      </c>
      <c r="O282" s="93">
        <f t="shared" si="129"/>
        <v>6624.2365428354815</v>
      </c>
      <c r="P282" s="93">
        <f>SUM(D282:O282)</f>
        <v>49351.531940246743</v>
      </c>
      <c r="Q282" s="93"/>
    </row>
    <row r="283" spans="2:17" s="8" customFormat="1" x14ac:dyDescent="0.2">
      <c r="B283" s="8" t="s">
        <v>260</v>
      </c>
      <c r="C283" s="184">
        <v>53</v>
      </c>
      <c r="D283" s="93">
        <f t="shared" si="129"/>
        <v>63</v>
      </c>
      <c r="E283" s="93">
        <f t="shared" si="129"/>
        <v>0</v>
      </c>
      <c r="F283" s="93">
        <f t="shared" si="129"/>
        <v>0</v>
      </c>
      <c r="G283" s="93">
        <f t="shared" si="129"/>
        <v>0</v>
      </c>
      <c r="H283" s="93">
        <f t="shared" si="129"/>
        <v>0</v>
      </c>
      <c r="I283" s="93">
        <f t="shared" si="129"/>
        <v>0</v>
      </c>
      <c r="J283" s="93">
        <f t="shared" si="129"/>
        <v>0</v>
      </c>
      <c r="K283" s="93">
        <f t="shared" si="129"/>
        <v>0</v>
      </c>
      <c r="L283" s="93">
        <f t="shared" si="129"/>
        <v>0</v>
      </c>
      <c r="M283" s="93">
        <f t="shared" si="129"/>
        <v>0</v>
      </c>
      <c r="N283" s="93">
        <f t="shared" si="129"/>
        <v>0</v>
      </c>
      <c r="O283" s="93">
        <f t="shared" si="129"/>
        <v>0</v>
      </c>
      <c r="P283" s="93">
        <f>SUM(D283:O283)</f>
        <v>63</v>
      </c>
      <c r="Q283" s="93"/>
    </row>
    <row r="284" spans="2:17" s="8" customFormat="1" x14ac:dyDescent="0.2">
      <c r="B284" s="8" t="s">
        <v>263</v>
      </c>
      <c r="C284" s="184">
        <v>50</v>
      </c>
      <c r="D284" s="93">
        <f t="shared" si="129"/>
        <v>0</v>
      </c>
      <c r="E284" s="93">
        <f t="shared" si="129"/>
        <v>0</v>
      </c>
      <c r="F284" s="93">
        <f t="shared" si="129"/>
        <v>0</v>
      </c>
      <c r="G284" s="93">
        <f t="shared" si="129"/>
        <v>0</v>
      </c>
      <c r="H284" s="93">
        <f t="shared" si="129"/>
        <v>0</v>
      </c>
      <c r="I284" s="93">
        <f t="shared" si="129"/>
        <v>0</v>
      </c>
      <c r="J284" s="93">
        <f t="shared" si="129"/>
        <v>0</v>
      </c>
      <c r="K284" s="93">
        <f t="shared" si="129"/>
        <v>0</v>
      </c>
      <c r="L284" s="93">
        <f t="shared" si="129"/>
        <v>0</v>
      </c>
      <c r="M284" s="93">
        <f t="shared" si="129"/>
        <v>0</v>
      </c>
      <c r="N284" s="93">
        <f t="shared" si="129"/>
        <v>0</v>
      </c>
      <c r="O284" s="93">
        <f t="shared" si="129"/>
        <v>0</v>
      </c>
      <c r="P284" s="93"/>
      <c r="Q284" s="93"/>
    </row>
    <row r="285" spans="2:17" s="8" customFormat="1" x14ac:dyDescent="0.2">
      <c r="B285" s="7" t="s">
        <v>322</v>
      </c>
      <c r="C285" s="184" t="s">
        <v>72</v>
      </c>
      <c r="D285" s="93">
        <f t="shared" si="129"/>
        <v>2227.6666666666665</v>
      </c>
      <c r="E285" s="93">
        <f t="shared" si="129"/>
        <v>1961</v>
      </c>
      <c r="F285" s="93">
        <f t="shared" si="129"/>
        <v>1535</v>
      </c>
      <c r="G285" s="93">
        <f t="shared" si="129"/>
        <v>1570</v>
      </c>
      <c r="H285" s="93">
        <f t="shared" si="129"/>
        <v>1099.3333333333333</v>
      </c>
      <c r="I285" s="93">
        <f t="shared" si="129"/>
        <v>467</v>
      </c>
      <c r="J285" s="93">
        <f t="shared" si="129"/>
        <v>73.666666666666671</v>
      </c>
      <c r="K285" s="93">
        <f t="shared" si="129"/>
        <v>981.5</v>
      </c>
      <c r="L285" s="93">
        <f t="shared" si="129"/>
        <v>274.5</v>
      </c>
      <c r="M285" s="93">
        <f t="shared" si="129"/>
        <v>1466</v>
      </c>
      <c r="N285" s="93">
        <f t="shared" si="129"/>
        <v>44692.5</v>
      </c>
      <c r="O285" s="93">
        <f t="shared" si="129"/>
        <v>-42637</v>
      </c>
      <c r="P285" s="93">
        <f>ROUND(SUMIF($C$172:$C$197,$C285,P$172:P$197),0)/ROUND(SUMIF($C$37:$C$63,$C285,P$37:P$63),0)</f>
        <v>1172.7096774193549</v>
      </c>
      <c r="Q285" s="93"/>
    </row>
    <row r="286" spans="2:17" s="8" customFormat="1" x14ac:dyDescent="0.2">
      <c r="B286" s="8" t="s">
        <v>323</v>
      </c>
      <c r="C286" s="184" t="s">
        <v>76</v>
      </c>
      <c r="D286" s="93">
        <f t="shared" si="129"/>
        <v>19858.951456310679</v>
      </c>
      <c r="E286" s="93">
        <f t="shared" si="129"/>
        <v>27776.89523809524</v>
      </c>
      <c r="F286" s="93">
        <f t="shared" si="129"/>
        <v>7052.609523809524</v>
      </c>
      <c r="G286" s="93">
        <f t="shared" si="129"/>
        <v>16154.866666666667</v>
      </c>
      <c r="H286" s="93">
        <f t="shared" si="129"/>
        <v>15926.742857142857</v>
      </c>
      <c r="I286" s="93">
        <f t="shared" si="129"/>
        <v>13489.944954128441</v>
      </c>
      <c r="J286" s="93">
        <f t="shared" si="129"/>
        <v>11088.752293577982</v>
      </c>
      <c r="K286" s="93">
        <f t="shared" si="129"/>
        <v>17284.110091743118</v>
      </c>
      <c r="L286" s="93">
        <f t="shared" si="129"/>
        <v>13260.110091743119</v>
      </c>
      <c r="M286" s="93">
        <f t="shared" si="129"/>
        <v>15644.155963302752</v>
      </c>
      <c r="N286" s="93">
        <f t="shared" si="129"/>
        <v>19462.773584905659</v>
      </c>
      <c r="O286" s="93">
        <f t="shared" si="129"/>
        <v>15522.943396226416</v>
      </c>
      <c r="P286" s="93">
        <f t="shared" ref="P286:P294" si="130">SUM(D286:O286)</f>
        <v>192522.85611765247</v>
      </c>
      <c r="Q286" s="93"/>
    </row>
    <row r="287" spans="2:17" s="8" customFormat="1" x14ac:dyDescent="0.2">
      <c r="B287" s="8" t="s">
        <v>324</v>
      </c>
      <c r="C287" s="184" t="s">
        <v>130</v>
      </c>
      <c r="D287" s="93">
        <f t="shared" si="129"/>
        <v>66759.544554455439</v>
      </c>
      <c r="E287" s="93">
        <f t="shared" si="129"/>
        <v>92359.871287128713</v>
      </c>
      <c r="F287" s="93">
        <f t="shared" si="129"/>
        <v>36314.0297029703</v>
      </c>
      <c r="G287" s="93">
        <f t="shared" si="129"/>
        <v>58484.38613861386</v>
      </c>
      <c r="H287" s="93">
        <f t="shared" si="129"/>
        <v>61740.852941176468</v>
      </c>
      <c r="I287" s="93">
        <f t="shared" si="129"/>
        <v>58022.951456310679</v>
      </c>
      <c r="J287" s="93">
        <f t="shared" si="129"/>
        <v>55414.398058252424</v>
      </c>
      <c r="K287" s="93">
        <f t="shared" si="129"/>
        <v>66198.592233009709</v>
      </c>
      <c r="L287" s="93">
        <f t="shared" si="129"/>
        <v>49933.077669902916</v>
      </c>
      <c r="M287" s="93">
        <f t="shared" si="129"/>
        <v>65694.504854368934</v>
      </c>
      <c r="N287" s="93">
        <f t="shared" si="129"/>
        <v>59353.145631067964</v>
      </c>
      <c r="O287" s="93">
        <f t="shared" si="129"/>
        <v>61208.067961165048</v>
      </c>
      <c r="P287" s="93">
        <f t="shared" si="130"/>
        <v>731483.42248842248</v>
      </c>
      <c r="Q287" s="93"/>
    </row>
    <row r="288" spans="2:17" s="8" customFormat="1" x14ac:dyDescent="0.2">
      <c r="B288" s="8" t="s">
        <v>328</v>
      </c>
      <c r="C288" s="184" t="s">
        <v>79</v>
      </c>
      <c r="D288" s="93">
        <f t="shared" si="129"/>
        <v>24672</v>
      </c>
      <c r="E288" s="93">
        <f t="shared" si="129"/>
        <v>21630.5</v>
      </c>
      <c r="F288" s="93">
        <f t="shared" si="129"/>
        <v>23999</v>
      </c>
      <c r="G288" s="93">
        <f t="shared" si="129"/>
        <v>10285.5</v>
      </c>
      <c r="H288" s="93">
        <f t="shared" si="129"/>
        <v>14447</v>
      </c>
      <c r="I288" s="93">
        <f t="shared" si="129"/>
        <v>8398.5</v>
      </c>
      <c r="J288" s="93">
        <f t="shared" si="129"/>
        <v>8178</v>
      </c>
      <c r="K288" s="93">
        <f t="shared" si="129"/>
        <v>6788</v>
      </c>
      <c r="L288" s="93">
        <f t="shared" si="129"/>
        <v>9460.5</v>
      </c>
      <c r="M288" s="93">
        <f t="shared" si="129"/>
        <v>18444</v>
      </c>
      <c r="N288" s="93">
        <f t="shared" si="129"/>
        <v>15223.5</v>
      </c>
      <c r="O288" s="93">
        <f t="shared" si="129"/>
        <v>9411.6666666666661</v>
      </c>
      <c r="P288" s="93">
        <f t="shared" si="130"/>
        <v>170938.16666666666</v>
      </c>
      <c r="Q288" s="93"/>
    </row>
    <row r="289" spans="2:17" s="8" customFormat="1" x14ac:dyDescent="0.2">
      <c r="B289" s="8" t="s">
        <v>326</v>
      </c>
      <c r="C289" s="184" t="s">
        <v>132</v>
      </c>
      <c r="D289" s="93">
        <f t="shared" si="129"/>
        <v>864751.3</v>
      </c>
      <c r="E289" s="93">
        <f t="shared" si="129"/>
        <v>1208176.3</v>
      </c>
      <c r="F289" s="93">
        <f t="shared" si="129"/>
        <v>624095.6</v>
      </c>
      <c r="G289" s="93">
        <f t="shared" si="129"/>
        <v>825263.9</v>
      </c>
      <c r="H289" s="93">
        <f t="shared" si="129"/>
        <v>834179</v>
      </c>
      <c r="I289" s="93">
        <f t="shared" si="129"/>
        <v>767536.1</v>
      </c>
      <c r="J289" s="93">
        <f t="shared" si="129"/>
        <v>861847.3</v>
      </c>
      <c r="K289" s="93">
        <f t="shared" si="129"/>
        <v>869281.2</v>
      </c>
      <c r="L289" s="93">
        <f t="shared" si="129"/>
        <v>768500.9</v>
      </c>
      <c r="M289" s="93">
        <f t="shared" si="129"/>
        <v>887349.8</v>
      </c>
      <c r="N289" s="93">
        <f t="shared" si="129"/>
        <v>631210.80000000005</v>
      </c>
      <c r="O289" s="93">
        <f t="shared" si="129"/>
        <v>901630.1</v>
      </c>
      <c r="P289" s="93">
        <f t="shared" si="130"/>
        <v>10043822.300000001</v>
      </c>
      <c r="Q289" s="93"/>
    </row>
    <row r="290" spans="2:17" s="8" customFormat="1" x14ac:dyDescent="0.2">
      <c r="B290" s="8" t="s">
        <v>341</v>
      </c>
      <c r="C290" s="8">
        <v>85</v>
      </c>
      <c r="D290" s="93">
        <f t="shared" si="129"/>
        <v>76798.068965517246</v>
      </c>
      <c r="E290" s="93">
        <f t="shared" si="129"/>
        <v>13615.275862068966</v>
      </c>
      <c r="F290" s="93">
        <f t="shared" si="129"/>
        <v>69651.068965517246</v>
      </c>
      <c r="G290" s="93">
        <f t="shared" si="129"/>
        <v>33625.551724137928</v>
      </c>
      <c r="H290" s="93">
        <f t="shared" si="129"/>
        <v>32770.34482758621</v>
      </c>
      <c r="I290" s="93">
        <f t="shared" si="129"/>
        <v>53780.392857142855</v>
      </c>
      <c r="J290" s="93">
        <f t="shared" si="129"/>
        <v>33837.75</v>
      </c>
      <c r="K290" s="93">
        <f t="shared" si="129"/>
        <v>39593.107142857145</v>
      </c>
      <c r="L290" s="93">
        <f t="shared" si="129"/>
        <v>26715.107142857141</v>
      </c>
      <c r="M290" s="93">
        <f t="shared" si="129"/>
        <v>54756.214285714283</v>
      </c>
      <c r="N290" s="93">
        <f t="shared" si="129"/>
        <v>67106.678571428565</v>
      </c>
      <c r="O290" s="93">
        <f t="shared" si="129"/>
        <v>53059.178571428572</v>
      </c>
      <c r="P290" s="93">
        <f t="shared" si="130"/>
        <v>555308.73891625612</v>
      </c>
      <c r="Q290" s="93"/>
    </row>
    <row r="291" spans="2:17" s="8" customFormat="1" x14ac:dyDescent="0.2">
      <c r="B291" s="8" t="s">
        <v>342</v>
      </c>
      <c r="C291" s="8">
        <v>86</v>
      </c>
      <c r="D291" s="93">
        <f t="shared" si="129"/>
        <v>5555.2324561403511</v>
      </c>
      <c r="E291" s="93">
        <f t="shared" si="129"/>
        <v>4740.9561403508769</v>
      </c>
      <c r="F291" s="93">
        <f t="shared" si="129"/>
        <v>4760.0175438596489</v>
      </c>
      <c r="G291" s="93">
        <f t="shared" si="129"/>
        <v>4095.75</v>
      </c>
      <c r="H291" s="93">
        <f t="shared" si="129"/>
        <v>2311.2951541850221</v>
      </c>
      <c r="I291" s="93">
        <f t="shared" si="129"/>
        <v>1890.7488986784142</v>
      </c>
      <c r="J291" s="93">
        <f t="shared" si="129"/>
        <v>1013.5796460176991</v>
      </c>
      <c r="K291" s="93">
        <f t="shared" si="129"/>
        <v>931.96902654867256</v>
      </c>
      <c r="L291" s="93">
        <f t="shared" si="129"/>
        <v>1312.6592920353983</v>
      </c>
      <c r="M291" s="93">
        <f t="shared" si="129"/>
        <v>3025.1814159292035</v>
      </c>
      <c r="N291" s="93">
        <f t="shared" si="129"/>
        <v>3726.6098654708521</v>
      </c>
      <c r="O291" s="93">
        <f t="shared" si="129"/>
        <v>6050.7351598173518</v>
      </c>
      <c r="P291" s="93">
        <f t="shared" si="130"/>
        <v>39414.734599033502</v>
      </c>
      <c r="Q291" s="93"/>
    </row>
    <row r="292" spans="2:17" s="8" customFormat="1" x14ac:dyDescent="0.2">
      <c r="B292" s="8" t="s">
        <v>343</v>
      </c>
      <c r="C292" s="8">
        <v>87</v>
      </c>
      <c r="D292" s="93">
        <f t="shared" si="129"/>
        <v>600726.4</v>
      </c>
      <c r="E292" s="93">
        <f t="shared" si="129"/>
        <v>223330.2</v>
      </c>
      <c r="F292" s="93">
        <f t="shared" si="129"/>
        <v>831851.8</v>
      </c>
      <c r="G292" s="93">
        <f t="shared" si="129"/>
        <v>18518.599999999999</v>
      </c>
      <c r="H292" s="93">
        <f t="shared" si="129"/>
        <v>402085</v>
      </c>
      <c r="I292" s="93">
        <f t="shared" si="129"/>
        <v>356737</v>
      </c>
      <c r="J292" s="93">
        <f t="shared" si="129"/>
        <v>276470.8</v>
      </c>
      <c r="K292" s="93">
        <f t="shared" si="129"/>
        <v>330671</v>
      </c>
      <c r="L292" s="93">
        <f t="shared" si="129"/>
        <v>260891.4</v>
      </c>
      <c r="M292" s="93">
        <f t="shared" si="129"/>
        <v>452623.2</v>
      </c>
      <c r="N292" s="93">
        <f t="shared" si="129"/>
        <v>398575</v>
      </c>
      <c r="O292" s="93">
        <f t="shared" si="129"/>
        <v>407314.6</v>
      </c>
      <c r="P292" s="93">
        <f t="shared" si="130"/>
        <v>4559795</v>
      </c>
      <c r="Q292" s="93"/>
    </row>
    <row r="293" spans="2:17" s="88" customFormat="1" x14ac:dyDescent="0.2">
      <c r="B293" s="160" t="s">
        <v>133</v>
      </c>
      <c r="C293" s="197" t="s">
        <v>281</v>
      </c>
      <c r="D293" s="93">
        <f t="shared" si="129"/>
        <v>444346.8</v>
      </c>
      <c r="E293" s="93">
        <f t="shared" si="129"/>
        <v>511920.8</v>
      </c>
      <c r="F293" s="93">
        <f t="shared" si="129"/>
        <v>254042.7</v>
      </c>
      <c r="G293" s="93">
        <f t="shared" si="129"/>
        <v>328784.3</v>
      </c>
      <c r="H293" s="93">
        <f t="shared" si="129"/>
        <v>259253.1</v>
      </c>
      <c r="I293" s="93">
        <f t="shared" si="129"/>
        <v>223787.6</v>
      </c>
      <c r="J293" s="93">
        <f t="shared" si="129"/>
        <v>181724</v>
      </c>
      <c r="K293" s="93">
        <f t="shared" si="129"/>
        <v>124290.1</v>
      </c>
      <c r="L293" s="93">
        <f t="shared" si="129"/>
        <v>280983.90000000002</v>
      </c>
      <c r="M293" s="93">
        <f t="shared" si="129"/>
        <v>398885.1</v>
      </c>
      <c r="N293" s="93">
        <f t="shared" si="129"/>
        <v>256289.9</v>
      </c>
      <c r="O293" s="93">
        <f t="shared" si="129"/>
        <v>444778.2</v>
      </c>
      <c r="P293" s="93">
        <f t="shared" si="130"/>
        <v>3709086.5000000005</v>
      </c>
      <c r="Q293" s="93"/>
    </row>
    <row r="294" spans="2:17" x14ac:dyDescent="0.2">
      <c r="B294" s="8" t="s">
        <v>73</v>
      </c>
      <c r="C294" s="8"/>
      <c r="D294" s="93">
        <f t="shared" ref="D294:O294" si="131">IFERROR(ROUND(D199,0)/ROUND(D64,0),0)</f>
        <v>199.98301869443813</v>
      </c>
      <c r="E294" s="93">
        <f t="shared" si="131"/>
        <v>177.15280917338308</v>
      </c>
      <c r="F294" s="93">
        <f t="shared" si="131"/>
        <v>155.48891069534014</v>
      </c>
      <c r="G294" s="93">
        <f t="shared" si="131"/>
        <v>121.08730105108728</v>
      </c>
      <c r="H294" s="93">
        <f t="shared" si="131"/>
        <v>82.143962993861237</v>
      </c>
      <c r="I294" s="93">
        <f t="shared" si="131"/>
        <v>67.89791146662553</v>
      </c>
      <c r="J294" s="93">
        <f t="shared" si="131"/>
        <v>49.681423980353571</v>
      </c>
      <c r="K294" s="93">
        <f t="shared" si="131"/>
        <v>57.627090721885367</v>
      </c>
      <c r="L294" s="93">
        <f t="shared" si="131"/>
        <v>61.290978210901528</v>
      </c>
      <c r="M294" s="93">
        <f t="shared" si="131"/>
        <v>109.8339198187256</v>
      </c>
      <c r="N294" s="93">
        <f t="shared" si="131"/>
        <v>151.80862434008083</v>
      </c>
      <c r="O294" s="93">
        <f t="shared" si="131"/>
        <v>203.91215311256315</v>
      </c>
      <c r="P294" s="93">
        <f t="shared" si="130"/>
        <v>1437.9081042592454</v>
      </c>
      <c r="Q294" s="93"/>
    </row>
    <row r="295" spans="2:17" x14ac:dyDescent="0.2">
      <c r="B295" s="8"/>
      <c r="C295" s="184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213"/>
      <c r="Q295" s="213"/>
    </row>
    <row r="296" spans="2:17" x14ac:dyDescent="0.2">
      <c r="B296" s="8"/>
      <c r="C296" s="184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213"/>
      <c r="Q296" s="213"/>
    </row>
    <row r="297" spans="2:17" x14ac:dyDescent="0.2">
      <c r="D297" s="193"/>
      <c r="E297" s="193"/>
      <c r="F297" s="193"/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</row>
    <row r="298" spans="2:17" x14ac:dyDescent="0.2">
      <c r="D298" s="193"/>
      <c r="E298" s="193"/>
      <c r="F298" s="193"/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</row>
    <row r="299" spans="2:17" x14ac:dyDescent="0.2">
      <c r="D299" s="193"/>
      <c r="E299" s="193"/>
      <c r="F299" s="193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</row>
    <row r="300" spans="2:17" x14ac:dyDescent="0.2">
      <c r="D300" s="193"/>
      <c r="E300" s="193"/>
      <c r="F300" s="193"/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</row>
    <row r="301" spans="2:17" x14ac:dyDescent="0.2">
      <c r="D301" s="193"/>
      <c r="E301" s="193"/>
      <c r="F301" s="193"/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</row>
    <row r="302" spans="2:17" x14ac:dyDescent="0.2">
      <c r="D302" s="193"/>
      <c r="E302" s="193"/>
      <c r="F302" s="193"/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</row>
    <row r="303" spans="2:17" x14ac:dyDescent="0.2">
      <c r="D303" s="193"/>
      <c r="E303" s="193"/>
      <c r="F303" s="193"/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</row>
    <row r="304" spans="2:17" x14ac:dyDescent="0.2">
      <c r="D304" s="193"/>
      <c r="E304" s="193"/>
      <c r="F304" s="193"/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</row>
    <row r="305" spans="4:17" x14ac:dyDescent="0.2">
      <c r="D305" s="193"/>
      <c r="E305" s="193"/>
      <c r="F305" s="193"/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</row>
    <row r="306" spans="4:17" x14ac:dyDescent="0.2">
      <c r="D306" s="193"/>
      <c r="E306" s="193"/>
      <c r="F306" s="193"/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</row>
    <row r="307" spans="4:17" x14ac:dyDescent="0.2">
      <c r="D307" s="193"/>
      <c r="E307" s="193"/>
      <c r="F307" s="193"/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</row>
    <row r="308" spans="4:17" x14ac:dyDescent="0.2">
      <c r="D308" s="193"/>
      <c r="E308" s="193"/>
      <c r="F308" s="193"/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</row>
    <row r="309" spans="4:17" x14ac:dyDescent="0.2">
      <c r="D309" s="193"/>
      <c r="E309" s="193"/>
      <c r="F309" s="193"/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</row>
    <row r="310" spans="4:17" x14ac:dyDescent="0.2">
      <c r="D310" s="193"/>
      <c r="E310" s="193"/>
      <c r="F310" s="193"/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</row>
    <row r="311" spans="4:17" x14ac:dyDescent="0.2">
      <c r="D311" s="193"/>
      <c r="E311" s="193"/>
      <c r="F311" s="193"/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</row>
    <row r="312" spans="4:17" x14ac:dyDescent="0.2">
      <c r="D312" s="193"/>
      <c r="E312" s="193"/>
      <c r="F312" s="193"/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</row>
    <row r="313" spans="4:17" x14ac:dyDescent="0.2">
      <c r="D313" s="193"/>
      <c r="E313" s="193"/>
      <c r="F313" s="193"/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</row>
    <row r="314" spans="4:17" x14ac:dyDescent="0.2">
      <c r="D314" s="193"/>
      <c r="E314" s="193"/>
      <c r="F314" s="193"/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</row>
    <row r="315" spans="4:17" x14ac:dyDescent="0.2">
      <c r="D315" s="193"/>
      <c r="E315" s="193"/>
      <c r="F315" s="193"/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</row>
    <row r="316" spans="4:17" x14ac:dyDescent="0.2">
      <c r="D316" s="193"/>
      <c r="E316" s="193"/>
      <c r="F316" s="193"/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</row>
    <row r="317" spans="4:17" x14ac:dyDescent="0.2">
      <c r="D317" s="193"/>
      <c r="E317" s="193"/>
      <c r="F317" s="193"/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</row>
    <row r="318" spans="4:17" x14ac:dyDescent="0.2"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</row>
    <row r="319" spans="4:17" x14ac:dyDescent="0.2">
      <c r="D319" s="193"/>
      <c r="E319" s="193"/>
      <c r="F319" s="193"/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</row>
    <row r="320" spans="4:17" x14ac:dyDescent="0.2"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</row>
    <row r="321" spans="4:17" x14ac:dyDescent="0.2"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</row>
    <row r="322" spans="4:17" x14ac:dyDescent="0.2">
      <c r="D322" s="193"/>
      <c r="E322" s="193"/>
      <c r="F322" s="193"/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</row>
    <row r="323" spans="4:17" x14ac:dyDescent="0.2"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</row>
    <row r="324" spans="4:17" x14ac:dyDescent="0.2">
      <c r="D324" s="193"/>
      <c r="E324" s="193"/>
      <c r="F324" s="193"/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</row>
    <row r="325" spans="4:17" x14ac:dyDescent="0.2">
      <c r="D325" s="193"/>
      <c r="E325" s="193"/>
      <c r="F325" s="193"/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</row>
    <row r="326" spans="4:17" x14ac:dyDescent="0.2">
      <c r="D326" s="193"/>
      <c r="E326" s="193"/>
      <c r="F326" s="193"/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</row>
    <row r="327" spans="4:17" x14ac:dyDescent="0.2">
      <c r="D327" s="193"/>
      <c r="E327" s="193"/>
      <c r="F327" s="193"/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</row>
    <row r="328" spans="4:17" x14ac:dyDescent="0.2">
      <c r="D328" s="193"/>
      <c r="E328" s="193"/>
      <c r="F328" s="193"/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</row>
    <row r="329" spans="4:17" x14ac:dyDescent="0.2">
      <c r="D329" s="193"/>
      <c r="E329" s="193"/>
      <c r="F329" s="193"/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</row>
    <row r="330" spans="4:17" x14ac:dyDescent="0.2">
      <c r="D330" s="193"/>
      <c r="E330" s="193"/>
      <c r="F330" s="193"/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</row>
    <row r="331" spans="4:17" x14ac:dyDescent="0.2">
      <c r="D331" s="193"/>
      <c r="E331" s="193"/>
      <c r="F331" s="193"/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</row>
    <row r="332" spans="4:17" x14ac:dyDescent="0.2">
      <c r="D332" s="193"/>
      <c r="E332" s="193"/>
      <c r="F332" s="193"/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</row>
    <row r="333" spans="4:17" x14ac:dyDescent="0.2">
      <c r="D333" s="193"/>
      <c r="E333" s="193"/>
      <c r="F333" s="193"/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</row>
    <row r="334" spans="4:17" x14ac:dyDescent="0.2">
      <c r="D334" s="193"/>
      <c r="E334" s="193"/>
      <c r="F334" s="193"/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</row>
    <row r="335" spans="4:17" x14ac:dyDescent="0.2">
      <c r="D335" s="193"/>
      <c r="E335" s="193"/>
      <c r="F335" s="193"/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</row>
    <row r="336" spans="4:17" x14ac:dyDescent="0.2">
      <c r="D336" s="193"/>
      <c r="E336" s="193"/>
      <c r="F336" s="193"/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</row>
    <row r="337" spans="4:17" x14ac:dyDescent="0.2">
      <c r="D337" s="193"/>
      <c r="E337" s="193"/>
      <c r="F337" s="193"/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</row>
    <row r="338" spans="4:17" x14ac:dyDescent="0.2">
      <c r="D338" s="193"/>
      <c r="E338" s="193"/>
      <c r="F338" s="193"/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</row>
    <row r="339" spans="4:17" x14ac:dyDescent="0.2">
      <c r="D339" s="193"/>
      <c r="E339" s="193"/>
      <c r="F339" s="193"/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</row>
    <row r="340" spans="4:17" x14ac:dyDescent="0.2">
      <c r="D340" s="193"/>
      <c r="E340" s="193"/>
      <c r="F340" s="193"/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</row>
  </sheetData>
  <mergeCells count="3">
    <mergeCell ref="B1:P1"/>
    <mergeCell ref="B2:P2"/>
    <mergeCell ref="B3:P3"/>
  </mergeCells>
  <printOptions horizontalCentered="1"/>
  <pageMargins left="0.45" right="0.45" top="0.75" bottom="0.75" header="0.3" footer="0.3"/>
  <pageSetup scale="54" fitToHeight="20" orientation="landscape" blackAndWhite="1" r:id="rId1"/>
  <headerFooter>
    <oddFooter>&amp;R&amp;F
&amp;A</oddFooter>
  </headerFooter>
  <customProperties>
    <customPr name="_pios_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O18"/>
  <sheetViews>
    <sheetView workbookViewId="0">
      <selection activeCell="D12" sqref="D12"/>
    </sheetView>
  </sheetViews>
  <sheetFormatPr defaultColWidth="13.7109375" defaultRowHeight="11.25" x14ac:dyDescent="0.2"/>
  <cols>
    <col min="1" max="1" width="21.42578125" style="234" bestFit="1" customWidth="1"/>
    <col min="2" max="14" width="11.7109375" style="234" customWidth="1"/>
    <col min="15" max="16384" width="13.7109375" style="234"/>
  </cols>
  <sheetData>
    <row r="1" spans="1:15" s="8" customFormat="1" ht="15.75" customHeight="1" x14ac:dyDescent="0.2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5"/>
    </row>
    <row r="2" spans="1:15" s="8" customFormat="1" ht="15.75" customHeight="1" x14ac:dyDescent="0.2">
      <c r="A2" s="448" t="str">
        <f>'Delivery Rate Change Calc'!A2:F2</f>
        <v>2019 Gas Decoupling Filing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163"/>
    </row>
    <row r="3" spans="1:15" s="8" customFormat="1" x14ac:dyDescent="0.2">
      <c r="A3" s="446" t="s">
        <v>450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163"/>
    </row>
    <row r="4" spans="1:15" s="8" customFormat="1" x14ac:dyDescent="0.2">
      <c r="A4" s="291"/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163"/>
    </row>
    <row r="5" spans="1:15" x14ac:dyDescent="0.2">
      <c r="A5" s="233" t="s">
        <v>345</v>
      </c>
      <c r="B5" s="233"/>
    </row>
    <row r="6" spans="1:15" x14ac:dyDescent="0.2">
      <c r="A6" s="233" t="s">
        <v>346</v>
      </c>
    </row>
    <row r="7" spans="1:15" x14ac:dyDescent="0.2">
      <c r="B7" s="233"/>
      <c r="C7" s="233"/>
    </row>
    <row r="8" spans="1:15" x14ac:dyDescent="0.2">
      <c r="A8" s="292"/>
      <c r="B8" s="292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</row>
    <row r="9" spans="1:15" x14ac:dyDescent="0.2">
      <c r="A9" s="293" t="s">
        <v>347</v>
      </c>
      <c r="B9" s="294" t="s">
        <v>411</v>
      </c>
      <c r="C9" s="294" t="s">
        <v>412</v>
      </c>
      <c r="D9" s="294" t="s">
        <v>413</v>
      </c>
      <c r="E9" s="294" t="s">
        <v>414</v>
      </c>
      <c r="F9" s="294" t="s">
        <v>415</v>
      </c>
      <c r="G9" s="294" t="s">
        <v>416</v>
      </c>
      <c r="H9" s="294" t="s">
        <v>417</v>
      </c>
      <c r="I9" s="294" t="s">
        <v>418</v>
      </c>
      <c r="J9" s="294" t="s">
        <v>419</v>
      </c>
      <c r="K9" s="294" t="s">
        <v>420</v>
      </c>
      <c r="L9" s="294" t="s">
        <v>421</v>
      </c>
      <c r="M9" s="294" t="s">
        <v>422</v>
      </c>
      <c r="N9" s="294" t="s">
        <v>185</v>
      </c>
    </row>
    <row r="11" spans="1:15" x14ac:dyDescent="0.2">
      <c r="A11" s="237" t="s">
        <v>82</v>
      </c>
      <c r="B11" s="274">
        <v>768038</v>
      </c>
      <c r="C11" s="274">
        <v>769182</v>
      </c>
      <c r="D11" s="274">
        <v>769904</v>
      </c>
      <c r="E11" s="274">
        <v>770294</v>
      </c>
      <c r="F11" s="274">
        <v>770940</v>
      </c>
      <c r="G11" s="274">
        <v>771256</v>
      </c>
      <c r="H11" s="274">
        <v>771472</v>
      </c>
      <c r="I11" s="274">
        <v>772026</v>
      </c>
      <c r="J11" s="274">
        <v>772614</v>
      </c>
      <c r="K11" s="274">
        <v>774702</v>
      </c>
      <c r="L11" s="274">
        <v>776863</v>
      </c>
      <c r="M11" s="274">
        <v>778192</v>
      </c>
      <c r="N11" s="236">
        <f>AVERAGE(B11:M11)</f>
        <v>772123.58333333337</v>
      </c>
    </row>
    <row r="12" spans="1:15" x14ac:dyDescent="0.2">
      <c r="A12" s="237" t="s">
        <v>409</v>
      </c>
      <c r="B12" s="274">
        <v>56661</v>
      </c>
      <c r="C12" s="274">
        <v>56664</v>
      </c>
      <c r="D12" s="274">
        <v>56741</v>
      </c>
      <c r="E12" s="274">
        <v>56703</v>
      </c>
      <c r="F12" s="274">
        <v>56687</v>
      </c>
      <c r="G12" s="274">
        <v>56612</v>
      </c>
      <c r="H12" s="274">
        <v>56584</v>
      </c>
      <c r="I12" s="274">
        <v>56567</v>
      </c>
      <c r="J12" s="274">
        <v>56551</v>
      </c>
      <c r="K12" s="274">
        <v>56701</v>
      </c>
      <c r="L12" s="274">
        <v>56844</v>
      </c>
      <c r="M12" s="274">
        <v>56978</v>
      </c>
      <c r="N12" s="236">
        <f t="shared" ref="N12:N13" si="0">AVERAGE(B12:M12)</f>
        <v>56691.083333333336</v>
      </c>
    </row>
    <row r="13" spans="1:15" x14ac:dyDescent="0.2">
      <c r="A13" s="237" t="s">
        <v>410</v>
      </c>
      <c r="B13" s="274">
        <v>1695</v>
      </c>
      <c r="C13" s="274">
        <v>1692</v>
      </c>
      <c r="D13" s="274">
        <v>1695</v>
      </c>
      <c r="E13" s="274">
        <v>1698</v>
      </c>
      <c r="F13" s="274">
        <v>1695</v>
      </c>
      <c r="G13" s="274">
        <v>1690</v>
      </c>
      <c r="H13" s="274">
        <v>1652</v>
      </c>
      <c r="I13" s="274">
        <v>1639</v>
      </c>
      <c r="J13" s="274">
        <v>1638</v>
      </c>
      <c r="K13" s="274">
        <v>1645</v>
      </c>
      <c r="L13" s="274">
        <v>1649</v>
      </c>
      <c r="M13" s="274">
        <v>1646</v>
      </c>
      <c r="N13" s="236">
        <f t="shared" si="0"/>
        <v>1669.5</v>
      </c>
    </row>
    <row r="16" spans="1:15" x14ac:dyDescent="0.2"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</row>
    <row r="17" spans="2:13" x14ac:dyDescent="0.2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</row>
    <row r="18" spans="2:13" x14ac:dyDescent="0.2"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</row>
  </sheetData>
  <mergeCells count="3">
    <mergeCell ref="A1:N1"/>
    <mergeCell ref="A2:N2"/>
    <mergeCell ref="A3:N3"/>
  </mergeCells>
  <printOptions horizontalCentered="1"/>
  <pageMargins left="0.45" right="0.45" top="0.75" bottom="0.75" header="0.3" footer="0.3"/>
  <pageSetup scale="6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K19"/>
  <sheetViews>
    <sheetView workbookViewId="0">
      <selection activeCell="D14" sqref="D14"/>
    </sheetView>
  </sheetViews>
  <sheetFormatPr defaultColWidth="7.85546875" defaultRowHeight="11.25" outlineLevelCol="1" x14ac:dyDescent="0.2"/>
  <cols>
    <col min="1" max="1" width="4.7109375" style="3" customWidth="1"/>
    <col min="2" max="2" width="38.28515625" style="3" bestFit="1" customWidth="1"/>
    <col min="3" max="3" width="40.140625" style="3" hidden="1" customWidth="1" outlineLevel="1"/>
    <col min="4" max="4" width="13.42578125" style="3" bestFit="1" customWidth="1" collapsed="1"/>
    <col min="5" max="6" width="13.7109375" style="3" bestFit="1" customWidth="1"/>
    <col min="7" max="7" width="11.5703125" style="3" bestFit="1" customWidth="1"/>
    <col min="8" max="8" width="13.42578125" style="3" bestFit="1" customWidth="1"/>
    <col min="9" max="9" width="14" style="3" bestFit="1" customWidth="1"/>
    <col min="10" max="10" width="3.140625" style="3" bestFit="1" customWidth="1"/>
    <col min="11" max="16384" width="7.85546875" style="3"/>
  </cols>
  <sheetData>
    <row r="1" spans="1:11" x14ac:dyDescent="0.2">
      <c r="A1" s="444" t="s">
        <v>477</v>
      </c>
      <c r="B1" s="445"/>
      <c r="C1" s="445"/>
      <c r="D1" s="445"/>
      <c r="E1" s="445"/>
      <c r="F1" s="445"/>
      <c r="G1" s="445"/>
      <c r="H1" s="445"/>
      <c r="I1" s="445"/>
    </row>
    <row r="2" spans="1:11" x14ac:dyDescent="0.2">
      <c r="A2" s="444" t="s">
        <v>478</v>
      </c>
      <c r="B2" s="445"/>
      <c r="C2" s="445"/>
      <c r="D2" s="445"/>
      <c r="E2" s="445"/>
      <c r="F2" s="445"/>
      <c r="G2" s="445"/>
      <c r="H2" s="445"/>
      <c r="I2" s="445"/>
    </row>
    <row r="3" spans="1:11" x14ac:dyDescent="0.2">
      <c r="A3" s="444" t="s">
        <v>479</v>
      </c>
      <c r="B3" s="445"/>
      <c r="C3" s="445"/>
      <c r="D3" s="445"/>
      <c r="E3" s="445"/>
      <c r="F3" s="445"/>
      <c r="G3" s="445"/>
      <c r="H3" s="445"/>
      <c r="I3" s="445"/>
    </row>
    <row r="4" spans="1:11" x14ac:dyDescent="0.2">
      <c r="A4" s="444" t="s">
        <v>480</v>
      </c>
      <c r="B4" s="445"/>
      <c r="C4" s="445"/>
      <c r="D4" s="445"/>
      <c r="E4" s="445"/>
      <c r="F4" s="445"/>
      <c r="G4" s="445"/>
      <c r="H4" s="445"/>
      <c r="I4" s="445"/>
    </row>
    <row r="5" spans="1:11" x14ac:dyDescent="0.2">
      <c r="B5" s="114"/>
      <c r="C5" s="114"/>
    </row>
    <row r="6" spans="1:11" x14ac:dyDescent="0.2">
      <c r="E6" s="268" t="s">
        <v>481</v>
      </c>
      <c r="F6" s="115"/>
      <c r="G6" s="115"/>
      <c r="H6" s="116"/>
      <c r="I6" s="117"/>
    </row>
    <row r="7" spans="1:11" ht="49.5" customHeight="1" thickBot="1" x14ac:dyDescent="0.25">
      <c r="A7" s="118" t="s">
        <v>80</v>
      </c>
      <c r="B7" s="119" t="s">
        <v>348</v>
      </c>
      <c r="C7" s="120" t="s">
        <v>5</v>
      </c>
      <c r="D7" s="264" t="s">
        <v>482</v>
      </c>
      <c r="E7" s="265" t="s">
        <v>483</v>
      </c>
      <c r="F7" s="266" t="s">
        <v>484</v>
      </c>
      <c r="G7" s="266" t="s">
        <v>485</v>
      </c>
      <c r="H7" s="266" t="s">
        <v>486</v>
      </c>
      <c r="I7" s="267" t="s">
        <v>487</v>
      </c>
    </row>
    <row r="8" spans="1:11" ht="16.5" customHeight="1" x14ac:dyDescent="0.2">
      <c r="A8" s="121">
        <v>1</v>
      </c>
      <c r="B8" s="122" t="s">
        <v>387</v>
      </c>
      <c r="C8" s="260" t="s">
        <v>488</v>
      </c>
      <c r="D8" s="123"/>
      <c r="E8" s="269">
        <v>0</v>
      </c>
      <c r="F8" s="269">
        <v>0</v>
      </c>
      <c r="G8" s="269">
        <v>0</v>
      </c>
      <c r="H8" s="269">
        <v>0</v>
      </c>
      <c r="I8" s="124"/>
    </row>
    <row r="9" spans="1:11" x14ac:dyDescent="0.2">
      <c r="A9" s="125">
        <f t="shared" ref="A9:A19" si="0">+A8+1</f>
        <v>2</v>
      </c>
      <c r="B9" s="126" t="s">
        <v>388</v>
      </c>
      <c r="C9" s="261" t="s">
        <v>489</v>
      </c>
      <c r="D9" s="256">
        <v>1951252143.2469792</v>
      </c>
      <c r="E9" s="257">
        <v>1951252143.2469792</v>
      </c>
      <c r="F9" s="257">
        <v>1951252143.2469792</v>
      </c>
      <c r="G9" s="257">
        <v>1951252143.2469792</v>
      </c>
      <c r="H9" s="257">
        <v>1951252143.2469792</v>
      </c>
      <c r="I9" s="128">
        <f>+H9</f>
        <v>1951252143.2469792</v>
      </c>
    </row>
    <row r="10" spans="1:11" x14ac:dyDescent="0.2">
      <c r="A10" s="125">
        <f t="shared" si="0"/>
        <v>3</v>
      </c>
      <c r="B10" s="126" t="s">
        <v>389</v>
      </c>
      <c r="C10" s="261" t="s">
        <v>490</v>
      </c>
      <c r="D10" s="258">
        <v>7.5999999999999998E-2</v>
      </c>
      <c r="E10" s="259">
        <v>7.5999999999999998E-2</v>
      </c>
      <c r="F10" s="259">
        <v>7.5999999999999998E-2</v>
      </c>
      <c r="G10" s="259">
        <v>7.5999999999999998E-2</v>
      </c>
      <c r="H10" s="259">
        <v>7.5999999999999998E-2</v>
      </c>
      <c r="I10" s="259">
        <v>7.5999999999999998E-2</v>
      </c>
    </row>
    <row r="11" spans="1:11" x14ac:dyDescent="0.2">
      <c r="A11" s="125">
        <f t="shared" si="0"/>
        <v>4</v>
      </c>
      <c r="B11" s="126" t="s">
        <v>86</v>
      </c>
      <c r="C11" s="262" t="s">
        <v>491</v>
      </c>
      <c r="D11" s="127">
        <f>ROUND(D9*D10,0)</f>
        <v>148295163</v>
      </c>
      <c r="E11" s="128">
        <f t="shared" ref="E11:I11" si="1">ROUND(E9*E10,0)</f>
        <v>148295163</v>
      </c>
      <c r="F11" s="128">
        <f t="shared" si="1"/>
        <v>148295163</v>
      </c>
      <c r="G11" s="128">
        <f t="shared" si="1"/>
        <v>148295163</v>
      </c>
      <c r="H11" s="128">
        <f t="shared" si="1"/>
        <v>148295163</v>
      </c>
      <c r="I11" s="128">
        <f t="shared" si="1"/>
        <v>148295163</v>
      </c>
    </row>
    <row r="12" spans="1:11" x14ac:dyDescent="0.2">
      <c r="A12" s="125">
        <f t="shared" si="0"/>
        <v>5</v>
      </c>
      <c r="B12" s="126" t="s">
        <v>390</v>
      </c>
      <c r="C12" s="261" t="s">
        <v>488</v>
      </c>
      <c r="D12" s="123"/>
      <c r="E12" s="257">
        <v>-31955.32993</v>
      </c>
      <c r="F12" s="257">
        <v>438078.27529363008</v>
      </c>
      <c r="G12" s="257">
        <v>125429</v>
      </c>
      <c r="H12" s="257">
        <v>1256319.3748527463</v>
      </c>
      <c r="I12" s="128"/>
      <c r="J12" s="1"/>
    </row>
    <row r="13" spans="1:11" x14ac:dyDescent="0.2">
      <c r="A13" s="125">
        <f t="shared" si="0"/>
        <v>6</v>
      </c>
      <c r="B13" s="126" t="s">
        <v>391</v>
      </c>
      <c r="C13" s="261" t="s">
        <v>492</v>
      </c>
      <c r="D13" s="256">
        <v>109978251.53037441</v>
      </c>
      <c r="E13" s="128">
        <f>+D13+E12</f>
        <v>109946296.20044442</v>
      </c>
      <c r="F13" s="128">
        <f>+E13+F12</f>
        <v>110384374.47573805</v>
      </c>
      <c r="G13" s="128">
        <f>+F13+G12</f>
        <v>110509803.47573805</v>
      </c>
      <c r="H13" s="128">
        <f>+G13+H12</f>
        <v>111766122.8505908</v>
      </c>
      <c r="I13" s="128">
        <f>+H13</f>
        <v>111766122.8505908</v>
      </c>
      <c r="J13" s="2"/>
      <c r="K13" s="1"/>
    </row>
    <row r="14" spans="1:11" x14ac:dyDescent="0.2">
      <c r="A14" s="125">
        <f t="shared" si="0"/>
        <v>7</v>
      </c>
      <c r="B14" s="126" t="s">
        <v>87</v>
      </c>
      <c r="C14" s="262" t="s">
        <v>493</v>
      </c>
      <c r="D14" s="129">
        <f t="shared" ref="D14:I14" si="2">ROUND(D13-D11,0)</f>
        <v>-38316911</v>
      </c>
      <c r="E14" s="130">
        <f t="shared" si="2"/>
        <v>-38348867</v>
      </c>
      <c r="F14" s="130">
        <f t="shared" si="2"/>
        <v>-37910789</v>
      </c>
      <c r="G14" s="130">
        <f t="shared" si="2"/>
        <v>-37785360</v>
      </c>
      <c r="H14" s="130">
        <f t="shared" si="2"/>
        <v>-36529040</v>
      </c>
      <c r="I14" s="130">
        <f t="shared" si="2"/>
        <v>-36529040</v>
      </c>
    </row>
    <row r="15" spans="1:11" x14ac:dyDescent="0.2">
      <c r="A15" s="125">
        <f t="shared" si="0"/>
        <v>8</v>
      </c>
      <c r="B15" s="126" t="s">
        <v>392</v>
      </c>
      <c r="C15" s="262" t="s">
        <v>494</v>
      </c>
      <c r="D15" s="127">
        <f>IF(D14&lt;0,0,D14)</f>
        <v>0</v>
      </c>
      <c r="E15" s="128">
        <f>IF(E14&lt;0,0,E14)</f>
        <v>0</v>
      </c>
      <c r="F15" s="128">
        <f>IF(F14&lt;0,0,F14)</f>
        <v>0</v>
      </c>
      <c r="G15" s="128">
        <f>IF(G14&lt;0,0,G14)</f>
        <v>0</v>
      </c>
      <c r="H15" s="128">
        <f>IF(H14&lt;0,0,H14)</f>
        <v>0</v>
      </c>
      <c r="I15" s="128">
        <f t="shared" ref="I15" si="3">IF(I14&lt;0,0,I14)</f>
        <v>0</v>
      </c>
    </row>
    <row r="16" spans="1:11" x14ac:dyDescent="0.2">
      <c r="A16" s="125">
        <f t="shared" si="0"/>
        <v>9</v>
      </c>
      <c r="B16" s="126" t="s">
        <v>393</v>
      </c>
      <c r="C16" s="262" t="s">
        <v>495</v>
      </c>
      <c r="D16" s="270">
        <v>0.5</v>
      </c>
      <c r="E16" s="270">
        <v>0.5</v>
      </c>
      <c r="F16" s="270">
        <v>0.5</v>
      </c>
      <c r="G16" s="270">
        <v>0.5</v>
      </c>
      <c r="H16" s="270">
        <v>0.5</v>
      </c>
      <c r="I16" s="270">
        <v>0.5</v>
      </c>
    </row>
    <row r="17" spans="1:9" x14ac:dyDescent="0.2">
      <c r="A17" s="125">
        <f t="shared" si="0"/>
        <v>10</v>
      </c>
      <c r="B17" s="126" t="s">
        <v>394</v>
      </c>
      <c r="C17" s="262" t="s">
        <v>496</v>
      </c>
      <c r="D17" s="131">
        <f>ROUND(D15*D16,0)</f>
        <v>0</v>
      </c>
      <c r="E17" s="132">
        <f>ROUND(E15*E16,0)</f>
        <v>0</v>
      </c>
      <c r="F17" s="132">
        <f>ROUND(F15*F16,0)</f>
        <v>0</v>
      </c>
      <c r="G17" s="132">
        <f>ROUND(G15*G16,0)</f>
        <v>0</v>
      </c>
      <c r="H17" s="132">
        <f>ROUND(H15*H16,0)</f>
        <v>0</v>
      </c>
      <c r="I17" s="132">
        <f>+H17</f>
        <v>0</v>
      </c>
    </row>
    <row r="18" spans="1:9" x14ac:dyDescent="0.2">
      <c r="A18" s="125">
        <f t="shared" si="0"/>
        <v>11</v>
      </c>
      <c r="B18" s="126" t="s">
        <v>178</v>
      </c>
      <c r="C18" s="261" t="s">
        <v>497</v>
      </c>
      <c r="D18" s="262">
        <v>0.75408500000000001</v>
      </c>
      <c r="E18" s="271">
        <v>0.75408500000000001</v>
      </c>
      <c r="F18" s="271">
        <v>0.75408500000000001</v>
      </c>
      <c r="G18" s="271">
        <v>0.75408500000000001</v>
      </c>
      <c r="H18" s="271">
        <v>0.75408500000000001</v>
      </c>
      <c r="I18" s="271">
        <v>0.75408500000000001</v>
      </c>
    </row>
    <row r="19" spans="1:9" x14ac:dyDescent="0.2">
      <c r="A19" s="133">
        <f t="shared" si="0"/>
        <v>12</v>
      </c>
      <c r="B19" s="134" t="s">
        <v>395</v>
      </c>
      <c r="C19" s="263" t="s">
        <v>498</v>
      </c>
      <c r="D19" s="135">
        <f>ROUND(+D17/D18,0)</f>
        <v>0</v>
      </c>
      <c r="E19" s="136">
        <f>+ROUND((E17-D17)/E18,0)</f>
        <v>0</v>
      </c>
      <c r="F19" s="136">
        <f t="shared" ref="F19:H19" si="4">+ROUND((F17-E17)/F18,0)</f>
        <v>0</v>
      </c>
      <c r="G19" s="136">
        <f t="shared" si="4"/>
        <v>0</v>
      </c>
      <c r="H19" s="136">
        <f t="shared" si="4"/>
        <v>0</v>
      </c>
      <c r="I19" s="137">
        <f>ROUND(+I17/I18,0)</f>
        <v>0</v>
      </c>
    </row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Q22"/>
  <sheetViews>
    <sheetView zoomScaleNormal="100" workbookViewId="0">
      <selection activeCell="B14" sqref="B14"/>
    </sheetView>
  </sheetViews>
  <sheetFormatPr defaultColWidth="9.140625" defaultRowHeight="11.25" x14ac:dyDescent="0.2"/>
  <cols>
    <col min="1" max="1" width="5.28515625" style="38" customWidth="1"/>
    <col min="2" max="2" width="46.42578125" style="38" bestFit="1" customWidth="1"/>
    <col min="3" max="3" width="21.5703125" style="38" bestFit="1" customWidth="1"/>
    <col min="4" max="4" width="10.28515625" style="38" bestFit="1" customWidth="1"/>
    <col min="5" max="5" width="9.5703125" style="38" bestFit="1" customWidth="1"/>
    <col min="6" max="6" width="13.140625" style="38" bestFit="1" customWidth="1"/>
    <col min="7" max="7" width="17.7109375" style="38" customWidth="1"/>
    <col min="8" max="8" width="14.5703125" style="38" bestFit="1" customWidth="1"/>
    <col min="9" max="9" width="9.140625" style="38"/>
    <col min="10" max="10" width="10.28515625" style="38" bestFit="1" customWidth="1"/>
    <col min="11" max="16384" width="9.140625" style="38"/>
  </cols>
  <sheetData>
    <row r="1" spans="1:17" x14ac:dyDescent="0.2">
      <c r="A1" s="446" t="s">
        <v>0</v>
      </c>
      <c r="B1" s="446"/>
      <c r="C1" s="446"/>
      <c r="D1" s="446"/>
      <c r="E1" s="446"/>
      <c r="F1" s="446"/>
      <c r="G1" s="5"/>
      <c r="H1" s="15"/>
      <c r="I1" s="15"/>
      <c r="J1" s="15"/>
      <c r="K1" s="15"/>
      <c r="L1" s="15"/>
      <c r="M1" s="15"/>
      <c r="N1" s="15"/>
      <c r="O1" s="15"/>
      <c r="P1" s="15"/>
      <c r="Q1" s="15"/>
    </row>
    <row r="2" spans="1:17" x14ac:dyDescent="0.2">
      <c r="A2" s="446" t="s">
        <v>1</v>
      </c>
      <c r="B2" s="446"/>
      <c r="C2" s="446"/>
      <c r="D2" s="446"/>
      <c r="E2" s="446"/>
      <c r="F2" s="446"/>
      <c r="G2" s="5"/>
      <c r="H2" s="15"/>
      <c r="I2" s="15"/>
      <c r="J2" s="15"/>
      <c r="K2" s="15"/>
      <c r="L2" s="15"/>
      <c r="M2" s="15"/>
      <c r="N2" s="15"/>
      <c r="O2" s="15"/>
      <c r="P2" s="15"/>
      <c r="Q2" s="15"/>
    </row>
    <row r="3" spans="1:17" x14ac:dyDescent="0.2">
      <c r="A3" s="446" t="s">
        <v>189</v>
      </c>
      <c r="B3" s="446"/>
      <c r="C3" s="446"/>
      <c r="D3" s="446"/>
      <c r="E3" s="446"/>
      <c r="F3" s="446"/>
      <c r="G3" s="5"/>
      <c r="H3" s="15"/>
      <c r="I3" s="15"/>
      <c r="J3" s="15"/>
      <c r="K3" s="15"/>
      <c r="L3" s="15"/>
      <c r="M3" s="15"/>
      <c r="N3" s="15"/>
      <c r="O3" s="15"/>
      <c r="P3" s="15"/>
      <c r="Q3" s="15"/>
    </row>
    <row r="4" spans="1:17" x14ac:dyDescent="0.2">
      <c r="A4" s="5"/>
      <c r="B4" s="5"/>
      <c r="C4" s="5"/>
      <c r="D4" s="5"/>
      <c r="E4" s="5"/>
      <c r="F4" s="65"/>
      <c r="G4" s="65"/>
      <c r="H4" s="15"/>
      <c r="I4" s="15"/>
      <c r="J4" s="15"/>
      <c r="K4" s="15"/>
      <c r="L4" s="15"/>
      <c r="M4" s="15"/>
      <c r="N4" s="15"/>
      <c r="O4" s="15"/>
      <c r="P4" s="15"/>
      <c r="Q4" s="15"/>
    </row>
    <row r="5" spans="1:17" x14ac:dyDescent="0.2">
      <c r="A5" s="39"/>
      <c r="B5" s="39"/>
      <c r="C5" s="39"/>
      <c r="D5" s="39"/>
      <c r="E5" s="39"/>
      <c r="F5" s="39"/>
      <c r="G5" s="39"/>
    </row>
    <row r="6" spans="1:17" ht="12.75" customHeight="1" x14ac:dyDescent="0.2">
      <c r="A6" s="244" t="s">
        <v>2</v>
      </c>
      <c r="B6" s="39"/>
      <c r="C6" s="39"/>
      <c r="D6" s="41" t="s">
        <v>3</v>
      </c>
      <c r="E6" s="41" t="s">
        <v>3</v>
      </c>
      <c r="F6" s="41" t="s">
        <v>3</v>
      </c>
      <c r="G6" s="39"/>
    </row>
    <row r="7" spans="1:17" x14ac:dyDescent="0.2">
      <c r="A7" s="245" t="s">
        <v>4</v>
      </c>
      <c r="B7" s="107"/>
      <c r="C7" s="246" t="s">
        <v>5</v>
      </c>
      <c r="D7" s="42" t="s">
        <v>6</v>
      </c>
      <c r="E7" s="42" t="s">
        <v>190</v>
      </c>
      <c r="F7" s="42" t="s">
        <v>191</v>
      </c>
    </row>
    <row r="8" spans="1:17" x14ac:dyDescent="0.2">
      <c r="A8" s="44"/>
      <c r="B8" s="45" t="s">
        <v>9</v>
      </c>
      <c r="C8" s="45" t="s">
        <v>10</v>
      </c>
      <c r="D8" s="45" t="s">
        <v>11</v>
      </c>
      <c r="E8" s="45" t="s">
        <v>12</v>
      </c>
      <c r="F8" s="45" t="s">
        <v>13</v>
      </c>
    </row>
    <row r="9" spans="1:17" x14ac:dyDescent="0.2">
      <c r="A9" s="45"/>
      <c r="B9" s="46"/>
      <c r="C9" s="45"/>
      <c r="D9" s="45"/>
      <c r="E9" s="45"/>
      <c r="F9" s="45"/>
    </row>
    <row r="10" spans="1:17" x14ac:dyDescent="0.2">
      <c r="A10" s="45">
        <v>1</v>
      </c>
      <c r="B10" s="44" t="s">
        <v>192</v>
      </c>
      <c r="C10" s="44" t="s">
        <v>428</v>
      </c>
      <c r="D10" s="108">
        <v>218607776.80000001</v>
      </c>
      <c r="E10" s="108">
        <v>73024947.290000007</v>
      </c>
      <c r="F10" s="108">
        <v>16847143.289999999</v>
      </c>
      <c r="H10" s="53"/>
    </row>
    <row r="11" spans="1:17" x14ac:dyDescent="0.2">
      <c r="A11" s="45">
        <f>A10+1</f>
        <v>2</v>
      </c>
      <c r="B11" s="44"/>
      <c r="C11" s="44"/>
      <c r="D11" s="44"/>
      <c r="E11" s="44"/>
      <c r="F11" s="44"/>
    </row>
    <row r="12" spans="1:17" x14ac:dyDescent="0.2">
      <c r="A12" s="45">
        <f t="shared" ref="A12:A14" si="0">A11+1</f>
        <v>3</v>
      </c>
      <c r="B12" s="44" t="s">
        <v>193</v>
      </c>
      <c r="C12" s="44" t="s">
        <v>429</v>
      </c>
      <c r="D12" s="247">
        <v>603105848.20999992</v>
      </c>
      <c r="E12" s="247">
        <v>228648146.23999998</v>
      </c>
      <c r="F12" s="247">
        <v>92683022.777999997</v>
      </c>
    </row>
    <row r="13" spans="1:17" x14ac:dyDescent="0.2">
      <c r="A13" s="45">
        <f t="shared" si="0"/>
        <v>4</v>
      </c>
      <c r="B13" s="44"/>
      <c r="C13" s="44"/>
      <c r="D13" s="248"/>
      <c r="E13" s="248"/>
      <c r="F13" s="248"/>
    </row>
    <row r="14" spans="1:17" x14ac:dyDescent="0.2">
      <c r="A14" s="45">
        <f t="shared" si="0"/>
        <v>5</v>
      </c>
      <c r="B14" s="44" t="s">
        <v>194</v>
      </c>
      <c r="C14" s="45" t="str">
        <f>"("&amp;A10&amp;") / ("&amp;A12&amp;")"</f>
        <v>(1) / (3)</v>
      </c>
      <c r="D14" s="249">
        <f>ROUND(D10/D12,5)</f>
        <v>0.36247000000000001</v>
      </c>
      <c r="E14" s="249">
        <f t="shared" ref="E14:F14" si="1">ROUND(E10/E12,5)</f>
        <v>0.31938</v>
      </c>
      <c r="F14" s="249">
        <f t="shared" si="1"/>
        <v>0.18176999999999999</v>
      </c>
    </row>
    <row r="15" spans="1:17" x14ac:dyDescent="0.2">
      <c r="A15" s="39"/>
      <c r="B15" s="44"/>
      <c r="C15" s="39"/>
      <c r="D15" s="250"/>
      <c r="E15" s="250"/>
      <c r="F15" s="250"/>
      <c r="G15" s="250"/>
      <c r="H15" s="39"/>
    </row>
    <row r="16" spans="1:17" x14ac:dyDescent="0.2">
      <c r="A16" s="39"/>
      <c r="B16" s="44" t="s">
        <v>195</v>
      </c>
      <c r="C16" s="39"/>
      <c r="D16" s="251"/>
      <c r="E16" s="247"/>
      <c r="F16" s="247"/>
      <c r="G16" s="251"/>
      <c r="H16" s="39"/>
    </row>
    <row r="17" spans="1:8" x14ac:dyDescent="0.2">
      <c r="A17" s="39"/>
      <c r="C17" s="39"/>
      <c r="D17" s="39"/>
      <c r="E17" s="39"/>
      <c r="F17" s="39"/>
      <c r="G17" s="39"/>
      <c r="H17" s="39"/>
    </row>
    <row r="18" spans="1:8" x14ac:dyDescent="0.2">
      <c r="D18" s="252"/>
      <c r="E18" s="252"/>
      <c r="F18" s="252"/>
      <c r="G18" s="252"/>
    </row>
    <row r="19" spans="1:8" x14ac:dyDescent="0.2">
      <c r="D19" s="252"/>
      <c r="E19" s="252"/>
      <c r="F19" s="252"/>
      <c r="G19" s="252"/>
    </row>
    <row r="20" spans="1:8" x14ac:dyDescent="0.2">
      <c r="D20" s="252"/>
      <c r="E20" s="252"/>
      <c r="F20" s="252"/>
      <c r="G20" s="252"/>
    </row>
    <row r="21" spans="1:8" x14ac:dyDescent="0.2">
      <c r="D21" s="252"/>
      <c r="E21" s="252"/>
      <c r="F21" s="252"/>
      <c r="G21" s="252"/>
    </row>
    <row r="22" spans="1:8" x14ac:dyDescent="0.2">
      <c r="D22" s="252"/>
      <c r="E22" s="252"/>
      <c r="F22" s="252"/>
      <c r="G22" s="252"/>
    </row>
  </sheetData>
  <mergeCells count="3">
    <mergeCell ref="A1:F1"/>
    <mergeCell ref="A2:F2"/>
    <mergeCell ref="A3:F3"/>
  </mergeCells>
  <printOptions horizontalCentered="1"/>
  <pageMargins left="0.45" right="0.45" top="0.75" bottom="0.75" header="0.3" footer="0.3"/>
  <pageSetup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D22"/>
  <sheetViews>
    <sheetView workbookViewId="0">
      <selection activeCell="B12" sqref="B12"/>
    </sheetView>
  </sheetViews>
  <sheetFormatPr defaultColWidth="8.85546875" defaultRowHeight="11.25" x14ac:dyDescent="0.2"/>
  <cols>
    <col min="1" max="1" width="9" style="95" customWidth="1"/>
    <col min="2" max="2" width="47.28515625" style="95" bestFit="1" customWidth="1"/>
    <col min="3" max="3" width="5.7109375" style="95" bestFit="1" customWidth="1"/>
    <col min="4" max="4" width="11" style="95" customWidth="1"/>
    <col min="5" max="16384" width="8.85546875" style="95"/>
  </cols>
  <sheetData>
    <row r="1" spans="1:4" ht="12.75" x14ac:dyDescent="0.2">
      <c r="A1" s="312"/>
      <c r="B1" s="117"/>
      <c r="C1" s="117"/>
      <c r="D1" s="313" t="s">
        <v>451</v>
      </c>
    </row>
    <row r="2" spans="1:4" ht="12.75" x14ac:dyDescent="0.2">
      <c r="A2" s="312"/>
      <c r="B2" s="117"/>
      <c r="C2" s="117"/>
      <c r="D2" s="313"/>
    </row>
    <row r="3" spans="1:4" ht="12.75" x14ac:dyDescent="0.2">
      <c r="A3" s="314" t="s">
        <v>452</v>
      </c>
      <c r="B3" s="314"/>
      <c r="C3" s="314"/>
      <c r="D3" s="314"/>
    </row>
    <row r="4" spans="1:4" ht="12.75" x14ac:dyDescent="0.2">
      <c r="A4" s="315" t="s">
        <v>233</v>
      </c>
      <c r="B4" s="314"/>
      <c r="C4" s="314"/>
      <c r="D4" s="314"/>
    </row>
    <row r="5" spans="1:4" ht="12.75" x14ac:dyDescent="0.2">
      <c r="A5" s="316" t="s">
        <v>453</v>
      </c>
      <c r="B5" s="315"/>
      <c r="C5" s="315"/>
      <c r="D5" s="315"/>
    </row>
    <row r="6" spans="1:4" ht="12.75" x14ac:dyDescent="0.2">
      <c r="A6" s="314" t="s">
        <v>454</v>
      </c>
      <c r="B6" s="317"/>
      <c r="C6" s="317"/>
      <c r="D6" s="317"/>
    </row>
    <row r="7" spans="1:4" ht="12.75" x14ac:dyDescent="0.2">
      <c r="A7" s="318" t="s">
        <v>455</v>
      </c>
      <c r="B7" s="314"/>
      <c r="C7" s="314"/>
      <c r="D7" s="314"/>
    </row>
    <row r="8" spans="1:4" ht="12.75" x14ac:dyDescent="0.2">
      <c r="A8" s="314"/>
      <c r="B8" s="314"/>
      <c r="C8" s="314"/>
      <c r="D8" s="314"/>
    </row>
    <row r="9" spans="1:4" x14ac:dyDescent="0.2">
      <c r="A9" s="319" t="s">
        <v>234</v>
      </c>
      <c r="B9" s="312"/>
      <c r="C9" s="312"/>
      <c r="D9" s="312"/>
    </row>
    <row r="10" spans="1:4" x14ac:dyDescent="0.2">
      <c r="A10" s="42" t="s">
        <v>235</v>
      </c>
      <c r="B10" s="320" t="s">
        <v>236</v>
      </c>
      <c r="C10" s="42" t="s">
        <v>237</v>
      </c>
      <c r="D10" s="42" t="s">
        <v>238</v>
      </c>
    </row>
    <row r="11" spans="1:4" x14ac:dyDescent="0.2">
      <c r="A11" s="117"/>
      <c r="B11" s="117"/>
      <c r="C11" s="117"/>
      <c r="D11" s="117"/>
    </row>
    <row r="12" spans="1:4" x14ac:dyDescent="0.2">
      <c r="A12" s="321">
        <v>1</v>
      </c>
      <c r="B12" s="322" t="s">
        <v>239</v>
      </c>
      <c r="C12" s="302"/>
      <c r="D12" s="302">
        <v>5.1399999999999996E-3</v>
      </c>
    </row>
    <row r="13" spans="1:4" x14ac:dyDescent="0.2">
      <c r="A13" s="321">
        <v>2</v>
      </c>
      <c r="B13" s="322" t="s">
        <v>240</v>
      </c>
      <c r="C13" s="302"/>
      <c r="D13" s="302">
        <v>2E-3</v>
      </c>
    </row>
    <row r="14" spans="1:4" x14ac:dyDescent="0.2">
      <c r="A14" s="321">
        <v>3</v>
      </c>
      <c r="B14" s="322" t="s">
        <v>241</v>
      </c>
      <c r="C14" s="303">
        <v>3.8519999999999999E-2</v>
      </c>
      <c r="D14" s="304">
        <f>ROUND(C14-(C14*D12),6)</f>
        <v>3.8322000000000002E-2</v>
      </c>
    </row>
    <row r="15" spans="1:4" x14ac:dyDescent="0.2">
      <c r="A15" s="321">
        <v>4</v>
      </c>
      <c r="B15" s="322"/>
      <c r="C15" s="302"/>
      <c r="D15" s="302"/>
    </row>
    <row r="16" spans="1:4" x14ac:dyDescent="0.2">
      <c r="A16" s="321">
        <v>5</v>
      </c>
      <c r="B16" s="322" t="s">
        <v>242</v>
      </c>
      <c r="C16" s="302"/>
      <c r="D16" s="302">
        <f>SUM(D12:D15)</f>
        <v>4.5462000000000002E-2</v>
      </c>
    </row>
    <row r="17" spans="1:4" x14ac:dyDescent="0.2">
      <c r="A17" s="321">
        <v>6</v>
      </c>
      <c r="B17" s="323"/>
      <c r="C17" s="305"/>
      <c r="D17" s="305"/>
    </row>
    <row r="18" spans="1:4" x14ac:dyDescent="0.2">
      <c r="A18" s="321">
        <v>7</v>
      </c>
      <c r="B18" s="323" t="s">
        <v>243</v>
      </c>
      <c r="C18" s="306"/>
      <c r="D18" s="302">
        <f>ROUND(1-D16,6)</f>
        <v>0.954538</v>
      </c>
    </row>
    <row r="19" spans="1:4" x14ac:dyDescent="0.2">
      <c r="A19" s="321">
        <v>8</v>
      </c>
      <c r="B19" s="322" t="s">
        <v>244</v>
      </c>
      <c r="C19" s="307">
        <v>0.21</v>
      </c>
      <c r="D19" s="308">
        <f>ROUND(D18*C19,6)</f>
        <v>0.20045299999999999</v>
      </c>
    </row>
    <row r="20" spans="1:4" x14ac:dyDescent="0.2">
      <c r="A20" s="321">
        <v>9</v>
      </c>
      <c r="B20" s="324"/>
      <c r="C20" s="309"/>
      <c r="D20" s="310"/>
    </row>
    <row r="21" spans="1:4" ht="12" thickBot="1" x14ac:dyDescent="0.25">
      <c r="A21" s="321">
        <v>10</v>
      </c>
      <c r="B21" s="324" t="s">
        <v>233</v>
      </c>
      <c r="C21" s="309"/>
      <c r="D21" s="311">
        <f>D18-D19</f>
        <v>0.75408500000000001</v>
      </c>
    </row>
    <row r="22" spans="1:4" ht="12" thickTop="1" x14ac:dyDescent="0.2"/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X110"/>
  <sheetViews>
    <sheetView zoomScaleNormal="100" workbookViewId="0">
      <selection activeCell="I41" sqref="I41"/>
    </sheetView>
  </sheetViews>
  <sheetFormatPr defaultColWidth="9.140625" defaultRowHeight="11.25" x14ac:dyDescent="0.2"/>
  <cols>
    <col min="1" max="1" width="5.28515625" style="8" customWidth="1"/>
    <col min="2" max="2" width="3.28515625" style="7" customWidth="1"/>
    <col min="3" max="3" width="43" style="77" customWidth="1"/>
    <col min="4" max="4" width="6" style="77" bestFit="1" customWidth="1"/>
    <col min="5" max="5" width="9.140625" style="77" customWidth="1"/>
    <col min="6" max="6" width="0.7109375" style="7" customWidth="1"/>
    <col min="7" max="7" width="9.5703125" style="7" bestFit="1" customWidth="1"/>
    <col min="8" max="8" width="0.7109375" style="7" customWidth="1"/>
    <col min="9" max="9" width="12.28515625" style="7" bestFit="1" customWidth="1"/>
    <col min="10" max="10" width="0.7109375" style="7" customWidth="1"/>
    <col min="11" max="11" width="11" style="7" bestFit="1" customWidth="1"/>
    <col min="12" max="12" width="9.140625" style="7" customWidth="1"/>
    <col min="13" max="13" width="10.28515625" style="7" bestFit="1" customWidth="1"/>
    <col min="14" max="14" width="11.7109375" style="7" bestFit="1" customWidth="1"/>
    <col min="15" max="15" width="12.140625" style="7" bestFit="1" customWidth="1"/>
    <col min="16" max="16384" width="9.140625" style="7"/>
  </cols>
  <sheetData>
    <row r="1" spans="1:24" x14ac:dyDescent="0.2">
      <c r="A1" s="449" t="s">
        <v>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55"/>
      <c r="M1" s="56"/>
      <c r="N1" s="56"/>
      <c r="O1" s="57"/>
      <c r="P1" s="56"/>
      <c r="Q1" s="56"/>
      <c r="R1" s="56"/>
      <c r="S1" s="56"/>
      <c r="T1" s="56"/>
      <c r="U1" s="56"/>
    </row>
    <row r="2" spans="1:24" x14ac:dyDescent="0.2">
      <c r="A2" s="450" t="str">
        <f>'Delivery Rate Change Calc'!A2:F2</f>
        <v>2019 Gas Decoupling Filing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55"/>
      <c r="M2" s="56"/>
      <c r="N2" s="56"/>
      <c r="O2" s="57"/>
      <c r="P2" s="56"/>
      <c r="Q2" s="56"/>
      <c r="R2" s="56"/>
      <c r="S2" s="56"/>
      <c r="T2" s="56"/>
      <c r="U2" s="56"/>
    </row>
    <row r="3" spans="1:24" x14ac:dyDescent="0.2">
      <c r="A3" s="449" t="s">
        <v>349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55"/>
      <c r="M3" s="58"/>
      <c r="N3" s="56"/>
      <c r="O3" s="57"/>
      <c r="P3" s="56"/>
      <c r="Q3" s="56"/>
      <c r="R3" s="56"/>
      <c r="S3" s="56"/>
      <c r="T3" s="56"/>
      <c r="U3" s="56"/>
    </row>
    <row r="4" spans="1:24" x14ac:dyDescent="0.2">
      <c r="A4" s="449" t="str">
        <f>'Delivery Rate Change Calc'!A4:F4</f>
        <v>Proposed Effective May 1, 2019</v>
      </c>
      <c r="B4" s="449"/>
      <c r="C4" s="449"/>
      <c r="D4" s="449"/>
      <c r="E4" s="449"/>
      <c r="F4" s="449"/>
      <c r="G4" s="449"/>
      <c r="H4" s="449"/>
      <c r="I4" s="449"/>
      <c r="J4" s="449"/>
      <c r="K4" s="449"/>
      <c r="L4" s="55"/>
      <c r="M4" s="58"/>
      <c r="N4" s="56"/>
      <c r="O4" s="57"/>
      <c r="P4" s="56"/>
      <c r="Q4" s="56"/>
      <c r="R4" s="56"/>
      <c r="S4" s="56"/>
      <c r="T4" s="56"/>
      <c r="U4" s="56"/>
    </row>
    <row r="5" spans="1:24" x14ac:dyDescent="0.2">
      <c r="B5" s="59"/>
      <c r="C5" s="60"/>
      <c r="D5" s="60"/>
      <c r="E5" s="60"/>
      <c r="F5" s="60"/>
      <c r="G5" s="60"/>
      <c r="H5" s="60"/>
      <c r="I5" s="60"/>
      <c r="J5" s="60"/>
      <c r="K5" s="60"/>
      <c r="L5" s="61"/>
      <c r="M5" s="15"/>
      <c r="N5" s="15"/>
      <c r="O5" s="62"/>
      <c r="P5" s="15"/>
      <c r="Q5" s="15"/>
      <c r="R5" s="15"/>
      <c r="S5" s="15"/>
      <c r="T5" s="15"/>
      <c r="U5" s="15"/>
      <c r="V5" s="4"/>
      <c r="W5" s="4"/>
      <c r="X5" s="4"/>
    </row>
    <row r="6" spans="1:24" x14ac:dyDescent="0.2">
      <c r="B6" s="63"/>
      <c r="C6" s="63"/>
      <c r="D6" s="63"/>
      <c r="E6" s="63"/>
      <c r="F6" s="64"/>
      <c r="G6" s="64"/>
      <c r="H6" s="64"/>
      <c r="I6" s="64"/>
      <c r="J6" s="64"/>
      <c r="K6" s="61"/>
      <c r="L6" s="61"/>
      <c r="M6" s="15"/>
      <c r="N6" s="15"/>
      <c r="O6" s="62"/>
      <c r="P6" s="15"/>
      <c r="Q6" s="15"/>
      <c r="R6" s="15"/>
      <c r="S6" s="15"/>
      <c r="T6" s="15"/>
      <c r="U6" s="15"/>
      <c r="V6" s="4"/>
      <c r="W6" s="4"/>
      <c r="X6" s="4"/>
    </row>
    <row r="7" spans="1:24" x14ac:dyDescent="0.2">
      <c r="A7" s="65" t="s">
        <v>2</v>
      </c>
      <c r="C7" s="66"/>
      <c r="D7" s="66"/>
      <c r="E7" s="272" t="s">
        <v>430</v>
      </c>
      <c r="F7" s="67"/>
      <c r="G7" s="68" t="s">
        <v>94</v>
      </c>
      <c r="H7" s="68"/>
      <c r="I7" s="69" t="s">
        <v>95</v>
      </c>
      <c r="J7" s="56"/>
      <c r="K7" s="66" t="s">
        <v>96</v>
      </c>
      <c r="L7" s="66"/>
      <c r="M7" s="56"/>
      <c r="N7" s="56"/>
      <c r="O7" s="56"/>
      <c r="P7" s="56"/>
      <c r="Q7" s="56"/>
      <c r="R7" s="56"/>
      <c r="S7" s="56"/>
      <c r="T7" s="56"/>
      <c r="U7" s="56"/>
    </row>
    <row r="8" spans="1:24" x14ac:dyDescent="0.2">
      <c r="A8" s="70" t="s">
        <v>4</v>
      </c>
      <c r="B8" s="71"/>
      <c r="C8" s="72"/>
      <c r="D8" s="72" t="s">
        <v>97</v>
      </c>
      <c r="E8" s="72" t="s">
        <v>98</v>
      </c>
      <c r="F8" s="73"/>
      <c r="G8" s="74" t="s">
        <v>99</v>
      </c>
      <c r="H8" s="68"/>
      <c r="I8" s="75" t="s">
        <v>100</v>
      </c>
      <c r="J8" s="56"/>
      <c r="K8" s="72" t="s">
        <v>101</v>
      </c>
      <c r="L8" s="66"/>
      <c r="M8" s="73"/>
      <c r="N8" s="73"/>
      <c r="O8" s="58"/>
      <c r="P8" s="56"/>
      <c r="Q8" s="56"/>
      <c r="R8" s="56"/>
      <c r="S8" s="56"/>
      <c r="T8" s="56"/>
      <c r="U8" s="56"/>
    </row>
    <row r="9" spans="1:24" x14ac:dyDescent="0.2">
      <c r="A9" s="76"/>
      <c r="B9" s="77"/>
      <c r="C9" s="66" t="s">
        <v>9</v>
      </c>
      <c r="D9" s="66" t="s">
        <v>10</v>
      </c>
      <c r="E9" s="66" t="s">
        <v>11</v>
      </c>
      <c r="F9" s="78"/>
      <c r="G9" s="68" t="s">
        <v>12</v>
      </c>
      <c r="H9" s="68"/>
      <c r="I9" s="79" t="s">
        <v>102</v>
      </c>
      <c r="J9" s="79"/>
      <c r="K9" s="79" t="s">
        <v>103</v>
      </c>
      <c r="L9" s="66"/>
      <c r="M9" s="56"/>
      <c r="N9" s="56"/>
      <c r="O9" s="56"/>
      <c r="P9" s="56"/>
      <c r="Q9" s="56"/>
      <c r="R9" s="56"/>
      <c r="S9" s="56"/>
      <c r="T9" s="56"/>
      <c r="U9" s="56"/>
    </row>
    <row r="10" spans="1:24" x14ac:dyDescent="0.2">
      <c r="A10" s="45"/>
      <c r="B10" s="77"/>
      <c r="E10" s="80"/>
      <c r="F10" s="81"/>
      <c r="G10" s="82"/>
      <c r="H10" s="81"/>
      <c r="I10" s="83"/>
      <c r="M10" s="84"/>
      <c r="N10" s="84"/>
      <c r="O10" s="84"/>
    </row>
    <row r="11" spans="1:24" x14ac:dyDescent="0.2">
      <c r="A11" s="45">
        <v>1</v>
      </c>
      <c r="B11" s="85" t="s">
        <v>104</v>
      </c>
      <c r="C11" s="7"/>
      <c r="D11" s="86"/>
      <c r="E11" s="87"/>
      <c r="F11" s="81"/>
      <c r="G11" s="82"/>
      <c r="H11" s="81"/>
      <c r="I11" s="88"/>
      <c r="M11" s="84"/>
      <c r="N11" s="84"/>
      <c r="O11" s="84"/>
    </row>
    <row r="12" spans="1:24" x14ac:dyDescent="0.2">
      <c r="A12" s="45">
        <v>2</v>
      </c>
      <c r="C12" s="88" t="s">
        <v>105</v>
      </c>
      <c r="D12" s="77" t="s">
        <v>48</v>
      </c>
      <c r="E12" s="89">
        <v>0.31009999999999999</v>
      </c>
      <c r="F12" s="285"/>
      <c r="G12" s="295">
        <f>'Delivery Rate Change Calc'!E36</f>
        <v>-3.2568688740049062E-2</v>
      </c>
      <c r="H12" s="285"/>
      <c r="I12" s="90">
        <f>ROUND(E12*(1+G12),5)</f>
        <v>0.3</v>
      </c>
      <c r="J12" s="286"/>
      <c r="K12" s="287">
        <f>I12-E12</f>
        <v>-1.0099999999999998E-2</v>
      </c>
      <c r="M12" s="84"/>
      <c r="N12" s="84"/>
      <c r="O12" s="84"/>
    </row>
    <row r="13" spans="1:24" x14ac:dyDescent="0.2">
      <c r="A13" s="45">
        <v>3</v>
      </c>
      <c r="C13" s="88"/>
      <c r="E13" s="89"/>
      <c r="F13" s="285"/>
      <c r="G13" s="296"/>
      <c r="H13" s="285"/>
      <c r="I13" s="90"/>
      <c r="J13" s="288"/>
      <c r="K13" s="288"/>
      <c r="M13" s="84"/>
      <c r="N13" s="84"/>
      <c r="O13" s="84"/>
    </row>
    <row r="14" spans="1:24" x14ac:dyDescent="0.2">
      <c r="A14" s="45">
        <v>4</v>
      </c>
      <c r="C14" s="88" t="s">
        <v>106</v>
      </c>
      <c r="D14" s="77" t="s">
        <v>48</v>
      </c>
      <c r="E14" s="89">
        <v>9.2800000000000001E-3</v>
      </c>
      <c r="F14" s="285"/>
      <c r="G14" s="296">
        <f>$G$12</f>
        <v>-3.2568688740049062E-2</v>
      </c>
      <c r="H14" s="285"/>
      <c r="I14" s="90">
        <f>ROUND(E14*(1+G14),5)</f>
        <v>8.9800000000000001E-3</v>
      </c>
      <c r="J14" s="286"/>
      <c r="K14" s="287">
        <f>I14-E14</f>
        <v>-2.9999999999999992E-4</v>
      </c>
      <c r="M14" s="84"/>
      <c r="N14" s="84"/>
      <c r="O14" s="84"/>
    </row>
    <row r="15" spans="1:24" x14ac:dyDescent="0.2">
      <c r="A15" s="45">
        <v>5</v>
      </c>
      <c r="C15" s="92"/>
      <c r="D15" s="86"/>
      <c r="E15" s="89"/>
      <c r="F15" s="285"/>
      <c r="G15" s="296"/>
      <c r="H15" s="285"/>
      <c r="I15" s="90"/>
      <c r="J15" s="288"/>
      <c r="K15" s="288"/>
      <c r="M15" s="84"/>
      <c r="N15" s="84"/>
      <c r="O15" s="84"/>
    </row>
    <row r="16" spans="1:24" x14ac:dyDescent="0.2">
      <c r="A16" s="45">
        <v>6</v>
      </c>
      <c r="B16" s="85" t="s">
        <v>107</v>
      </c>
      <c r="C16" s="8"/>
      <c r="D16" s="86"/>
      <c r="E16" s="89"/>
      <c r="F16" s="289"/>
      <c r="G16" s="296"/>
      <c r="H16" s="289"/>
      <c r="I16" s="90"/>
      <c r="J16" s="286"/>
      <c r="K16" s="286"/>
      <c r="M16" s="84"/>
      <c r="N16" s="84"/>
      <c r="O16" s="84"/>
    </row>
    <row r="17" spans="1:15" x14ac:dyDescent="0.2">
      <c r="A17" s="45">
        <v>7</v>
      </c>
      <c r="B17" s="88"/>
      <c r="C17" s="88" t="s">
        <v>105</v>
      </c>
      <c r="D17" s="77" t="s">
        <v>48</v>
      </c>
      <c r="E17" s="89">
        <v>0.30331000000000002</v>
      </c>
      <c r="F17" s="285"/>
      <c r="G17" s="296">
        <f>$G$12</f>
        <v>-3.2568688740049062E-2</v>
      </c>
      <c r="H17" s="285"/>
      <c r="I17" s="90">
        <f>ROUND(E17*(1+G17),5)</f>
        <v>0.29343000000000002</v>
      </c>
      <c r="J17" s="286"/>
      <c r="K17" s="287">
        <f>I17-E17</f>
        <v>-9.8799999999999999E-3</v>
      </c>
      <c r="M17" s="84"/>
      <c r="N17" s="84"/>
      <c r="O17" s="84"/>
    </row>
    <row r="18" spans="1:15" x14ac:dyDescent="0.2">
      <c r="A18" s="45">
        <v>8</v>
      </c>
      <c r="B18" s="77"/>
      <c r="C18" s="86"/>
      <c r="D18" s="86"/>
      <c r="E18" s="90"/>
      <c r="F18" s="285"/>
      <c r="G18" s="296"/>
      <c r="H18" s="285"/>
      <c r="I18" s="90"/>
      <c r="J18" s="288"/>
      <c r="K18" s="288"/>
      <c r="M18" s="84"/>
      <c r="N18" s="84"/>
      <c r="O18" s="84"/>
    </row>
    <row r="19" spans="1:15" x14ac:dyDescent="0.2">
      <c r="A19" s="45">
        <v>9</v>
      </c>
      <c r="B19" s="85" t="s">
        <v>108</v>
      </c>
      <c r="C19" s="7"/>
      <c r="D19" s="86"/>
      <c r="E19" s="89"/>
      <c r="F19" s="285"/>
      <c r="G19" s="296"/>
      <c r="H19" s="285"/>
      <c r="I19" s="90"/>
      <c r="J19" s="288"/>
      <c r="K19" s="288"/>
      <c r="M19" s="84"/>
      <c r="N19" s="84"/>
      <c r="O19" s="84"/>
    </row>
    <row r="20" spans="1:15" x14ac:dyDescent="0.2">
      <c r="A20" s="45">
        <v>10</v>
      </c>
      <c r="C20" s="88" t="s">
        <v>109</v>
      </c>
      <c r="D20" s="77" t="s">
        <v>48</v>
      </c>
      <c r="E20" s="298">
        <v>1.25</v>
      </c>
      <c r="F20" s="285"/>
      <c r="G20" s="295">
        <f>'Delivery Rate Change Calc'!F36</f>
        <v>-5.5590022541158555E-3</v>
      </c>
      <c r="H20" s="285"/>
      <c r="I20" s="91">
        <f>ROUND(E20*(1+G20),2)</f>
        <v>1.24</v>
      </c>
      <c r="J20" s="299"/>
      <c r="K20" s="300">
        <f>I20-E20</f>
        <v>-1.0000000000000009E-2</v>
      </c>
      <c r="M20" s="84"/>
      <c r="N20" s="84"/>
      <c r="O20" s="84"/>
    </row>
    <row r="21" spans="1:15" x14ac:dyDescent="0.2">
      <c r="A21" s="45">
        <v>11</v>
      </c>
      <c r="C21" s="88"/>
      <c r="E21" s="89"/>
      <c r="F21" s="285"/>
      <c r="G21" s="296"/>
      <c r="H21" s="285"/>
      <c r="I21" s="90"/>
      <c r="J21" s="288"/>
      <c r="K21" s="288"/>
      <c r="M21" s="84"/>
      <c r="N21" s="84"/>
      <c r="O21" s="84"/>
    </row>
    <row r="22" spans="1:15" x14ac:dyDescent="0.2">
      <c r="A22" s="45">
        <v>12</v>
      </c>
      <c r="C22" s="88" t="s">
        <v>110</v>
      </c>
      <c r="E22" s="89"/>
      <c r="F22" s="285"/>
      <c r="G22" s="296"/>
      <c r="H22" s="285"/>
      <c r="I22" s="90"/>
      <c r="J22" s="288"/>
      <c r="K22" s="288"/>
      <c r="M22" s="84"/>
      <c r="N22" s="84"/>
      <c r="O22" s="84"/>
    </row>
    <row r="23" spans="1:15" x14ac:dyDescent="0.2">
      <c r="A23" s="45">
        <v>13</v>
      </c>
      <c r="C23" s="88" t="s">
        <v>111</v>
      </c>
      <c r="D23" s="77" t="s">
        <v>48</v>
      </c>
      <c r="E23" s="89">
        <v>0.13719999999999999</v>
      </c>
      <c r="F23" s="285"/>
      <c r="G23" s="296">
        <f>$G$20</f>
        <v>-5.5590022541158555E-3</v>
      </c>
      <c r="H23" s="285"/>
      <c r="I23" s="90">
        <f>ROUND(E23*(1+G23),5)</f>
        <v>0.13644000000000001</v>
      </c>
      <c r="J23" s="288"/>
      <c r="K23" s="287">
        <f>I23-E23</f>
        <v>-7.5999999999998291E-4</v>
      </c>
      <c r="M23" s="84"/>
      <c r="N23" s="84"/>
      <c r="O23" s="84"/>
    </row>
    <row r="24" spans="1:15" x14ac:dyDescent="0.2">
      <c r="A24" s="45">
        <v>14</v>
      </c>
      <c r="C24" s="88" t="s">
        <v>112</v>
      </c>
      <c r="D24" s="77" t="s">
        <v>48</v>
      </c>
      <c r="E24" s="89">
        <v>0.11043</v>
      </c>
      <c r="F24" s="285"/>
      <c r="G24" s="296">
        <f>$G$20</f>
        <v>-5.5590022541158555E-3</v>
      </c>
      <c r="H24" s="285"/>
      <c r="I24" s="90">
        <f>ROUND(E24*(1+G24),5)</f>
        <v>0.10982</v>
      </c>
      <c r="J24" s="288"/>
      <c r="K24" s="287">
        <f>I24-E24</f>
        <v>-6.0999999999999943E-4</v>
      </c>
      <c r="M24" s="84"/>
      <c r="N24" s="84"/>
      <c r="O24" s="84"/>
    </row>
    <row r="25" spans="1:15" x14ac:dyDescent="0.2">
      <c r="A25" s="45">
        <v>15</v>
      </c>
      <c r="C25" s="88"/>
      <c r="E25" s="89"/>
      <c r="F25" s="285"/>
      <c r="G25" s="296"/>
      <c r="H25" s="285"/>
      <c r="I25" s="90"/>
      <c r="J25" s="288"/>
      <c r="K25" s="287"/>
      <c r="M25" s="84"/>
      <c r="N25" s="84"/>
      <c r="O25" s="84"/>
    </row>
    <row r="26" spans="1:15" x14ac:dyDescent="0.2">
      <c r="A26" s="45">
        <v>16</v>
      </c>
      <c r="C26" s="88" t="s">
        <v>106</v>
      </c>
      <c r="D26" s="77" t="s">
        <v>48</v>
      </c>
      <c r="E26" s="89">
        <v>6.4900000000000001E-3</v>
      </c>
      <c r="F26" s="285"/>
      <c r="G26" s="296">
        <f>$G$20</f>
        <v>-5.5590022541158555E-3</v>
      </c>
      <c r="H26" s="285"/>
      <c r="I26" s="90">
        <f>ROUND(E26*(1+G26),5)</f>
        <v>6.45E-3</v>
      </c>
      <c r="J26" s="288"/>
      <c r="K26" s="287">
        <f>I26-E26</f>
        <v>-4.0000000000000105E-5</v>
      </c>
      <c r="M26" s="84"/>
      <c r="N26" s="84"/>
      <c r="O26" s="84"/>
    </row>
    <row r="27" spans="1:15" x14ac:dyDescent="0.2">
      <c r="A27" s="45">
        <v>17</v>
      </c>
      <c r="C27" s="92"/>
      <c r="D27" s="86"/>
      <c r="E27" s="89"/>
      <c r="F27" s="285"/>
      <c r="G27" s="296"/>
      <c r="H27" s="285"/>
      <c r="I27" s="90"/>
      <c r="J27" s="288"/>
      <c r="K27" s="288"/>
      <c r="M27" s="84"/>
      <c r="N27" s="84"/>
      <c r="O27" s="84"/>
    </row>
    <row r="28" spans="1:15" s="8" customFormat="1" x14ac:dyDescent="0.2">
      <c r="A28" s="45">
        <v>18</v>
      </c>
      <c r="B28" s="85" t="s">
        <v>113</v>
      </c>
      <c r="D28" s="86"/>
      <c r="E28" s="89"/>
      <c r="F28" s="289"/>
      <c r="G28" s="296"/>
      <c r="H28" s="289"/>
      <c r="I28" s="90"/>
      <c r="J28" s="286"/>
      <c r="K28" s="286"/>
      <c r="M28" s="84"/>
      <c r="N28" s="84"/>
      <c r="O28" s="84"/>
    </row>
    <row r="29" spans="1:15" s="8" customFormat="1" x14ac:dyDescent="0.2">
      <c r="A29" s="45">
        <v>19</v>
      </c>
      <c r="B29" s="88"/>
      <c r="C29" s="88" t="s">
        <v>109</v>
      </c>
      <c r="D29" s="77" t="s">
        <v>48</v>
      </c>
      <c r="E29" s="298">
        <v>1.21</v>
      </c>
      <c r="F29" s="289"/>
      <c r="G29" s="296">
        <f>$G$20</f>
        <v>-5.5590022541158555E-3</v>
      </c>
      <c r="H29" s="289"/>
      <c r="I29" s="91">
        <f>ROUND(E29*(1+G29),2)</f>
        <v>1.2</v>
      </c>
      <c r="J29" s="301"/>
      <c r="K29" s="300">
        <f>I29-E29</f>
        <v>-1.0000000000000009E-2</v>
      </c>
      <c r="M29" s="84"/>
      <c r="N29" s="84"/>
      <c r="O29" s="84"/>
    </row>
    <row r="30" spans="1:15" s="8" customFormat="1" x14ac:dyDescent="0.2">
      <c r="A30" s="45">
        <v>20</v>
      </c>
      <c r="B30" s="88"/>
      <c r="C30" s="88"/>
      <c r="D30" s="77"/>
      <c r="E30" s="89"/>
      <c r="F30" s="289"/>
      <c r="G30" s="296"/>
      <c r="H30" s="289"/>
      <c r="I30" s="90"/>
      <c r="J30" s="286"/>
      <c r="K30" s="286"/>
      <c r="M30" s="84"/>
      <c r="N30" s="84"/>
      <c r="O30" s="84"/>
    </row>
    <row r="31" spans="1:15" s="8" customFormat="1" x14ac:dyDescent="0.2">
      <c r="A31" s="45">
        <v>21</v>
      </c>
      <c r="B31" s="88"/>
      <c r="C31" s="88" t="s">
        <v>110</v>
      </c>
      <c r="D31" s="77"/>
      <c r="E31" s="89"/>
      <c r="F31" s="289"/>
      <c r="G31" s="296"/>
      <c r="H31" s="289"/>
      <c r="I31" s="90"/>
      <c r="J31" s="286"/>
      <c r="K31" s="286"/>
      <c r="M31" s="84"/>
      <c r="N31" s="84"/>
      <c r="O31" s="84"/>
    </row>
    <row r="32" spans="1:15" s="8" customFormat="1" x14ac:dyDescent="0.2">
      <c r="A32" s="45">
        <v>22</v>
      </c>
      <c r="B32" s="88"/>
      <c r="C32" s="88" t="s">
        <v>111</v>
      </c>
      <c r="D32" s="77" t="s">
        <v>48</v>
      </c>
      <c r="E32" s="89">
        <v>0.13261000000000001</v>
      </c>
      <c r="F32" s="289"/>
      <c r="G32" s="296">
        <f t="shared" ref="G32:G33" si="0">$G$20</f>
        <v>-5.5590022541158555E-3</v>
      </c>
      <c r="H32" s="289"/>
      <c r="I32" s="90">
        <f>ROUND(E32*(1+G32),5)</f>
        <v>0.13186999999999999</v>
      </c>
      <c r="J32" s="286"/>
      <c r="K32" s="287">
        <f>I32-E32</f>
        <v>-7.4000000000001842E-4</v>
      </c>
      <c r="M32" s="84"/>
      <c r="N32" s="84"/>
      <c r="O32" s="84"/>
    </row>
    <row r="33" spans="1:15" s="8" customFormat="1" x14ac:dyDescent="0.2">
      <c r="A33" s="45">
        <v>23</v>
      </c>
      <c r="B33" s="88"/>
      <c r="C33" s="88" t="s">
        <v>112</v>
      </c>
      <c r="D33" s="77" t="s">
        <v>48</v>
      </c>
      <c r="E33" s="89">
        <v>0.10609</v>
      </c>
      <c r="F33" s="289"/>
      <c r="G33" s="296">
        <f t="shared" si="0"/>
        <v>-5.5590022541158555E-3</v>
      </c>
      <c r="H33" s="289"/>
      <c r="I33" s="90">
        <f>ROUND(E33*(1+G33),5)</f>
        <v>0.1055</v>
      </c>
      <c r="J33" s="286"/>
      <c r="K33" s="287">
        <f>I33-E33</f>
        <v>-5.9000000000000719E-4</v>
      </c>
      <c r="M33" s="84"/>
      <c r="N33" s="84"/>
      <c r="O33" s="84"/>
    </row>
    <row r="34" spans="1:15" s="8" customFormat="1" x14ac:dyDescent="0.2">
      <c r="A34" s="45">
        <v>24</v>
      </c>
      <c r="B34" s="88"/>
      <c r="C34" s="92"/>
      <c r="D34" s="86"/>
      <c r="E34" s="89"/>
      <c r="F34" s="289"/>
      <c r="G34" s="296"/>
      <c r="H34" s="289"/>
      <c r="I34" s="90"/>
      <c r="J34" s="286"/>
      <c r="K34" s="286"/>
      <c r="M34" s="84"/>
      <c r="N34" s="84"/>
      <c r="O34" s="84"/>
    </row>
    <row r="35" spans="1:15" x14ac:dyDescent="0.2">
      <c r="A35" s="45">
        <v>25</v>
      </c>
      <c r="B35" s="97" t="s">
        <v>114</v>
      </c>
      <c r="C35" s="7"/>
      <c r="D35" s="86"/>
      <c r="E35" s="89"/>
      <c r="F35" s="285"/>
      <c r="G35" s="296"/>
      <c r="H35" s="285"/>
      <c r="I35" s="90"/>
      <c r="J35" s="288"/>
      <c r="K35" s="288"/>
      <c r="M35" s="84"/>
      <c r="N35" s="84"/>
      <c r="O35" s="84"/>
    </row>
    <row r="36" spans="1:15" x14ac:dyDescent="0.2">
      <c r="A36" s="45">
        <v>26</v>
      </c>
      <c r="C36" s="77" t="s">
        <v>109</v>
      </c>
      <c r="D36" s="77" t="s">
        <v>48</v>
      </c>
      <c r="E36" s="298">
        <v>1.3</v>
      </c>
      <c r="F36" s="285"/>
      <c r="G36" s="296">
        <f>$G$20</f>
        <v>-5.5590022541158555E-3</v>
      </c>
      <c r="H36" s="285"/>
      <c r="I36" s="91">
        <f>ROUND(E36*(1+G36),2)</f>
        <v>1.29</v>
      </c>
      <c r="J36" s="299"/>
      <c r="K36" s="300">
        <f>I36-E36</f>
        <v>-1.0000000000000009E-2</v>
      </c>
      <c r="M36" s="84"/>
      <c r="N36" s="84"/>
      <c r="O36" s="84"/>
    </row>
    <row r="37" spans="1:15" x14ac:dyDescent="0.2">
      <c r="A37" s="45">
        <v>27</v>
      </c>
      <c r="E37" s="89"/>
      <c r="F37" s="285"/>
      <c r="G37" s="296"/>
      <c r="H37" s="285"/>
      <c r="I37" s="90"/>
      <c r="J37" s="288"/>
      <c r="K37" s="288"/>
      <c r="M37" s="84"/>
      <c r="N37" s="84"/>
      <c r="O37" s="84"/>
    </row>
    <row r="38" spans="1:15" x14ac:dyDescent="0.2">
      <c r="A38" s="45">
        <v>28</v>
      </c>
      <c r="C38" s="77" t="s">
        <v>110</v>
      </c>
      <c r="E38" s="89"/>
      <c r="F38" s="285"/>
      <c r="G38" s="296"/>
      <c r="H38" s="285"/>
      <c r="I38" s="90"/>
      <c r="J38" s="288"/>
      <c r="K38" s="288"/>
      <c r="M38" s="84"/>
      <c r="N38" s="84"/>
      <c r="O38" s="84"/>
    </row>
    <row r="39" spans="1:15" x14ac:dyDescent="0.2">
      <c r="A39" s="45">
        <v>29</v>
      </c>
      <c r="C39" s="88" t="s">
        <v>115</v>
      </c>
      <c r="D39" s="77" t="s">
        <v>48</v>
      </c>
      <c r="E39" s="89">
        <v>0.20582</v>
      </c>
      <c r="F39" s="285"/>
      <c r="G39" s="296">
        <f t="shared" ref="G39:G42" si="1">$G$20</f>
        <v>-5.5590022541158555E-3</v>
      </c>
      <c r="H39" s="285"/>
      <c r="I39" s="90">
        <f>ROUND(E39*(1+G39),5)</f>
        <v>0.20468</v>
      </c>
      <c r="J39" s="288"/>
      <c r="K39" s="287">
        <f>I39-E39</f>
        <v>-1.1400000000000021E-3</v>
      </c>
      <c r="M39" s="84"/>
      <c r="N39" s="84"/>
      <c r="O39" s="84"/>
    </row>
    <row r="40" spans="1:15" x14ac:dyDescent="0.2">
      <c r="A40" s="45">
        <v>30</v>
      </c>
      <c r="C40" s="88" t="s">
        <v>116</v>
      </c>
      <c r="D40" s="77" t="s">
        <v>48</v>
      </c>
      <c r="E40" s="89">
        <v>0.14591000000000001</v>
      </c>
      <c r="F40" s="285"/>
      <c r="G40" s="296">
        <f t="shared" si="1"/>
        <v>-5.5590022541158555E-3</v>
      </c>
      <c r="H40" s="285"/>
      <c r="I40" s="90">
        <f>ROUND(E40*(1+G40),5)</f>
        <v>0.14510000000000001</v>
      </c>
      <c r="J40" s="288"/>
      <c r="K40" s="287">
        <f>I40-E40</f>
        <v>-8.1000000000000516E-4</v>
      </c>
      <c r="M40" s="84"/>
      <c r="N40" s="84"/>
      <c r="O40" s="84"/>
    </row>
    <row r="41" spans="1:15" x14ac:dyDescent="0.2">
      <c r="A41" s="45">
        <v>31</v>
      </c>
      <c r="C41" s="88"/>
      <c r="E41" s="89"/>
      <c r="F41" s="285"/>
      <c r="G41" s="296"/>
      <c r="H41" s="285"/>
      <c r="I41" s="90"/>
      <c r="J41" s="288"/>
      <c r="K41" s="287"/>
      <c r="M41" s="84"/>
      <c r="N41" s="84"/>
      <c r="O41" s="84"/>
    </row>
    <row r="42" spans="1:15" x14ac:dyDescent="0.2">
      <c r="A42" s="45">
        <v>32</v>
      </c>
      <c r="C42" s="88" t="s">
        <v>106</v>
      </c>
      <c r="D42" s="77" t="s">
        <v>48</v>
      </c>
      <c r="E42" s="89">
        <v>9.6900000000000007E-3</v>
      </c>
      <c r="F42" s="285"/>
      <c r="G42" s="296">
        <f t="shared" si="1"/>
        <v>-5.5590022541158555E-3</v>
      </c>
      <c r="H42" s="285"/>
      <c r="I42" s="90">
        <f>ROUND(E42*(1+G42),5)</f>
        <v>9.6399999999999993E-3</v>
      </c>
      <c r="J42" s="288"/>
      <c r="K42" s="287">
        <f>I42-E42</f>
        <v>-5.0000000000001432E-5</v>
      </c>
      <c r="M42" s="84"/>
      <c r="N42" s="84"/>
      <c r="O42" s="84"/>
    </row>
    <row r="43" spans="1:15" x14ac:dyDescent="0.2">
      <c r="A43" s="45">
        <v>33</v>
      </c>
      <c r="C43" s="86"/>
      <c r="D43" s="86"/>
      <c r="E43" s="89"/>
      <c r="F43" s="285"/>
      <c r="G43" s="296"/>
      <c r="H43" s="285"/>
      <c r="I43" s="90"/>
      <c r="J43" s="288"/>
      <c r="K43" s="288"/>
      <c r="M43" s="84"/>
      <c r="N43" s="84"/>
      <c r="O43" s="84"/>
    </row>
    <row r="44" spans="1:15" x14ac:dyDescent="0.2">
      <c r="A44" s="45">
        <v>34</v>
      </c>
      <c r="B44" s="97" t="s">
        <v>117</v>
      </c>
      <c r="C44" s="7"/>
      <c r="D44" s="86"/>
      <c r="E44" s="89"/>
      <c r="F44" s="285"/>
      <c r="G44" s="296"/>
      <c r="H44" s="285"/>
      <c r="I44" s="90"/>
      <c r="J44" s="288"/>
      <c r="K44" s="288"/>
      <c r="M44" s="84"/>
      <c r="N44" s="84"/>
      <c r="O44" s="84"/>
    </row>
    <row r="45" spans="1:15" x14ac:dyDescent="0.2">
      <c r="A45" s="45">
        <v>35</v>
      </c>
      <c r="B45" s="77"/>
      <c r="C45" s="77" t="s">
        <v>109</v>
      </c>
      <c r="D45" s="77" t="s">
        <v>48</v>
      </c>
      <c r="E45" s="298">
        <v>1.26</v>
      </c>
      <c r="F45" s="285"/>
      <c r="G45" s="296">
        <f>$G$20</f>
        <v>-5.5590022541158555E-3</v>
      </c>
      <c r="H45" s="285"/>
      <c r="I45" s="91">
        <f>ROUND(E45*(1+G45),2)</f>
        <v>1.25</v>
      </c>
      <c r="J45" s="299"/>
      <c r="K45" s="300">
        <f>I45-E45</f>
        <v>-1.0000000000000009E-2</v>
      </c>
      <c r="M45" s="84"/>
      <c r="N45" s="84"/>
      <c r="O45" s="84"/>
    </row>
    <row r="46" spans="1:15" x14ac:dyDescent="0.2">
      <c r="A46" s="45">
        <v>36</v>
      </c>
      <c r="B46" s="77"/>
      <c r="E46" s="89"/>
      <c r="F46" s="285"/>
      <c r="G46" s="296"/>
      <c r="H46" s="285"/>
      <c r="I46" s="90"/>
      <c r="J46" s="288"/>
      <c r="K46" s="288"/>
      <c r="M46" s="84"/>
      <c r="N46" s="84"/>
      <c r="O46" s="84"/>
    </row>
    <row r="47" spans="1:15" x14ac:dyDescent="0.2">
      <c r="A47" s="45">
        <v>37</v>
      </c>
      <c r="B47" s="77"/>
      <c r="C47" s="77" t="s">
        <v>110</v>
      </c>
      <c r="E47" s="89"/>
      <c r="F47" s="285"/>
      <c r="G47" s="296"/>
      <c r="H47" s="285"/>
      <c r="I47" s="90"/>
      <c r="J47" s="288"/>
      <c r="K47" s="288"/>
      <c r="M47" s="84"/>
      <c r="N47" s="84"/>
      <c r="O47" s="84"/>
    </row>
    <row r="48" spans="1:15" x14ac:dyDescent="0.2">
      <c r="A48" s="45">
        <v>38</v>
      </c>
      <c r="B48" s="77"/>
      <c r="C48" s="88" t="s">
        <v>115</v>
      </c>
      <c r="D48" s="77" t="s">
        <v>48</v>
      </c>
      <c r="E48" s="89">
        <v>0.19897000000000001</v>
      </c>
      <c r="F48" s="285"/>
      <c r="G48" s="296">
        <f t="shared" ref="G48:G49" si="2">$G$20</f>
        <v>-5.5590022541158555E-3</v>
      </c>
      <c r="H48" s="285"/>
      <c r="I48" s="90">
        <f>ROUND(E48*(1+G48),5)</f>
        <v>0.19786000000000001</v>
      </c>
      <c r="J48" s="288"/>
      <c r="K48" s="287">
        <f>I48-E48</f>
        <v>-1.1099999999999999E-3</v>
      </c>
      <c r="M48" s="84"/>
      <c r="N48" s="84"/>
      <c r="O48" s="84"/>
    </row>
    <row r="49" spans="1:20" x14ac:dyDescent="0.2">
      <c r="A49" s="45">
        <v>39</v>
      </c>
      <c r="B49" s="77"/>
      <c r="C49" s="88" t="s">
        <v>116</v>
      </c>
      <c r="D49" s="77" t="s">
        <v>48</v>
      </c>
      <c r="E49" s="89">
        <v>0.14105000000000001</v>
      </c>
      <c r="F49" s="285"/>
      <c r="G49" s="296">
        <f t="shared" si="2"/>
        <v>-5.5590022541158555E-3</v>
      </c>
      <c r="H49" s="285"/>
      <c r="I49" s="90">
        <f>ROUND(E49*(1+G49),5)</f>
        <v>0.14027000000000001</v>
      </c>
      <c r="J49" s="288"/>
      <c r="K49" s="287">
        <f>I49-E49</f>
        <v>-7.8000000000000291E-4</v>
      </c>
      <c r="M49" s="84"/>
      <c r="N49" s="84"/>
      <c r="O49" s="84"/>
    </row>
    <row r="50" spans="1:20" x14ac:dyDescent="0.2">
      <c r="A50" s="45"/>
      <c r="B50" s="77"/>
      <c r="C50" s="86"/>
      <c r="D50" s="86"/>
      <c r="E50" s="91"/>
      <c r="F50" s="94"/>
      <c r="G50" s="296"/>
      <c r="H50" s="94"/>
      <c r="I50" s="91"/>
      <c r="M50" s="84"/>
      <c r="N50" s="84"/>
      <c r="O50" s="84"/>
    </row>
    <row r="51" spans="1:20" x14ac:dyDescent="0.2">
      <c r="A51" s="45"/>
      <c r="B51" s="95" t="s">
        <v>118</v>
      </c>
      <c r="E51" s="96"/>
      <c r="F51" s="96"/>
      <c r="G51" s="82"/>
      <c r="H51" s="96"/>
      <c r="K51" s="96"/>
      <c r="L51" s="96"/>
      <c r="M51" s="84"/>
      <c r="N51" s="84"/>
      <c r="O51" s="84"/>
      <c r="P51" s="96"/>
      <c r="Q51" s="96"/>
      <c r="R51" s="96"/>
      <c r="S51" s="96"/>
      <c r="T51" s="96"/>
    </row>
    <row r="52" spans="1:20" x14ac:dyDescent="0.2">
      <c r="A52" s="45"/>
      <c r="G52" s="82"/>
      <c r="M52" s="84"/>
      <c r="N52" s="84"/>
      <c r="O52" s="84"/>
    </row>
    <row r="53" spans="1:20" x14ac:dyDescent="0.2">
      <c r="G53" s="82"/>
      <c r="M53" s="84"/>
      <c r="N53" s="84"/>
      <c r="O53" s="84"/>
    </row>
    <row r="54" spans="1:20" x14ac:dyDescent="0.2">
      <c r="G54" s="82"/>
      <c r="M54" s="84"/>
      <c r="N54" s="84"/>
      <c r="O54" s="84"/>
    </row>
    <row r="55" spans="1:20" x14ac:dyDescent="0.2">
      <c r="G55" s="82"/>
      <c r="M55" s="84"/>
      <c r="N55" s="84"/>
      <c r="O55" s="84"/>
    </row>
    <row r="56" spans="1:20" x14ac:dyDescent="0.2">
      <c r="G56" s="82"/>
      <c r="M56" s="84"/>
      <c r="N56" s="84"/>
      <c r="O56" s="84"/>
    </row>
    <row r="57" spans="1:20" x14ac:dyDescent="0.2">
      <c r="G57" s="82"/>
      <c r="M57" s="84"/>
      <c r="N57" s="84"/>
      <c r="O57" s="84"/>
    </row>
    <row r="58" spans="1:20" x14ac:dyDescent="0.2">
      <c r="C58" s="7"/>
      <c r="D58" s="7"/>
      <c r="E58" s="7"/>
      <c r="G58" s="82"/>
      <c r="M58" s="84"/>
      <c r="N58" s="84"/>
      <c r="O58" s="84"/>
    </row>
    <row r="59" spans="1:20" x14ac:dyDescent="0.2">
      <c r="C59" s="7"/>
      <c r="D59" s="7"/>
      <c r="E59" s="7"/>
      <c r="G59" s="82"/>
      <c r="M59" s="84"/>
      <c r="N59" s="84"/>
      <c r="O59" s="84"/>
    </row>
    <row r="60" spans="1:20" x14ac:dyDescent="0.2">
      <c r="C60" s="7"/>
      <c r="D60" s="7"/>
      <c r="E60" s="7"/>
      <c r="G60" s="82"/>
      <c r="M60" s="84"/>
      <c r="N60" s="84"/>
      <c r="O60" s="84"/>
    </row>
    <row r="61" spans="1:20" x14ac:dyDescent="0.2">
      <c r="C61" s="7"/>
      <c r="D61" s="7"/>
      <c r="E61" s="7"/>
      <c r="G61" s="82"/>
      <c r="M61" s="84"/>
      <c r="N61" s="84"/>
      <c r="O61" s="84"/>
    </row>
    <row r="62" spans="1:20" x14ac:dyDescent="0.2">
      <c r="C62" s="7"/>
      <c r="D62" s="7"/>
      <c r="E62" s="7"/>
      <c r="G62" s="82"/>
    </row>
    <row r="63" spans="1:20" x14ac:dyDescent="0.2">
      <c r="C63" s="7"/>
      <c r="D63" s="7"/>
      <c r="E63" s="7"/>
      <c r="G63" s="82"/>
    </row>
    <row r="64" spans="1:20" x14ac:dyDescent="0.2">
      <c r="C64" s="7"/>
      <c r="D64" s="7"/>
      <c r="E64" s="7"/>
      <c r="G64" s="82"/>
    </row>
    <row r="65" spans="3:7" x14ac:dyDescent="0.2">
      <c r="C65" s="7"/>
      <c r="D65" s="7"/>
      <c r="E65" s="7"/>
      <c r="G65" s="82"/>
    </row>
    <row r="66" spans="3:7" x14ac:dyDescent="0.2">
      <c r="C66" s="7"/>
      <c r="D66" s="7"/>
      <c r="E66" s="7"/>
      <c r="G66" s="82"/>
    </row>
    <row r="67" spans="3:7" x14ac:dyDescent="0.2">
      <c r="C67" s="7"/>
      <c r="D67" s="7"/>
      <c r="E67" s="7"/>
      <c r="G67" s="82"/>
    </row>
    <row r="68" spans="3:7" x14ac:dyDescent="0.2">
      <c r="C68" s="7"/>
      <c r="D68" s="7"/>
      <c r="E68" s="7"/>
      <c r="G68" s="82"/>
    </row>
    <row r="69" spans="3:7" x14ac:dyDescent="0.2">
      <c r="C69" s="7"/>
      <c r="D69" s="7"/>
      <c r="E69" s="7"/>
      <c r="G69" s="82"/>
    </row>
    <row r="70" spans="3:7" x14ac:dyDescent="0.2">
      <c r="C70" s="7"/>
      <c r="D70" s="7"/>
      <c r="E70" s="7"/>
      <c r="G70" s="82"/>
    </row>
    <row r="71" spans="3:7" x14ac:dyDescent="0.2">
      <c r="C71" s="7"/>
      <c r="D71" s="7"/>
      <c r="E71" s="7"/>
      <c r="G71" s="82"/>
    </row>
    <row r="72" spans="3:7" x14ac:dyDescent="0.2">
      <c r="C72" s="7"/>
      <c r="D72" s="7"/>
      <c r="E72" s="7"/>
      <c r="G72" s="82"/>
    </row>
    <row r="73" spans="3:7" x14ac:dyDescent="0.2">
      <c r="C73" s="7"/>
      <c r="D73" s="7"/>
      <c r="E73" s="7"/>
      <c r="G73" s="82"/>
    </row>
    <row r="74" spans="3:7" x14ac:dyDescent="0.2">
      <c r="C74" s="7"/>
      <c r="D74" s="7"/>
      <c r="E74" s="7"/>
      <c r="G74" s="82"/>
    </row>
    <row r="75" spans="3:7" x14ac:dyDescent="0.2">
      <c r="C75" s="7"/>
      <c r="D75" s="7"/>
      <c r="E75" s="7"/>
      <c r="G75" s="82"/>
    </row>
    <row r="76" spans="3:7" x14ac:dyDescent="0.2">
      <c r="C76" s="7"/>
      <c r="D76" s="7"/>
      <c r="E76" s="7"/>
      <c r="G76" s="82"/>
    </row>
    <row r="77" spans="3:7" x14ac:dyDescent="0.2">
      <c r="C77" s="7"/>
      <c r="D77" s="7"/>
      <c r="E77" s="7"/>
      <c r="G77" s="82"/>
    </row>
    <row r="78" spans="3:7" x14ac:dyDescent="0.2">
      <c r="C78" s="7"/>
      <c r="D78" s="7"/>
      <c r="E78" s="7"/>
      <c r="G78" s="82"/>
    </row>
    <row r="79" spans="3:7" x14ac:dyDescent="0.2">
      <c r="C79" s="7"/>
      <c r="D79" s="7"/>
      <c r="E79" s="7"/>
      <c r="G79" s="82"/>
    </row>
    <row r="80" spans="3:7" x14ac:dyDescent="0.2">
      <c r="C80" s="7"/>
      <c r="D80" s="7"/>
      <c r="E80" s="7"/>
      <c r="G80" s="82"/>
    </row>
    <row r="81" spans="3:7" x14ac:dyDescent="0.2">
      <c r="C81" s="7"/>
      <c r="D81" s="7"/>
      <c r="E81" s="7"/>
      <c r="G81" s="82"/>
    </row>
    <row r="82" spans="3:7" x14ac:dyDescent="0.2">
      <c r="C82" s="7"/>
      <c r="D82" s="7"/>
      <c r="E82" s="7"/>
      <c r="G82" s="82"/>
    </row>
    <row r="83" spans="3:7" x14ac:dyDescent="0.2">
      <c r="C83" s="7"/>
      <c r="D83" s="7"/>
      <c r="E83" s="7"/>
      <c r="G83" s="82"/>
    </row>
    <row r="84" spans="3:7" x14ac:dyDescent="0.2">
      <c r="C84" s="7"/>
      <c r="D84" s="7"/>
      <c r="E84" s="7"/>
      <c r="G84" s="82"/>
    </row>
    <row r="85" spans="3:7" x14ac:dyDescent="0.2">
      <c r="C85" s="7"/>
      <c r="D85" s="7"/>
      <c r="E85" s="7"/>
      <c r="G85" s="82"/>
    </row>
    <row r="86" spans="3:7" x14ac:dyDescent="0.2">
      <c r="C86" s="7"/>
      <c r="D86" s="7"/>
      <c r="E86" s="7"/>
      <c r="G86" s="82"/>
    </row>
    <row r="87" spans="3:7" x14ac:dyDescent="0.2">
      <c r="C87" s="7"/>
      <c r="D87" s="7"/>
      <c r="E87" s="7"/>
      <c r="G87" s="82"/>
    </row>
    <row r="88" spans="3:7" x14ac:dyDescent="0.2">
      <c r="C88" s="7"/>
      <c r="D88" s="7"/>
      <c r="E88" s="7"/>
      <c r="G88" s="82"/>
    </row>
    <row r="89" spans="3:7" x14ac:dyDescent="0.2">
      <c r="C89" s="7"/>
      <c r="D89" s="7"/>
      <c r="E89" s="7"/>
      <c r="G89" s="82"/>
    </row>
    <row r="90" spans="3:7" x14ac:dyDescent="0.2">
      <c r="C90" s="7"/>
      <c r="D90" s="7"/>
      <c r="E90" s="7"/>
      <c r="G90" s="82"/>
    </row>
    <row r="91" spans="3:7" x14ac:dyDescent="0.2">
      <c r="C91" s="7"/>
      <c r="D91" s="7"/>
      <c r="E91" s="7"/>
      <c r="G91" s="82"/>
    </row>
    <row r="92" spans="3:7" x14ac:dyDescent="0.2">
      <c r="C92" s="7"/>
      <c r="D92" s="7"/>
      <c r="E92" s="7"/>
      <c r="G92" s="82"/>
    </row>
    <row r="93" spans="3:7" x14ac:dyDescent="0.2">
      <c r="C93" s="7"/>
      <c r="D93" s="7"/>
      <c r="E93" s="7"/>
      <c r="G93" s="82"/>
    </row>
    <row r="94" spans="3:7" x14ac:dyDescent="0.2">
      <c r="C94" s="7"/>
      <c r="D94" s="7"/>
      <c r="E94" s="7"/>
      <c r="G94" s="82"/>
    </row>
    <row r="95" spans="3:7" x14ac:dyDescent="0.2">
      <c r="C95" s="7"/>
      <c r="D95" s="7"/>
      <c r="E95" s="7"/>
      <c r="G95" s="82"/>
    </row>
    <row r="96" spans="3:7" x14ac:dyDescent="0.2">
      <c r="C96" s="7"/>
      <c r="D96" s="7"/>
      <c r="E96" s="7"/>
      <c r="G96" s="82"/>
    </row>
    <row r="97" spans="3:7" x14ac:dyDescent="0.2">
      <c r="C97" s="7"/>
      <c r="D97" s="7"/>
      <c r="E97" s="7"/>
      <c r="G97" s="82"/>
    </row>
    <row r="98" spans="3:7" x14ac:dyDescent="0.2">
      <c r="C98" s="7"/>
      <c r="D98" s="7"/>
      <c r="E98" s="7"/>
      <c r="G98" s="82"/>
    </row>
    <row r="99" spans="3:7" x14ac:dyDescent="0.2">
      <c r="C99" s="7"/>
      <c r="D99" s="7"/>
      <c r="E99" s="7"/>
      <c r="G99" s="82"/>
    </row>
    <row r="100" spans="3:7" x14ac:dyDescent="0.2">
      <c r="C100" s="7"/>
      <c r="D100" s="7"/>
      <c r="E100" s="7"/>
      <c r="G100" s="82"/>
    </row>
    <row r="101" spans="3:7" x14ac:dyDescent="0.2">
      <c r="C101" s="7"/>
      <c r="D101" s="7"/>
      <c r="E101" s="7"/>
      <c r="G101" s="82"/>
    </row>
    <row r="102" spans="3:7" x14ac:dyDescent="0.2">
      <c r="C102" s="7"/>
      <c r="D102" s="7"/>
      <c r="E102" s="7"/>
      <c r="G102" s="82"/>
    </row>
    <row r="103" spans="3:7" x14ac:dyDescent="0.2">
      <c r="C103" s="7"/>
      <c r="D103" s="7"/>
      <c r="E103" s="7"/>
      <c r="G103" s="82"/>
    </row>
    <row r="104" spans="3:7" x14ac:dyDescent="0.2">
      <c r="C104" s="7"/>
      <c r="D104" s="7"/>
      <c r="E104" s="7"/>
      <c r="G104" s="82"/>
    </row>
    <row r="105" spans="3:7" x14ac:dyDescent="0.2">
      <c r="C105" s="7"/>
      <c r="D105" s="7"/>
      <c r="E105" s="7"/>
      <c r="G105" s="82"/>
    </row>
    <row r="106" spans="3:7" x14ac:dyDescent="0.2">
      <c r="C106" s="7"/>
      <c r="D106" s="7"/>
      <c r="E106" s="7"/>
      <c r="G106" s="82"/>
    </row>
    <row r="107" spans="3:7" x14ac:dyDescent="0.2">
      <c r="C107" s="7"/>
      <c r="D107" s="7"/>
      <c r="E107" s="7"/>
      <c r="G107" s="82"/>
    </row>
    <row r="108" spans="3:7" x14ac:dyDescent="0.2">
      <c r="C108" s="7"/>
      <c r="D108" s="7"/>
      <c r="E108" s="7"/>
      <c r="G108" s="82"/>
    </row>
    <row r="109" spans="3:7" x14ac:dyDescent="0.2">
      <c r="C109" s="7"/>
      <c r="D109" s="7"/>
      <c r="E109" s="7"/>
      <c r="G109" s="82"/>
    </row>
    <row r="110" spans="3:7" x14ac:dyDescent="0.2">
      <c r="C110" s="7"/>
      <c r="D110" s="7"/>
      <c r="E110" s="7"/>
      <c r="G110" s="82"/>
    </row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.3" footer="0.3"/>
  <pageSetup scale="97" orientation="landscape" blackAndWhite="1" r:id="rId1"/>
  <headerFooter>
    <oddFooter>&amp;R&amp;F
&amp;A</oddFooter>
  </headerFooter>
  <rowBreaks count="1" manualBreakCount="1">
    <brk id="49" max="11" man="1"/>
  </rowBreaks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  <pageSetUpPr fitToPage="1"/>
  </sheetPr>
  <dimension ref="A1:G29"/>
  <sheetViews>
    <sheetView zoomScaleNormal="100" workbookViewId="0">
      <selection activeCell="D13" sqref="D13"/>
    </sheetView>
  </sheetViews>
  <sheetFormatPr defaultColWidth="8.85546875" defaultRowHeight="11.25" x14ac:dyDescent="0.2"/>
  <cols>
    <col min="1" max="1" width="5.28515625" style="106" customWidth="1"/>
    <col min="2" max="2" width="49.140625" style="106" bestFit="1" customWidth="1"/>
    <col min="3" max="3" width="8.42578125" style="106" bestFit="1" customWidth="1"/>
    <col min="4" max="5" width="10.28515625" style="106" bestFit="1" customWidth="1"/>
    <col min="6" max="6" width="12.42578125" style="106" bestFit="1" customWidth="1"/>
    <col min="7" max="16384" width="8.85546875" style="106"/>
  </cols>
  <sheetData>
    <row r="1" spans="1:7" x14ac:dyDescent="0.2">
      <c r="A1" s="446" t="s">
        <v>0</v>
      </c>
      <c r="B1" s="446"/>
      <c r="C1" s="446"/>
      <c r="D1" s="446"/>
      <c r="E1" s="446"/>
      <c r="F1" s="446"/>
      <c r="G1" s="105"/>
    </row>
    <row r="2" spans="1:7" x14ac:dyDescent="0.2">
      <c r="A2" s="446" t="str">
        <f>'Delivery Rate Change Calc'!A2:F2</f>
        <v>2019 Gas Decoupling Filing</v>
      </c>
      <c r="B2" s="446"/>
      <c r="C2" s="446"/>
      <c r="D2" s="446"/>
      <c r="E2" s="446"/>
      <c r="F2" s="446"/>
      <c r="G2" s="105"/>
    </row>
    <row r="3" spans="1:7" x14ac:dyDescent="0.2">
      <c r="A3" s="446" t="s">
        <v>256</v>
      </c>
      <c r="B3" s="446"/>
      <c r="C3" s="446"/>
      <c r="D3" s="446"/>
      <c r="E3" s="446"/>
      <c r="F3" s="446"/>
      <c r="G3" s="105"/>
    </row>
    <row r="4" spans="1:7" x14ac:dyDescent="0.2">
      <c r="A4" s="446" t="str">
        <f>'Delivery Rate Change Calc'!A4:F4</f>
        <v>Proposed Effective May 1, 2019</v>
      </c>
      <c r="B4" s="446"/>
      <c r="C4" s="446"/>
      <c r="D4" s="446"/>
      <c r="E4" s="446"/>
      <c r="F4" s="446"/>
      <c r="G4" s="105"/>
    </row>
    <row r="5" spans="1:7" x14ac:dyDescent="0.2">
      <c r="A5" s="65"/>
      <c r="B5" s="65"/>
      <c r="C5" s="65"/>
      <c r="D5" s="65"/>
      <c r="E5" s="65"/>
      <c r="F5" s="65"/>
      <c r="G5" s="105"/>
    </row>
    <row r="6" spans="1:7" x14ac:dyDescent="0.2">
      <c r="A6" s="39"/>
      <c r="B6" s="39"/>
      <c r="C6" s="39"/>
      <c r="D6" s="39"/>
      <c r="E6" s="39"/>
      <c r="F6" s="105"/>
      <c r="G6" s="105"/>
    </row>
    <row r="7" spans="1:7" x14ac:dyDescent="0.2">
      <c r="A7" s="41" t="s">
        <v>2</v>
      </c>
      <c r="B7" s="39"/>
      <c r="C7" s="39"/>
      <c r="D7" s="41" t="s">
        <v>3</v>
      </c>
      <c r="E7" s="41" t="s">
        <v>3</v>
      </c>
      <c r="F7" s="41" t="s">
        <v>3</v>
      </c>
      <c r="G7" s="105"/>
    </row>
    <row r="8" spans="1:7" x14ac:dyDescent="0.2">
      <c r="A8" s="42" t="s">
        <v>4</v>
      </c>
      <c r="B8" s="107"/>
      <c r="C8" s="42" t="s">
        <v>5</v>
      </c>
      <c r="D8" s="42" t="s">
        <v>6</v>
      </c>
      <c r="E8" s="42" t="s">
        <v>7</v>
      </c>
      <c r="F8" s="42" t="s">
        <v>8</v>
      </c>
      <c r="G8" s="105"/>
    </row>
    <row r="9" spans="1:7" x14ac:dyDescent="0.2">
      <c r="A9" s="44"/>
      <c r="B9" s="45" t="s">
        <v>9</v>
      </c>
      <c r="C9" s="45" t="s">
        <v>10</v>
      </c>
      <c r="D9" s="45" t="s">
        <v>11</v>
      </c>
      <c r="E9" s="45" t="s">
        <v>12</v>
      </c>
      <c r="F9" s="45" t="s">
        <v>13</v>
      </c>
      <c r="G9" s="105"/>
    </row>
    <row r="10" spans="1:7" x14ac:dyDescent="0.2">
      <c r="A10" s="45"/>
      <c r="B10" s="46"/>
      <c r="C10" s="45"/>
      <c r="D10" s="45"/>
      <c r="E10" s="45"/>
      <c r="F10" s="45"/>
      <c r="G10" s="105"/>
    </row>
    <row r="11" spans="1:7" x14ac:dyDescent="0.2">
      <c r="A11" s="45">
        <v>1</v>
      </c>
      <c r="B11" s="44" t="s">
        <v>434</v>
      </c>
      <c r="C11" s="45" t="s">
        <v>14</v>
      </c>
      <c r="D11" s="108">
        <v>582423148.7890476</v>
      </c>
      <c r="E11" s="108">
        <v>176800005.49283317</v>
      </c>
      <c r="F11" s="108">
        <v>43909356.48966065</v>
      </c>
      <c r="G11" s="105"/>
    </row>
    <row r="12" spans="1:7" x14ac:dyDescent="0.2">
      <c r="A12" s="45">
        <f t="shared" ref="A12:A29" si="0">A11+1</f>
        <v>2</v>
      </c>
      <c r="B12" s="44"/>
      <c r="C12" s="45"/>
      <c r="D12" s="109"/>
      <c r="E12" s="109"/>
      <c r="F12" s="109"/>
      <c r="G12" s="105"/>
    </row>
    <row r="13" spans="1:7" x14ac:dyDescent="0.2">
      <c r="A13" s="45">
        <f t="shared" si="0"/>
        <v>3</v>
      </c>
      <c r="B13" s="44" t="s">
        <v>435</v>
      </c>
      <c r="C13" s="45" t="s">
        <v>14</v>
      </c>
      <c r="D13" s="273">
        <f>'2018 Weather Adj'!P222</f>
        <v>612842718.39473593</v>
      </c>
      <c r="E13" s="273">
        <f>'2018 Weather Adj'!P259+'2018 Weather Adj'!P265</f>
        <v>235132258.67880297</v>
      </c>
      <c r="F13" s="273">
        <f>'2018 Weather Adj'!P260+'2018 Weather Adj'!P266+'2018 Weather Adj'!P263+'2018 Weather Adj'!P268</f>
        <v>95762953.740655929</v>
      </c>
      <c r="G13" s="105"/>
    </row>
    <row r="14" spans="1:7" x14ac:dyDescent="0.2">
      <c r="A14" s="45">
        <f t="shared" si="0"/>
        <v>4</v>
      </c>
      <c r="B14" s="44"/>
      <c r="C14" s="45"/>
      <c r="D14" s="44"/>
      <c r="E14" s="44"/>
      <c r="F14" s="44"/>
      <c r="G14" s="105"/>
    </row>
    <row r="15" spans="1:7" x14ac:dyDescent="0.2">
      <c r="A15" s="45">
        <f t="shared" si="0"/>
        <v>5</v>
      </c>
      <c r="B15" s="44" t="s">
        <v>26</v>
      </c>
      <c r="C15" s="45" t="str">
        <f>"("&amp;A11&amp;") / ("&amp;A13&amp;")"</f>
        <v>(1) / (3)</v>
      </c>
      <c r="D15" s="52">
        <f>ROUND(D11/D13,5)</f>
        <v>0.95035999999999998</v>
      </c>
      <c r="E15" s="52">
        <f t="shared" ref="E15:F15" si="1">ROUND(E11/E13,5)</f>
        <v>0.75192000000000003</v>
      </c>
      <c r="F15" s="52">
        <f t="shared" si="1"/>
        <v>0.45851999999999998</v>
      </c>
      <c r="G15" s="105"/>
    </row>
    <row r="16" spans="1:7" x14ac:dyDescent="0.2">
      <c r="A16" s="45">
        <f t="shared" si="0"/>
        <v>6</v>
      </c>
      <c r="B16" s="44"/>
      <c r="C16" s="45"/>
      <c r="D16" s="52"/>
      <c r="E16" s="52"/>
      <c r="F16" s="52"/>
      <c r="G16" s="105"/>
    </row>
    <row r="17" spans="1:7" x14ac:dyDescent="0.2">
      <c r="A17" s="45">
        <f>A16+1</f>
        <v>7</v>
      </c>
      <c r="B17" s="44" t="s">
        <v>27</v>
      </c>
      <c r="C17" s="45" t="s">
        <v>433</v>
      </c>
      <c r="D17" s="284">
        <v>8.1549999999999997E-2</v>
      </c>
      <c r="E17" s="284">
        <v>7.26E-3</v>
      </c>
      <c r="F17" s="284">
        <v>1.9300000000000001E-2</v>
      </c>
      <c r="G17" s="105"/>
    </row>
    <row r="18" spans="1:7" x14ac:dyDescent="0.2">
      <c r="A18" s="45">
        <f t="shared" si="0"/>
        <v>8</v>
      </c>
      <c r="B18" s="44"/>
      <c r="C18" s="45"/>
      <c r="D18" s="52"/>
      <c r="E18" s="52"/>
      <c r="F18" s="52"/>
      <c r="G18" s="105"/>
    </row>
    <row r="19" spans="1:7" x14ac:dyDescent="0.2">
      <c r="A19" s="45">
        <f t="shared" si="0"/>
        <v>9</v>
      </c>
      <c r="B19" s="44" t="s">
        <v>28</v>
      </c>
      <c r="C19" s="45" t="s">
        <v>14</v>
      </c>
      <c r="D19" s="110">
        <f>'Delivery Rate Change Calc'!D24</f>
        <v>1.9550000000000001E-2</v>
      </c>
      <c r="E19" s="110">
        <f>'Delivery Rate Change Calc'!E24</f>
        <v>-1.04E-2</v>
      </c>
      <c r="F19" s="110">
        <f>'Delivery Rate Change Calc'!F24</f>
        <v>-1.01E-3</v>
      </c>
      <c r="G19" s="105"/>
    </row>
    <row r="20" spans="1:7" x14ac:dyDescent="0.2">
      <c r="A20" s="45">
        <f t="shared" si="0"/>
        <v>10</v>
      </c>
      <c r="B20" s="44"/>
      <c r="C20" s="45"/>
      <c r="D20" s="52"/>
      <c r="E20" s="52"/>
      <c r="F20" s="52"/>
      <c r="G20" s="105"/>
    </row>
    <row r="21" spans="1:7" x14ac:dyDescent="0.2">
      <c r="A21" s="45">
        <f t="shared" si="0"/>
        <v>11</v>
      </c>
      <c r="B21" s="44" t="s">
        <v>29</v>
      </c>
      <c r="C21" s="45" t="str">
        <f>"("&amp;A19&amp;") - ("&amp;A17&amp;")"</f>
        <v>(9) - (7)</v>
      </c>
      <c r="D21" s="52">
        <f>D19-D17</f>
        <v>-6.2E-2</v>
      </c>
      <c r="E21" s="52">
        <f>E19-E17</f>
        <v>-1.7659999999999999E-2</v>
      </c>
      <c r="F21" s="52">
        <f>F19-F17</f>
        <v>-2.0310000000000002E-2</v>
      </c>
      <c r="G21" s="105"/>
    </row>
    <row r="22" spans="1:7" x14ac:dyDescent="0.2">
      <c r="A22" s="45">
        <f t="shared" si="0"/>
        <v>12</v>
      </c>
      <c r="B22" s="44"/>
      <c r="C22" s="45"/>
      <c r="D22" s="44"/>
      <c r="E22" s="44"/>
      <c r="F22" s="44"/>
      <c r="G22" s="105"/>
    </row>
    <row r="23" spans="1:7" x14ac:dyDescent="0.2">
      <c r="A23" s="45">
        <f t="shared" si="0"/>
        <v>13</v>
      </c>
      <c r="B23" s="44" t="s">
        <v>30</v>
      </c>
      <c r="C23" s="45" t="str">
        <f>"("&amp;A21&amp;") / ("&amp;A15&amp;")"</f>
        <v>(11) / (5)</v>
      </c>
      <c r="D23" s="54">
        <f>D21/D15</f>
        <v>-6.5238435961109481E-2</v>
      </c>
      <c r="E23" s="54">
        <f>E21/E15</f>
        <v>-2.348654112139589E-2</v>
      </c>
      <c r="F23" s="54">
        <f>F21/F15</f>
        <v>-4.4294687254645387E-2</v>
      </c>
      <c r="G23" s="105"/>
    </row>
    <row r="24" spans="1:7" x14ac:dyDescent="0.2">
      <c r="A24" s="45">
        <f t="shared" si="0"/>
        <v>14</v>
      </c>
      <c r="B24" s="44"/>
      <c r="C24" s="45"/>
      <c r="D24" s="44"/>
      <c r="E24" s="44"/>
      <c r="F24" s="44"/>
      <c r="G24" s="105"/>
    </row>
    <row r="25" spans="1:7" x14ac:dyDescent="0.2">
      <c r="A25" s="45">
        <f t="shared" si="0"/>
        <v>15</v>
      </c>
      <c r="B25" s="44" t="s">
        <v>31</v>
      </c>
      <c r="C25" s="45" t="s">
        <v>20</v>
      </c>
      <c r="D25" s="111">
        <f>IF(D23&gt;5%,D23-5%,0)</f>
        <v>0</v>
      </c>
      <c r="E25" s="111">
        <f t="shared" ref="E25:F25" si="2">IF(E23&gt;3%,E23-3%,0)</f>
        <v>0</v>
      </c>
      <c r="F25" s="111">
        <f t="shared" si="2"/>
        <v>0</v>
      </c>
      <c r="G25" s="105"/>
    </row>
    <row r="26" spans="1:7" x14ac:dyDescent="0.2">
      <c r="A26" s="45">
        <f t="shared" si="0"/>
        <v>16</v>
      </c>
      <c r="B26" s="44"/>
      <c r="C26" s="45"/>
      <c r="D26" s="44"/>
      <c r="E26" s="44"/>
      <c r="F26" s="44"/>
      <c r="G26" s="105"/>
    </row>
    <row r="27" spans="1:7" x14ac:dyDescent="0.2">
      <c r="A27" s="45">
        <f t="shared" si="0"/>
        <v>17</v>
      </c>
      <c r="B27" s="44" t="s">
        <v>32</v>
      </c>
      <c r="C27" s="45" t="str">
        <f>"("&amp;A25&amp;") x ("&amp;A15&amp;")"</f>
        <v>(15) x (5)</v>
      </c>
      <c r="D27" s="112">
        <f>ROUND(D25*D15,5)</f>
        <v>0</v>
      </c>
      <c r="E27" s="112">
        <f>ROUND(E25*E15,5)</f>
        <v>0</v>
      </c>
      <c r="F27" s="112">
        <f>ROUND(F25*F15,5)</f>
        <v>0</v>
      </c>
      <c r="G27" s="105"/>
    </row>
    <row r="28" spans="1:7" x14ac:dyDescent="0.2">
      <c r="A28" s="45">
        <f t="shared" si="0"/>
        <v>18</v>
      </c>
      <c r="B28" s="39"/>
      <c r="C28" s="39"/>
      <c r="D28" s="113"/>
      <c r="E28" s="113"/>
      <c r="F28" s="113"/>
      <c r="G28" s="105"/>
    </row>
    <row r="29" spans="1:7" x14ac:dyDescent="0.2">
      <c r="A29" s="45">
        <f t="shared" si="0"/>
        <v>19</v>
      </c>
      <c r="B29" s="44" t="s">
        <v>33</v>
      </c>
      <c r="C29" s="45" t="str">
        <f>"("&amp;A19&amp;") - ("&amp;A27&amp;")"</f>
        <v>(9) - (17)</v>
      </c>
      <c r="D29" s="52">
        <f>D19-D27</f>
        <v>1.9550000000000001E-2</v>
      </c>
      <c r="E29" s="52">
        <f>E19-E27</f>
        <v>-1.04E-2</v>
      </c>
      <c r="F29" s="52">
        <f>F19-F27</f>
        <v>-1.01E-3</v>
      </c>
      <c r="G29" s="105"/>
    </row>
  </sheetData>
  <mergeCells count="4">
    <mergeCell ref="A1:F1"/>
    <mergeCell ref="A2:F2"/>
    <mergeCell ref="A3:F3"/>
    <mergeCell ref="A4:F4"/>
  </mergeCells>
  <printOptions horizontalCentered="1"/>
  <pageMargins left="0.7" right="0.7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  <pageSetUpPr fitToPage="1"/>
  </sheetPr>
  <dimension ref="A1:M34"/>
  <sheetViews>
    <sheetView workbookViewId="0">
      <selection activeCell="F11" sqref="F11"/>
    </sheetView>
  </sheetViews>
  <sheetFormatPr defaultColWidth="9.140625" defaultRowHeight="12.75" customHeight="1" x14ac:dyDescent="0.2"/>
  <cols>
    <col min="1" max="1" width="5.28515625" style="95" customWidth="1"/>
    <col min="2" max="2" width="20.28515625" style="95" bestFit="1" customWidth="1"/>
    <col min="3" max="3" width="8.42578125" style="95" bestFit="1" customWidth="1"/>
    <col min="4" max="5" width="10.28515625" style="95" bestFit="1" customWidth="1"/>
    <col min="6" max="6" width="9.5703125" style="95" bestFit="1" customWidth="1"/>
    <col min="7" max="7" width="12.42578125" style="95" bestFit="1" customWidth="1"/>
    <col min="8" max="16384" width="9.140625" style="95"/>
  </cols>
  <sheetData>
    <row r="1" spans="1:13" ht="12.75" customHeight="1" x14ac:dyDescent="0.2">
      <c r="A1" s="446" t="s">
        <v>0</v>
      </c>
      <c r="B1" s="446"/>
      <c r="C1" s="446"/>
      <c r="D1" s="446"/>
      <c r="E1" s="446"/>
      <c r="F1" s="446"/>
      <c r="G1" s="5"/>
      <c r="H1" s="15"/>
      <c r="I1" s="15"/>
      <c r="J1" s="15"/>
      <c r="K1" s="15"/>
      <c r="L1" s="15"/>
      <c r="M1" s="15"/>
    </row>
    <row r="2" spans="1:13" ht="12.75" customHeight="1" x14ac:dyDescent="0.2">
      <c r="A2" s="446" t="str">
        <f>'Delivery Rate Change Calc'!A2:F2</f>
        <v>2019 Gas Decoupling Filing</v>
      </c>
      <c r="B2" s="446"/>
      <c r="C2" s="446"/>
      <c r="D2" s="446"/>
      <c r="E2" s="446"/>
      <c r="F2" s="446"/>
      <c r="G2" s="5"/>
      <c r="H2" s="15"/>
      <c r="I2" s="15"/>
      <c r="J2" s="15"/>
      <c r="K2" s="15"/>
      <c r="L2" s="15"/>
      <c r="M2" s="15"/>
    </row>
    <row r="3" spans="1:13" ht="12.75" customHeight="1" x14ac:dyDescent="0.2">
      <c r="A3" s="447" t="s">
        <v>427</v>
      </c>
      <c r="B3" s="447"/>
      <c r="C3" s="447"/>
      <c r="D3" s="447"/>
      <c r="E3" s="447"/>
      <c r="F3" s="447"/>
      <c r="G3" s="5"/>
      <c r="H3" s="15"/>
      <c r="I3" s="15"/>
      <c r="J3" s="15"/>
      <c r="K3" s="15"/>
      <c r="L3" s="15"/>
      <c r="M3" s="15"/>
    </row>
    <row r="4" spans="1:13" ht="12.75" customHeight="1" x14ac:dyDescent="0.2">
      <c r="A4" s="451" t="str">
        <f>'Delivery Rate Change Calc'!A4:F4</f>
        <v>Proposed Effective May 1, 2019</v>
      </c>
      <c r="B4" s="451"/>
      <c r="C4" s="451"/>
      <c r="D4" s="451"/>
      <c r="E4" s="451"/>
      <c r="F4" s="451"/>
      <c r="G4" s="5"/>
      <c r="H4" s="15"/>
      <c r="I4" s="15"/>
      <c r="J4" s="15"/>
      <c r="K4" s="15"/>
      <c r="L4" s="15"/>
      <c r="M4" s="15"/>
    </row>
    <row r="5" spans="1:13" ht="12.75" customHeight="1" x14ac:dyDescent="0.2">
      <c r="A5" s="44"/>
      <c r="B5" s="44"/>
      <c r="C5" s="44"/>
      <c r="D5" s="44"/>
      <c r="E5" s="44"/>
      <c r="F5" s="44"/>
      <c r="G5" s="44"/>
    </row>
    <row r="6" spans="1:13" ht="12.75" customHeight="1" x14ac:dyDescent="0.2">
      <c r="A6" s="44"/>
      <c r="B6" s="44"/>
      <c r="C6" s="44"/>
      <c r="D6" s="44"/>
      <c r="E6" s="44"/>
      <c r="F6" s="44"/>
      <c r="G6" s="44"/>
    </row>
    <row r="7" spans="1:13" ht="12.75" customHeight="1" x14ac:dyDescent="0.2">
      <c r="A7" s="41" t="s">
        <v>2</v>
      </c>
      <c r="B7" s="44"/>
      <c r="C7" s="44"/>
      <c r="D7" s="44"/>
      <c r="E7" s="41" t="s">
        <v>3</v>
      </c>
      <c r="F7" s="41" t="s">
        <v>3</v>
      </c>
      <c r="G7" s="41" t="s">
        <v>3</v>
      </c>
    </row>
    <row r="8" spans="1:13" ht="12.75" customHeight="1" x14ac:dyDescent="0.2">
      <c r="A8" s="42" t="s">
        <v>4</v>
      </c>
      <c r="B8" s="138"/>
      <c r="C8" s="42" t="s">
        <v>5</v>
      </c>
      <c r="D8" s="42" t="s">
        <v>73</v>
      </c>
      <c r="E8" s="42" t="s">
        <v>6</v>
      </c>
      <c r="F8" s="42" t="s">
        <v>7</v>
      </c>
      <c r="G8" s="42" t="s">
        <v>8</v>
      </c>
    </row>
    <row r="9" spans="1:13" ht="12.75" customHeight="1" x14ac:dyDescent="0.2">
      <c r="A9" s="44"/>
      <c r="B9" s="45" t="s">
        <v>9</v>
      </c>
      <c r="C9" s="45" t="s">
        <v>10</v>
      </c>
      <c r="D9" s="45" t="s">
        <v>11</v>
      </c>
      <c r="E9" s="45" t="s">
        <v>12</v>
      </c>
      <c r="F9" s="45" t="s">
        <v>13</v>
      </c>
      <c r="G9" s="44"/>
    </row>
    <row r="10" spans="1:13" ht="12.75" customHeight="1" x14ac:dyDescent="0.2">
      <c r="A10" s="45">
        <v>1</v>
      </c>
      <c r="B10" s="46"/>
      <c r="C10" s="45"/>
      <c r="D10" s="45"/>
      <c r="E10" s="45"/>
      <c r="F10" s="45"/>
      <c r="G10" s="44"/>
    </row>
    <row r="11" spans="1:13" ht="12.75" customHeight="1" x14ac:dyDescent="0.2">
      <c r="A11" s="45">
        <f t="shared" ref="A11:A17" si="0">A10+1</f>
        <v>2</v>
      </c>
      <c r="B11" s="44" t="s">
        <v>88</v>
      </c>
      <c r="C11" s="139" t="s">
        <v>14</v>
      </c>
      <c r="D11" s="140">
        <f>SUM(E11:F11)</f>
        <v>425184027</v>
      </c>
      <c r="E11" s="108">
        <f>'2018 Gas Margin Calc'!D21</f>
        <v>328464841</v>
      </c>
      <c r="F11" s="108">
        <f>'2018 Gas Margin Calc'!D22</f>
        <v>96719186</v>
      </c>
      <c r="G11" s="108">
        <f>'2018 Gas Margin Calc'!D23</f>
        <v>21388825</v>
      </c>
    </row>
    <row r="12" spans="1:13" ht="12.75" customHeight="1" x14ac:dyDescent="0.2">
      <c r="A12" s="45">
        <f t="shared" si="0"/>
        <v>3</v>
      </c>
      <c r="B12" s="44"/>
      <c r="C12" s="45"/>
      <c r="D12" s="45"/>
      <c r="E12" s="44"/>
      <c r="F12" s="44"/>
      <c r="G12" s="44"/>
    </row>
    <row r="13" spans="1:13" ht="12.75" customHeight="1" x14ac:dyDescent="0.2">
      <c r="A13" s="45">
        <f t="shared" si="0"/>
        <v>4</v>
      </c>
      <c r="B13" s="44" t="s">
        <v>89</v>
      </c>
      <c r="C13" s="139" t="s">
        <v>90</v>
      </c>
      <c r="D13" s="141">
        <f>SUM(E13:F13)</f>
        <v>1</v>
      </c>
      <c r="E13" s="142">
        <f>ROUND(E11/$D$11,4)</f>
        <v>0.77249999999999996</v>
      </c>
      <c r="F13" s="142">
        <f>ROUND(F11/$D$11,4)</f>
        <v>0.22750000000000001</v>
      </c>
      <c r="G13" s="142">
        <f>ROUND(G11/$D$11,4)</f>
        <v>5.0299999999999997E-2</v>
      </c>
    </row>
    <row r="14" spans="1:13" ht="12.75" customHeight="1" x14ac:dyDescent="0.2">
      <c r="A14" s="45">
        <f t="shared" si="0"/>
        <v>5</v>
      </c>
      <c r="B14" s="44"/>
      <c r="C14" s="139"/>
      <c r="D14" s="139"/>
      <c r="E14" s="53"/>
      <c r="F14" s="53"/>
      <c r="G14" s="44"/>
    </row>
    <row r="15" spans="1:13" ht="12.75" customHeight="1" x14ac:dyDescent="0.2">
      <c r="A15" s="45">
        <f t="shared" si="0"/>
        <v>6</v>
      </c>
      <c r="B15" s="44" t="s">
        <v>91</v>
      </c>
      <c r="C15" s="45" t="s">
        <v>14</v>
      </c>
      <c r="D15" s="143">
        <f>'Gas Earnings Test'!I19</f>
        <v>0</v>
      </c>
      <c r="E15" s="53"/>
      <c r="F15" s="53"/>
      <c r="G15" s="44"/>
    </row>
    <row r="16" spans="1:13" ht="12.75" customHeight="1" x14ac:dyDescent="0.2">
      <c r="A16" s="45">
        <f t="shared" si="0"/>
        <v>7</v>
      </c>
      <c r="B16" s="44"/>
      <c r="C16" s="139"/>
      <c r="D16" s="139"/>
      <c r="E16" s="44"/>
      <c r="F16" s="44"/>
      <c r="G16" s="44"/>
    </row>
    <row r="17" spans="1:7" ht="12.75" customHeight="1" x14ac:dyDescent="0.2">
      <c r="A17" s="45">
        <f t="shared" si="0"/>
        <v>8</v>
      </c>
      <c r="B17" s="44" t="s">
        <v>92</v>
      </c>
      <c r="C17" s="139" t="s">
        <v>93</v>
      </c>
      <c r="D17" s="140">
        <f>SUM(E17:F17)</f>
        <v>0</v>
      </c>
      <c r="E17" s="140">
        <f>IF($D$15&gt;0,$D$15*E13,0)</f>
        <v>0</v>
      </c>
      <c r="F17" s="140">
        <f>IF($D$15&gt;0,$D$15*F13,0)</f>
        <v>0</v>
      </c>
      <c r="G17" s="140">
        <f>IF($D$15&gt;0,$D$15*G13,0)</f>
        <v>0</v>
      </c>
    </row>
    <row r="18" spans="1:7" ht="12.75" customHeight="1" x14ac:dyDescent="0.2">
      <c r="A18" s="45"/>
      <c r="B18" s="44"/>
      <c r="C18" s="139"/>
      <c r="D18" s="44"/>
      <c r="E18" s="53"/>
      <c r="F18" s="53"/>
      <c r="G18" s="44"/>
    </row>
    <row r="19" spans="1:7" ht="12.75" customHeight="1" x14ac:dyDescent="0.2">
      <c r="A19" s="45"/>
      <c r="B19" s="44"/>
      <c r="C19" s="44"/>
      <c r="D19" s="44"/>
      <c r="E19" s="53"/>
      <c r="F19" s="53"/>
      <c r="G19" s="44"/>
    </row>
    <row r="20" spans="1:7" ht="12.75" customHeight="1" x14ac:dyDescent="0.2">
      <c r="A20" s="45"/>
      <c r="B20" s="44"/>
      <c r="C20" s="44"/>
      <c r="D20" s="44"/>
      <c r="E20" s="53"/>
      <c r="F20" s="53"/>
      <c r="G20" s="44"/>
    </row>
    <row r="21" spans="1:7" ht="12.75" customHeight="1" x14ac:dyDescent="0.2">
      <c r="A21" s="44"/>
      <c r="B21" s="44"/>
      <c r="C21" s="44"/>
      <c r="D21" s="44"/>
      <c r="E21" s="44"/>
      <c r="F21" s="44"/>
      <c r="G21" s="44"/>
    </row>
    <row r="22" spans="1:7" ht="12.75" customHeight="1" x14ac:dyDescent="0.2">
      <c r="A22" s="44"/>
      <c r="B22" s="44"/>
      <c r="C22" s="44"/>
      <c r="D22" s="44"/>
      <c r="E22" s="44"/>
      <c r="F22" s="44"/>
      <c r="G22" s="44"/>
    </row>
    <row r="23" spans="1:7" ht="12.75" customHeight="1" x14ac:dyDescent="0.2">
      <c r="A23" s="44"/>
      <c r="B23" s="44"/>
      <c r="C23" s="44"/>
      <c r="D23" s="44"/>
      <c r="E23" s="44"/>
      <c r="F23" s="44"/>
      <c r="G23" s="44"/>
    </row>
    <row r="24" spans="1:7" ht="12.75" customHeight="1" x14ac:dyDescent="0.2">
      <c r="A24" s="44"/>
      <c r="B24" s="44"/>
      <c r="C24" s="44"/>
      <c r="D24" s="44"/>
      <c r="E24" s="44"/>
      <c r="F24" s="44"/>
      <c r="G24" s="44"/>
    </row>
    <row r="25" spans="1:7" ht="12.75" customHeight="1" x14ac:dyDescent="0.2">
      <c r="A25" s="44"/>
      <c r="B25" s="44"/>
      <c r="C25" s="44"/>
      <c r="D25" s="44"/>
      <c r="E25" s="44"/>
      <c r="F25" s="44"/>
      <c r="G25" s="44"/>
    </row>
    <row r="26" spans="1:7" ht="12.75" customHeight="1" x14ac:dyDescent="0.2">
      <c r="A26" s="44"/>
      <c r="B26" s="44"/>
      <c r="C26" s="44"/>
      <c r="D26" s="44"/>
      <c r="E26" s="44"/>
      <c r="F26" s="44"/>
      <c r="G26" s="44"/>
    </row>
    <row r="27" spans="1:7" ht="12.75" customHeight="1" x14ac:dyDescent="0.2">
      <c r="A27" s="44"/>
      <c r="B27" s="44"/>
      <c r="C27" s="44"/>
      <c r="D27" s="44"/>
      <c r="E27" s="44"/>
      <c r="F27" s="44"/>
      <c r="G27" s="44"/>
    </row>
    <row r="28" spans="1:7" ht="12.75" customHeight="1" x14ac:dyDescent="0.2">
      <c r="A28" s="44"/>
      <c r="B28" s="44"/>
      <c r="C28" s="44"/>
      <c r="D28" s="44"/>
      <c r="E28" s="44"/>
      <c r="F28" s="44"/>
      <c r="G28" s="44"/>
    </row>
    <row r="29" spans="1:7" ht="12.75" customHeight="1" x14ac:dyDescent="0.2">
      <c r="A29" s="44"/>
      <c r="B29" s="44"/>
      <c r="C29" s="44"/>
      <c r="D29" s="44"/>
      <c r="E29" s="44"/>
      <c r="F29" s="44"/>
      <c r="G29" s="44"/>
    </row>
    <row r="30" spans="1:7" ht="12.75" customHeight="1" x14ac:dyDescent="0.2">
      <c r="A30" s="44"/>
      <c r="B30" s="44"/>
      <c r="C30" s="44"/>
      <c r="D30" s="44"/>
      <c r="E30" s="44"/>
      <c r="F30" s="44"/>
      <c r="G30" s="44"/>
    </row>
    <row r="31" spans="1:7" ht="12.75" customHeight="1" x14ac:dyDescent="0.2">
      <c r="A31" s="44"/>
      <c r="B31" s="44"/>
      <c r="C31" s="44"/>
      <c r="D31" s="44"/>
      <c r="E31" s="44"/>
      <c r="F31" s="44"/>
      <c r="G31" s="44"/>
    </row>
    <row r="32" spans="1:7" ht="12.75" customHeight="1" x14ac:dyDescent="0.2">
      <c r="A32" s="44"/>
      <c r="B32" s="44"/>
      <c r="C32" s="44"/>
      <c r="D32" s="44"/>
      <c r="E32" s="44"/>
      <c r="F32" s="44"/>
      <c r="G32" s="44"/>
    </row>
    <row r="33" spans="1:7" ht="12.75" customHeight="1" x14ac:dyDescent="0.2">
      <c r="A33" s="44"/>
      <c r="B33" s="44"/>
      <c r="C33" s="44"/>
      <c r="D33" s="44"/>
      <c r="E33" s="44"/>
      <c r="F33" s="44"/>
      <c r="G33" s="44"/>
    </row>
    <row r="34" spans="1:7" ht="12.75" customHeight="1" x14ac:dyDescent="0.2">
      <c r="A34" s="44"/>
      <c r="B34" s="44"/>
      <c r="C34" s="44"/>
      <c r="D34" s="44"/>
      <c r="E34" s="44"/>
      <c r="F34" s="44"/>
      <c r="G34" s="44"/>
    </row>
  </sheetData>
  <mergeCells count="4">
    <mergeCell ref="A1:F1"/>
    <mergeCell ref="A2:F2"/>
    <mergeCell ref="A3:F3"/>
    <mergeCell ref="A4:F4"/>
  </mergeCells>
  <printOptions horizontalCentered="1"/>
  <pageMargins left="0.7" right="0.7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/>
  </sheetPr>
  <dimension ref="A1"/>
  <sheetViews>
    <sheetView workbookViewId="0">
      <selection activeCell="C33" sqref="C33"/>
    </sheetView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44"/>
  <sheetViews>
    <sheetView zoomScale="80" zoomScaleNormal="80" workbookViewId="0">
      <pane xSplit="3" ySplit="8" topLeftCell="F9" activePane="bottomRight" state="frozenSplit"/>
      <selection activeCell="O55" sqref="O55"/>
      <selection pane="topRight" activeCell="O55" sqref="O55"/>
      <selection pane="bottomLeft" activeCell="O55" sqref="O55"/>
      <selection pane="bottomRight" activeCell="O55" sqref="O55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5" customWidth="1"/>
    <col min="5" max="5" width="14.5703125" bestFit="1" customWidth="1"/>
    <col min="6" max="6" width="11.7109375" bestFit="1" customWidth="1"/>
    <col min="7" max="7" width="16.5703125" bestFit="1" customWidth="1"/>
    <col min="8" max="8" width="15.5703125" bestFit="1" customWidth="1"/>
    <col min="9" max="9" width="14.5703125" bestFit="1" customWidth="1"/>
    <col min="10" max="10" width="14" bestFit="1" customWidth="1"/>
    <col min="11" max="11" width="13.28515625" bestFit="1" customWidth="1"/>
    <col min="12" max="12" width="12.140625" customWidth="1"/>
    <col min="13" max="14" width="13.28515625" bestFit="1" customWidth="1"/>
    <col min="15" max="15" width="12.85546875" bestFit="1" customWidth="1"/>
    <col min="16" max="16" width="11" bestFit="1" customWidth="1"/>
    <col min="17" max="18" width="13.28515625" bestFit="1" customWidth="1"/>
    <col min="19" max="19" width="15.7109375" bestFit="1" customWidth="1"/>
    <col min="20" max="20" width="14" bestFit="1" customWidth="1"/>
    <col min="21" max="21" width="7.85546875" customWidth="1"/>
    <col min="22" max="22" width="13.7109375" bestFit="1" customWidth="1"/>
  </cols>
  <sheetData>
    <row r="1" spans="2:21" x14ac:dyDescent="0.25">
      <c r="B1" s="452" t="s">
        <v>0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</row>
    <row r="2" spans="2:21" x14ac:dyDescent="0.25">
      <c r="B2" s="452" t="s">
        <v>456</v>
      </c>
      <c r="C2" s="452"/>
      <c r="D2" s="452"/>
      <c r="E2" s="452"/>
      <c r="F2" s="452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</row>
    <row r="3" spans="2:21" x14ac:dyDescent="0.25">
      <c r="B3" s="453" t="s">
        <v>374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</row>
    <row r="4" spans="2:21" x14ac:dyDescent="0.25">
      <c r="B4" s="453" t="s">
        <v>408</v>
      </c>
      <c r="C4" s="453"/>
      <c r="D4" s="453"/>
      <c r="E4" s="453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3"/>
      <c r="U4" s="453"/>
    </row>
    <row r="5" spans="2:21" x14ac:dyDescent="0.25">
      <c r="F5" s="325"/>
      <c r="N5" s="325"/>
      <c r="R5" s="325"/>
    </row>
    <row r="6" spans="2:21" x14ac:dyDescent="0.25">
      <c r="B6" s="326"/>
      <c r="C6" s="326"/>
      <c r="D6" s="326" t="s">
        <v>457</v>
      </c>
      <c r="E6" s="326" t="s">
        <v>457</v>
      </c>
      <c r="F6" s="326"/>
      <c r="G6" s="326" t="s">
        <v>124</v>
      </c>
      <c r="H6" s="325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7" t="s">
        <v>400</v>
      </c>
      <c r="T6" s="327" t="s">
        <v>34</v>
      </c>
      <c r="U6" s="326"/>
    </row>
    <row r="7" spans="2:21" x14ac:dyDescent="0.25">
      <c r="B7" s="326"/>
      <c r="C7" s="326" t="s">
        <v>35</v>
      </c>
      <c r="D7" s="326" t="s">
        <v>36</v>
      </c>
      <c r="E7" s="326" t="s">
        <v>37</v>
      </c>
      <c r="F7" s="326" t="s">
        <v>38</v>
      </c>
      <c r="G7" s="326" t="s">
        <v>125</v>
      </c>
      <c r="H7" s="325" t="s">
        <v>124</v>
      </c>
      <c r="I7" s="326" t="s">
        <v>39</v>
      </c>
      <c r="J7" s="326" t="s">
        <v>40</v>
      </c>
      <c r="K7" s="326" t="s">
        <v>41</v>
      </c>
      <c r="L7" s="326" t="s">
        <v>42</v>
      </c>
      <c r="M7" s="326" t="s">
        <v>43</v>
      </c>
      <c r="N7" s="326" t="s">
        <v>448</v>
      </c>
      <c r="O7" s="326" t="s">
        <v>449</v>
      </c>
      <c r="P7" s="326" t="s">
        <v>458</v>
      </c>
      <c r="Q7" s="326" t="s">
        <v>34</v>
      </c>
      <c r="R7" s="326" t="s">
        <v>45</v>
      </c>
      <c r="S7" s="326" t="s">
        <v>375</v>
      </c>
      <c r="T7" s="326" t="s">
        <v>50</v>
      </c>
      <c r="U7" s="326" t="s">
        <v>145</v>
      </c>
    </row>
    <row r="8" spans="2:21" ht="17.25" x14ac:dyDescent="0.25">
      <c r="B8" s="328" t="s">
        <v>46</v>
      </c>
      <c r="C8" s="328" t="s">
        <v>47</v>
      </c>
      <c r="D8" s="328" t="s">
        <v>459</v>
      </c>
      <c r="E8" s="328" t="s">
        <v>460</v>
      </c>
      <c r="F8" s="328" t="s">
        <v>48</v>
      </c>
      <c r="G8" s="329" t="s">
        <v>461</v>
      </c>
      <c r="H8" s="328" t="s">
        <v>49</v>
      </c>
      <c r="I8" s="328" t="s">
        <v>50</v>
      </c>
      <c r="J8" s="328" t="s">
        <v>50</v>
      </c>
      <c r="K8" s="328" t="s">
        <v>50</v>
      </c>
      <c r="L8" s="328" t="s">
        <v>50</v>
      </c>
      <c r="M8" s="328" t="s">
        <v>50</v>
      </c>
      <c r="N8" s="328" t="s">
        <v>50</v>
      </c>
      <c r="O8" s="328" t="s">
        <v>50</v>
      </c>
      <c r="P8" s="328" t="s">
        <v>50</v>
      </c>
      <c r="Q8" s="328" t="s">
        <v>50</v>
      </c>
      <c r="R8" s="328" t="s">
        <v>50</v>
      </c>
      <c r="S8" s="328" t="s">
        <v>462</v>
      </c>
      <c r="T8" s="328" t="s">
        <v>146</v>
      </c>
      <c r="U8" s="328" t="s">
        <v>146</v>
      </c>
    </row>
    <row r="9" spans="2:21" x14ac:dyDescent="0.25">
      <c r="B9" s="326" t="s">
        <v>51</v>
      </c>
      <c r="C9" s="326" t="s">
        <v>52</v>
      </c>
      <c r="D9" s="330" t="s">
        <v>53</v>
      </c>
      <c r="E9" s="331" t="s">
        <v>54</v>
      </c>
      <c r="F9" s="326" t="s">
        <v>55</v>
      </c>
      <c r="G9" s="326" t="s">
        <v>56</v>
      </c>
      <c r="H9" s="326" t="s">
        <v>57</v>
      </c>
      <c r="I9" s="326" t="s">
        <v>58</v>
      </c>
      <c r="J9" s="326" t="s">
        <v>59</v>
      </c>
      <c r="K9" s="326" t="s">
        <v>60</v>
      </c>
      <c r="L9" s="331" t="s">
        <v>61</v>
      </c>
      <c r="M9" s="326" t="s">
        <v>62</v>
      </c>
      <c r="N9" s="331" t="s">
        <v>63</v>
      </c>
      <c r="O9" s="331" t="s">
        <v>64</v>
      </c>
      <c r="P9" s="326" t="s">
        <v>65</v>
      </c>
      <c r="Q9" s="331" t="s">
        <v>463</v>
      </c>
      <c r="R9" s="326" t="s">
        <v>66</v>
      </c>
      <c r="S9" s="331" t="s">
        <v>67</v>
      </c>
      <c r="T9" s="326" t="s">
        <v>464</v>
      </c>
      <c r="U9" s="326" t="s">
        <v>376</v>
      </c>
    </row>
    <row r="10" spans="2:21" x14ac:dyDescent="0.25">
      <c r="B10" t="s">
        <v>68</v>
      </c>
      <c r="C10" s="332" t="s">
        <v>69</v>
      </c>
      <c r="D10" s="431">
        <v>577531400.48799992</v>
      </c>
      <c r="E10" s="338">
        <v>299349526.67167699</v>
      </c>
      <c r="F10" s="334">
        <f t="shared" ref="F10:F15" si="0">(E10)/D10</f>
        <v>0.51832597572830497</v>
      </c>
      <c r="G10" s="431">
        <v>639424146</v>
      </c>
      <c r="H10" s="335">
        <f>F10*G10</f>
        <v>331430144.37968814</v>
      </c>
      <c r="I10" s="338">
        <v>208867897.28999999</v>
      </c>
      <c r="J10" s="338">
        <v>-37265639.229999997</v>
      </c>
      <c r="K10" s="338">
        <v>10889393.20638</v>
      </c>
      <c r="L10" s="338">
        <v>3433707.66402</v>
      </c>
      <c r="M10" s="338">
        <v>15653103.094080001</v>
      </c>
      <c r="N10" s="338">
        <v>19825862.599999998</v>
      </c>
      <c r="O10" s="338">
        <v>-4462294.1900000004</v>
      </c>
      <c r="P10" s="338">
        <v>0</v>
      </c>
      <c r="Q10" s="338">
        <f>'Sch 142 Revenue (Decoupling)'!G11</f>
        <v>52145039.109999999</v>
      </c>
      <c r="R10" s="338">
        <v>7167944.6766599994</v>
      </c>
      <c r="S10" s="336">
        <f>SUM(H10:R10)</f>
        <v>607685158.60082805</v>
      </c>
      <c r="T10" s="333">
        <f>'Sch 142 Revenue (Decoupling)'!H11</f>
        <v>-39644297.049999997</v>
      </c>
      <c r="U10" s="337">
        <f>T10/S10</f>
        <v>-6.5238218325554445E-2</v>
      </c>
    </row>
    <row r="11" spans="2:21" x14ac:dyDescent="0.25">
      <c r="B11" t="s">
        <v>126</v>
      </c>
      <c r="C11" s="332">
        <v>16</v>
      </c>
      <c r="D11" s="431">
        <v>9689.9889999999996</v>
      </c>
      <c r="E11" s="338">
        <v>4941.8900000000003</v>
      </c>
      <c r="F11" s="334">
        <f t="shared" si="0"/>
        <v>0.50999954695511007</v>
      </c>
      <c r="G11" s="431">
        <v>9714</v>
      </c>
      <c r="H11" s="335">
        <f t="shared" ref="H11:H22" si="1">F11*G11</f>
        <v>4954.1355991219389</v>
      </c>
      <c r="I11" s="338">
        <v>3173.08</v>
      </c>
      <c r="J11" s="338">
        <v>-567.5</v>
      </c>
      <c r="K11" s="338">
        <v>165.42941999999999</v>
      </c>
      <c r="L11" s="338"/>
      <c r="M11" s="338">
        <v>237.79872</v>
      </c>
      <c r="N11" s="338">
        <v>301.64999999999998</v>
      </c>
      <c r="O11" s="338">
        <v>-66.459999999999994</v>
      </c>
      <c r="P11" s="338">
        <v>0</v>
      </c>
      <c r="Q11" s="338"/>
      <c r="R11" s="338">
        <v>108.89394</v>
      </c>
      <c r="S11" s="336">
        <f t="shared" ref="S11:S22" si="2">SUM(H11:R11)</f>
        <v>8307.0276791219403</v>
      </c>
      <c r="T11" s="333"/>
      <c r="U11" s="337">
        <f t="shared" ref="U11:U23" si="3">T11/S11</f>
        <v>0</v>
      </c>
    </row>
    <row r="12" spans="2:21" x14ac:dyDescent="0.25">
      <c r="B12" t="s">
        <v>70</v>
      </c>
      <c r="C12" s="332">
        <v>31</v>
      </c>
      <c r="D12" s="431">
        <v>214564223.29299998</v>
      </c>
      <c r="E12" s="338">
        <v>86991648.090000004</v>
      </c>
      <c r="F12" s="334">
        <f t="shared" si="0"/>
        <v>0.40543407822098948</v>
      </c>
      <c r="G12" s="431">
        <v>238517600</v>
      </c>
      <c r="H12" s="335">
        <f t="shared" si="1"/>
        <v>96703163.29548268</v>
      </c>
      <c r="I12" s="338">
        <v>76022714.650000006</v>
      </c>
      <c r="J12" s="338">
        <v>-13898420.550000001</v>
      </c>
      <c r="K12" s="338">
        <v>4061954.7280000001</v>
      </c>
      <c r="L12" s="338">
        <v>1020855.328</v>
      </c>
      <c r="M12" s="338">
        <v>6289709.1120000007</v>
      </c>
      <c r="N12" s="338">
        <v>6091788.4000000004</v>
      </c>
      <c r="O12" s="338">
        <v>-1271849</v>
      </c>
      <c r="P12" s="338">
        <v>0</v>
      </c>
      <c r="Q12" s="338">
        <f>'Sch 142 Revenue (Decoupling)'!G16</f>
        <v>1731637.78</v>
      </c>
      <c r="R12" s="338">
        <v>2595071.4880000004</v>
      </c>
      <c r="S12" s="336">
        <f t="shared" si="2"/>
        <v>179346625.23148265</v>
      </c>
      <c r="T12" s="333">
        <f>'Sch 142 Revenue (Decoupling)'!H16</f>
        <v>-4212220.82</v>
      </c>
      <c r="U12" s="337">
        <f t="shared" si="3"/>
        <v>-2.3486479405805866E-2</v>
      </c>
    </row>
    <row r="13" spans="2:21" x14ac:dyDescent="0.25">
      <c r="B13" t="s">
        <v>74</v>
      </c>
      <c r="C13" s="332">
        <v>41</v>
      </c>
      <c r="D13" s="431">
        <v>65990650.213</v>
      </c>
      <c r="E13" s="338">
        <v>14627826.099797169</v>
      </c>
      <c r="F13" s="334">
        <f t="shared" si="0"/>
        <v>0.22166513062960427</v>
      </c>
      <c r="G13" s="431">
        <v>67320620</v>
      </c>
      <c r="H13" s="335">
        <f t="shared" si="1"/>
        <v>14922634.026365951</v>
      </c>
      <c r="I13" s="338">
        <v>19386061.963649999</v>
      </c>
      <c r="J13" s="338">
        <v>-3918733.29</v>
      </c>
      <c r="K13" s="338">
        <v>1146470.1586</v>
      </c>
      <c r="L13" s="338">
        <v>151471.39499999999</v>
      </c>
      <c r="M13" s="338">
        <v>613964.05440000002</v>
      </c>
      <c r="N13" s="338">
        <v>1292890.1199999999</v>
      </c>
      <c r="O13" s="338">
        <v>-220458.13999999998</v>
      </c>
      <c r="P13" s="338">
        <v>0</v>
      </c>
      <c r="Q13" s="338">
        <f>'Sch 142 Revenue (Decoupling)'!G29</f>
        <v>1305886.7999999998</v>
      </c>
      <c r="R13" s="338">
        <v>418734.25640000001</v>
      </c>
      <c r="S13" s="336">
        <f t="shared" si="2"/>
        <v>35098921.344415948</v>
      </c>
      <c r="T13" s="333">
        <f>'Sch 142 Revenue (Decoupling)'!H29</f>
        <v>-1384822.81</v>
      </c>
      <c r="U13" s="337">
        <f t="shared" si="3"/>
        <v>-3.9454853794825183E-2</v>
      </c>
    </row>
    <row r="14" spans="2:21" x14ac:dyDescent="0.25">
      <c r="B14" t="s">
        <v>127</v>
      </c>
      <c r="C14" s="332">
        <v>85</v>
      </c>
      <c r="D14" s="431">
        <v>17139795.438999999</v>
      </c>
      <c r="E14" s="338">
        <v>1690709.47</v>
      </c>
      <c r="F14" s="334">
        <f t="shared" si="0"/>
        <v>9.864233654463278E-2</v>
      </c>
      <c r="G14" s="431">
        <v>15894957</v>
      </c>
      <c r="H14" s="335">
        <f t="shared" si="1"/>
        <v>1567915.6977564667</v>
      </c>
      <c r="I14" s="338">
        <v>4383433.15515</v>
      </c>
      <c r="J14" s="338">
        <v>-924927.55</v>
      </c>
      <c r="K14" s="338">
        <v>237311.70801</v>
      </c>
      <c r="L14" s="338">
        <v>17776.652554063516</v>
      </c>
      <c r="M14" s="338">
        <v>70096.760370000004</v>
      </c>
      <c r="N14" s="338">
        <v>153222.36000000002</v>
      </c>
      <c r="O14" s="338">
        <v>-21437.35</v>
      </c>
      <c r="P14" s="338">
        <v>0</v>
      </c>
      <c r="Q14" s="338"/>
      <c r="R14" s="338">
        <v>52612.307670000002</v>
      </c>
      <c r="S14" s="336">
        <f t="shared" si="2"/>
        <v>5536003.7415105309</v>
      </c>
      <c r="T14" s="333"/>
      <c r="U14" s="337">
        <f t="shared" si="3"/>
        <v>0</v>
      </c>
    </row>
    <row r="15" spans="2:21" x14ac:dyDescent="0.25">
      <c r="B15" t="s">
        <v>77</v>
      </c>
      <c r="C15" s="332">
        <v>86</v>
      </c>
      <c r="D15" s="431">
        <v>9926029.5299999993</v>
      </c>
      <c r="E15" s="338">
        <v>2102083.46</v>
      </c>
      <c r="F15" s="334">
        <f t="shared" si="0"/>
        <v>0.21177485455254333</v>
      </c>
      <c r="G15" s="431">
        <v>9006058</v>
      </c>
      <c r="H15" s="335">
        <f t="shared" si="1"/>
        <v>1907256.6230417693</v>
      </c>
      <c r="I15" s="338">
        <v>2499533.3523299997</v>
      </c>
      <c r="J15" s="338">
        <v>-524062.52</v>
      </c>
      <c r="K15" s="338">
        <v>134460.44594000001</v>
      </c>
      <c r="L15" s="338">
        <v>19723.267019999999</v>
      </c>
      <c r="M15" s="338">
        <v>76821.674739999988</v>
      </c>
      <c r="N15" s="338">
        <v>155282.33000000002</v>
      </c>
      <c r="O15" s="338">
        <v>-26545.54</v>
      </c>
      <c r="P15" s="338">
        <v>0</v>
      </c>
      <c r="Q15" s="338">
        <f>'Sch 142 Revenue (Decoupling)'!G47</f>
        <v>177170.34000000003</v>
      </c>
      <c r="R15" s="338">
        <v>37375.140700000004</v>
      </c>
      <c r="S15" s="336">
        <f t="shared" si="2"/>
        <v>4457015.1137717692</v>
      </c>
      <c r="T15" s="333">
        <f>'Sch 142 Revenue (Decoupling)'!H47</f>
        <v>-186409.53999999998</v>
      </c>
      <c r="U15" s="337">
        <f t="shared" si="3"/>
        <v>-4.1823851892270128E-2</v>
      </c>
    </row>
    <row r="16" spans="2:21" x14ac:dyDescent="0.25">
      <c r="B16" t="s">
        <v>128</v>
      </c>
      <c r="C16" s="332">
        <v>87</v>
      </c>
      <c r="D16" s="431">
        <v>23311381.287999999</v>
      </c>
      <c r="E16" s="338">
        <v>1129405.5499999998</v>
      </c>
      <c r="F16" s="334">
        <f>(E16)/D16</f>
        <v>4.8448675608140992E-2</v>
      </c>
      <c r="G16" s="431">
        <v>22055028</v>
      </c>
      <c r="H16" s="335">
        <f t="shared" si="1"/>
        <v>1068536.8971004665</v>
      </c>
      <c r="I16" s="338">
        <v>5964561.7723200005</v>
      </c>
      <c r="J16" s="338">
        <v>-1282940.98</v>
      </c>
      <c r="K16" s="338">
        <v>329281.56803999998</v>
      </c>
      <c r="L16" s="338">
        <v>9962.2296528075458</v>
      </c>
      <c r="M16" s="338">
        <v>64841.782319999998</v>
      </c>
      <c r="N16" s="338">
        <v>102222.69</v>
      </c>
      <c r="O16" s="338">
        <v>-14361.65</v>
      </c>
      <c r="P16" s="338">
        <v>0</v>
      </c>
      <c r="Q16" s="338"/>
      <c r="R16" s="338">
        <v>44551.156560000003</v>
      </c>
      <c r="S16" s="336">
        <f t="shared" si="2"/>
        <v>6286655.4659932749</v>
      </c>
      <c r="T16" s="333"/>
      <c r="U16" s="337">
        <f t="shared" si="3"/>
        <v>0</v>
      </c>
    </row>
    <row r="17" spans="2:24" x14ac:dyDescent="0.25">
      <c r="B17" t="s">
        <v>71</v>
      </c>
      <c r="C17" s="332" t="s">
        <v>72</v>
      </c>
      <c r="D17" s="431">
        <v>22880.93</v>
      </c>
      <c r="E17" s="338">
        <v>14880.86</v>
      </c>
      <c r="F17" s="334">
        <f>(E17)/D17</f>
        <v>0.65036080264220031</v>
      </c>
      <c r="G17" s="431">
        <v>23051</v>
      </c>
      <c r="H17" s="335">
        <f t="shared" si="1"/>
        <v>14991.466861705359</v>
      </c>
      <c r="I17" s="338"/>
      <c r="J17" s="338"/>
      <c r="K17" s="338"/>
      <c r="L17" s="338">
        <v>98.658280000000005</v>
      </c>
      <c r="M17" s="338">
        <v>607.85487000000001</v>
      </c>
      <c r="N17" s="338">
        <v>850.84999999999991</v>
      </c>
      <c r="O17" s="338">
        <v>-273.55</v>
      </c>
      <c r="P17" s="338">
        <v>0</v>
      </c>
      <c r="Q17" s="338">
        <f>'Sch 142 Revenue (Decoupling)'!G21</f>
        <v>162.74</v>
      </c>
      <c r="R17" s="338">
        <v>250.79488000000001</v>
      </c>
      <c r="S17" s="336">
        <f t="shared" si="2"/>
        <v>16688.814891705362</v>
      </c>
      <c r="T17" s="333">
        <f>'Sch 142 Revenue (Decoupling)'!H21</f>
        <v>-390.48</v>
      </c>
      <c r="U17" s="337">
        <f t="shared" si="3"/>
        <v>-2.3397706939279166E-2</v>
      </c>
    </row>
    <row r="18" spans="2:24" x14ac:dyDescent="0.25">
      <c r="B18" t="s">
        <v>75</v>
      </c>
      <c r="C18" t="s">
        <v>76</v>
      </c>
      <c r="D18" s="431">
        <v>17702125.890000001</v>
      </c>
      <c r="E18" s="338">
        <v>3565479.9526575999</v>
      </c>
      <c r="F18" s="334">
        <f t="shared" ref="F18:F23" si="4">(E18)/D18</f>
        <v>0.20141535399834398</v>
      </c>
      <c r="G18" s="431">
        <v>23417552</v>
      </c>
      <c r="H18" s="335">
        <f>F18*G18</f>
        <v>4716654.5258546285</v>
      </c>
      <c r="I18" s="338"/>
      <c r="J18" s="338"/>
      <c r="K18" s="338"/>
      <c r="L18" s="338">
        <v>52689.491999999998</v>
      </c>
      <c r="M18" s="338">
        <v>213568.07423999999</v>
      </c>
      <c r="N18" s="338">
        <v>194415.03</v>
      </c>
      <c r="O18" s="338">
        <v>-62207.960000000006</v>
      </c>
      <c r="P18" s="338">
        <v>0</v>
      </c>
      <c r="Q18" s="338">
        <f>'Sch 142 Revenue (Decoupling)'!G37</f>
        <v>440429.76</v>
      </c>
      <c r="R18" s="338">
        <v>145657.17343999998</v>
      </c>
      <c r="S18" s="336">
        <f>SUM(H18:R18)</f>
        <v>5701206.0955346283</v>
      </c>
      <c r="T18" s="333">
        <f>'Sch 142 Revenue (Decoupling)'!H37</f>
        <v>-465914.4</v>
      </c>
      <c r="U18" s="337">
        <f t="shared" si="3"/>
        <v>-8.1722076380455616E-2</v>
      </c>
    </row>
    <row r="19" spans="2:24" x14ac:dyDescent="0.25">
      <c r="B19" t="s">
        <v>129</v>
      </c>
      <c r="C19" t="s">
        <v>130</v>
      </c>
      <c r="D19" s="431">
        <v>79480065.260000005</v>
      </c>
      <c r="E19" s="338">
        <v>7330425.0899999999</v>
      </c>
      <c r="F19" s="334">
        <f t="shared" si="4"/>
        <v>9.2229731644284246E-2</v>
      </c>
      <c r="G19" s="431">
        <v>79326760</v>
      </c>
      <c r="H19" s="335">
        <f t="shared" si="1"/>
        <v>7316285.7870105421</v>
      </c>
      <c r="I19" s="338"/>
      <c r="J19" s="338"/>
      <c r="K19" s="338"/>
      <c r="L19" s="338">
        <v>79522.41413895975</v>
      </c>
      <c r="M19" s="338">
        <v>349831.01159999997</v>
      </c>
      <c r="N19" s="338">
        <v>310336.02999999997</v>
      </c>
      <c r="O19" s="338">
        <v>-99193.199999999983</v>
      </c>
      <c r="P19" s="338">
        <v>0</v>
      </c>
      <c r="Q19" s="338"/>
      <c r="R19" s="338">
        <v>262571.57559999998</v>
      </c>
      <c r="S19" s="336">
        <f t="shared" si="2"/>
        <v>8219353.6183495019</v>
      </c>
      <c r="T19" s="333"/>
      <c r="U19" s="337">
        <f t="shared" si="3"/>
        <v>0</v>
      </c>
    </row>
    <row r="20" spans="2:24" x14ac:dyDescent="0.25">
      <c r="B20" t="s">
        <v>78</v>
      </c>
      <c r="C20" t="s">
        <v>79</v>
      </c>
      <c r="D20" s="431">
        <v>372634.3</v>
      </c>
      <c r="E20" s="338">
        <v>84449.41</v>
      </c>
      <c r="F20" s="334">
        <f t="shared" si="4"/>
        <v>0.22662811770145691</v>
      </c>
      <c r="G20" s="431">
        <v>226574</v>
      </c>
      <c r="H20" s="335">
        <f t="shared" si="1"/>
        <v>51348.039140089895</v>
      </c>
      <c r="I20" s="338"/>
      <c r="J20" s="338"/>
      <c r="K20" s="338"/>
      <c r="L20" s="338">
        <v>496.19706000000002</v>
      </c>
      <c r="M20" s="338">
        <v>1932.6762199999998</v>
      </c>
      <c r="N20" s="338">
        <v>2764.39</v>
      </c>
      <c r="O20" s="338">
        <v>-889.14</v>
      </c>
      <c r="P20" s="338">
        <v>0</v>
      </c>
      <c r="Q20" s="338">
        <f>'Sch 142 Revenue (Decoupling)'!G54</f>
        <v>4993.1399999999994</v>
      </c>
      <c r="R20" s="338">
        <v>940.28210000000001</v>
      </c>
      <c r="S20" s="336">
        <f t="shared" si="2"/>
        <v>61585.584520089891</v>
      </c>
      <c r="T20" s="333">
        <f>'Sch 142 Revenue (Decoupling)'!H54</f>
        <v>-5272.41</v>
      </c>
      <c r="U20" s="337">
        <f t="shared" si="3"/>
        <v>-8.5611105928207629E-2</v>
      </c>
    </row>
    <row r="21" spans="2:24" x14ac:dyDescent="0.25">
      <c r="B21" t="s">
        <v>131</v>
      </c>
      <c r="C21" t="s">
        <v>132</v>
      </c>
      <c r="D21" s="431">
        <v>99276638.950000003</v>
      </c>
      <c r="E21" s="338">
        <v>3590033.5100000002</v>
      </c>
      <c r="F21" s="334">
        <f t="shared" si="4"/>
        <v>3.6161916317574934E-2</v>
      </c>
      <c r="G21" s="431">
        <v>100382217</v>
      </c>
      <c r="H21" s="335">
        <f t="shared" si="1"/>
        <v>3630013.3309266479</v>
      </c>
      <c r="I21" s="338"/>
      <c r="J21" s="338"/>
      <c r="K21" s="338"/>
      <c r="L21" s="338">
        <v>36437.339719557305</v>
      </c>
      <c r="M21" s="338">
        <v>295123.71798000002</v>
      </c>
      <c r="N21" s="338">
        <v>149827.18</v>
      </c>
      <c r="O21" s="338">
        <v>-47638.3</v>
      </c>
      <c r="P21" s="338">
        <v>0</v>
      </c>
      <c r="Q21" s="338"/>
      <c r="R21" s="338">
        <v>202772.07834000001</v>
      </c>
      <c r="S21" s="336">
        <f t="shared" si="2"/>
        <v>4266535.3469662052</v>
      </c>
      <c r="T21" s="333"/>
      <c r="U21" s="337">
        <f t="shared" si="3"/>
        <v>0</v>
      </c>
    </row>
    <row r="22" spans="2:24" x14ac:dyDescent="0.25">
      <c r="B22" t="s">
        <v>133</v>
      </c>
      <c r="D22" s="431">
        <v>37223237.460000001</v>
      </c>
      <c r="E22" s="338">
        <v>1465941.3557558353</v>
      </c>
      <c r="F22" s="339">
        <f t="shared" si="4"/>
        <v>3.9382424952454288E-2</v>
      </c>
      <c r="G22" s="431">
        <v>36194910</v>
      </c>
      <c r="H22" s="335">
        <f t="shared" si="1"/>
        <v>1425443.3267358372</v>
      </c>
      <c r="I22" s="338"/>
      <c r="J22" s="338"/>
      <c r="K22" s="338"/>
      <c r="L22" s="338"/>
      <c r="M22" s="338">
        <v>116185.66110000001</v>
      </c>
      <c r="N22" s="338">
        <v>35274.722042470239</v>
      </c>
      <c r="O22" s="338">
        <v>-11662.625379653648</v>
      </c>
      <c r="P22" s="338">
        <v>0</v>
      </c>
      <c r="Q22" s="338"/>
      <c r="R22" s="338">
        <v>89401.4277</v>
      </c>
      <c r="S22" s="336">
        <f t="shared" si="2"/>
        <v>1654642.5121986535</v>
      </c>
      <c r="T22" s="333"/>
      <c r="U22" s="337">
        <f t="shared" si="3"/>
        <v>0</v>
      </c>
    </row>
    <row r="23" spans="2:24" x14ac:dyDescent="0.25">
      <c r="B23" t="s">
        <v>73</v>
      </c>
      <c r="D23" s="340">
        <f>SUM(D10:D22)</f>
        <v>1142550753.0299997</v>
      </c>
      <c r="E23" s="341">
        <f>SUM(E10:E22)</f>
        <v>421947351.40988761</v>
      </c>
      <c r="F23" s="334">
        <f t="shared" si="4"/>
        <v>0.36930293931442415</v>
      </c>
      <c r="G23" s="340">
        <f>SUM(G10:G22)</f>
        <v>1231799187</v>
      </c>
      <c r="H23" s="341">
        <f>SUM(H10:H22)</f>
        <v>464759341.53156412</v>
      </c>
      <c r="I23" s="341">
        <f t="shared" ref="I23:K23" si="5">SUM(I10:I22)</f>
        <v>317127375.26344997</v>
      </c>
      <c r="J23" s="341">
        <f t="shared" si="5"/>
        <v>-57815291.619999997</v>
      </c>
      <c r="K23" s="341">
        <f t="shared" si="5"/>
        <v>16799037.24439</v>
      </c>
      <c r="L23" s="341">
        <f>SUM(L10:L22)</f>
        <v>4822740.6374453865</v>
      </c>
      <c r="M23" s="341">
        <f>SUM(M10:M22)</f>
        <v>23746023.272640005</v>
      </c>
      <c r="N23" s="341">
        <f>SUM(N10:N22)</f>
        <v>28315038.352042474</v>
      </c>
      <c r="O23" s="341">
        <f>SUM(O10:O22)</f>
        <v>-6238877.1053796532</v>
      </c>
      <c r="P23" s="341">
        <f>SUM(P10:P22)</f>
        <v>0</v>
      </c>
      <c r="Q23" s="341">
        <f t="shared" ref="Q23:S23" si="6">SUM(Q10:Q22)</f>
        <v>55805319.670000002</v>
      </c>
      <c r="R23" s="341">
        <f t="shared" si="6"/>
        <v>11017991.251989998</v>
      </c>
      <c r="S23" s="342">
        <f t="shared" si="6"/>
        <v>858338698.49814212</v>
      </c>
      <c r="T23" s="341">
        <f>SUM(T10:T22)</f>
        <v>-45899327.50999999</v>
      </c>
      <c r="U23" s="343">
        <f t="shared" si="3"/>
        <v>-5.3474610419303306E-2</v>
      </c>
      <c r="V23" s="335"/>
    </row>
    <row r="24" spans="2:24" s="352" customFormat="1" x14ac:dyDescent="0.25">
      <c r="B24" s="344"/>
      <c r="C24" s="345"/>
      <c r="D24" s="346"/>
      <c r="E24" s="347"/>
      <c r="F24" s="347"/>
      <c r="G24" s="348"/>
      <c r="H24" s="349"/>
      <c r="I24" s="348"/>
      <c r="J24" s="348"/>
      <c r="K24" s="348"/>
      <c r="L24" s="347"/>
      <c r="M24" s="347"/>
      <c r="N24" s="347"/>
      <c r="O24" s="347"/>
      <c r="P24" s="348"/>
      <c r="Q24" s="347"/>
      <c r="R24" s="347"/>
      <c r="S24" s="347"/>
      <c r="T24" s="350"/>
      <c r="U24" s="351"/>
    </row>
    <row r="25" spans="2:24" s="352" customFormat="1" ht="17.25" x14ac:dyDescent="0.25">
      <c r="B25" s="344" t="s">
        <v>465</v>
      </c>
      <c r="C25" s="344"/>
      <c r="D25" s="431">
        <v>397262</v>
      </c>
      <c r="E25" s="338">
        <v>5943249.8599999994</v>
      </c>
      <c r="F25" s="353">
        <f>E25/D25</f>
        <v>14.960529474251249</v>
      </c>
      <c r="G25" s="432">
        <v>337918</v>
      </c>
      <c r="H25" s="335">
        <f>F25*G25</f>
        <v>5055432.1988800336</v>
      </c>
      <c r="I25" s="433"/>
      <c r="J25" s="434"/>
      <c r="K25" s="434"/>
      <c r="L25" s="338"/>
      <c r="M25" s="338">
        <v>199371.62</v>
      </c>
      <c r="N25" s="338">
        <v>229704.86</v>
      </c>
      <c r="O25" s="338">
        <v>-73993.860000000015</v>
      </c>
      <c r="P25" s="338">
        <v>0</v>
      </c>
      <c r="Q25" s="338"/>
      <c r="R25" s="435">
        <v>0</v>
      </c>
      <c r="S25" s="336">
        <f>SUM(H25:R25)</f>
        <v>5410514.8188800337</v>
      </c>
      <c r="T25" s="333"/>
      <c r="U25" s="337">
        <f>T25/S25</f>
        <v>0</v>
      </c>
      <c r="V25" s="351"/>
      <c r="W25" s="354"/>
      <c r="X25" s="355"/>
    </row>
    <row r="26" spans="2:24" s="352" customFormat="1" x14ac:dyDescent="0.25">
      <c r="B26" s="356" t="s">
        <v>73</v>
      </c>
      <c r="C26" s="356"/>
      <c r="D26" s="357"/>
      <c r="E26" s="358">
        <f>E23+E25</f>
        <v>427890601.26988763</v>
      </c>
      <c r="F26" s="359"/>
      <c r="G26" s="359"/>
      <c r="H26" s="358">
        <f>H23+H25</f>
        <v>469814773.73044413</v>
      </c>
      <c r="I26" s="358">
        <f t="shared" ref="I26:K26" si="7">I23+I25</f>
        <v>317127375.26344997</v>
      </c>
      <c r="J26" s="358">
        <f t="shared" si="7"/>
        <v>-57815291.619999997</v>
      </c>
      <c r="K26" s="358">
        <f t="shared" si="7"/>
        <v>16799037.24439</v>
      </c>
      <c r="L26" s="358">
        <f>L23+L25</f>
        <v>4822740.6374453865</v>
      </c>
      <c r="M26" s="358">
        <f>M23+M25</f>
        <v>23945394.892640006</v>
      </c>
      <c r="N26" s="358">
        <f>N23+N25</f>
        <v>28544743.212042473</v>
      </c>
      <c r="O26" s="358">
        <f>O23+O25</f>
        <v>-6312870.9653796535</v>
      </c>
      <c r="P26" s="358">
        <f>P23+P25</f>
        <v>0</v>
      </c>
      <c r="Q26" s="358">
        <f t="shared" ref="Q26:T26" si="8">Q23+Q25</f>
        <v>55805319.670000002</v>
      </c>
      <c r="R26" s="358">
        <f t="shared" si="8"/>
        <v>11017991.251989998</v>
      </c>
      <c r="S26" s="358">
        <f t="shared" si="8"/>
        <v>863749213.3170222</v>
      </c>
      <c r="T26" s="358">
        <f t="shared" si="8"/>
        <v>-45899327.50999999</v>
      </c>
      <c r="U26" s="343">
        <f>T26/S26</f>
        <v>-5.3139646094419707E-2</v>
      </c>
      <c r="V26" s="351"/>
    </row>
    <row r="27" spans="2:24" x14ac:dyDescent="0.25">
      <c r="D27" s="360"/>
      <c r="E27" s="335"/>
      <c r="L27" s="335"/>
      <c r="O27" s="335"/>
      <c r="P27" s="335"/>
      <c r="Q27" s="335"/>
      <c r="S27" s="335"/>
      <c r="U27" s="361"/>
    </row>
    <row r="28" spans="2:24" x14ac:dyDescent="0.25">
      <c r="D28" s="360"/>
      <c r="E28" s="335"/>
      <c r="G28" s="360"/>
      <c r="L28" s="335"/>
      <c r="O28" s="335"/>
      <c r="P28" s="335"/>
      <c r="Q28" s="335"/>
      <c r="S28" s="335"/>
      <c r="U28" s="361"/>
    </row>
    <row r="29" spans="2:24" s="352" customFormat="1" x14ac:dyDescent="0.25">
      <c r="B29" s="362" t="s">
        <v>134</v>
      </c>
      <c r="C29" s="362"/>
      <c r="D29" s="357"/>
      <c r="E29" s="363"/>
      <c r="T29" s="364"/>
      <c r="U29" s="351"/>
    </row>
    <row r="30" spans="2:24" s="352" customFormat="1" x14ac:dyDescent="0.25">
      <c r="B30" s="356" t="s">
        <v>135</v>
      </c>
      <c r="C30" s="356"/>
      <c r="D30" s="365">
        <f>D10+D11</f>
        <v>577541090.47699988</v>
      </c>
      <c r="E30" s="366">
        <f>E10+E11</f>
        <v>299354468.56167698</v>
      </c>
      <c r="F30" s="359"/>
      <c r="H30" s="366">
        <f>H10+H11</f>
        <v>331435098.51528728</v>
      </c>
      <c r="L30" s="366"/>
      <c r="O30" s="366"/>
      <c r="P30" s="366"/>
      <c r="Q30" s="366"/>
      <c r="S30" s="366">
        <f>S10+S11</f>
        <v>607693465.62850714</v>
      </c>
      <c r="T30" s="335">
        <f>SUM(T10:T11)</f>
        <v>-39644297.049999997</v>
      </c>
      <c r="U30" s="337">
        <f t="shared" ref="U30:U37" si="9">T30/S30</f>
        <v>-6.5237326534353754E-2</v>
      </c>
      <c r="V30" s="367"/>
    </row>
    <row r="31" spans="2:24" s="352" customFormat="1" x14ac:dyDescent="0.25">
      <c r="B31" s="368" t="s">
        <v>136</v>
      </c>
      <c r="C31" s="368"/>
      <c r="D31" s="365">
        <f>D12+D17</f>
        <v>214587104.22299999</v>
      </c>
      <c r="E31" s="366">
        <f>E12+E17</f>
        <v>87006528.950000003</v>
      </c>
      <c r="F31" s="369"/>
      <c r="H31" s="366">
        <f>H12+H17</f>
        <v>96718154.76234439</v>
      </c>
      <c r="I31" s="370"/>
      <c r="J31" s="370"/>
      <c r="K31" s="370"/>
      <c r="L31" s="366"/>
      <c r="N31" s="370"/>
      <c r="O31" s="366"/>
      <c r="P31" s="366"/>
      <c r="Q31" s="366"/>
      <c r="R31" s="370"/>
      <c r="S31" s="366">
        <f>S12+S17</f>
        <v>179363314.04637435</v>
      </c>
      <c r="T31" s="335">
        <f>SUM(T12,T17)</f>
        <v>-4212611.3000000007</v>
      </c>
      <c r="U31" s="337">
        <f t="shared" si="9"/>
        <v>-2.348647114599383E-2</v>
      </c>
    </row>
    <row r="32" spans="2:24" s="352" customFormat="1" x14ac:dyDescent="0.25">
      <c r="B32" s="356" t="s">
        <v>137</v>
      </c>
      <c r="C32" s="356"/>
      <c r="D32" s="365">
        <f t="shared" ref="D32:E35" si="10">D13+D18</f>
        <v>83692776.103</v>
      </c>
      <c r="E32" s="366">
        <f t="shared" si="10"/>
        <v>18193306.05245477</v>
      </c>
      <c r="F32" s="369"/>
      <c r="H32" s="366">
        <f>H13+H18</f>
        <v>19639288.552220579</v>
      </c>
      <c r="I32" s="370"/>
      <c r="J32" s="370"/>
      <c r="K32" s="370"/>
      <c r="L32" s="366"/>
      <c r="N32" s="370"/>
      <c r="O32" s="366"/>
      <c r="P32" s="366"/>
      <c r="Q32" s="366"/>
      <c r="R32" s="370"/>
      <c r="S32" s="366">
        <f>S13+S18</f>
        <v>40800127.439950578</v>
      </c>
      <c r="T32" s="335">
        <f>SUM(T13,T18)</f>
        <v>-1850737.21</v>
      </c>
      <c r="U32" s="337">
        <f t="shared" si="9"/>
        <v>-4.5361064440886993E-2</v>
      </c>
    </row>
    <row r="33" spans="2:21" s="352" customFormat="1" x14ac:dyDescent="0.25">
      <c r="B33" s="356" t="s">
        <v>138</v>
      </c>
      <c r="C33" s="356"/>
      <c r="D33" s="365">
        <f t="shared" si="10"/>
        <v>96619860.699000001</v>
      </c>
      <c r="E33" s="366">
        <f t="shared" si="10"/>
        <v>9021134.5600000005</v>
      </c>
      <c r="F33" s="369"/>
      <c r="H33" s="366">
        <f>H14+H19</f>
        <v>8884201.4847670086</v>
      </c>
      <c r="I33" s="370"/>
      <c r="J33" s="370"/>
      <c r="K33" s="370"/>
      <c r="L33" s="366"/>
      <c r="N33" s="370"/>
      <c r="O33" s="366"/>
      <c r="P33" s="366"/>
      <c r="Q33" s="366"/>
      <c r="R33" s="370"/>
      <c r="S33" s="366">
        <f>S14+S19</f>
        <v>13755357.359860033</v>
      </c>
      <c r="T33" s="335">
        <f>SUM(T14,T19)</f>
        <v>0</v>
      </c>
      <c r="U33" s="337">
        <f t="shared" si="9"/>
        <v>0</v>
      </c>
    </row>
    <row r="34" spans="2:21" s="352" customFormat="1" x14ac:dyDescent="0.25">
      <c r="B34" s="356" t="s">
        <v>139</v>
      </c>
      <c r="C34" s="356"/>
      <c r="D34" s="365">
        <f t="shared" si="10"/>
        <v>10298663.83</v>
      </c>
      <c r="E34" s="366">
        <f t="shared" si="10"/>
        <v>2186532.87</v>
      </c>
      <c r="F34" s="369"/>
      <c r="H34" s="366">
        <f>H15+H20</f>
        <v>1958604.6621818591</v>
      </c>
      <c r="I34" s="370"/>
      <c r="J34" s="370"/>
      <c r="K34" s="370"/>
      <c r="L34" s="371"/>
      <c r="N34" s="370"/>
      <c r="O34" s="371"/>
      <c r="P34" s="371"/>
      <c r="Q34" s="371"/>
      <c r="R34" s="370"/>
      <c r="S34" s="366">
        <f>S15+S20</f>
        <v>4518600.6982918587</v>
      </c>
      <c r="T34" s="335">
        <f>SUM(T15,T20)</f>
        <v>-191681.94999999998</v>
      </c>
      <c r="U34" s="337">
        <f t="shared" si="9"/>
        <v>-4.2420643645821689E-2</v>
      </c>
    </row>
    <row r="35" spans="2:21" s="352" customFormat="1" x14ac:dyDescent="0.25">
      <c r="B35" s="344" t="s">
        <v>140</v>
      </c>
      <c r="C35" s="344"/>
      <c r="D35" s="365">
        <f t="shared" si="10"/>
        <v>122588020.23800001</v>
      </c>
      <c r="E35" s="366">
        <f t="shared" si="10"/>
        <v>4719439.0600000005</v>
      </c>
      <c r="F35" s="369"/>
      <c r="G35" s="359"/>
      <c r="H35" s="366">
        <f>H16+H21</f>
        <v>4698550.2280271146</v>
      </c>
      <c r="I35" s="369"/>
      <c r="J35" s="369"/>
      <c r="K35" s="369"/>
      <c r="L35" s="371"/>
      <c r="N35" s="369"/>
      <c r="O35" s="371"/>
      <c r="P35" s="371"/>
      <c r="Q35" s="371"/>
      <c r="R35" s="369"/>
      <c r="S35" s="366">
        <f>S16+S21</f>
        <v>10553190.812959481</v>
      </c>
      <c r="T35" s="335">
        <f>SUM(T16,T21)</f>
        <v>0</v>
      </c>
      <c r="U35" s="337">
        <f t="shared" si="9"/>
        <v>0</v>
      </c>
    </row>
    <row r="36" spans="2:21" s="352" customFormat="1" x14ac:dyDescent="0.25">
      <c r="B36" s="372" t="s">
        <v>133</v>
      </c>
      <c r="C36" s="344"/>
      <c r="D36" s="365">
        <f>D22</f>
        <v>37223237.460000001</v>
      </c>
      <c r="E36" s="366">
        <f>E22</f>
        <v>1465941.3557558353</v>
      </c>
      <c r="F36" s="369"/>
      <c r="G36" s="359"/>
      <c r="H36" s="366">
        <f>H22</f>
        <v>1425443.3267358372</v>
      </c>
      <c r="I36" s="369"/>
      <c r="J36" s="369"/>
      <c r="K36" s="369"/>
      <c r="L36" s="371"/>
      <c r="N36" s="369"/>
      <c r="O36" s="371"/>
      <c r="P36" s="371"/>
      <c r="Q36" s="371"/>
      <c r="R36" s="369"/>
      <c r="S36" s="366">
        <f>S22</f>
        <v>1654642.5121986535</v>
      </c>
      <c r="T36" s="335">
        <f>T22</f>
        <v>0</v>
      </c>
      <c r="U36" s="337">
        <f t="shared" si="9"/>
        <v>0</v>
      </c>
    </row>
    <row r="37" spans="2:21" s="352" customFormat="1" x14ac:dyDescent="0.25">
      <c r="B37" s="373" t="s">
        <v>141</v>
      </c>
      <c r="C37" s="373"/>
      <c r="D37" s="374">
        <f>SUM(D30:D36)</f>
        <v>1142550753.03</v>
      </c>
      <c r="E37" s="375">
        <f>SUM(E30:E36)</f>
        <v>421947351.40988755</v>
      </c>
      <c r="F37" s="359"/>
      <c r="G37" s="359"/>
      <c r="H37" s="375">
        <f>SUM(H30:H36)</f>
        <v>464759341.53156406</v>
      </c>
      <c r="I37" s="359"/>
      <c r="J37" s="359"/>
      <c r="K37" s="369"/>
      <c r="L37" s="371"/>
      <c r="N37" s="369"/>
      <c r="O37" s="371"/>
      <c r="P37" s="371"/>
      <c r="Q37" s="371"/>
      <c r="R37" s="369"/>
      <c r="S37" s="375">
        <f>SUM(S30:S36)</f>
        <v>858338698.49814212</v>
      </c>
      <c r="T37" s="375">
        <f>SUM(T30:T36)</f>
        <v>-45899327.509999998</v>
      </c>
      <c r="U37" s="343">
        <f t="shared" si="9"/>
        <v>-5.3474610419303313E-2</v>
      </c>
    </row>
    <row r="38" spans="2:21" s="352" customFormat="1" x14ac:dyDescent="0.25">
      <c r="B38" s="344"/>
      <c r="C38" s="344"/>
      <c r="D38" s="365"/>
      <c r="E38" s="366"/>
      <c r="F38" s="359"/>
      <c r="G38" s="359"/>
      <c r="H38" s="366"/>
      <c r="I38" s="359"/>
      <c r="J38" s="359"/>
      <c r="K38" s="369"/>
      <c r="L38" s="371"/>
      <c r="N38" s="369"/>
      <c r="O38" s="371"/>
      <c r="P38" s="371"/>
      <c r="Q38" s="371"/>
      <c r="R38" s="369"/>
      <c r="S38" s="366"/>
      <c r="T38" s="366"/>
      <c r="U38" s="337"/>
    </row>
    <row r="39" spans="2:21" s="352" customFormat="1" x14ac:dyDescent="0.25">
      <c r="B39" s="344" t="s">
        <v>377</v>
      </c>
      <c r="C39" s="344"/>
      <c r="D39" s="365"/>
      <c r="E39" s="366">
        <f>E25</f>
        <v>5943249.8599999994</v>
      </c>
      <c r="F39" s="359"/>
      <c r="G39" s="359"/>
      <c r="H39" s="366">
        <f>H25</f>
        <v>5055432.1988800336</v>
      </c>
      <c r="I39" s="359"/>
      <c r="J39" s="359"/>
      <c r="K39" s="369"/>
      <c r="L39" s="371"/>
      <c r="N39" s="369"/>
      <c r="O39" s="371"/>
      <c r="P39" s="371"/>
      <c r="Q39" s="371"/>
      <c r="R39" s="369"/>
      <c r="S39" s="366">
        <f>S25</f>
        <v>5410514.8188800337</v>
      </c>
      <c r="T39" s="335">
        <f>T25</f>
        <v>0</v>
      </c>
      <c r="U39" s="337">
        <f>T39/S39</f>
        <v>0</v>
      </c>
    </row>
    <row r="40" spans="2:21" s="359" customFormat="1" x14ac:dyDescent="0.25">
      <c r="B40" s="356" t="s">
        <v>73</v>
      </c>
      <c r="C40" s="356"/>
      <c r="D40" s="374">
        <f>D39+D37</f>
        <v>1142550753.03</v>
      </c>
      <c r="E40" s="375">
        <f>E39+E37</f>
        <v>427890601.26988757</v>
      </c>
      <c r="G40" s="352"/>
      <c r="H40" s="375">
        <f>H39+H37</f>
        <v>469814773.73044407</v>
      </c>
      <c r="L40" s="371"/>
      <c r="O40" s="371"/>
      <c r="P40" s="371"/>
      <c r="Q40" s="371"/>
      <c r="S40" s="375">
        <f>S39+S37</f>
        <v>863749213.3170222</v>
      </c>
      <c r="T40" s="375">
        <f>T39+T37</f>
        <v>-45899327.509999998</v>
      </c>
      <c r="U40" s="343">
        <f>T40/S40</f>
        <v>-5.3139646094419714E-2</v>
      </c>
    </row>
    <row r="41" spans="2:21" s="352" customFormat="1" x14ac:dyDescent="0.25">
      <c r="B41" s="359"/>
      <c r="C41" s="359"/>
      <c r="D41" s="359"/>
      <c r="E41" s="359"/>
      <c r="F41" s="359"/>
      <c r="I41" s="370"/>
      <c r="L41" s="359"/>
      <c r="N41" s="359"/>
      <c r="O41" s="359"/>
      <c r="P41" s="359"/>
      <c r="Q41" s="359"/>
      <c r="R41" s="359"/>
      <c r="S41" s="359"/>
      <c r="T41" s="376"/>
    </row>
    <row r="42" spans="2:21" ht="17.25" x14ac:dyDescent="0.25">
      <c r="B42" t="s">
        <v>466</v>
      </c>
      <c r="D42" s="360"/>
      <c r="E42" s="360"/>
      <c r="H42" s="377"/>
      <c r="L42" s="360"/>
      <c r="O42" s="360"/>
      <c r="P42" s="360"/>
      <c r="Q42" s="360"/>
      <c r="S42" s="360"/>
    </row>
    <row r="43" spans="2:21" ht="17.25" x14ac:dyDescent="0.25">
      <c r="B43" t="s">
        <v>467</v>
      </c>
      <c r="D43" s="360"/>
      <c r="E43" s="360"/>
      <c r="L43" s="360"/>
      <c r="O43" s="360"/>
      <c r="P43" s="360"/>
      <c r="Q43" s="360"/>
      <c r="S43" s="360"/>
    </row>
    <row r="44" spans="2:21" ht="17.25" x14ac:dyDescent="0.25">
      <c r="B44" t="s">
        <v>468</v>
      </c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H48"/>
  <sheetViews>
    <sheetView zoomScale="90" zoomScaleNormal="90" workbookViewId="0">
      <selection activeCell="O55" sqref="O55"/>
    </sheetView>
  </sheetViews>
  <sheetFormatPr defaultColWidth="9.140625" defaultRowHeight="15" x14ac:dyDescent="0.25"/>
  <cols>
    <col min="1" max="1" width="2.140625" style="378" customWidth="1"/>
    <col min="2" max="2" width="2.42578125" style="378" customWidth="1"/>
    <col min="3" max="3" width="34.5703125" style="378" customWidth="1"/>
    <col min="4" max="5" width="11.85546875" style="378" customWidth="1"/>
    <col min="6" max="6" width="2.7109375" style="378" customWidth="1"/>
    <col min="7" max="8" width="11.85546875" style="378" customWidth="1"/>
    <col min="9" max="16384" width="9.140625" style="378"/>
  </cols>
  <sheetData>
    <row r="1" spans="2:8" x14ac:dyDescent="0.25">
      <c r="B1" s="454" t="s">
        <v>0</v>
      </c>
      <c r="C1" s="454"/>
      <c r="D1" s="454"/>
      <c r="E1" s="454"/>
      <c r="F1" s="454"/>
      <c r="G1" s="454"/>
      <c r="H1" s="454"/>
    </row>
    <row r="2" spans="2:8" x14ac:dyDescent="0.25">
      <c r="B2" s="454" t="s">
        <v>456</v>
      </c>
      <c r="C2" s="454"/>
      <c r="D2" s="454"/>
      <c r="E2" s="454"/>
      <c r="F2" s="454"/>
      <c r="G2" s="454"/>
      <c r="H2" s="454"/>
    </row>
    <row r="3" spans="2:8" x14ac:dyDescent="0.25">
      <c r="B3" s="452" t="s">
        <v>378</v>
      </c>
      <c r="C3" s="452"/>
      <c r="D3" s="452"/>
      <c r="E3" s="452"/>
      <c r="F3" s="452"/>
      <c r="G3" s="452"/>
      <c r="H3" s="452"/>
    </row>
    <row r="4" spans="2:8" x14ac:dyDescent="0.25">
      <c r="B4" s="452" t="s">
        <v>408</v>
      </c>
      <c r="C4" s="452"/>
      <c r="D4" s="452"/>
      <c r="E4" s="452"/>
      <c r="F4" s="452"/>
      <c r="G4" s="452"/>
      <c r="H4" s="452"/>
    </row>
    <row r="6" spans="2:8" x14ac:dyDescent="0.25">
      <c r="D6" s="379" t="s">
        <v>147</v>
      </c>
      <c r="E6" s="379"/>
      <c r="G6" s="379" t="s">
        <v>379</v>
      </c>
      <c r="H6" s="379"/>
    </row>
    <row r="7" spans="2:8" ht="17.25" x14ac:dyDescent="0.25">
      <c r="D7" s="380" t="s">
        <v>469</v>
      </c>
      <c r="E7" s="380" t="s">
        <v>160</v>
      </c>
      <c r="G7" s="380" t="s">
        <v>98</v>
      </c>
      <c r="H7" s="380" t="s">
        <v>160</v>
      </c>
    </row>
    <row r="8" spans="2:8" x14ac:dyDescent="0.25">
      <c r="B8" s="378" t="s">
        <v>161</v>
      </c>
      <c r="D8" s="381">
        <v>64</v>
      </c>
      <c r="E8" s="382"/>
      <c r="G8" s="381">
        <v>64</v>
      </c>
      <c r="H8" s="382"/>
    </row>
    <row r="9" spans="2:8" x14ac:dyDescent="0.25">
      <c r="D9" s="381"/>
      <c r="E9" s="382"/>
      <c r="G9" s="381"/>
      <c r="H9" s="382"/>
    </row>
    <row r="10" spans="2:8" x14ac:dyDescent="0.25">
      <c r="B10" s="378" t="s">
        <v>162</v>
      </c>
      <c r="D10" s="381"/>
      <c r="E10" s="382"/>
      <c r="G10" s="381"/>
      <c r="H10" s="382"/>
    </row>
    <row r="11" spans="2:8" x14ac:dyDescent="0.25">
      <c r="C11" s="378" t="s">
        <v>163</v>
      </c>
      <c r="D11" s="383">
        <v>11</v>
      </c>
      <c r="E11" s="382">
        <f>D11</f>
        <v>11</v>
      </c>
      <c r="G11" s="385">
        <f>$D$11</f>
        <v>11</v>
      </c>
      <c r="H11" s="382">
        <f>G11</f>
        <v>11</v>
      </c>
    </row>
    <row r="12" spans="2:8" x14ac:dyDescent="0.25">
      <c r="C12" s="378" t="s">
        <v>470</v>
      </c>
      <c r="D12" s="384">
        <v>0.67</v>
      </c>
      <c r="E12" s="386">
        <f>D12</f>
        <v>0.67</v>
      </c>
      <c r="G12" s="387">
        <f>$D$12</f>
        <v>0.67</v>
      </c>
      <c r="H12" s="386">
        <f>G12</f>
        <v>0.67</v>
      </c>
    </row>
    <row r="13" spans="2:8" x14ac:dyDescent="0.25">
      <c r="C13" s="378" t="s">
        <v>471</v>
      </c>
      <c r="D13" s="384">
        <v>-0.15</v>
      </c>
      <c r="E13" s="386">
        <f>D13</f>
        <v>-0.15</v>
      </c>
      <c r="G13" s="387">
        <f>$D$13</f>
        <v>-0.15</v>
      </c>
      <c r="H13" s="386">
        <f>G13</f>
        <v>-0.15</v>
      </c>
    </row>
    <row r="14" spans="2:8" x14ac:dyDescent="0.25">
      <c r="C14" s="378" t="s">
        <v>141</v>
      </c>
      <c r="D14" s="388">
        <f>SUM(D11:D13)</f>
        <v>11.52</v>
      </c>
      <c r="E14" s="388">
        <f>SUM(E11:E13)</f>
        <v>11.52</v>
      </c>
      <c r="G14" s="388">
        <f>SUM(G11:G13)</f>
        <v>11.52</v>
      </c>
      <c r="H14" s="388">
        <f>SUM(H11:H13)</f>
        <v>11.52</v>
      </c>
    </row>
    <row r="15" spans="2:8" x14ac:dyDescent="0.25">
      <c r="D15" s="383"/>
      <c r="E15" s="382"/>
      <c r="G15" s="385"/>
      <c r="H15" s="382"/>
    </row>
    <row r="16" spans="2:8" x14ac:dyDescent="0.25">
      <c r="B16" s="378" t="s">
        <v>164</v>
      </c>
      <c r="E16" s="382"/>
      <c r="H16" s="382"/>
    </row>
    <row r="17" spans="3:8" x14ac:dyDescent="0.25">
      <c r="C17" s="378" t="s">
        <v>165</v>
      </c>
      <c r="D17" s="389">
        <v>0.34603</v>
      </c>
      <c r="E17" s="382"/>
      <c r="G17" s="390">
        <f>$D$17</f>
        <v>0.34603</v>
      </c>
      <c r="H17" s="382"/>
    </row>
    <row r="18" spans="3:8" x14ac:dyDescent="0.25">
      <c r="C18" s="378" t="s">
        <v>168</v>
      </c>
      <c r="D18" s="391">
        <v>5.3699999999999998E-3</v>
      </c>
      <c r="E18" s="382"/>
      <c r="G18" s="390">
        <f>$D$18</f>
        <v>5.3699999999999998E-3</v>
      </c>
      <c r="H18" s="382"/>
    </row>
    <row r="19" spans="3:8" x14ac:dyDescent="0.25">
      <c r="C19" s="378" t="s">
        <v>166</v>
      </c>
      <c r="D19" s="389">
        <v>2.4479999999999998E-2</v>
      </c>
      <c r="E19" s="382"/>
      <c r="G19" s="392">
        <f>$D$19</f>
        <v>2.4479999999999998E-2</v>
      </c>
      <c r="H19" s="382"/>
    </row>
    <row r="20" spans="3:8" x14ac:dyDescent="0.25">
      <c r="C20" s="378" t="s">
        <v>470</v>
      </c>
      <c r="D20" s="389">
        <v>2.1229999999999999E-2</v>
      </c>
      <c r="E20" s="382"/>
      <c r="G20" s="390">
        <f>$D$20</f>
        <v>2.1229999999999999E-2</v>
      </c>
      <c r="H20" s="382"/>
    </row>
    <row r="21" spans="3:8" x14ac:dyDescent="0.25">
      <c r="C21" s="378" t="s">
        <v>471</v>
      </c>
      <c r="D21" s="389">
        <v>-4.79E-3</v>
      </c>
      <c r="E21" s="382"/>
      <c r="G21" s="390">
        <f>$D$21</f>
        <v>-4.79E-3</v>
      </c>
      <c r="H21" s="382"/>
    </row>
    <row r="22" spans="3:8" x14ac:dyDescent="0.25">
      <c r="C22" s="378" t="s">
        <v>472</v>
      </c>
      <c r="D22" s="389">
        <v>0</v>
      </c>
      <c r="E22" s="382"/>
      <c r="G22" s="392">
        <f>$D$22</f>
        <v>0</v>
      </c>
      <c r="H22" s="382"/>
    </row>
    <row r="23" spans="3:8" x14ac:dyDescent="0.25">
      <c r="C23" s="378" t="s">
        <v>167</v>
      </c>
      <c r="D23" s="389">
        <v>8.1549999999999997E-2</v>
      </c>
      <c r="E23" s="382"/>
      <c r="G23" s="393">
        <f>'Sch 142 Revenue (Decoupling)'!$F$11</f>
        <v>1.9550000000000001E-2</v>
      </c>
      <c r="H23" s="382"/>
    </row>
    <row r="24" spans="3:8" x14ac:dyDescent="0.25">
      <c r="C24" s="378" t="s">
        <v>380</v>
      </c>
      <c r="D24" s="394">
        <v>1.1209999999999999E-2</v>
      </c>
      <c r="E24" s="382"/>
      <c r="G24" s="392">
        <f>$D$24</f>
        <v>1.1209999999999999E-2</v>
      </c>
      <c r="H24" s="382"/>
    </row>
    <row r="25" spans="3:8" x14ac:dyDescent="0.25">
      <c r="C25" s="378" t="s">
        <v>141</v>
      </c>
      <c r="D25" s="395">
        <f>SUM(D17:D24)</f>
        <v>0.48507999999999996</v>
      </c>
      <c r="E25" s="382">
        <f>ROUND(D25*D$8,2)</f>
        <v>31.05</v>
      </c>
      <c r="G25" s="395">
        <f>SUM(G17:G24)</f>
        <v>0.42307999999999996</v>
      </c>
      <c r="H25" s="382">
        <f>ROUND(G25*G$8,2)</f>
        <v>27.08</v>
      </c>
    </row>
    <row r="27" spans="3:8" x14ac:dyDescent="0.25">
      <c r="C27" s="378" t="s">
        <v>169</v>
      </c>
      <c r="D27" s="396">
        <v>1.703E-2</v>
      </c>
      <c r="E27" s="382">
        <f>ROUND(D27*D$8,2)</f>
        <v>1.0900000000000001</v>
      </c>
      <c r="G27" s="397">
        <f>$D$27</f>
        <v>1.703E-2</v>
      </c>
      <c r="H27" s="382">
        <f>ROUND(G27*G$8,2)</f>
        <v>1.0900000000000001</v>
      </c>
    </row>
    <row r="28" spans="3:8" x14ac:dyDescent="0.25">
      <c r="D28" s="398"/>
      <c r="E28" s="382"/>
      <c r="G28" s="390"/>
      <c r="H28" s="382"/>
    </row>
    <row r="29" spans="3:8" x14ac:dyDescent="0.25">
      <c r="C29" s="378" t="s">
        <v>170</v>
      </c>
      <c r="D29" s="396">
        <v>0</v>
      </c>
      <c r="E29" s="382">
        <f>ROUND(D29*D$8,2)</f>
        <v>0</v>
      </c>
      <c r="G29" s="392">
        <f>$D$29</f>
        <v>0</v>
      </c>
      <c r="H29" s="382">
        <f>ROUND(G29*G$8,2)</f>
        <v>0</v>
      </c>
    </row>
    <row r="30" spans="3:8" x14ac:dyDescent="0.25">
      <c r="D30" s="398"/>
      <c r="E30" s="382"/>
      <c r="G30" s="390"/>
      <c r="H30" s="382"/>
    </row>
    <row r="31" spans="3:8" x14ac:dyDescent="0.25">
      <c r="C31" s="378" t="s">
        <v>171</v>
      </c>
      <c r="D31" s="396">
        <v>0.32665</v>
      </c>
      <c r="E31" s="382"/>
      <c r="G31" s="390">
        <f>$D$31</f>
        <v>0.32665</v>
      </c>
      <c r="H31" s="382"/>
    </row>
    <row r="32" spans="3:8" x14ac:dyDescent="0.25">
      <c r="C32" s="378" t="s">
        <v>172</v>
      </c>
      <c r="D32" s="396">
        <v>-5.8279999999999998E-2</v>
      </c>
      <c r="E32" s="382"/>
      <c r="G32" s="392">
        <f>$D$32</f>
        <v>-5.8279999999999998E-2</v>
      </c>
      <c r="H32" s="382"/>
    </row>
    <row r="33" spans="2:8" x14ac:dyDescent="0.25">
      <c r="C33" s="378" t="s">
        <v>141</v>
      </c>
      <c r="D33" s="395">
        <f>SUM(D31:D32)</f>
        <v>0.26837</v>
      </c>
      <c r="E33" s="382">
        <f>ROUND(D33*D$8,2)</f>
        <v>17.18</v>
      </c>
      <c r="G33" s="395">
        <f>SUM(G31:G32)</f>
        <v>0.26837</v>
      </c>
      <c r="H33" s="382">
        <f>ROUND(G33*G$8,2)</f>
        <v>17.18</v>
      </c>
    </row>
    <row r="34" spans="2:8" x14ac:dyDescent="0.25">
      <c r="C34" s="378" t="s">
        <v>173</v>
      </c>
      <c r="D34" s="395">
        <f>D25+D27+D29+D33</f>
        <v>0.77047999999999994</v>
      </c>
      <c r="E34" s="399">
        <f>SUM(E25,E27,E29,E33)</f>
        <v>49.32</v>
      </c>
      <c r="G34" s="395">
        <f>G25+G27+G29+G33</f>
        <v>0.70848</v>
      </c>
      <c r="H34" s="399">
        <f>SUM(H25,H27,H29,H33)</f>
        <v>45.349999999999994</v>
      </c>
    </row>
    <row r="35" spans="2:8" x14ac:dyDescent="0.25">
      <c r="E35" s="382"/>
      <c r="H35" s="382"/>
    </row>
    <row r="36" spans="2:8" x14ac:dyDescent="0.25">
      <c r="B36" s="378" t="s">
        <v>174</v>
      </c>
      <c r="D36" s="385"/>
      <c r="E36" s="382">
        <f>E14+E34</f>
        <v>60.84</v>
      </c>
      <c r="G36" s="385"/>
      <c r="H36" s="382">
        <f>H14+H34</f>
        <v>56.86999999999999</v>
      </c>
    </row>
    <row r="37" spans="2:8" x14ac:dyDescent="0.25">
      <c r="B37" s="378" t="s">
        <v>175</v>
      </c>
      <c r="D37" s="385"/>
      <c r="E37" s="382"/>
      <c r="G37" s="385"/>
      <c r="H37" s="382">
        <f>H36-$E36</f>
        <v>-3.9700000000000131</v>
      </c>
    </row>
    <row r="38" spans="2:8" x14ac:dyDescent="0.25">
      <c r="B38" s="378" t="s">
        <v>176</v>
      </c>
      <c r="D38" s="400"/>
      <c r="E38" s="400"/>
      <c r="G38" s="400"/>
      <c r="H38" s="401">
        <f>H37/$E36</f>
        <v>-6.5253122945430855E-2</v>
      </c>
    </row>
    <row r="39" spans="2:8" x14ac:dyDescent="0.25">
      <c r="E39" s="382"/>
    </row>
    <row r="40" spans="2:8" x14ac:dyDescent="0.25">
      <c r="B40" s="378" t="s">
        <v>177</v>
      </c>
      <c r="D40" s="390">
        <f>D25+D27+D29</f>
        <v>0.50210999999999995</v>
      </c>
      <c r="E40" s="382"/>
      <c r="G40" s="390">
        <f>G25+G27+G29</f>
        <v>0.44010999999999995</v>
      </c>
    </row>
    <row r="42" spans="2:8" ht="17.25" x14ac:dyDescent="0.25">
      <c r="B42" s="402" t="s">
        <v>473</v>
      </c>
    </row>
    <row r="43" spans="2:8" x14ac:dyDescent="0.25">
      <c r="C43" s="402"/>
      <c r="D43" s="402"/>
      <c r="E43" s="402"/>
    </row>
    <row r="48" spans="2:8" ht="14.25" customHeight="1" x14ac:dyDescent="0.25"/>
  </sheetData>
  <mergeCells count="4">
    <mergeCell ref="B1:H1"/>
    <mergeCell ref="B2:H2"/>
    <mergeCell ref="B3:H3"/>
    <mergeCell ref="B4:H4"/>
  </mergeCells>
  <printOptions horizontalCentered="1"/>
  <pageMargins left="0.5" right="0.5" top="1" bottom="1" header="0.5" footer="0.5"/>
  <pageSetup scale="75" orientation="landscape" blackAndWhite="1" r:id="rId1"/>
  <headerFooter alignWithMargins="0">
    <oddFooter>&amp;L&amp;F 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98"/>
  <sheetViews>
    <sheetView zoomScale="80" zoomScaleNormal="80" workbookViewId="0">
      <selection activeCell="O55" sqref="O55"/>
    </sheetView>
  </sheetViews>
  <sheetFormatPr defaultColWidth="9.140625" defaultRowHeight="12.75" x14ac:dyDescent="0.2"/>
  <cols>
    <col min="1" max="1" width="2.5703125" style="404" customWidth="1"/>
    <col min="2" max="2" width="24.85546875" style="404" customWidth="1"/>
    <col min="3" max="3" width="8.7109375" style="404" bestFit="1" customWidth="1"/>
    <col min="4" max="5" width="16.5703125" style="404" bestFit="1" customWidth="1"/>
    <col min="6" max="6" width="11.7109375" style="404" customWidth="1"/>
    <col min="7" max="7" width="18" style="404" bestFit="1" customWidth="1"/>
    <col min="8" max="8" width="18" style="404" customWidth="1"/>
    <col min="9" max="9" width="15.5703125" style="404" customWidth="1"/>
    <col min="10" max="11" width="9.140625" style="404"/>
    <col min="12" max="13" width="11.28515625" style="404" bestFit="1" customWidth="1"/>
    <col min="14" max="14" width="9.7109375" style="404" bestFit="1" customWidth="1"/>
    <col min="15" max="16384" width="9.140625" style="404"/>
  </cols>
  <sheetData>
    <row r="1" spans="1:13" x14ac:dyDescent="0.2">
      <c r="A1" s="455" t="s">
        <v>0</v>
      </c>
      <c r="B1" s="455"/>
      <c r="C1" s="455"/>
      <c r="D1" s="455"/>
      <c r="E1" s="455"/>
      <c r="F1" s="455"/>
      <c r="G1" s="455"/>
      <c r="H1" s="455"/>
      <c r="I1" s="403"/>
    </row>
    <row r="2" spans="1:13" x14ac:dyDescent="0.2">
      <c r="A2" s="455" t="s">
        <v>456</v>
      </c>
      <c r="B2" s="455"/>
      <c r="C2" s="455"/>
      <c r="D2" s="455"/>
      <c r="E2" s="455"/>
      <c r="F2" s="455"/>
      <c r="G2" s="455"/>
      <c r="H2" s="455"/>
      <c r="I2" s="403"/>
    </row>
    <row r="3" spans="1:13" x14ac:dyDescent="0.2">
      <c r="A3" s="455" t="s">
        <v>386</v>
      </c>
      <c r="B3" s="455"/>
      <c r="C3" s="455"/>
      <c r="D3" s="455"/>
      <c r="E3" s="455"/>
      <c r="F3" s="455"/>
      <c r="G3" s="455"/>
      <c r="H3" s="455"/>
      <c r="I3" s="403"/>
    </row>
    <row r="4" spans="1:13" x14ac:dyDescent="0.2">
      <c r="A4" s="455" t="s">
        <v>398</v>
      </c>
      <c r="B4" s="455"/>
      <c r="C4" s="455"/>
      <c r="D4" s="455"/>
      <c r="E4" s="455"/>
      <c r="F4" s="455"/>
      <c r="G4" s="455"/>
      <c r="H4" s="455"/>
      <c r="I4" s="403"/>
    </row>
    <row r="5" spans="1:13" x14ac:dyDescent="0.2">
      <c r="A5" s="405"/>
      <c r="B5" s="405"/>
      <c r="C5" s="405"/>
      <c r="D5" s="405"/>
      <c r="E5" s="405"/>
      <c r="F5" s="405"/>
      <c r="G5" s="405"/>
      <c r="H5" s="405"/>
      <c r="I5" s="403"/>
    </row>
    <row r="6" spans="1:13" x14ac:dyDescent="0.2">
      <c r="A6" s="406"/>
      <c r="B6" s="406"/>
      <c r="C6" s="406"/>
      <c r="D6" s="406"/>
      <c r="E6" s="406"/>
      <c r="F6" s="406"/>
      <c r="G6" s="406"/>
      <c r="H6" s="403"/>
    </row>
    <row r="7" spans="1:13" ht="15" customHeight="1" x14ac:dyDescent="0.25">
      <c r="C7" s="406"/>
      <c r="D7" s="326" t="s">
        <v>124</v>
      </c>
      <c r="E7" s="407" t="s">
        <v>144</v>
      </c>
      <c r="F7" s="407" t="s">
        <v>143</v>
      </c>
      <c r="G7" s="326"/>
      <c r="H7" s="406" t="s">
        <v>142</v>
      </c>
    </row>
    <row r="8" spans="1:13" ht="15" customHeight="1" x14ac:dyDescent="0.25">
      <c r="C8" s="406" t="s">
        <v>35</v>
      </c>
      <c r="D8" s="326" t="s">
        <v>125</v>
      </c>
      <c r="E8" s="407" t="s">
        <v>142</v>
      </c>
      <c r="F8" s="407" t="s">
        <v>142</v>
      </c>
      <c r="G8" s="326" t="s">
        <v>124</v>
      </c>
      <c r="H8" s="406" t="s">
        <v>44</v>
      </c>
    </row>
    <row r="9" spans="1:13" ht="15" x14ac:dyDescent="0.25">
      <c r="A9" s="408" t="s">
        <v>381</v>
      </c>
      <c r="B9" s="408"/>
      <c r="C9" s="409" t="s">
        <v>47</v>
      </c>
      <c r="D9" s="410" t="str">
        <f>'Rate Impacts Sch142'!$G$8</f>
        <v>May 19 - Apr 20</v>
      </c>
      <c r="E9" s="411" t="s">
        <v>98</v>
      </c>
      <c r="F9" s="411" t="s">
        <v>98</v>
      </c>
      <c r="G9" s="409" t="s">
        <v>382</v>
      </c>
      <c r="H9" s="409" t="s">
        <v>383</v>
      </c>
    </row>
    <row r="10" spans="1:13" x14ac:dyDescent="0.2">
      <c r="A10" s="412"/>
      <c r="B10" s="412"/>
      <c r="C10" s="412"/>
      <c r="D10" s="413"/>
      <c r="E10" s="414"/>
      <c r="F10" s="414"/>
      <c r="G10" s="412"/>
      <c r="H10" s="415"/>
    </row>
    <row r="11" spans="1:13" x14ac:dyDescent="0.2">
      <c r="A11" s="404" t="s">
        <v>68</v>
      </c>
      <c r="C11" s="406" t="s">
        <v>148</v>
      </c>
      <c r="D11" s="416">
        <v>639424146</v>
      </c>
      <c r="E11" s="417">
        <v>8.1549999999999997E-2</v>
      </c>
      <c r="F11" s="436">
        <f>'Summary of Rates'!E11</f>
        <v>1.9550000000000001E-2</v>
      </c>
      <c r="G11" s="418">
        <f>ROUND(E11*D11,2)</f>
        <v>52145039.109999999</v>
      </c>
      <c r="H11" s="418">
        <f>ROUND((F11-E11)*D11,2)</f>
        <v>-39644297.049999997</v>
      </c>
      <c r="K11" s="418"/>
      <c r="L11" s="418"/>
      <c r="M11" s="418"/>
    </row>
    <row r="12" spans="1:13" x14ac:dyDescent="0.2">
      <c r="C12" s="406"/>
      <c r="D12" s="419"/>
      <c r="E12" s="417"/>
      <c r="F12" s="436"/>
      <c r="G12" s="418"/>
      <c r="H12" s="418"/>
      <c r="K12" s="418"/>
      <c r="L12" s="418"/>
      <c r="M12" s="418"/>
    </row>
    <row r="13" spans="1:13" x14ac:dyDescent="0.2">
      <c r="A13" s="404" t="s">
        <v>149</v>
      </c>
      <c r="C13" s="406">
        <v>31</v>
      </c>
      <c r="F13" s="419"/>
      <c r="K13" s="418"/>
      <c r="L13" s="418"/>
      <c r="M13" s="418"/>
    </row>
    <row r="14" spans="1:13" x14ac:dyDescent="0.2">
      <c r="B14" s="404" t="s">
        <v>110</v>
      </c>
      <c r="C14" s="406"/>
      <c r="D14" s="416">
        <v>238517600</v>
      </c>
      <c r="E14" s="417">
        <v>7.0600000000000107E-3</v>
      </c>
      <c r="F14" s="436">
        <f>'Summary of Rates'!E17</f>
        <v>-1.0099999999999998E-2</v>
      </c>
      <c r="G14" s="418">
        <f>ROUND(E14*D14,2)</f>
        <v>1683934.26</v>
      </c>
      <c r="H14" s="418">
        <f>ROUND((F14-E14)*D14,2)</f>
        <v>-4092962.02</v>
      </c>
      <c r="K14" s="418"/>
      <c r="L14" s="418"/>
      <c r="M14" s="418"/>
    </row>
    <row r="15" spans="1:13" x14ac:dyDescent="0.2">
      <c r="B15" s="404" t="s">
        <v>106</v>
      </c>
      <c r="C15" s="406"/>
      <c r="D15" s="416">
        <v>238517600</v>
      </c>
      <c r="E15" s="417">
        <v>2.0000000000000052E-4</v>
      </c>
      <c r="F15" s="436">
        <f>'Summary of Rates'!E19</f>
        <v>-2.9999999999999992E-4</v>
      </c>
      <c r="G15" s="418">
        <f>ROUND(E15*D15,2)</f>
        <v>47703.519999999997</v>
      </c>
      <c r="H15" s="418">
        <f>ROUND((F15-E15)*D15,2)</f>
        <v>-119258.8</v>
      </c>
      <c r="K15" s="418"/>
      <c r="L15" s="418"/>
      <c r="M15" s="418"/>
    </row>
    <row r="16" spans="1:13" x14ac:dyDescent="0.2">
      <c r="B16" s="404" t="s">
        <v>73</v>
      </c>
      <c r="C16" s="406"/>
      <c r="D16" s="416"/>
      <c r="E16" s="417"/>
      <c r="F16" s="436"/>
      <c r="G16" s="420">
        <f>SUM(G14:G15)</f>
        <v>1731637.78</v>
      </c>
      <c r="H16" s="420">
        <f>SUM(H14:H15)</f>
        <v>-4212220.82</v>
      </c>
      <c r="K16" s="418"/>
      <c r="L16" s="418"/>
      <c r="M16" s="418"/>
    </row>
    <row r="17" spans="1:13" x14ac:dyDescent="0.2">
      <c r="C17" s="406"/>
      <c r="D17" s="419"/>
      <c r="E17" s="417"/>
      <c r="F17" s="436"/>
      <c r="G17" s="418"/>
      <c r="H17" s="418"/>
      <c r="K17" s="418"/>
      <c r="L17" s="418"/>
      <c r="M17" s="418"/>
    </row>
    <row r="18" spans="1:13" x14ac:dyDescent="0.2">
      <c r="A18" s="404" t="s">
        <v>384</v>
      </c>
      <c r="C18" s="406" t="s">
        <v>72</v>
      </c>
      <c r="D18" s="419"/>
      <c r="E18" s="417"/>
      <c r="F18" s="436"/>
      <c r="G18" s="418"/>
      <c r="H18" s="418"/>
      <c r="K18" s="418"/>
      <c r="L18" s="418"/>
      <c r="M18" s="418"/>
    </row>
    <row r="19" spans="1:13" x14ac:dyDescent="0.2">
      <c r="B19" s="404" t="s">
        <v>110</v>
      </c>
      <c r="C19" s="406"/>
      <c r="D19" s="416">
        <v>23051</v>
      </c>
      <c r="E19" s="417">
        <v>7.0600000000000107E-3</v>
      </c>
      <c r="F19" s="436">
        <f>'Summary of Rates'!E22</f>
        <v>-9.8799999999999999E-3</v>
      </c>
      <c r="G19" s="418">
        <f>ROUND(E19*D19,2)</f>
        <v>162.74</v>
      </c>
      <c r="H19" s="418">
        <f t="shared" ref="H19:H53" si="0">ROUND((F19-E19)*D19,2)</f>
        <v>-390.48</v>
      </c>
      <c r="K19" s="418"/>
      <c r="L19" s="418"/>
      <c r="M19" s="418"/>
    </row>
    <row r="20" spans="1:13" x14ac:dyDescent="0.2">
      <c r="B20" s="404" t="s">
        <v>385</v>
      </c>
      <c r="C20" s="406"/>
      <c r="D20" s="416">
        <f>D19</f>
        <v>23051</v>
      </c>
      <c r="E20" s="417">
        <v>0</v>
      </c>
      <c r="F20" s="436">
        <v>0</v>
      </c>
      <c r="G20" s="418">
        <f>ROUND(E20*D20,2)</f>
        <v>0</v>
      </c>
      <c r="H20" s="418">
        <f t="shared" si="0"/>
        <v>0</v>
      </c>
      <c r="K20" s="418"/>
      <c r="L20" s="418"/>
      <c r="M20" s="418"/>
    </row>
    <row r="21" spans="1:13" x14ac:dyDescent="0.2">
      <c r="B21" s="404" t="s">
        <v>73</v>
      </c>
      <c r="C21" s="406"/>
      <c r="D21" s="416"/>
      <c r="E21" s="417"/>
      <c r="F21" s="436"/>
      <c r="G21" s="420">
        <f>SUM(G19:G20)</f>
        <v>162.74</v>
      </c>
      <c r="H21" s="420">
        <f>SUM(H19:H20)</f>
        <v>-390.48</v>
      </c>
      <c r="K21" s="418"/>
      <c r="L21" s="418"/>
      <c r="M21" s="418"/>
    </row>
    <row r="22" spans="1:13" x14ac:dyDescent="0.2">
      <c r="C22" s="406"/>
      <c r="D22" s="419"/>
      <c r="E22" s="417"/>
      <c r="F22" s="436"/>
      <c r="G22" s="418"/>
      <c r="H22" s="418"/>
      <c r="K22" s="418"/>
      <c r="L22" s="418"/>
      <c r="M22" s="418"/>
    </row>
    <row r="23" spans="1:13" x14ac:dyDescent="0.2">
      <c r="A23" s="404" t="s">
        <v>150</v>
      </c>
      <c r="C23" s="406">
        <v>41</v>
      </c>
      <c r="D23" s="416"/>
      <c r="E23" s="417"/>
      <c r="F23" s="436"/>
      <c r="G23" s="418"/>
      <c r="H23" s="418"/>
      <c r="K23" s="418"/>
      <c r="L23" s="418"/>
      <c r="M23" s="418"/>
    </row>
    <row r="24" spans="1:13" x14ac:dyDescent="0.2">
      <c r="B24" s="404" t="s">
        <v>109</v>
      </c>
      <c r="C24" s="406"/>
      <c r="D24" s="416">
        <v>3902427.7730000005</v>
      </c>
      <c r="E24" s="421">
        <v>0.13000000000000012</v>
      </c>
      <c r="F24" s="437">
        <f>'Summary of Rates'!E25</f>
        <v>-1.0000000000000009E-2</v>
      </c>
      <c r="G24" s="418">
        <f>ROUND(E24*D24,2)</f>
        <v>507315.61</v>
      </c>
      <c r="H24" s="418">
        <f t="shared" si="0"/>
        <v>-546339.89</v>
      </c>
      <c r="K24" s="418"/>
      <c r="L24" s="418"/>
      <c r="M24" s="418"/>
    </row>
    <row r="25" spans="1:13" x14ac:dyDescent="0.2">
      <c r="B25" s="404" t="s">
        <v>106</v>
      </c>
      <c r="C25" s="406"/>
      <c r="D25" s="416">
        <v>67320620</v>
      </c>
      <c r="E25" s="417">
        <v>6.7000000000000046E-4</v>
      </c>
      <c r="F25" s="436">
        <f>'Summary of Rates'!E31</f>
        <v>-4.0000000000000105E-5</v>
      </c>
      <c r="G25" s="418">
        <f>ROUND(E25*D25,2)</f>
        <v>45104.82</v>
      </c>
      <c r="H25" s="418">
        <f t="shared" si="0"/>
        <v>-47797.64</v>
      </c>
      <c r="K25" s="418"/>
      <c r="L25" s="418"/>
      <c r="M25" s="418"/>
    </row>
    <row r="26" spans="1:13" x14ac:dyDescent="0.2">
      <c r="B26" s="404" t="s">
        <v>110</v>
      </c>
      <c r="C26" s="406"/>
      <c r="D26" s="416"/>
      <c r="E26" s="417"/>
      <c r="F26" s="436"/>
      <c r="G26" s="418"/>
      <c r="H26" s="418"/>
      <c r="K26" s="418"/>
      <c r="L26" s="418"/>
      <c r="M26" s="418"/>
    </row>
    <row r="27" spans="1:13" x14ac:dyDescent="0.2">
      <c r="B27" s="404" t="s">
        <v>151</v>
      </c>
      <c r="C27" s="406"/>
      <c r="D27" s="416">
        <v>30716190.729795348</v>
      </c>
      <c r="E27" s="417">
        <v>1.5369999999999995E-2</v>
      </c>
      <c r="F27" s="436">
        <f>'Summary of Rates'!E28</f>
        <v>-7.5999999999998291E-4</v>
      </c>
      <c r="G27" s="418">
        <f>ROUND(E27*D27,2)</f>
        <v>472107.85</v>
      </c>
      <c r="H27" s="418">
        <f t="shared" si="0"/>
        <v>-495452.15999999997</v>
      </c>
      <c r="K27" s="418"/>
      <c r="L27" s="418"/>
      <c r="M27" s="418"/>
    </row>
    <row r="28" spans="1:13" x14ac:dyDescent="0.2">
      <c r="B28" s="404" t="s">
        <v>152</v>
      </c>
      <c r="C28" s="406"/>
      <c r="D28" s="416">
        <v>22745232.370359525</v>
      </c>
      <c r="E28" s="417">
        <v>1.2369999999999992E-2</v>
      </c>
      <c r="F28" s="436">
        <f>'Summary of Rates'!E29</f>
        <v>-6.0999999999999943E-4</v>
      </c>
      <c r="G28" s="422">
        <f>ROUND(E28*D28,2)</f>
        <v>281358.52</v>
      </c>
      <c r="H28" s="418">
        <f t="shared" si="0"/>
        <v>-295233.12</v>
      </c>
      <c r="K28" s="418"/>
      <c r="L28" s="418"/>
      <c r="M28" s="418"/>
    </row>
    <row r="29" spans="1:13" x14ac:dyDescent="0.2">
      <c r="B29" s="404" t="s">
        <v>73</v>
      </c>
      <c r="C29" s="406"/>
      <c r="D29" s="416"/>
      <c r="E29" s="417"/>
      <c r="F29" s="436"/>
      <c r="G29" s="418">
        <f>SUM(G24:G28)</f>
        <v>1305886.7999999998</v>
      </c>
      <c r="H29" s="420">
        <f>SUM(H24:H28)</f>
        <v>-1384822.81</v>
      </c>
      <c r="K29" s="418"/>
      <c r="L29" s="418"/>
      <c r="M29" s="418"/>
    </row>
    <row r="30" spans="1:13" x14ac:dyDescent="0.2">
      <c r="C30" s="406"/>
      <c r="D30" s="419"/>
      <c r="E30" s="417"/>
      <c r="F30" s="436"/>
      <c r="G30" s="418"/>
      <c r="H30" s="418"/>
      <c r="K30" s="418"/>
      <c r="L30" s="418"/>
      <c r="M30" s="418"/>
    </row>
    <row r="31" spans="1:13" x14ac:dyDescent="0.2">
      <c r="A31" s="404" t="s">
        <v>153</v>
      </c>
      <c r="C31" s="406" t="s">
        <v>76</v>
      </c>
      <c r="D31" s="416"/>
      <c r="E31" s="417"/>
      <c r="F31" s="436"/>
      <c r="G31" s="418"/>
      <c r="H31" s="418"/>
      <c r="K31" s="418"/>
      <c r="L31" s="418"/>
      <c r="M31" s="418"/>
    </row>
    <row r="32" spans="1:13" x14ac:dyDescent="0.2">
      <c r="B32" s="404" t="s">
        <v>109</v>
      </c>
      <c r="C32" s="406"/>
      <c r="D32" s="416">
        <v>1169396.5019999999</v>
      </c>
      <c r="E32" s="421">
        <v>0.13000000000000012</v>
      </c>
      <c r="F32" s="437">
        <f>'Summary of Rates'!E34</f>
        <v>-1.0000000000000009E-2</v>
      </c>
      <c r="G32" s="418">
        <f>ROUND(E32*D32,2)</f>
        <v>152021.54999999999</v>
      </c>
      <c r="H32" s="418">
        <f t="shared" si="0"/>
        <v>-163715.51</v>
      </c>
      <c r="K32" s="418"/>
      <c r="L32" s="418"/>
      <c r="M32" s="418"/>
    </row>
    <row r="33" spans="1:13" x14ac:dyDescent="0.2">
      <c r="B33" s="404" t="s">
        <v>385</v>
      </c>
      <c r="C33" s="406"/>
      <c r="D33" s="423">
        <v>23417552</v>
      </c>
      <c r="E33" s="417">
        <v>0</v>
      </c>
      <c r="F33" s="436">
        <v>0</v>
      </c>
      <c r="G33" s="418">
        <f>ROUND(E33*D33,2)</f>
        <v>0</v>
      </c>
      <c r="H33" s="418">
        <f t="shared" si="0"/>
        <v>0</v>
      </c>
      <c r="K33" s="418"/>
      <c r="L33" s="418"/>
      <c r="M33" s="418"/>
    </row>
    <row r="34" spans="1:13" x14ac:dyDescent="0.2">
      <c r="B34" s="404" t="s">
        <v>110</v>
      </c>
      <c r="C34" s="406"/>
      <c r="D34" s="416"/>
      <c r="E34" s="417"/>
      <c r="F34" s="436"/>
      <c r="G34" s="418"/>
      <c r="H34" s="418"/>
      <c r="K34" s="418"/>
      <c r="L34" s="418"/>
      <c r="M34" s="418"/>
    </row>
    <row r="35" spans="1:13" x14ac:dyDescent="0.2">
      <c r="B35" s="404" t="s">
        <v>151</v>
      </c>
      <c r="C35" s="406"/>
      <c r="D35" s="416">
        <v>5027776.0085037537</v>
      </c>
      <c r="E35" s="417">
        <v>1.5369999999999995E-2</v>
      </c>
      <c r="F35" s="436">
        <f>'Summary of Rates'!E37</f>
        <v>-7.4000000000001842E-4</v>
      </c>
      <c r="G35" s="418">
        <f>ROUND(E35*D35,2)</f>
        <v>77276.92</v>
      </c>
      <c r="H35" s="418">
        <f t="shared" si="0"/>
        <v>-80997.47</v>
      </c>
      <c r="K35" s="418"/>
      <c r="L35" s="418"/>
      <c r="M35" s="418"/>
    </row>
    <row r="36" spans="1:13" x14ac:dyDescent="0.2">
      <c r="B36" s="404" t="s">
        <v>152</v>
      </c>
      <c r="C36" s="406"/>
      <c r="D36" s="423">
        <v>17068010.524204537</v>
      </c>
      <c r="E36" s="417">
        <v>1.2369999999999992E-2</v>
      </c>
      <c r="F36" s="436">
        <f>'Summary of Rates'!E38</f>
        <v>-5.9000000000000719E-4</v>
      </c>
      <c r="G36" s="422">
        <f>ROUND(E36*D36,2)</f>
        <v>211131.29</v>
      </c>
      <c r="H36" s="418">
        <f t="shared" si="0"/>
        <v>-221201.42</v>
      </c>
      <c r="K36" s="418"/>
      <c r="L36" s="418"/>
      <c r="M36" s="418"/>
    </row>
    <row r="37" spans="1:13" x14ac:dyDescent="0.2">
      <c r="B37" s="404" t="s">
        <v>73</v>
      </c>
      <c r="C37" s="406"/>
      <c r="D37" s="416"/>
      <c r="E37" s="417"/>
      <c r="F37" s="436"/>
      <c r="G37" s="418">
        <f>SUM(G32:G36)</f>
        <v>440429.76</v>
      </c>
      <c r="H37" s="420">
        <f>SUM(H32:H36)</f>
        <v>-465914.4</v>
      </c>
      <c r="K37" s="418"/>
      <c r="L37" s="418"/>
      <c r="M37" s="418"/>
    </row>
    <row r="38" spans="1:13" x14ac:dyDescent="0.2">
      <c r="C38" s="406"/>
      <c r="D38" s="416"/>
      <c r="E38" s="417"/>
      <c r="F38" s="436"/>
      <c r="G38" s="418"/>
      <c r="H38" s="418"/>
      <c r="K38" s="418"/>
      <c r="L38" s="418"/>
      <c r="M38" s="418"/>
    </row>
    <row r="39" spans="1:13" x14ac:dyDescent="0.2">
      <c r="B39" s="404" t="s">
        <v>154</v>
      </c>
      <c r="C39" s="406" t="s">
        <v>155</v>
      </c>
      <c r="D39" s="416"/>
      <c r="E39" s="417"/>
      <c r="F39" s="436"/>
      <c r="G39" s="418">
        <f t="shared" ref="G39:H39" si="1">G29+G37</f>
        <v>1746316.5599999998</v>
      </c>
      <c r="H39" s="418">
        <f t="shared" si="1"/>
        <v>-1850737.21</v>
      </c>
      <c r="K39" s="418"/>
      <c r="L39" s="418"/>
      <c r="M39" s="418"/>
    </row>
    <row r="40" spans="1:13" x14ac:dyDescent="0.2">
      <c r="C40" s="406"/>
      <c r="D40" s="419"/>
      <c r="E40" s="417"/>
      <c r="F40" s="436"/>
      <c r="G40" s="418"/>
      <c r="H40" s="418"/>
      <c r="K40" s="418"/>
      <c r="L40" s="418"/>
      <c r="M40" s="418"/>
    </row>
    <row r="41" spans="1:13" ht="15" x14ac:dyDescent="0.25">
      <c r="A41" s="404" t="s">
        <v>77</v>
      </c>
      <c r="C41" s="406">
        <v>86</v>
      </c>
      <c r="D41" s="419"/>
      <c r="E41" s="417"/>
      <c r="F41" s="436"/>
      <c r="G41" s="424"/>
      <c r="H41" s="418"/>
      <c r="K41" s="418"/>
      <c r="L41" s="418"/>
      <c r="M41" s="418"/>
    </row>
    <row r="42" spans="1:13" x14ac:dyDescent="0.2">
      <c r="B42" s="404" t="s">
        <v>109</v>
      </c>
      <c r="C42" s="406"/>
      <c r="D42" s="416">
        <v>82161.953000000009</v>
      </c>
      <c r="E42" s="421">
        <v>0.13000000000000012</v>
      </c>
      <c r="F42" s="437">
        <f>'Summary of Rates'!E41</f>
        <v>-1.0000000000000009E-2</v>
      </c>
      <c r="G42" s="418">
        <f>ROUND(E42*D42,2)</f>
        <v>10681.05</v>
      </c>
      <c r="H42" s="418">
        <f t="shared" si="0"/>
        <v>-11502.67</v>
      </c>
      <c r="K42" s="418"/>
      <c r="L42" s="418"/>
      <c r="M42" s="418"/>
    </row>
    <row r="43" spans="1:13" x14ac:dyDescent="0.2">
      <c r="B43" s="404" t="s">
        <v>106</v>
      </c>
      <c r="C43" s="406"/>
      <c r="D43" s="416">
        <v>9006058</v>
      </c>
      <c r="E43" s="417">
        <v>1.0000000000000009E-3</v>
      </c>
      <c r="F43" s="436">
        <f>'Summary of Rates'!E47</f>
        <v>-5.0000000000001432E-5</v>
      </c>
      <c r="G43" s="418">
        <f>ROUND(E43*D43,2)</f>
        <v>9006.06</v>
      </c>
      <c r="H43" s="418">
        <f t="shared" si="0"/>
        <v>-9456.36</v>
      </c>
      <c r="K43" s="418"/>
      <c r="L43" s="418"/>
      <c r="M43" s="418"/>
    </row>
    <row r="44" spans="1:13" ht="15" x14ac:dyDescent="0.25">
      <c r="B44" s="404" t="s">
        <v>110</v>
      </c>
      <c r="C44" s="406"/>
      <c r="D44" s="419"/>
      <c r="E44" s="417"/>
      <c r="F44" s="436"/>
      <c r="G44" s="424"/>
      <c r="H44" s="418"/>
      <c r="K44" s="418"/>
      <c r="L44" s="418"/>
      <c r="M44" s="418"/>
    </row>
    <row r="45" spans="1:13" x14ac:dyDescent="0.2">
      <c r="B45" s="404" t="s">
        <v>115</v>
      </c>
      <c r="C45" s="406"/>
      <c r="D45" s="416">
        <v>2037488.6133975671</v>
      </c>
      <c r="E45" s="417">
        <v>2.2569999999999979E-2</v>
      </c>
      <c r="F45" s="436">
        <f>'Summary of Rates'!E44</f>
        <v>-1.1400000000000021E-3</v>
      </c>
      <c r="G45" s="418">
        <f>ROUND(E45*D45,2)</f>
        <v>45986.12</v>
      </c>
      <c r="H45" s="418">
        <f t="shared" si="0"/>
        <v>-48308.86</v>
      </c>
      <c r="K45" s="418"/>
      <c r="L45" s="418"/>
      <c r="M45" s="418"/>
    </row>
    <row r="46" spans="1:13" x14ac:dyDescent="0.2">
      <c r="B46" s="404" t="s">
        <v>156</v>
      </c>
      <c r="C46" s="406"/>
      <c r="D46" s="423">
        <v>6968569.3866024315</v>
      </c>
      <c r="E46" s="417">
        <v>1.5999999999999986E-2</v>
      </c>
      <c r="F46" s="436">
        <f>'Summary of Rates'!E45</f>
        <v>-8.1000000000000516E-4</v>
      </c>
      <c r="G46" s="422">
        <f>ROUND(E46*D46,2)</f>
        <v>111497.11</v>
      </c>
      <c r="H46" s="418">
        <f t="shared" si="0"/>
        <v>-117141.65</v>
      </c>
      <c r="K46" s="418"/>
      <c r="L46" s="418"/>
      <c r="M46" s="418"/>
    </row>
    <row r="47" spans="1:13" x14ac:dyDescent="0.2">
      <c r="B47" s="404" t="s">
        <v>73</v>
      </c>
      <c r="C47" s="406"/>
      <c r="D47" s="416"/>
      <c r="E47" s="417"/>
      <c r="F47" s="436"/>
      <c r="G47" s="418">
        <f>SUM(G42:G46)</f>
        <v>177170.34000000003</v>
      </c>
      <c r="H47" s="420">
        <f>SUM(H42:H46)</f>
        <v>-186409.53999999998</v>
      </c>
      <c r="K47" s="418"/>
      <c r="L47" s="418"/>
      <c r="M47" s="418"/>
    </row>
    <row r="48" spans="1:13" x14ac:dyDescent="0.2">
      <c r="C48" s="406"/>
      <c r="D48" s="416"/>
      <c r="E48" s="417"/>
      <c r="F48" s="436"/>
      <c r="G48" s="418"/>
      <c r="H48" s="418"/>
      <c r="K48" s="418"/>
      <c r="L48" s="418"/>
      <c r="M48" s="418"/>
    </row>
    <row r="49" spans="1:13" ht="15" x14ac:dyDescent="0.25">
      <c r="A49" s="404" t="s">
        <v>157</v>
      </c>
      <c r="C49" s="406" t="s">
        <v>79</v>
      </c>
      <c r="D49" s="419"/>
      <c r="E49" s="417"/>
      <c r="F49" s="436"/>
      <c r="G49" s="424"/>
      <c r="H49" s="418"/>
      <c r="K49" s="418"/>
      <c r="L49" s="418"/>
      <c r="M49" s="418"/>
    </row>
    <row r="50" spans="1:13" x14ac:dyDescent="0.2">
      <c r="B50" s="404" t="s">
        <v>109</v>
      </c>
      <c r="C50" s="406"/>
      <c r="D50" s="416">
        <v>9750</v>
      </c>
      <c r="E50" s="421">
        <v>0.13000000000000012</v>
      </c>
      <c r="F50" s="437">
        <f>'Summary of Rates'!E50</f>
        <v>-1.0000000000000009E-2</v>
      </c>
      <c r="G50" s="418">
        <f>ROUND(E50*D50,2)</f>
        <v>1267.5</v>
      </c>
      <c r="H50" s="418">
        <f t="shared" si="0"/>
        <v>-1365</v>
      </c>
      <c r="K50" s="418"/>
      <c r="L50" s="418"/>
      <c r="M50" s="418"/>
    </row>
    <row r="51" spans="1:13" ht="15" x14ac:dyDescent="0.25">
      <c r="B51" s="404" t="s">
        <v>110</v>
      </c>
      <c r="C51" s="406"/>
      <c r="D51" s="419"/>
      <c r="E51" s="417"/>
      <c r="F51" s="436"/>
      <c r="G51" s="424"/>
      <c r="H51" s="418"/>
      <c r="K51" s="418"/>
      <c r="L51" s="418"/>
      <c r="M51" s="418"/>
    </row>
    <row r="52" spans="1:13" x14ac:dyDescent="0.2">
      <c r="B52" s="404" t="s">
        <v>115</v>
      </c>
      <c r="C52" s="406"/>
      <c r="D52" s="416">
        <v>15289.229801484165</v>
      </c>
      <c r="E52" s="417">
        <v>2.2569999999999979E-2</v>
      </c>
      <c r="F52" s="436">
        <f>'Summary of Rates'!E53</f>
        <v>-1.1099999999999999E-3</v>
      </c>
      <c r="G52" s="418">
        <f>ROUND(E52*D52,2)</f>
        <v>345.08</v>
      </c>
      <c r="H52" s="418">
        <f t="shared" si="0"/>
        <v>-362.05</v>
      </c>
      <c r="K52" s="418"/>
      <c r="L52" s="418"/>
      <c r="M52" s="418"/>
    </row>
    <row r="53" spans="1:13" x14ac:dyDescent="0.2">
      <c r="B53" s="404" t="s">
        <v>156</v>
      </c>
      <c r="C53" s="406"/>
      <c r="D53" s="416">
        <v>211284.77019851582</v>
      </c>
      <c r="E53" s="417">
        <v>1.5999999999999986E-2</v>
      </c>
      <c r="F53" s="436">
        <f>'Summary of Rates'!E54</f>
        <v>-7.8000000000000291E-4</v>
      </c>
      <c r="G53" s="422">
        <f>ROUND(E53*D53,2)</f>
        <v>3380.56</v>
      </c>
      <c r="H53" s="418">
        <f t="shared" si="0"/>
        <v>-3545.36</v>
      </c>
      <c r="K53" s="418"/>
      <c r="L53" s="418"/>
      <c r="M53" s="418"/>
    </row>
    <row r="54" spans="1:13" x14ac:dyDescent="0.2">
      <c r="B54" s="404" t="s">
        <v>73</v>
      </c>
      <c r="C54" s="406"/>
      <c r="D54" s="416"/>
      <c r="E54" s="417"/>
      <c r="F54" s="417"/>
      <c r="G54" s="418">
        <f>SUM(G50:G53)</f>
        <v>4993.1399999999994</v>
      </c>
      <c r="H54" s="420">
        <f>SUM(H50:H53)</f>
        <v>-5272.41</v>
      </c>
      <c r="K54" s="418"/>
      <c r="L54" s="418"/>
      <c r="M54" s="418"/>
    </row>
    <row r="55" spans="1:13" x14ac:dyDescent="0.2">
      <c r="C55" s="406"/>
      <c r="D55" s="416"/>
      <c r="E55" s="417"/>
      <c r="F55" s="417"/>
      <c r="G55" s="418"/>
      <c r="K55" s="418"/>
      <c r="L55" s="418"/>
      <c r="M55" s="418"/>
    </row>
    <row r="56" spans="1:13" x14ac:dyDescent="0.2">
      <c r="B56" s="404" t="s">
        <v>158</v>
      </c>
      <c r="C56" s="406" t="s">
        <v>159</v>
      </c>
      <c r="D56" s="416"/>
      <c r="E56" s="417"/>
      <c r="F56" s="417"/>
      <c r="G56" s="418">
        <f t="shared" ref="G56:H56" si="2">G47+G54</f>
        <v>182163.48000000004</v>
      </c>
      <c r="H56" s="418">
        <f t="shared" si="2"/>
        <v>-191681.94999999998</v>
      </c>
      <c r="K56" s="418"/>
      <c r="L56" s="418"/>
      <c r="M56" s="418"/>
    </row>
    <row r="57" spans="1:13" x14ac:dyDescent="0.2">
      <c r="C57" s="406"/>
      <c r="D57" s="416"/>
      <c r="E57" s="425"/>
      <c r="F57" s="425"/>
      <c r="G57" s="418"/>
      <c r="H57" s="418"/>
      <c r="K57" s="418"/>
      <c r="L57" s="418"/>
      <c r="M57" s="418"/>
    </row>
    <row r="58" spans="1:13" x14ac:dyDescent="0.2">
      <c r="B58" s="404" t="s">
        <v>73</v>
      </c>
      <c r="C58" s="426" t="s">
        <v>246</v>
      </c>
      <c r="D58" s="416">
        <f>SUM(D11,D14,D19,D27:D28,D35:D36,D45:D46,D52:D53)</f>
        <v>962754638.63286316</v>
      </c>
      <c r="E58" s="425"/>
      <c r="F58" s="425"/>
      <c r="G58" s="418">
        <f>G11+G16+G21+G29+G37+G47+G54</f>
        <v>55805319.670000002</v>
      </c>
      <c r="H58" s="418">
        <f>H11+H16+H21+H29+H37+H47+H54</f>
        <v>-45899327.50999999</v>
      </c>
      <c r="K58" s="418"/>
      <c r="L58" s="418"/>
      <c r="M58" s="418"/>
    </row>
    <row r="59" spans="1:13" x14ac:dyDescent="0.2">
      <c r="C59" s="426" t="s">
        <v>474</v>
      </c>
      <c r="D59" s="416">
        <f>SUM(D24,D32,D42,D50)</f>
        <v>5163736.2280000001</v>
      </c>
      <c r="M59" s="418"/>
    </row>
    <row r="60" spans="1:13" x14ac:dyDescent="0.2">
      <c r="A60" s="427"/>
      <c r="B60" s="428"/>
      <c r="C60" s="429"/>
      <c r="M60" s="418"/>
    </row>
    <row r="61" spans="1:13" ht="12.75" customHeight="1" x14ac:dyDescent="0.2">
      <c r="A61" s="427"/>
      <c r="B61" s="429"/>
      <c r="C61" s="430"/>
      <c r="D61" s="430"/>
      <c r="E61" s="430"/>
      <c r="F61" s="430"/>
      <c r="G61" s="430"/>
      <c r="H61" s="430"/>
      <c r="M61" s="418"/>
    </row>
    <row r="62" spans="1:13" x14ac:dyDescent="0.2">
      <c r="B62" s="428"/>
      <c r="M62" s="418"/>
    </row>
    <row r="63" spans="1:13" x14ac:dyDescent="0.2">
      <c r="M63" s="418"/>
    </row>
    <row r="64" spans="1:13" x14ac:dyDescent="0.2">
      <c r="M64" s="418"/>
    </row>
    <row r="65" spans="13:13" x14ac:dyDescent="0.2">
      <c r="M65" s="418"/>
    </row>
    <row r="66" spans="13:13" x14ac:dyDescent="0.2">
      <c r="M66" s="418"/>
    </row>
    <row r="67" spans="13:13" x14ac:dyDescent="0.2">
      <c r="M67" s="418"/>
    </row>
    <row r="68" spans="13:13" x14ac:dyDescent="0.2">
      <c r="M68" s="418"/>
    </row>
    <row r="69" spans="13:13" x14ac:dyDescent="0.2">
      <c r="M69" s="418"/>
    </row>
    <row r="70" spans="13:13" x14ac:dyDescent="0.2">
      <c r="M70" s="418"/>
    </row>
    <row r="71" spans="13:13" x14ac:dyDescent="0.2">
      <c r="M71" s="418"/>
    </row>
    <row r="72" spans="13:13" x14ac:dyDescent="0.2">
      <c r="M72" s="418"/>
    </row>
    <row r="73" spans="13:13" x14ac:dyDescent="0.2">
      <c r="M73" s="418"/>
    </row>
    <row r="74" spans="13:13" x14ac:dyDescent="0.2">
      <c r="M74" s="418"/>
    </row>
    <row r="75" spans="13:13" x14ac:dyDescent="0.2">
      <c r="M75" s="418"/>
    </row>
    <row r="76" spans="13:13" x14ac:dyDescent="0.2">
      <c r="M76" s="418"/>
    </row>
    <row r="77" spans="13:13" x14ac:dyDescent="0.2">
      <c r="M77" s="418"/>
    </row>
    <row r="78" spans="13:13" x14ac:dyDescent="0.2">
      <c r="M78" s="418"/>
    </row>
    <row r="79" spans="13:13" x14ac:dyDescent="0.2">
      <c r="M79" s="418"/>
    </row>
    <row r="80" spans="13:13" x14ac:dyDescent="0.2">
      <c r="M80" s="418"/>
    </row>
    <row r="81" spans="13:13" x14ac:dyDescent="0.2">
      <c r="M81" s="418"/>
    </row>
    <row r="82" spans="13:13" x14ac:dyDescent="0.2">
      <c r="M82" s="418"/>
    </row>
    <row r="83" spans="13:13" x14ac:dyDescent="0.2">
      <c r="M83" s="418"/>
    </row>
    <row r="84" spans="13:13" x14ac:dyDescent="0.2">
      <c r="M84" s="418"/>
    </row>
    <row r="85" spans="13:13" x14ac:dyDescent="0.2">
      <c r="M85" s="418"/>
    </row>
    <row r="86" spans="13:13" x14ac:dyDescent="0.2">
      <c r="M86" s="418"/>
    </row>
    <row r="87" spans="13:13" x14ac:dyDescent="0.2">
      <c r="M87" s="418"/>
    </row>
    <row r="88" spans="13:13" x14ac:dyDescent="0.2">
      <c r="M88" s="418"/>
    </row>
    <row r="89" spans="13:13" x14ac:dyDescent="0.2">
      <c r="M89" s="418"/>
    </row>
    <row r="90" spans="13:13" x14ac:dyDescent="0.2">
      <c r="M90" s="418"/>
    </row>
    <row r="91" spans="13:13" x14ac:dyDescent="0.2">
      <c r="M91" s="418"/>
    </row>
    <row r="92" spans="13:13" x14ac:dyDescent="0.2">
      <c r="M92" s="418"/>
    </row>
    <row r="93" spans="13:13" x14ac:dyDescent="0.2">
      <c r="M93" s="418"/>
    </row>
    <row r="94" spans="13:13" x14ac:dyDescent="0.2">
      <c r="M94" s="418"/>
    </row>
    <row r="95" spans="13:13" x14ac:dyDescent="0.2">
      <c r="M95" s="418"/>
    </row>
    <row r="96" spans="13:13" x14ac:dyDescent="0.2">
      <c r="M96" s="418"/>
    </row>
    <row r="97" spans="13:13" x14ac:dyDescent="0.2">
      <c r="M97" s="418"/>
    </row>
    <row r="98" spans="13:13" x14ac:dyDescent="0.2">
      <c r="M98" s="418"/>
    </row>
  </sheetData>
  <mergeCells count="4">
    <mergeCell ref="A1:H1"/>
    <mergeCell ref="A3:H3"/>
    <mergeCell ref="A4:H4"/>
    <mergeCell ref="A2:H2"/>
  </mergeCells>
  <printOptions horizontalCentered="1"/>
  <pageMargins left="0.7" right="0.7" top="0.5" bottom="0.5" header="0.3" footer="0.3"/>
  <pageSetup scale="63" orientation="landscape" blackAndWhite="1" r:id="rId1"/>
  <headerFooter>
    <oddFooter>&amp;L&amp;F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0E623C7403D0243BC98BD4576CBBCA0" ma:contentTypeVersion="56" ma:contentTypeDescription="" ma:contentTypeScope="" ma:versionID="3ffa50ade793057d2851d6d84aa2f24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2019-04-01T07:00:00+00:00</OpenedDate>
    <SignificantOrder xmlns="dc463f71-b30c-4ab2-9473-d307f9d35888">false</SignificantOrder>
    <Date1 xmlns="dc463f71-b30c-4ab2-9473-d307f9d35888">2019-04-01T07:00:00+00:00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190232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BF8EF21-0EBE-4225-A63D-19FDA70F5BD8}"/>
</file>

<file path=customXml/itemProps2.xml><?xml version="1.0" encoding="utf-8"?>
<ds:datastoreItem xmlns:ds="http://schemas.openxmlformats.org/officeDocument/2006/customXml" ds:itemID="{E086C785-3BC2-4877-B7CB-CA9470F1A64C}"/>
</file>

<file path=customXml/itemProps3.xml><?xml version="1.0" encoding="utf-8"?>
<ds:datastoreItem xmlns:ds="http://schemas.openxmlformats.org/officeDocument/2006/customXml" ds:itemID="{C904C39F-0A24-4C31-A6C7-A4CB5B72E5CF}"/>
</file>

<file path=customXml/itemProps4.xml><?xml version="1.0" encoding="utf-8"?>
<ds:datastoreItem xmlns:ds="http://schemas.openxmlformats.org/officeDocument/2006/customXml" ds:itemID="{22A69D95-3AF8-4C6D-9A70-D864B0885E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13</vt:i4>
      </vt:variant>
    </vt:vector>
  </HeadingPairs>
  <TitlesOfParts>
    <vt:vector size="37" baseType="lpstr">
      <vt:lpstr>Delivery Rate Change Calc</vt:lpstr>
      <vt:lpstr>Summary of Rates</vt:lpstr>
      <vt:lpstr>RateDev (31,31T,41,41T,86,86T)</vt:lpstr>
      <vt:lpstr>Rate Test</vt:lpstr>
      <vt:lpstr>2018 Earnings Test Alloc</vt:lpstr>
      <vt:lpstr>Rate Impacts--&gt;</vt:lpstr>
      <vt:lpstr>Rate Impacts Sch142</vt:lpstr>
      <vt:lpstr>Typical Res Bill Combined</vt:lpstr>
      <vt:lpstr>Sch 142 Revenue (Decoupling)</vt:lpstr>
      <vt:lpstr>Balances -&gt;</vt:lpstr>
      <vt:lpstr>Deferral Balance</vt:lpstr>
      <vt:lpstr>Account Balance</vt:lpstr>
      <vt:lpstr>Amort Estimate</vt:lpstr>
      <vt:lpstr>Work Papers--&gt;</vt:lpstr>
      <vt:lpstr>Sch23&amp;53 Deferral Calc</vt:lpstr>
      <vt:lpstr>Sch31&amp;31T Deferral Calc</vt:lpstr>
      <vt:lpstr>Sch 41&amp;86 Deferral Calc</vt:lpstr>
      <vt:lpstr>F2018 Forecast</vt:lpstr>
      <vt:lpstr>2018 Gas Margin Calc</vt:lpstr>
      <vt:lpstr>2018 Weather Adj</vt:lpstr>
      <vt:lpstr>2018 Average Cust Counts</vt:lpstr>
      <vt:lpstr>Gas Earnings Test</vt:lpstr>
      <vt:lpstr>Volumetric Delivery Revenue</vt:lpstr>
      <vt:lpstr>Conversion Factor</vt:lpstr>
      <vt:lpstr>'Account Balance'!Print_Area</vt:lpstr>
      <vt:lpstr>'F2018 Forecast'!Print_Area</vt:lpstr>
      <vt:lpstr>'Gas Earnings Test'!Print_Area</vt:lpstr>
      <vt:lpstr>'Rate Impacts Sch142'!Print_Area</vt:lpstr>
      <vt:lpstr>'RateDev (31,31T,41,41T,86,86T)'!Print_Area</vt:lpstr>
      <vt:lpstr>'Sch 41&amp;86 Deferral Calc'!Print_Area</vt:lpstr>
      <vt:lpstr>'Sch23&amp;53 Deferral Calc'!Print_Area</vt:lpstr>
      <vt:lpstr>'Sch31&amp;31T Deferral Calc'!Print_Area</vt:lpstr>
      <vt:lpstr>'Summary of Rates'!Print_Area</vt:lpstr>
      <vt:lpstr>'Typical Res Bill Combined'!Print_Area</vt:lpstr>
      <vt:lpstr>'2018 Weather Adj'!Print_Titles</vt:lpstr>
      <vt:lpstr>'Account Balance'!Print_Titles</vt:lpstr>
      <vt:lpstr>'Sch 142 Revenue (Decoupling)'!Print_Titles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</dc:creator>
  <cp:lastModifiedBy>Puget Sound Energy</cp:lastModifiedBy>
  <cp:lastPrinted>2019-04-01T21:51:33Z</cp:lastPrinted>
  <dcterms:created xsi:type="dcterms:W3CDTF">2018-03-12T16:56:24Z</dcterms:created>
  <dcterms:modified xsi:type="dcterms:W3CDTF">2019-04-01T22:20:44Z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0x0101006E56B4D1795A2E4DB2F0B01679ED314A00F0E623C7403D0243BC98BD4576CBBCA0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