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125"/>
  </bookViews>
  <sheets>
    <sheet name="WA Decoupling Year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3'!$A$1:$K$133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1" i="1" l="1"/>
  <c r="K120" i="1"/>
  <c r="K119" i="1"/>
  <c r="K92" i="1"/>
  <c r="K91" i="1"/>
  <c r="K85" i="1"/>
  <c r="K63" i="1"/>
  <c r="K62" i="1"/>
  <c r="K61" i="1"/>
  <c r="K56" i="1"/>
  <c r="K55" i="1"/>
  <c r="K33" i="1"/>
  <c r="K32" i="1"/>
  <c r="I119" i="1"/>
  <c r="J119" i="1" s="1"/>
  <c r="K114" i="1"/>
  <c r="I102" i="1"/>
  <c r="I103" i="1" s="1"/>
  <c r="F102" i="1"/>
  <c r="E102" i="1"/>
  <c r="H103" i="1"/>
  <c r="K108" i="1"/>
  <c r="J99" i="1"/>
  <c r="I99" i="1"/>
  <c r="H99" i="1"/>
  <c r="F98" i="1"/>
  <c r="E98" i="1"/>
  <c r="H87" i="1"/>
  <c r="I84" i="1"/>
  <c r="K79" i="1"/>
  <c r="I73" i="1"/>
  <c r="E73" i="1"/>
  <c r="K72" i="1"/>
  <c r="F73" i="1"/>
  <c r="J70" i="1"/>
  <c r="I70" i="1"/>
  <c r="E69" i="1"/>
  <c r="H70" i="1"/>
  <c r="J61" i="1"/>
  <c r="I61" i="1"/>
  <c r="H65" i="1"/>
  <c r="I64" i="1" s="1"/>
  <c r="J55" i="1"/>
  <c r="I55" i="1"/>
  <c r="J44" i="1"/>
  <c r="J45" i="1" s="1"/>
  <c r="I44" i="1"/>
  <c r="I45" i="1" s="1"/>
  <c r="E44" i="1"/>
  <c r="J41" i="1"/>
  <c r="I41" i="1"/>
  <c r="E40" i="1"/>
  <c r="H35" i="1"/>
  <c r="I34" i="1" s="1"/>
  <c r="J31" i="1"/>
  <c r="K31" i="1" s="1"/>
  <c r="I31" i="1"/>
  <c r="H28" i="1"/>
  <c r="K26" i="1"/>
  <c r="J25" i="1"/>
  <c r="K25" i="1" s="1"/>
  <c r="I25" i="1"/>
  <c r="K20" i="1"/>
  <c r="J14" i="1"/>
  <c r="J15" i="1" s="1"/>
  <c r="F14" i="1"/>
  <c r="E14" i="1"/>
  <c r="K13" i="1"/>
  <c r="J11" i="1"/>
  <c r="I11" i="1"/>
  <c r="H11" i="1"/>
  <c r="F10" i="1"/>
  <c r="E10" i="1"/>
  <c r="J47" i="1" l="1"/>
  <c r="I47" i="1"/>
  <c r="J17" i="1"/>
  <c r="K11" i="1"/>
  <c r="I27" i="1"/>
  <c r="I28" i="1" s="1"/>
  <c r="K50" i="1"/>
  <c r="F40" i="1"/>
  <c r="H15" i="1"/>
  <c r="I65" i="1"/>
  <c r="I14" i="1"/>
  <c r="I15" i="1" s="1"/>
  <c r="I17" i="1" s="1"/>
  <c r="I35" i="1"/>
  <c r="H41" i="1"/>
  <c r="K43" i="1"/>
  <c r="H45" i="1"/>
  <c r="F44" i="1"/>
  <c r="H105" i="1"/>
  <c r="H58" i="1"/>
  <c r="F69" i="1"/>
  <c r="I74" i="1"/>
  <c r="I76" i="1" s="1"/>
  <c r="H74" i="1"/>
  <c r="I86" i="1"/>
  <c r="I87" i="1" s="1"/>
  <c r="J90" i="1"/>
  <c r="K90" i="1" s="1"/>
  <c r="I90" i="1"/>
  <c r="H94" i="1"/>
  <c r="K70" i="1"/>
  <c r="I105" i="1"/>
  <c r="J73" i="1"/>
  <c r="J74" i="1" s="1"/>
  <c r="J76" i="1" s="1"/>
  <c r="J84" i="1"/>
  <c r="K84" i="1" s="1"/>
  <c r="J102" i="1"/>
  <c r="J103" i="1" s="1"/>
  <c r="K101" i="1"/>
  <c r="I113" i="1"/>
  <c r="J113" i="1"/>
  <c r="K113" i="1" s="1"/>
  <c r="H116" i="1"/>
  <c r="H123" i="1"/>
  <c r="K99" i="1" l="1"/>
  <c r="H126" i="1"/>
  <c r="H127" i="1"/>
  <c r="J105" i="1"/>
  <c r="K105" i="1" s="1"/>
  <c r="K103" i="1"/>
  <c r="J27" i="1"/>
  <c r="H106" i="1"/>
  <c r="H107" i="1"/>
  <c r="I122" i="1"/>
  <c r="H17" i="1"/>
  <c r="K15" i="1"/>
  <c r="I115" i="1"/>
  <c r="I116" i="1" s="1"/>
  <c r="I93" i="1"/>
  <c r="J86" i="1"/>
  <c r="K41" i="1"/>
  <c r="H76" i="1"/>
  <c r="K74" i="1"/>
  <c r="I57" i="1"/>
  <c r="H47" i="1"/>
  <c r="K45" i="1"/>
  <c r="J34" i="1"/>
  <c r="J64" i="1"/>
  <c r="J65" i="1"/>
  <c r="K65" i="1" s="1"/>
  <c r="J115" i="1" l="1"/>
  <c r="J116" i="1" s="1"/>
  <c r="K116" i="1" s="1"/>
  <c r="K47" i="1"/>
  <c r="H48" i="1"/>
  <c r="H49" i="1"/>
  <c r="K76" i="1"/>
  <c r="H77" i="1"/>
  <c r="H78" i="1" s="1"/>
  <c r="H124" i="1"/>
  <c r="I106" i="1"/>
  <c r="I107" i="1" s="1"/>
  <c r="J35" i="1"/>
  <c r="K35" i="1" s="1"/>
  <c r="J87" i="1"/>
  <c r="K87" i="1" s="1"/>
  <c r="J28" i="1"/>
  <c r="K28" i="1" s="1"/>
  <c r="I58" i="1"/>
  <c r="I123" i="1"/>
  <c r="I94" i="1"/>
  <c r="H18" i="1"/>
  <c r="K17" i="1"/>
  <c r="J106" i="1" l="1"/>
  <c r="I124" i="1"/>
  <c r="J93" i="1"/>
  <c r="I126" i="1"/>
  <c r="J57" i="1"/>
  <c r="I127" i="1"/>
  <c r="I77" i="1"/>
  <c r="I78" i="1" s="1"/>
  <c r="H95" i="1"/>
  <c r="H129" i="1"/>
  <c r="J122" i="1"/>
  <c r="J123" i="1" s="1"/>
  <c r="K123" i="1" s="1"/>
  <c r="H66" i="1"/>
  <c r="I48" i="1"/>
  <c r="I49" i="1" s="1"/>
  <c r="H19" i="1"/>
  <c r="H130" i="1"/>
  <c r="I95" i="1" l="1"/>
  <c r="J77" i="1"/>
  <c r="J48" i="1"/>
  <c r="J49" i="1" s="1"/>
  <c r="K49" i="1" s="1"/>
  <c r="I66" i="1"/>
  <c r="H125" i="1"/>
  <c r="H128" i="1" s="1"/>
  <c r="H36" i="1"/>
  <c r="I18" i="1"/>
  <c r="J58" i="1"/>
  <c r="K58" i="1" s="1"/>
  <c r="J94" i="1"/>
  <c r="K94" i="1" s="1"/>
  <c r="J107" i="1"/>
  <c r="K107" i="1" s="1"/>
  <c r="J124" i="1" l="1"/>
  <c r="J66" i="1"/>
  <c r="J127" i="1"/>
  <c r="K127" i="1" s="1"/>
  <c r="I129" i="1"/>
  <c r="I130" i="1"/>
  <c r="J78" i="1"/>
  <c r="K78" i="1" s="1"/>
  <c r="J126" i="1"/>
  <c r="K126" i="1" s="1"/>
  <c r="I19" i="1"/>
  <c r="I125" i="1" l="1"/>
  <c r="I128" i="1" s="1"/>
  <c r="J18" i="1"/>
  <c r="I36" i="1"/>
  <c r="J95" i="1"/>
  <c r="J130" i="1" l="1"/>
  <c r="J129" i="1"/>
  <c r="J19" i="1"/>
  <c r="K19" i="1" s="1"/>
  <c r="K95" i="1" l="1"/>
  <c r="K124" i="1"/>
  <c r="J125" i="1"/>
  <c r="J36" i="1"/>
  <c r="K66" i="1"/>
  <c r="J128" i="1" l="1"/>
  <c r="K128" i="1" s="1"/>
  <c r="K125" i="1"/>
  <c r="K64" i="1"/>
  <c r="K36" i="1"/>
  <c r="K27" i="1" l="1"/>
  <c r="K34" i="1"/>
  <c r="K86" i="1"/>
  <c r="K115" i="1" l="1"/>
  <c r="K122" i="1"/>
  <c r="K57" i="1" l="1"/>
  <c r="K48" i="1"/>
  <c r="K93" i="1"/>
  <c r="K106" i="1" l="1"/>
  <c r="K77" i="1"/>
  <c r="K130" i="1" l="1"/>
  <c r="K129" i="1"/>
  <c r="K18" i="1"/>
</calcChain>
</file>

<file path=xl/sharedStrings.xml><?xml version="1.0" encoding="utf-8"?>
<sst xmlns="http://schemas.openxmlformats.org/spreadsheetml/2006/main" count="302" uniqueCount="81">
  <si>
    <t>Washington Decoupling Mechanism Calculation</t>
  </si>
  <si>
    <t>Base for 9/15/16</t>
  </si>
  <si>
    <t>Base for 9/15/17</t>
  </si>
  <si>
    <t>ACTUAL 12 mo ending</t>
  </si>
  <si>
    <t>Calendar Year 2018</t>
  </si>
  <si>
    <t xml:space="preserve"> </t>
  </si>
  <si>
    <t>Deferral Year 3</t>
  </si>
  <si>
    <t>Line No.</t>
  </si>
  <si>
    <t>Calculation</t>
  </si>
  <si>
    <t>July</t>
  </si>
  <si>
    <t>August</t>
  </si>
  <si>
    <t>September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</si>
  <si>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</si>
  <si>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</si>
  <si>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</si>
  <si>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</si>
  <si>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</si>
  <si>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</si>
  <si>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</si>
  <si>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</si>
  <si>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</si>
  <si>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</si>
  <si>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</si>
  <si>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</si>
  <si>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</si>
  <si>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</si>
  <si>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</si>
  <si>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</si>
  <si>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</si>
  <si>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</si>
  <si>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</si>
  <si>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</si>
  <si>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</si>
  <si>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</si>
  <si>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</si>
  <si>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</si>
  <si>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</si>
  <si>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</si>
  <si>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</si>
  <si>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</si>
  <si>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</si>
  <si>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3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</si>
  <si>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</si>
  <si>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</si>
  <si>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</si>
  <si>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(9)</t>
  </si>
  <si>
    <t>Current Period Cumulative Deferral</t>
  </si>
  <si>
    <t xml:space="preserve">2.5 % Deferral Trigger </t>
  </si>
  <si>
    <t>(11)</t>
  </si>
  <si>
    <t>Trigger Threshold met?</t>
  </si>
  <si>
    <t>YES</t>
  </si>
  <si>
    <t>5% Cap</t>
  </si>
  <si>
    <t>5% Cap met?</t>
  </si>
  <si>
    <t>NO</t>
  </si>
  <si>
    <t>Year 1 Amortization</t>
  </si>
  <si>
    <r>
      <t xml:space="preserve">Combined 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</si>
  <si>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r>
      <rPr>
        <b/>
        <sz val="12"/>
        <color rgb="FFFF0000"/>
        <rFont val="Calibri"/>
        <family val="2"/>
        <scheme val="minor"/>
      </rPr>
      <t>(Sur-credit)</t>
    </r>
    <r>
      <rPr>
        <b/>
        <sz val="12"/>
        <rFont val="Calibri"/>
        <family val="2"/>
        <scheme val="minor"/>
      </rPr>
      <t>/Surcharge Distribution</t>
    </r>
  </si>
  <si>
    <t>Cumulative Year 1 Deferral Balance</t>
  </si>
  <si>
    <t>Year 2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</si>
  <si>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</si>
  <si>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</si>
  <si>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t>(22)</t>
  </si>
  <si>
    <t>Cumulative Year 2 Deferral Balance</t>
  </si>
  <si>
    <t>(23)</t>
  </si>
  <si>
    <t>Total Cumulative Deferral Balance - All Years</t>
  </si>
  <si>
    <t>SCH. 24 - Small General Service (&lt;100 kW)</t>
  </si>
  <si>
    <t>SCH. 36 - Large General Service (&gt;100 kW, &lt;1,000 kW)</t>
  </si>
  <si>
    <t>SCH. 40 - Irrigation</t>
  </si>
  <si>
    <r>
      <t>Year 3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</si>
  <si>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</si>
  <si>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1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</si>
  <si>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</si>
  <si>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Overall Revenue Impact for all Decoupling Years **</t>
  </si>
  <si>
    <t>Overall Revenue Impact for Year 3 Only - Current Month</t>
  </si>
  <si>
    <t>*Monthly FERC rate</t>
  </si>
  <si>
    <t>**Includes Year 3 plus Year 1 Schedule 93 balance reduction and Year 1 &amp; 2 balance interest</t>
  </si>
  <si>
    <t>ck formulas</t>
  </si>
  <si>
    <t>FERC rate</t>
  </si>
  <si>
    <t>July 2018</t>
  </si>
  <si>
    <t>August 2018</t>
  </si>
  <si>
    <t xml:space="preserve">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</si>
</sst>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88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4" fillId="0" borderId="0" xfId="8" applyNumberFormat="1" applyFont="1" applyFill="1"/>
    <xf numFmtId="42" fontId="4" fillId="0" borderId="0" xfId="8" applyNumberFormat="1" applyFont="1" applyFill="1" applyBorder="1"/>
    <xf numFmtId="5" fontId="3" fillId="0" borderId="0" xfId="8" applyNumberFormat="1" applyFont="1" applyFill="1" applyBorder="1"/>
    <xf numFmtId="5" fontId="4" fillId="0" borderId="0" xfId="8" applyNumberFormat="1" applyFont="1" applyFill="1" applyBorder="1"/>
    <xf numFmtId="167" fontId="16" fillId="0" borderId="0" xfId="7" applyNumberFormat="1" applyFont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167" fontId="3" fillId="0" borderId="0" xfId="8" applyNumberFormat="1" applyFont="1" applyFill="1" applyBorder="1"/>
    <xf numFmtId="5" fontId="3" fillId="0" borderId="0" xfId="8" applyNumberFormat="1" applyFont="1" applyFill="1"/>
    <xf numFmtId="5" fontId="4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0" fontId="5" fillId="0" borderId="0" xfId="3" applyNumberFormat="1" applyFont="1"/>
    <xf numFmtId="170" fontId="4" fillId="0" borderId="0" xfId="8" quotePrefix="1" applyNumberFormat="1" applyFont="1" applyFill="1" applyBorder="1" applyAlignment="1">
      <alignment horizontal="left"/>
    </xf>
    <xf numFmtId="170" fontId="4" fillId="0" borderId="0" xfId="8" quotePrefix="1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Continuous"/>
    </xf>
    <xf numFmtId="0" fontId="5" fillId="2" borderId="2" xfId="3" applyFont="1" applyFill="1" applyBorder="1" applyAlignment="1">
      <alignment horizontal="centerContinuous"/>
    </xf>
    <xf numFmtId="0" fontId="5" fillId="2" borderId="3" xfId="3" applyFont="1" applyFill="1" applyBorder="1" applyAlignment="1">
      <alignment horizontal="centerContinuous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2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40"/>
  <sheetViews>
    <sheetView tabSelected="1" zoomScale="80" zoomScaleNormal="80" zoomScaleSheetLayoutView="70" workbookViewId="0">
      <pane ySplit="6" topLeftCell="A7" activePane="bottomLeft" state="frozen"/>
      <selection pane="bottomLeft" activeCell="B1" sqref="B1"/>
    </sheetView>
  </sheetViews>
  <sheetFormatPr defaultRowHeight="15.75"/>
  <cols>
    <col min="1" max="1" width="1.7109375" style="80" customWidth="1"/>
    <col min="2" max="2" width="5.7109375" style="80" customWidth="1"/>
    <col min="3" max="3" width="8.5703125" style="4" bestFit="1" customWidth="1"/>
    <col min="4" max="4" width="51.85546875" style="80" customWidth="1"/>
    <col min="5" max="5" width="15.5703125" style="4" hidden="1" customWidth="1"/>
    <col min="6" max="6" width="17.5703125" style="4" customWidth="1"/>
    <col min="7" max="7" width="19.7109375" style="4" customWidth="1"/>
    <col min="8" max="10" width="15.7109375" style="4" customWidth="1"/>
    <col min="11" max="11" width="16.85546875" style="4" bestFit="1" customWidth="1"/>
    <col min="12" max="16384" width="9.140625" style="4"/>
  </cols>
  <sheetData>
    <row r="1" spans="1:11">
      <c r="A1" s="1"/>
      <c r="B1" s="2"/>
      <c r="C1" s="3"/>
      <c r="D1" s="2"/>
      <c r="E1" s="3"/>
      <c r="F1" s="3"/>
      <c r="G1" s="3"/>
      <c r="H1" s="3"/>
      <c r="I1" s="3"/>
      <c r="J1" s="3"/>
      <c r="K1" s="3"/>
    </row>
    <row r="2" spans="1:11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</row>
    <row r="4" spans="1:11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3" t="s">
        <v>4</v>
      </c>
      <c r="I4" s="84"/>
      <c r="J4" s="85"/>
    </row>
    <row r="5" spans="1:11">
      <c r="A5" s="2"/>
      <c r="B5" s="1"/>
      <c r="C5" s="12"/>
      <c r="D5" s="10" t="s">
        <v>5</v>
      </c>
      <c r="E5" s="13"/>
      <c r="F5" s="13"/>
      <c r="G5" s="12"/>
      <c r="H5" s="86" t="s">
        <v>6</v>
      </c>
      <c r="I5" s="87"/>
      <c r="J5" s="87"/>
      <c r="K5" s="14"/>
    </row>
    <row r="6" spans="1:11">
      <c r="A6" s="2"/>
      <c r="B6" s="2"/>
      <c r="C6" s="15" t="s">
        <v>7</v>
      </c>
      <c r="D6" s="16" t="s">
        <v>5</v>
      </c>
      <c r="E6" s="17" t="s">
        <v>5</v>
      </c>
      <c r="F6" s="17" t="s">
        <v>5</v>
      </c>
      <c r="G6" s="15" t="s">
        <v>8</v>
      </c>
      <c r="H6" s="15" t="s">
        <v>9</v>
      </c>
      <c r="I6" s="15" t="s">
        <v>10</v>
      </c>
      <c r="J6" s="18" t="s">
        <v>11</v>
      </c>
      <c r="K6" s="19" t="s">
        <v>12</v>
      </c>
    </row>
    <row r="7" spans="1:11">
      <c r="A7" s="2"/>
      <c r="B7" s="20" t="s">
        <v>13</v>
      </c>
      <c r="C7" s="21" t="s">
        <v>14</v>
      </c>
      <c r="D7" s="22" t="s">
        <v>15</v>
      </c>
      <c r="E7" s="23" t="s">
        <v>16</v>
      </c>
      <c r="F7" s="23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1" t="s">
        <v>31</v>
      </c>
    </row>
    <row r="8" spans="1:11">
      <c r="A8" s="2"/>
      <c r="B8" s="1" t="s">
        <v>32</v>
      </c>
      <c r="C8" s="24"/>
      <c r="D8" s="25"/>
      <c r="E8" s="26"/>
      <c r="F8" s="26"/>
      <c r="G8" s="24"/>
      <c r="H8" s="27">
        <v>201807</v>
      </c>
      <c r="I8" s="27">
        <v>201808</v>
      </c>
      <c r="J8" s="27">
        <v>201809</v>
      </c>
      <c r="K8" s="24"/>
    </row>
    <row r="9" spans="1:11">
      <c r="A9" s="2"/>
      <c r="B9" s="2"/>
      <c r="C9" s="28" t="s">
        <v>13</v>
      </c>
      <c r="D9" s="29" t="s">
        <v>33</v>
      </c>
      <c r="E9" s="30">
        <v>105258.64978493931</v>
      </c>
      <c r="F9" s="30">
        <v>105258.64978493931</v>
      </c>
      <c r="G9" s="31"/>
      <c r="H9" s="32">
        <v>107642</v>
      </c>
      <c r="I9" s="32">
        <v>107693</v>
      </c>
      <c r="J9" s="32">
        <v>107820</v>
      </c>
      <c r="K9" s="31"/>
    </row>
    <row r="10" spans="1:11">
      <c r="A10" s="2"/>
      <c r="B10" s="2"/>
      <c r="C10" s="28" t="s">
        <v>14</v>
      </c>
      <c r="D10" s="33" t="s">
        <v>34</v>
      </c>
      <c r="E10" s="34">
        <f>E11/E9</f>
        <v>758.04754710531631</v>
      </c>
      <c r="F10" s="34">
        <f>F11/F9</f>
        <v>790.46965214820557</v>
      </c>
      <c r="G10" s="35"/>
      <c r="H10" s="36">
        <v>46.152828727582389</v>
      </c>
      <c r="I10" s="36">
        <v>61.719551580053853</v>
      </c>
      <c r="J10" s="36">
        <v>56.811872571839537</v>
      </c>
      <c r="K10" s="37"/>
    </row>
    <row r="11" spans="1:11">
      <c r="A11" s="2"/>
      <c r="B11" s="2"/>
      <c r="C11" s="28" t="s">
        <v>15</v>
      </c>
      <c r="D11" s="33" t="s">
        <v>35</v>
      </c>
      <c r="E11" s="38">
        <v>79791061.281090766</v>
      </c>
      <c r="F11" s="38">
        <v>83203768.281090766</v>
      </c>
      <c r="G11" s="39" t="s">
        <v>36</v>
      </c>
      <c r="H11" s="35">
        <f>H10*H9</f>
        <v>4967982.7898944234</v>
      </c>
      <c r="I11" s="35">
        <f>I10*I9</f>
        <v>6646763.66831074</v>
      </c>
      <c r="J11" s="35">
        <f>J10*J9</f>
        <v>6125456.1006957386</v>
      </c>
      <c r="K11" s="35">
        <f>SUM(H11:J11)</f>
        <v>17740202.5589009</v>
      </c>
    </row>
    <row r="12" spans="1:11">
      <c r="A12" s="2"/>
      <c r="B12" s="2"/>
      <c r="C12" s="40"/>
      <c r="D12" s="33"/>
      <c r="E12" s="30"/>
      <c r="F12" s="30"/>
      <c r="G12" s="41"/>
      <c r="H12" s="41"/>
      <c r="I12" s="41"/>
      <c r="J12" s="41"/>
      <c r="K12" s="41"/>
    </row>
    <row r="13" spans="1:11">
      <c r="A13" s="2"/>
      <c r="B13" s="2"/>
      <c r="C13" s="28" t="s">
        <v>16</v>
      </c>
      <c r="D13" s="29" t="s">
        <v>37</v>
      </c>
      <c r="E13" s="30">
        <v>1569786637.4891768</v>
      </c>
      <c r="F13" s="30">
        <v>1569786637.4891768</v>
      </c>
      <c r="G13" s="42"/>
      <c r="H13" s="32">
        <v>111536257</v>
      </c>
      <c r="I13" s="32">
        <v>134299314</v>
      </c>
      <c r="J13" s="32">
        <v>102120686</v>
      </c>
      <c r="K13" s="42">
        <f>SUM(H13:J13)</f>
        <v>347956257</v>
      </c>
    </row>
    <row r="14" spans="1:11">
      <c r="A14" s="2"/>
      <c r="B14" s="2"/>
      <c r="C14" s="28" t="s">
        <v>17</v>
      </c>
      <c r="D14" s="33" t="s">
        <v>38</v>
      </c>
      <c r="E14" s="43">
        <f>E11/E13</f>
        <v>5.0829239704010987E-2</v>
      </c>
      <c r="F14" s="43">
        <f>F11/F13</f>
        <v>5.3003233875256142E-2</v>
      </c>
      <c r="G14" s="44"/>
      <c r="H14" s="45">
        <v>5.3003233875256142E-2</v>
      </c>
      <c r="I14" s="45">
        <f>$H$14</f>
        <v>5.3003233875256142E-2</v>
      </c>
      <c r="J14" s="45">
        <f t="shared" ref="J14" si="0">$H$14</f>
        <v>5.3003233875256142E-2</v>
      </c>
      <c r="K14" s="45"/>
    </row>
    <row r="15" spans="1:11">
      <c r="A15" s="2"/>
      <c r="B15" s="2"/>
      <c r="C15" s="28" t="s">
        <v>18</v>
      </c>
      <c r="D15" s="33" t="s">
        <v>39</v>
      </c>
      <c r="E15" s="38" t="s">
        <v>5</v>
      </c>
      <c r="F15" s="38" t="s">
        <v>5</v>
      </c>
      <c r="G15" s="46" t="s">
        <v>40</v>
      </c>
      <c r="H15" s="47">
        <f>H13*H14</f>
        <v>5911782.3153416747</v>
      </c>
      <c r="I15" s="47">
        <f>I13*I14</f>
        <v>7118297.9492284618</v>
      </c>
      <c r="J15" s="47">
        <f>J13*J14</f>
        <v>5412726.6035595955</v>
      </c>
      <c r="K15" s="35">
        <f>SUM(H15:J15)</f>
        <v>18442806.86812973</v>
      </c>
    </row>
    <row r="16" spans="1:11">
      <c r="A16" s="2"/>
      <c r="B16" s="2"/>
      <c r="C16" s="40"/>
      <c r="D16" s="48" t="s">
        <v>41</v>
      </c>
      <c r="E16" s="49"/>
      <c r="F16" s="49"/>
      <c r="G16" s="41"/>
      <c r="H16" s="41"/>
      <c r="I16" s="41"/>
      <c r="J16" s="41"/>
      <c r="K16" s="41"/>
    </row>
    <row r="17" spans="1:11">
      <c r="A17" s="2"/>
      <c r="B17" s="2"/>
      <c r="C17" s="28" t="s">
        <v>19</v>
      </c>
      <c r="D17" s="25" t="s">
        <v>42</v>
      </c>
      <c r="E17" s="50"/>
      <c r="F17" s="50"/>
      <c r="G17" s="51" t="s">
        <v>43</v>
      </c>
      <c r="H17" s="52">
        <f t="shared" ref="H17:J17" si="1">H15-H11</f>
        <v>943799.52544725128</v>
      </c>
      <c r="I17" s="52">
        <f t="shared" si="1"/>
        <v>471534.2809177218</v>
      </c>
      <c r="J17" s="52">
        <f t="shared" si="1"/>
        <v>-712729.49713614304</v>
      </c>
      <c r="K17" s="52">
        <f>SUM(H17:J17)</f>
        <v>702604.30922883004</v>
      </c>
    </row>
    <row r="18" spans="1:11">
      <c r="A18" s="2"/>
      <c r="B18" s="2"/>
      <c r="C18" s="28" t="s">
        <v>20</v>
      </c>
      <c r="D18" s="25" t="s">
        <v>44</v>
      </c>
      <c r="E18" s="50"/>
      <c r="F18" s="50"/>
      <c r="G18" s="53"/>
      <c r="H18" s="52">
        <f>(H17/2)*H138</f>
        <v>1887.5990508945026</v>
      </c>
      <c r="I18" s="52">
        <f>(H19+I17/2)*H139</f>
        <v>4725.8170598280267</v>
      </c>
      <c r="J18" s="52">
        <f>(I19+J17/2)*H140</f>
        <v>4155.7716482397327</v>
      </c>
      <c r="K18" s="52">
        <f>SUM(H18:J18)</f>
        <v>10769.187758962262</v>
      </c>
    </row>
    <row r="19" spans="1:11">
      <c r="A19" s="54"/>
      <c r="B19" s="54"/>
      <c r="C19" s="28" t="s">
        <v>45</v>
      </c>
      <c r="D19" s="10" t="s">
        <v>46</v>
      </c>
      <c r="E19" s="50"/>
      <c r="F19" s="50"/>
      <c r="G19" s="55" t="s">
        <v>5</v>
      </c>
      <c r="H19" s="56">
        <f>H17+H18</f>
        <v>945687.12449814577</v>
      </c>
      <c r="I19" s="56">
        <f t="shared" ref="I19:J19" si="2">H19+I17+I18</f>
        <v>1421947.2224756954</v>
      </c>
      <c r="J19" s="56">
        <f t="shared" si="2"/>
        <v>713373.49698779208</v>
      </c>
      <c r="K19" s="53">
        <f>J19</f>
        <v>713373.49698779208</v>
      </c>
    </row>
    <row r="20" spans="1:11">
      <c r="A20" s="54"/>
      <c r="B20" s="54"/>
      <c r="C20" s="28" t="s">
        <v>21</v>
      </c>
      <c r="D20" s="10" t="s">
        <v>47</v>
      </c>
      <c r="E20" s="50"/>
      <c r="F20" s="50"/>
      <c r="G20" s="55"/>
      <c r="H20" s="56"/>
      <c r="I20" s="56"/>
      <c r="J20" s="56"/>
      <c r="K20" s="57">
        <f>-ROUND(F11*0.025,0)</f>
        <v>-2080094</v>
      </c>
    </row>
    <row r="21" spans="1:11">
      <c r="A21" s="54"/>
      <c r="B21" s="54"/>
      <c r="C21" s="28" t="s">
        <v>48</v>
      </c>
      <c r="D21" s="10" t="s">
        <v>49</v>
      </c>
      <c r="E21" s="50"/>
      <c r="F21" s="50"/>
      <c r="G21" s="55"/>
      <c r="H21" s="56"/>
      <c r="I21" s="56"/>
      <c r="J21" s="56"/>
      <c r="K21" s="56" t="s">
        <v>50</v>
      </c>
    </row>
    <row r="22" spans="1:11">
      <c r="A22" s="54"/>
      <c r="B22" s="54"/>
      <c r="C22" s="28" t="s">
        <v>22</v>
      </c>
      <c r="D22" s="10" t="s">
        <v>51</v>
      </c>
      <c r="E22" s="50"/>
      <c r="F22" s="50"/>
      <c r="G22" s="55"/>
      <c r="H22" s="56"/>
      <c r="I22" s="56"/>
      <c r="J22" s="56"/>
      <c r="K22" s="57" t="s">
        <v>5</v>
      </c>
    </row>
    <row r="23" spans="1:11">
      <c r="A23" s="54"/>
      <c r="B23" s="54"/>
      <c r="C23" s="28" t="s">
        <v>23</v>
      </c>
      <c r="D23" s="10" t="s">
        <v>52</v>
      </c>
      <c r="E23" s="50"/>
      <c r="F23" s="50"/>
      <c r="G23" s="55"/>
      <c r="H23" s="56"/>
      <c r="I23" s="56"/>
      <c r="J23" s="56"/>
      <c r="K23" s="56" t="s">
        <v>53</v>
      </c>
    </row>
    <row r="24" spans="1:11">
      <c r="A24" s="54"/>
      <c r="B24" s="54"/>
      <c r="C24" s="28"/>
      <c r="D24" s="58" t="s">
        <v>54</v>
      </c>
      <c r="E24" s="50"/>
      <c r="F24" s="50"/>
      <c r="G24" s="55"/>
      <c r="H24" s="56"/>
      <c r="I24" s="56"/>
      <c r="J24" s="56"/>
      <c r="K24" s="56"/>
    </row>
    <row r="25" spans="1:11">
      <c r="A25" s="2"/>
      <c r="B25" s="2"/>
      <c r="C25" s="28" t="s">
        <v>24</v>
      </c>
      <c r="D25" s="25" t="s">
        <v>55</v>
      </c>
      <c r="E25" s="50"/>
      <c r="F25" s="50"/>
      <c r="G25" s="51"/>
      <c r="H25" s="47">
        <v>2294334.6103654355</v>
      </c>
      <c r="I25" s="47">
        <f>$H$25</f>
        <v>2294334.6103654355</v>
      </c>
      <c r="J25" s="47">
        <f t="shared" ref="J25" si="3">$H$25</f>
        <v>2294334.6103654355</v>
      </c>
      <c r="K25" s="59">
        <f>J25</f>
        <v>2294334.6103654355</v>
      </c>
    </row>
    <row r="26" spans="1:11">
      <c r="A26" s="2"/>
      <c r="B26" s="2"/>
      <c r="C26" s="28" t="s">
        <v>25</v>
      </c>
      <c r="D26" s="25" t="s">
        <v>56</v>
      </c>
      <c r="E26" s="50"/>
      <c r="F26" s="50"/>
      <c r="G26" s="51"/>
      <c r="H26" s="52">
        <v>-242034</v>
      </c>
      <c r="I26" s="52">
        <v>-291430</v>
      </c>
      <c r="J26" s="52">
        <v>-221602</v>
      </c>
      <c r="K26" s="52">
        <f>SUM(H26:J26)</f>
        <v>-755066</v>
      </c>
    </row>
    <row r="27" spans="1:11">
      <c r="A27" s="2"/>
      <c r="B27" s="2"/>
      <c r="C27" s="28" t="s">
        <v>26</v>
      </c>
      <c r="D27" s="25" t="s">
        <v>44</v>
      </c>
      <c r="E27" s="50"/>
      <c r="F27" s="50"/>
      <c r="G27" s="51"/>
      <c r="H27" s="47">
        <v>8693.2704414617419</v>
      </c>
      <c r="I27" s="52">
        <f>(H28+I26/2)*H139</f>
        <v>7661.1155232275896</v>
      </c>
      <c r="J27" s="52">
        <f>(I28+J26/2)*H140</f>
        <v>6499.0535856874867</v>
      </c>
      <c r="K27" s="52">
        <f>SUM(H27:J27)</f>
        <v>22853.439550376817</v>
      </c>
    </row>
    <row r="28" spans="1:11">
      <c r="A28" s="54"/>
      <c r="B28" s="54"/>
      <c r="C28" s="28" t="s">
        <v>27</v>
      </c>
      <c r="D28" s="10" t="s">
        <v>57</v>
      </c>
      <c r="E28" s="50"/>
      <c r="F28" s="50"/>
      <c r="G28" s="55" t="s">
        <v>5</v>
      </c>
      <c r="H28" s="56">
        <f>H25+H26+H27</f>
        <v>2060993.8808068973</v>
      </c>
      <c r="I28" s="56">
        <f>H28+I26+I27</f>
        <v>1777224.9963301248</v>
      </c>
      <c r="J28" s="56">
        <f>I28+J26+J27</f>
        <v>1562122.0499158122</v>
      </c>
      <c r="K28" s="60">
        <f>J28</f>
        <v>1562122.0499158122</v>
      </c>
    </row>
    <row r="29" spans="1:11">
      <c r="A29" s="54"/>
      <c r="B29" s="54"/>
      <c r="C29" s="28"/>
      <c r="D29" s="10"/>
      <c r="E29" s="50"/>
      <c r="F29" s="50"/>
      <c r="G29" s="55"/>
      <c r="H29" s="61"/>
      <c r="I29" s="61"/>
      <c r="J29" s="61"/>
      <c r="K29" s="62"/>
    </row>
    <row r="30" spans="1:11">
      <c r="A30" s="54"/>
      <c r="B30" s="54"/>
      <c r="C30" s="28"/>
      <c r="D30" s="58" t="s">
        <v>58</v>
      </c>
      <c r="E30" s="50"/>
      <c r="F30" s="50"/>
      <c r="G30" s="55"/>
      <c r="H30" s="56"/>
      <c r="I30" s="56"/>
      <c r="J30" s="56"/>
      <c r="K30" s="56"/>
    </row>
    <row r="31" spans="1:11">
      <c r="A31" s="2"/>
      <c r="B31" s="2"/>
      <c r="C31" s="28" t="s">
        <v>28</v>
      </c>
      <c r="D31" s="25" t="s">
        <v>59</v>
      </c>
      <c r="E31" s="50"/>
      <c r="F31" s="50"/>
      <c r="G31" s="51"/>
      <c r="H31" s="63">
        <v>-2281866.6272436134</v>
      </c>
      <c r="I31" s="63">
        <f t="shared" ref="I31:J31" si="4">$H$31</f>
        <v>-2281866.6272436134</v>
      </c>
      <c r="J31" s="63">
        <f t="shared" si="4"/>
        <v>-2281866.6272436134</v>
      </c>
      <c r="K31" s="59">
        <f>J31</f>
        <v>-2281866.6272436134</v>
      </c>
    </row>
    <row r="32" spans="1:11">
      <c r="A32" s="2"/>
      <c r="B32" s="2"/>
      <c r="C32" s="28" t="s">
        <v>29</v>
      </c>
      <c r="D32" s="25" t="s">
        <v>60</v>
      </c>
      <c r="E32" s="50"/>
      <c r="F32" s="50"/>
      <c r="G32" s="51"/>
      <c r="H32" s="47">
        <v>0</v>
      </c>
      <c r="I32" s="47">
        <v>0</v>
      </c>
      <c r="J32" s="47">
        <v>0</v>
      </c>
      <c r="K32" s="59">
        <f>J32</f>
        <v>0</v>
      </c>
    </row>
    <row r="33" spans="1:16">
      <c r="A33" s="2"/>
      <c r="B33" s="2"/>
      <c r="C33" s="28" t="s">
        <v>30</v>
      </c>
      <c r="D33" s="25" t="s">
        <v>56</v>
      </c>
      <c r="E33" s="50"/>
      <c r="F33" s="50"/>
      <c r="G33" s="51"/>
      <c r="H33" s="47">
        <v>0</v>
      </c>
      <c r="I33" s="47">
        <v>0</v>
      </c>
      <c r="J33" s="47">
        <v>0</v>
      </c>
      <c r="K33" s="52">
        <f>J33</f>
        <v>0</v>
      </c>
    </row>
    <row r="34" spans="1:16">
      <c r="A34" s="2"/>
      <c r="B34" s="2"/>
      <c r="C34" s="28" t="s">
        <v>31</v>
      </c>
      <c r="D34" s="25" t="s">
        <v>44</v>
      </c>
      <c r="E34" s="50"/>
      <c r="F34" s="50"/>
      <c r="G34" s="51"/>
      <c r="H34" s="63">
        <v>-9127.466508974454</v>
      </c>
      <c r="I34" s="63">
        <f>(H35+I33/2)*H139</f>
        <v>-9163.9763750103502</v>
      </c>
      <c r="J34" s="47">
        <f>(I35+J33/2)*H140</f>
        <v>-8970.6164734976319</v>
      </c>
      <c r="K34" s="52">
        <f>SUM(H34:J34)</f>
        <v>-27262.059357482438</v>
      </c>
      <c r="P34" s="4" t="s">
        <v>5</v>
      </c>
    </row>
    <row r="35" spans="1:16">
      <c r="A35" s="54"/>
      <c r="B35" s="54"/>
      <c r="C35" s="28" t="s">
        <v>61</v>
      </c>
      <c r="D35" s="10" t="s">
        <v>62</v>
      </c>
      <c r="E35" s="50"/>
      <c r="F35" s="50"/>
      <c r="G35" s="55" t="s">
        <v>5</v>
      </c>
      <c r="H35" s="56">
        <f>H31+H32+H33+H34</f>
        <v>-2290994.0937525877</v>
      </c>
      <c r="I35" s="56">
        <f>H35+I33+I34</f>
        <v>-2300158.070127598</v>
      </c>
      <c r="J35" s="56">
        <f t="shared" ref="J35" si="5">I35+J33+J34</f>
        <v>-2309128.6866010958</v>
      </c>
      <c r="K35" s="56">
        <f>J35</f>
        <v>-2309128.6866010958</v>
      </c>
    </row>
    <row r="36" spans="1:16" s="64" customFormat="1">
      <c r="A36" s="54"/>
      <c r="B36" s="54"/>
      <c r="C36" s="28" t="s">
        <v>63</v>
      </c>
      <c r="D36" s="10" t="s">
        <v>64</v>
      </c>
      <c r="E36" s="50"/>
      <c r="F36" s="50"/>
      <c r="G36" s="55" t="s">
        <v>5</v>
      </c>
      <c r="H36" s="56">
        <f>H19+H28+H35</f>
        <v>715686.91155245528</v>
      </c>
      <c r="I36" s="56">
        <f t="shared" ref="I36:K36" si="6">I19+I28+I35</f>
        <v>899014.14867822221</v>
      </c>
      <c r="J36" s="56">
        <f t="shared" si="6"/>
        <v>-33633.139697491657</v>
      </c>
      <c r="K36" s="56">
        <f t="shared" si="6"/>
        <v>-33633.139697491657</v>
      </c>
    </row>
    <row r="37" spans="1:16" s="64" customFormat="1">
      <c r="A37" s="65"/>
      <c r="B37" s="65"/>
      <c r="C37" s="66"/>
      <c r="D37" s="16"/>
      <c r="E37" s="67"/>
      <c r="F37" s="67"/>
      <c r="G37" s="68"/>
      <c r="H37" s="69"/>
      <c r="I37" s="69"/>
      <c r="J37" s="69"/>
      <c r="K37" s="70"/>
    </row>
    <row r="38" spans="1:16">
      <c r="A38" s="2"/>
      <c r="B38" s="1" t="s">
        <v>65</v>
      </c>
      <c r="C38" s="24"/>
      <c r="D38" s="25"/>
      <c r="E38" s="26"/>
      <c r="F38" s="26"/>
      <c r="G38" s="24"/>
      <c r="H38" s="24"/>
      <c r="I38" s="24"/>
      <c r="J38" s="24"/>
      <c r="K38" s="24"/>
    </row>
    <row r="39" spans="1:16">
      <c r="A39" s="2"/>
      <c r="B39" s="2"/>
      <c r="C39" s="28" t="s">
        <v>13</v>
      </c>
      <c r="D39" s="29" t="s">
        <v>33</v>
      </c>
      <c r="E39" s="30">
        <v>19046.041792326934</v>
      </c>
      <c r="F39" s="30">
        <v>19046.041792326934</v>
      </c>
      <c r="G39" s="31"/>
      <c r="H39" s="32">
        <v>19876</v>
      </c>
      <c r="I39" s="32">
        <v>19908</v>
      </c>
      <c r="J39" s="32">
        <v>19925</v>
      </c>
      <c r="K39" s="31"/>
      <c r="N39" s="4" t="s">
        <v>5</v>
      </c>
    </row>
    <row r="40" spans="1:16">
      <c r="A40" s="2"/>
      <c r="B40" s="2"/>
      <c r="C40" s="28" t="s">
        <v>14</v>
      </c>
      <c r="D40" s="33" t="s">
        <v>34</v>
      </c>
      <c r="E40" s="38">
        <f>E41/E39</f>
        <v>1544.7788852104136</v>
      </c>
      <c r="F40" s="38">
        <f>F41/F39</f>
        <v>1602.4784330735677</v>
      </c>
      <c r="G40" s="35"/>
      <c r="H40" s="36">
        <v>131.35345965475818</v>
      </c>
      <c r="I40" s="36">
        <v>151.48164893574926</v>
      </c>
      <c r="J40" s="36">
        <v>140.65558248415761</v>
      </c>
      <c r="K40" s="35"/>
    </row>
    <row r="41" spans="1:16">
      <c r="A41" s="2"/>
      <c r="B41" s="2"/>
      <c r="C41" s="28" t="s">
        <v>15</v>
      </c>
      <c r="D41" s="33" t="s">
        <v>35</v>
      </c>
      <c r="E41" s="38">
        <v>29421923.207621749</v>
      </c>
      <c r="F41" s="38">
        <v>30520871.207621749</v>
      </c>
      <c r="G41" s="39" t="s">
        <v>36</v>
      </c>
      <c r="H41" s="35">
        <f>H40*H39</f>
        <v>2610781.3640979738</v>
      </c>
      <c r="I41" s="35">
        <f>I40*I39</f>
        <v>3015696.6670128964</v>
      </c>
      <c r="J41" s="35">
        <f>J40*J39</f>
        <v>2802562.4809968402</v>
      </c>
      <c r="K41" s="35">
        <f>SUM(H41:J41)</f>
        <v>8429040.5121077094</v>
      </c>
    </row>
    <row r="42" spans="1:16">
      <c r="A42" s="2"/>
      <c r="B42" s="2"/>
      <c r="C42" s="40"/>
      <c r="D42" s="33"/>
      <c r="E42" s="30"/>
      <c r="F42" s="30"/>
      <c r="G42" s="41"/>
      <c r="H42" s="41"/>
      <c r="I42" s="41"/>
      <c r="J42" s="41"/>
      <c r="K42" s="41"/>
    </row>
    <row r="43" spans="1:16">
      <c r="A43" s="2"/>
      <c r="B43" s="2"/>
      <c r="C43" s="28" t="s">
        <v>16</v>
      </c>
      <c r="D43" s="29" t="s">
        <v>37</v>
      </c>
      <c r="E43" s="30">
        <v>536266600.35221505</v>
      </c>
      <c r="F43" s="30">
        <v>536266600.35221505</v>
      </c>
      <c r="G43" s="42"/>
      <c r="H43" s="32">
        <v>47447284</v>
      </c>
      <c r="I43" s="32">
        <v>54691541</v>
      </c>
      <c r="J43" s="32">
        <v>48036751</v>
      </c>
      <c r="K43" s="42">
        <f>SUM(H43:J43)</f>
        <v>150175576</v>
      </c>
    </row>
    <row r="44" spans="1:16">
      <c r="A44" s="2"/>
      <c r="B44" s="2"/>
      <c r="C44" s="28" t="s">
        <v>17</v>
      </c>
      <c r="D44" s="33" t="s">
        <v>38</v>
      </c>
      <c r="E44" s="43">
        <f>E41/E43</f>
        <v>5.486435886236006E-2</v>
      </c>
      <c r="F44" s="43">
        <f>F41/F43</f>
        <v>5.6913615704531885E-2</v>
      </c>
      <c r="G44" s="44"/>
      <c r="H44" s="45">
        <v>5.6913615704531885E-2</v>
      </c>
      <c r="I44" s="45">
        <f>$H$44</f>
        <v>5.6913615704531885E-2</v>
      </c>
      <c r="J44" s="45">
        <f t="shared" ref="J44" si="7">$H$44</f>
        <v>5.6913615704531885E-2</v>
      </c>
      <c r="K44" s="44"/>
    </row>
    <row r="45" spans="1:16">
      <c r="A45" s="2"/>
      <c r="B45" s="2"/>
      <c r="C45" s="28" t="s">
        <v>18</v>
      </c>
      <c r="D45" s="33" t="s">
        <v>39</v>
      </c>
      <c r="E45" s="38" t="s">
        <v>5</v>
      </c>
      <c r="F45" s="38" t="s">
        <v>5</v>
      </c>
      <c r="G45" s="46" t="s">
        <v>40</v>
      </c>
      <c r="H45" s="47">
        <f>H43*H44</f>
        <v>2700396.4877997846</v>
      </c>
      <c r="I45" s="47">
        <f>I43*I44</f>
        <v>3112693.3467626492</v>
      </c>
      <c r="J45" s="47">
        <f>J43*J44</f>
        <v>2733945.1861082879</v>
      </c>
      <c r="K45" s="35">
        <f>SUM(H45:J45)</f>
        <v>8547035.0206707213</v>
      </c>
    </row>
    <row r="46" spans="1:16">
      <c r="A46" s="2"/>
      <c r="B46" s="2"/>
      <c r="C46" s="28"/>
      <c r="D46" s="48" t="s">
        <v>41</v>
      </c>
      <c r="E46" s="38"/>
      <c r="F46" s="38"/>
      <c r="G46" s="46"/>
      <c r="H46" s="47"/>
      <c r="I46" s="47"/>
      <c r="J46" s="47"/>
      <c r="K46" s="35"/>
    </row>
    <row r="47" spans="1:16">
      <c r="A47" s="2"/>
      <c r="B47" s="2"/>
      <c r="C47" s="28" t="s">
        <v>19</v>
      </c>
      <c r="D47" s="25" t="s">
        <v>42</v>
      </c>
      <c r="E47" s="50"/>
      <c r="F47" s="50"/>
      <c r="G47" s="51" t="s">
        <v>43</v>
      </c>
      <c r="H47" s="52">
        <f t="shared" ref="H47:J47" si="8">H45-H41</f>
        <v>89615.123701810837</v>
      </c>
      <c r="I47" s="52">
        <f t="shared" si="8"/>
        <v>96996.679749752861</v>
      </c>
      <c r="J47" s="52">
        <f t="shared" si="8"/>
        <v>-68617.294888552278</v>
      </c>
      <c r="K47" s="52">
        <f>SUM(H47:J47)</f>
        <v>117994.50856301142</v>
      </c>
    </row>
    <row r="48" spans="1:16">
      <c r="A48" s="2"/>
      <c r="B48" s="2"/>
      <c r="C48" s="28" t="s">
        <v>20</v>
      </c>
      <c r="D48" s="25" t="s">
        <v>44</v>
      </c>
      <c r="E48" s="50"/>
      <c r="F48" s="50"/>
      <c r="G48" s="53"/>
      <c r="H48" s="52">
        <f>(H47/2)*H138</f>
        <v>179.23024740362169</v>
      </c>
      <c r="I48" s="52">
        <f>(H49+I47/2)*H139</f>
        <v>553.17077529636356</v>
      </c>
      <c r="J48" s="52">
        <f>(I49+J47/2)*H140</f>
        <v>596.83867241695134</v>
      </c>
      <c r="K48" s="52">
        <f>SUM(H48:J48)</f>
        <v>1329.2396951169367</v>
      </c>
    </row>
    <row r="49" spans="1:14">
      <c r="A49" s="54"/>
      <c r="B49" s="54"/>
      <c r="C49" s="28" t="s">
        <v>45</v>
      </c>
      <c r="D49" s="10" t="s">
        <v>46</v>
      </c>
      <c r="E49" s="50"/>
      <c r="F49" s="50"/>
      <c r="G49" s="55" t="s">
        <v>5</v>
      </c>
      <c r="H49" s="56">
        <f>H47+H48</f>
        <v>89794.353949214463</v>
      </c>
      <c r="I49" s="56">
        <f>H49+I47+I48</f>
        <v>187344.20447426368</v>
      </c>
      <c r="J49" s="56">
        <f t="shared" ref="J49" si="9">I49+J47+J48</f>
        <v>119323.74825812835</v>
      </c>
      <c r="K49" s="53">
        <f>J49</f>
        <v>119323.74825812835</v>
      </c>
    </row>
    <row r="50" spans="1:14">
      <c r="A50" s="54"/>
      <c r="B50" s="54"/>
      <c r="C50" s="28" t="s">
        <v>21</v>
      </c>
      <c r="D50" s="10" t="s">
        <v>47</v>
      </c>
      <c r="E50" s="50"/>
      <c r="F50" s="50"/>
      <c r="G50" s="55"/>
      <c r="H50" s="56"/>
      <c r="I50" s="56"/>
      <c r="J50" s="56"/>
      <c r="K50" s="57">
        <f>-ROUND(F41*0.025,0)</f>
        <v>-763022</v>
      </c>
    </row>
    <row r="51" spans="1:14">
      <c r="A51" s="54"/>
      <c r="B51" s="54"/>
      <c r="C51" s="28" t="s">
        <v>48</v>
      </c>
      <c r="D51" s="10" t="s">
        <v>49</v>
      </c>
      <c r="E51" s="50"/>
      <c r="F51" s="50"/>
      <c r="G51" s="55"/>
      <c r="H51" s="56"/>
      <c r="I51" s="56"/>
      <c r="J51" s="56"/>
      <c r="K51" s="56" t="s">
        <v>53</v>
      </c>
    </row>
    <row r="52" spans="1:14">
      <c r="A52" s="54"/>
      <c r="B52" s="54"/>
      <c r="C52" s="28" t="s">
        <v>22</v>
      </c>
      <c r="D52" s="10" t="s">
        <v>51</v>
      </c>
      <c r="E52" s="50"/>
      <c r="F52" s="50"/>
      <c r="G52" s="55"/>
      <c r="H52" s="56"/>
      <c r="I52" s="56"/>
      <c r="J52" s="56"/>
      <c r="K52" s="57" t="s">
        <v>5</v>
      </c>
    </row>
    <row r="53" spans="1:14">
      <c r="A53" s="54"/>
      <c r="B53" s="54"/>
      <c r="C53" s="28" t="s">
        <v>23</v>
      </c>
      <c r="D53" s="10" t="s">
        <v>52</v>
      </c>
      <c r="E53" s="50"/>
      <c r="F53" s="50"/>
      <c r="G53" s="55"/>
      <c r="H53" s="56"/>
      <c r="I53" s="56"/>
      <c r="J53" s="56"/>
      <c r="K53" s="56" t="s">
        <v>53</v>
      </c>
    </row>
    <row r="54" spans="1:14">
      <c r="A54" s="54"/>
      <c r="B54" s="54"/>
      <c r="C54" s="28"/>
      <c r="D54" s="58" t="s">
        <v>54</v>
      </c>
      <c r="E54" s="50"/>
      <c r="F54" s="50"/>
      <c r="G54" s="55"/>
      <c r="H54" s="56"/>
      <c r="I54" s="56"/>
      <c r="J54" s="56"/>
      <c r="K54" s="56"/>
    </row>
    <row r="55" spans="1:14">
      <c r="A55" s="2"/>
      <c r="B55" s="2"/>
      <c r="C55" s="28" t="s">
        <v>24</v>
      </c>
      <c r="D55" s="25" t="s">
        <v>55</v>
      </c>
      <c r="E55" s="50"/>
      <c r="F55" s="50"/>
      <c r="G55" s="51"/>
      <c r="H55" s="47">
        <v>644521.49769558199</v>
      </c>
      <c r="I55" s="47">
        <f>$H$55</f>
        <v>644521.49769558199</v>
      </c>
      <c r="J55" s="47">
        <f t="shared" ref="J55" si="10">$H$55</f>
        <v>644521.49769558199</v>
      </c>
      <c r="K55" s="59">
        <f>J55</f>
        <v>644521.49769558199</v>
      </c>
      <c r="N55" s="4" t="s">
        <v>5</v>
      </c>
    </row>
    <row r="56" spans="1:14">
      <c r="A56" s="2"/>
      <c r="B56" s="2"/>
      <c r="C56" s="28" t="s">
        <v>25</v>
      </c>
      <c r="D56" s="25" t="s">
        <v>56</v>
      </c>
      <c r="E56" s="50"/>
      <c r="F56" s="50"/>
      <c r="G56" s="51"/>
      <c r="H56" s="47">
        <v>0</v>
      </c>
      <c r="I56" s="47">
        <v>0</v>
      </c>
      <c r="J56" s="47">
        <v>0</v>
      </c>
      <c r="K56" s="52">
        <f>J56</f>
        <v>0</v>
      </c>
    </row>
    <row r="57" spans="1:14">
      <c r="A57" s="2"/>
      <c r="B57" s="2"/>
      <c r="C57" s="28" t="s">
        <v>26</v>
      </c>
      <c r="D57" s="25" t="s">
        <v>44</v>
      </c>
      <c r="E57" s="50"/>
      <c r="F57" s="50"/>
      <c r="G57" s="51"/>
      <c r="H57" s="47">
        <v>2578.0859907823278</v>
      </c>
      <c r="I57" s="52">
        <f>(H58+I56/2)*H139</f>
        <v>2588.3983347454573</v>
      </c>
      <c r="J57" s="52">
        <f>(I58+J56/2)*H140</f>
        <v>2533.783129882328</v>
      </c>
      <c r="K57" s="52">
        <f>SUM(H57:J57)</f>
        <v>7700.2674554101122</v>
      </c>
    </row>
    <row r="58" spans="1:14">
      <c r="A58" s="54"/>
      <c r="B58" s="54"/>
      <c r="C58" s="28" t="s">
        <v>27</v>
      </c>
      <c r="D58" s="10" t="s">
        <v>57</v>
      </c>
      <c r="E58" s="50"/>
      <c r="F58" s="50"/>
      <c r="G58" s="55" t="s">
        <v>5</v>
      </c>
      <c r="H58" s="71">
        <f>H55+H56+H57</f>
        <v>647099.58368636435</v>
      </c>
      <c r="I58" s="61">
        <f>H58+I57</f>
        <v>649687.98202110978</v>
      </c>
      <c r="J58" s="61">
        <f t="shared" ref="J58" si="11">I58+J57</f>
        <v>652221.76515099208</v>
      </c>
      <c r="K58" s="72">
        <f>J58</f>
        <v>652221.76515099208</v>
      </c>
    </row>
    <row r="59" spans="1:14">
      <c r="A59" s="54"/>
      <c r="B59" s="54"/>
      <c r="C59" s="28"/>
      <c r="D59" s="10"/>
      <c r="E59" s="50"/>
      <c r="F59" s="50"/>
      <c r="G59" s="55"/>
      <c r="H59" s="61"/>
      <c r="I59" s="61"/>
      <c r="J59" s="61"/>
      <c r="K59" s="73"/>
    </row>
    <row r="60" spans="1:14">
      <c r="A60" s="54"/>
      <c r="B60" s="54"/>
      <c r="C60" s="28"/>
      <c r="D60" s="58" t="s">
        <v>58</v>
      </c>
      <c r="E60" s="50"/>
      <c r="F60" s="50"/>
      <c r="G60" s="55"/>
      <c r="H60" s="56"/>
      <c r="I60" s="56"/>
      <c r="J60" s="56"/>
      <c r="K60" s="56"/>
    </row>
    <row r="61" spans="1:14">
      <c r="A61" s="2"/>
      <c r="B61" s="2"/>
      <c r="C61" s="28" t="s">
        <v>28</v>
      </c>
      <c r="D61" s="25" t="s">
        <v>59</v>
      </c>
      <c r="E61" s="50"/>
      <c r="F61" s="50"/>
      <c r="G61" s="51"/>
      <c r="H61" s="63">
        <v>-272450.40977627301</v>
      </c>
      <c r="I61" s="63">
        <f>$H$61</f>
        <v>-272450.40977627301</v>
      </c>
      <c r="J61" s="63">
        <f t="shared" ref="J61" si="12">$H$61</f>
        <v>-272450.40977627301</v>
      </c>
      <c r="K61" s="59">
        <f>J61</f>
        <v>-272450.40977627301</v>
      </c>
    </row>
    <row r="62" spans="1:14">
      <c r="A62" s="2"/>
      <c r="B62" s="2"/>
      <c r="C62" s="28" t="s">
        <v>29</v>
      </c>
      <c r="D62" s="25" t="s">
        <v>60</v>
      </c>
      <c r="E62" s="50"/>
      <c r="F62" s="50"/>
      <c r="G62" s="51"/>
      <c r="H62" s="47">
        <v>0</v>
      </c>
      <c r="I62" s="47">
        <v>0</v>
      </c>
      <c r="J62" s="47">
        <v>0</v>
      </c>
      <c r="K62" s="59">
        <f>J62</f>
        <v>0</v>
      </c>
      <c r="M62" s="4" t="s">
        <v>5</v>
      </c>
    </row>
    <row r="63" spans="1:14">
      <c r="A63" s="2"/>
      <c r="B63" s="2"/>
      <c r="C63" s="28" t="s">
        <v>30</v>
      </c>
      <c r="D63" s="25" t="s">
        <v>56</v>
      </c>
      <c r="E63" s="50"/>
      <c r="F63" s="50"/>
      <c r="G63" s="51"/>
      <c r="H63" s="47">
        <v>0</v>
      </c>
      <c r="I63" s="47">
        <v>0</v>
      </c>
      <c r="J63" s="47">
        <v>0</v>
      </c>
      <c r="K63" s="52">
        <f>J63</f>
        <v>0</v>
      </c>
    </row>
    <row r="64" spans="1:14">
      <c r="A64" s="2"/>
      <c r="B64" s="2"/>
      <c r="C64" s="28" t="s">
        <v>31</v>
      </c>
      <c r="D64" s="25" t="s">
        <v>44</v>
      </c>
      <c r="E64" s="50"/>
      <c r="F64" s="50"/>
      <c r="G64" s="51"/>
      <c r="H64" s="63">
        <v>-1089.8016391050921</v>
      </c>
      <c r="I64" s="52">
        <f>(H65+I63/2)*H139</f>
        <v>-1094.1608456615124</v>
      </c>
      <c r="J64" s="52">
        <f>(I65+J63/2)*H140</f>
        <v>-1071.0740518180544</v>
      </c>
      <c r="K64" s="52">
        <f>SUM(H64:J64)</f>
        <v>-3255.0365365846592</v>
      </c>
    </row>
    <row r="65" spans="1:14">
      <c r="A65" s="54"/>
      <c r="B65" s="54"/>
      <c r="C65" s="28" t="s">
        <v>61</v>
      </c>
      <c r="D65" s="10" t="s">
        <v>62</v>
      </c>
      <c r="E65" s="50"/>
      <c r="F65" s="50"/>
      <c r="G65" s="55" t="s">
        <v>5</v>
      </c>
      <c r="H65" s="61">
        <f>H61+H62+H63+H64</f>
        <v>-273540.21141537809</v>
      </c>
      <c r="I65" s="61">
        <f>H65+I64</f>
        <v>-274634.37226103962</v>
      </c>
      <c r="J65" s="61">
        <f t="shared" ref="J65" si="13">I65+J64</f>
        <v>-275705.44631285768</v>
      </c>
      <c r="K65" s="72">
        <f>J65</f>
        <v>-275705.44631285768</v>
      </c>
    </row>
    <row r="66" spans="1:14">
      <c r="A66" s="65"/>
      <c r="B66" s="65"/>
      <c r="C66" s="66" t="s">
        <v>63</v>
      </c>
      <c r="D66" s="16" t="s">
        <v>64</v>
      </c>
      <c r="E66" s="67"/>
      <c r="F66" s="67"/>
      <c r="G66" s="68" t="s">
        <v>5</v>
      </c>
      <c r="H66" s="69">
        <f>H49+H58+H65</f>
        <v>463353.72622020071</v>
      </c>
      <c r="I66" s="69">
        <f t="shared" ref="I66:K66" si="14">I49+I58+I65</f>
        <v>562397.81423433381</v>
      </c>
      <c r="J66" s="69">
        <f t="shared" si="14"/>
        <v>495840.06709626282</v>
      </c>
      <c r="K66" s="69">
        <f t="shared" si="14"/>
        <v>495840.06709626282</v>
      </c>
    </row>
    <row r="67" spans="1:14">
      <c r="A67" s="2"/>
      <c r="B67" s="1" t="s">
        <v>66</v>
      </c>
      <c r="C67" s="24"/>
      <c r="D67" s="25"/>
      <c r="E67" s="26"/>
      <c r="F67" s="26"/>
      <c r="G67" s="24"/>
      <c r="H67" s="24"/>
      <c r="I67" s="24"/>
      <c r="J67" s="24"/>
      <c r="K67" s="24"/>
    </row>
    <row r="68" spans="1:14">
      <c r="A68" s="2"/>
      <c r="B68" s="2"/>
      <c r="C68" s="28" t="s">
        <v>13</v>
      </c>
      <c r="D68" s="29" t="s">
        <v>33</v>
      </c>
      <c r="E68" s="30">
        <v>1085.852777777774</v>
      </c>
      <c r="F68" s="30">
        <v>1085.852777777774</v>
      </c>
      <c r="G68" s="31"/>
      <c r="H68" s="32">
        <v>1072</v>
      </c>
      <c r="I68" s="32">
        <v>1073</v>
      </c>
      <c r="J68" s="32">
        <v>1072</v>
      </c>
      <c r="K68" s="31" t="s">
        <v>5</v>
      </c>
      <c r="M68" s="4" t="s">
        <v>5</v>
      </c>
      <c r="N68" s="4" t="s">
        <v>5</v>
      </c>
    </row>
    <row r="69" spans="1:14">
      <c r="A69" s="2"/>
      <c r="B69" s="2"/>
      <c r="C69" s="28" t="s">
        <v>14</v>
      </c>
      <c r="D69" s="33" t="s">
        <v>34</v>
      </c>
      <c r="E69" s="38">
        <f>E70/E68</f>
        <v>40300.907211828242</v>
      </c>
      <c r="F69" s="38">
        <f>F70/F68</f>
        <v>41849.788454681409</v>
      </c>
      <c r="G69" s="35"/>
      <c r="H69" s="36">
        <v>3110.1856904836791</v>
      </c>
      <c r="I69" s="36">
        <v>3407.013616412356</v>
      </c>
      <c r="J69" s="36">
        <v>3809.7892550633037</v>
      </c>
      <c r="K69" s="35"/>
    </row>
    <row r="70" spans="1:14">
      <c r="A70" s="2"/>
      <c r="B70" s="2"/>
      <c r="C70" s="28" t="s">
        <v>15</v>
      </c>
      <c r="D70" s="33" t="s">
        <v>35</v>
      </c>
      <c r="E70" s="38">
        <v>43760852.042928025</v>
      </c>
      <c r="F70" s="38">
        <v>45442709.042928025</v>
      </c>
      <c r="G70" s="39" t="s">
        <v>36</v>
      </c>
      <c r="H70" s="35">
        <f>H69*H68</f>
        <v>3334119.060198504</v>
      </c>
      <c r="I70" s="35">
        <f>I69*I68</f>
        <v>3655725.6104104579</v>
      </c>
      <c r="J70" s="35">
        <f>J69*J68</f>
        <v>4084094.0814278615</v>
      </c>
      <c r="K70" s="35">
        <f>SUM(H70:J70)</f>
        <v>11073938.752036823</v>
      </c>
    </row>
    <row r="71" spans="1:14">
      <c r="A71" s="2"/>
      <c r="B71" s="2"/>
      <c r="C71" s="40"/>
      <c r="D71" s="33"/>
      <c r="E71" s="30"/>
      <c r="F71" s="30"/>
      <c r="G71" s="41"/>
      <c r="H71" s="41"/>
      <c r="I71" s="41"/>
      <c r="J71" s="41"/>
      <c r="K71" s="41"/>
    </row>
    <row r="72" spans="1:14">
      <c r="A72" s="2"/>
      <c r="B72" s="2"/>
      <c r="C72" s="28" t="s">
        <v>16</v>
      </c>
      <c r="D72" s="29" t="s">
        <v>37</v>
      </c>
      <c r="E72" s="30">
        <v>928614077.90582776</v>
      </c>
      <c r="F72" s="30">
        <v>928614077.90582776</v>
      </c>
      <c r="G72" s="42"/>
      <c r="H72" s="32">
        <v>77273519</v>
      </c>
      <c r="I72" s="32">
        <v>82009314</v>
      </c>
      <c r="J72" s="32">
        <v>88713210</v>
      </c>
      <c r="K72" s="42">
        <f>SUM(H72:J72)</f>
        <v>247996043</v>
      </c>
    </row>
    <row r="73" spans="1:14">
      <c r="A73" s="2"/>
      <c r="B73" s="2"/>
      <c r="C73" s="28" t="s">
        <v>17</v>
      </c>
      <c r="D73" s="33" t="s">
        <v>38</v>
      </c>
      <c r="E73" s="43">
        <f>E70/E72</f>
        <v>4.7124906981397159E-2</v>
      </c>
      <c r="F73" s="43">
        <f>F70/F72</f>
        <v>4.8936054410685388E-2</v>
      </c>
      <c r="G73" s="44"/>
      <c r="H73" s="45">
        <v>4.8936054410685388E-2</v>
      </c>
      <c r="I73" s="45">
        <f>$H$73</f>
        <v>4.8936054410685388E-2</v>
      </c>
      <c r="J73" s="45">
        <f t="shared" ref="J73" si="15">$H$73</f>
        <v>4.8936054410685388E-2</v>
      </c>
      <c r="K73" s="44"/>
    </row>
    <row r="74" spans="1:14">
      <c r="A74" s="2"/>
      <c r="B74" s="2"/>
      <c r="C74" s="28" t="s">
        <v>18</v>
      </c>
      <c r="D74" s="33" t="s">
        <v>39</v>
      </c>
      <c r="E74" s="38" t="s">
        <v>5</v>
      </c>
      <c r="F74" s="38" t="s">
        <v>5</v>
      </c>
      <c r="G74" s="46" t="s">
        <v>40</v>
      </c>
      <c r="H74" s="47">
        <f>H72*H73</f>
        <v>3781461.1302891313</v>
      </c>
      <c r="I74" s="47">
        <f>I72*I73</f>
        <v>4013212.2520869831</v>
      </c>
      <c r="J74" s="47">
        <f>J72*J73</f>
        <v>4341274.4715065593</v>
      </c>
      <c r="K74" s="35">
        <f>SUM(H74:J74)</f>
        <v>12135947.853882674</v>
      </c>
    </row>
    <row r="75" spans="1:14">
      <c r="A75" s="2"/>
      <c r="B75" s="2"/>
      <c r="C75" s="40"/>
      <c r="D75" s="48" t="s">
        <v>41</v>
      </c>
      <c r="E75" s="49"/>
      <c r="F75" s="49"/>
      <c r="G75" s="41"/>
      <c r="H75" s="41"/>
      <c r="I75" s="41"/>
      <c r="J75" s="41"/>
      <c r="K75" s="41"/>
    </row>
    <row r="76" spans="1:14">
      <c r="A76" s="2"/>
      <c r="B76" s="2"/>
      <c r="C76" s="28" t="s">
        <v>19</v>
      </c>
      <c r="D76" s="25" t="s">
        <v>42</v>
      </c>
      <c r="E76" s="50"/>
      <c r="F76" s="50"/>
      <c r="G76" s="51" t="s">
        <v>43</v>
      </c>
      <c r="H76" s="52">
        <f>H74-H70</f>
        <v>447342.0700906273</v>
      </c>
      <c r="I76" s="52">
        <f>I74-I70</f>
        <v>357486.64167652512</v>
      </c>
      <c r="J76" s="52">
        <f>J74-J70</f>
        <v>257180.39007869782</v>
      </c>
      <c r="K76" s="52">
        <f>SUM(H76:J76)</f>
        <v>1062009.1018458502</v>
      </c>
    </row>
    <row r="77" spans="1:14">
      <c r="A77" s="2"/>
      <c r="B77" s="2"/>
      <c r="C77" s="28" t="s">
        <v>20</v>
      </c>
      <c r="D77" s="25" t="s">
        <v>44</v>
      </c>
      <c r="E77" s="50"/>
      <c r="F77" s="50"/>
      <c r="G77" s="53"/>
      <c r="H77" s="52">
        <f>(H76/2)*H138</f>
        <v>894.68414018125463</v>
      </c>
      <c r="I77" s="52">
        <f>(H78+I76/2)*H139</f>
        <v>2507.9203002762843</v>
      </c>
      <c r="J77" s="52">
        <f>(I78+J76/2)*H140</f>
        <v>3653.6038938631391</v>
      </c>
      <c r="K77" s="52">
        <f>SUM(H77:J77)</f>
        <v>7056.2083343206777</v>
      </c>
    </row>
    <row r="78" spans="1:14">
      <c r="A78" s="54"/>
      <c r="B78" s="54"/>
      <c r="C78" s="28" t="s">
        <v>45</v>
      </c>
      <c r="D78" s="10" t="s">
        <v>46</v>
      </c>
      <c r="E78" s="50"/>
      <c r="F78" s="50"/>
      <c r="G78" s="55" t="s">
        <v>5</v>
      </c>
      <c r="H78" s="56">
        <f>H76+H77</f>
        <v>448236.75423080852</v>
      </c>
      <c r="I78" s="56">
        <f>H78+I76+I77</f>
        <v>808231.31620760984</v>
      </c>
      <c r="J78" s="56">
        <f t="shared" ref="J78" si="16">I78+J76+J77</f>
        <v>1069065.3101801707</v>
      </c>
      <c r="K78" s="56">
        <f>J78</f>
        <v>1069065.3101801707</v>
      </c>
    </row>
    <row r="79" spans="1:14">
      <c r="A79" s="54"/>
      <c r="B79" s="54"/>
      <c r="C79" s="28" t="s">
        <v>21</v>
      </c>
      <c r="D79" s="10" t="s">
        <v>47</v>
      </c>
      <c r="E79" s="50"/>
      <c r="F79" s="50"/>
      <c r="G79" s="55"/>
      <c r="H79" s="56"/>
      <c r="I79" s="56"/>
      <c r="J79" s="56"/>
      <c r="K79" s="56">
        <f>-ROUND(F70*0.025,0)</f>
        <v>-1136068</v>
      </c>
    </row>
    <row r="80" spans="1:14">
      <c r="A80" s="54"/>
      <c r="B80" s="28"/>
      <c r="C80" s="74" t="s">
        <v>48</v>
      </c>
      <c r="D80" s="50" t="s">
        <v>49</v>
      </c>
      <c r="E80" s="55"/>
      <c r="F80" s="55"/>
      <c r="G80" s="56"/>
      <c r="H80" s="56"/>
      <c r="I80" s="56"/>
      <c r="J80" s="56"/>
      <c r="K80" s="75" t="s">
        <v>53</v>
      </c>
    </row>
    <row r="81" spans="1:11">
      <c r="A81" s="54"/>
      <c r="B81" s="54"/>
      <c r="C81" s="28" t="s">
        <v>22</v>
      </c>
      <c r="D81" s="10" t="s">
        <v>51</v>
      </c>
      <c r="E81" s="50"/>
      <c r="F81" s="50"/>
      <c r="G81" s="55"/>
      <c r="H81" s="56"/>
      <c r="I81" s="56"/>
      <c r="J81" s="56"/>
      <c r="K81" s="56" t="s">
        <v>5</v>
      </c>
    </row>
    <row r="82" spans="1:11">
      <c r="A82" s="54"/>
      <c r="B82" s="54"/>
      <c r="C82" s="28" t="s">
        <v>23</v>
      </c>
      <c r="D82" s="10" t="s">
        <v>52</v>
      </c>
      <c r="E82" s="50"/>
      <c r="F82" s="50"/>
      <c r="G82" s="55"/>
      <c r="H82" s="56"/>
      <c r="I82" s="56"/>
      <c r="J82" s="56"/>
      <c r="K82" s="75" t="s">
        <v>53</v>
      </c>
    </row>
    <row r="83" spans="1:11">
      <c r="A83" s="54"/>
      <c r="B83" s="54"/>
      <c r="C83" s="28"/>
      <c r="D83" s="58" t="s">
        <v>54</v>
      </c>
      <c r="E83" s="50"/>
      <c r="F83" s="50"/>
      <c r="G83" s="55"/>
      <c r="H83" s="56"/>
      <c r="I83" s="56"/>
      <c r="J83" s="56"/>
      <c r="K83" s="56"/>
    </row>
    <row r="84" spans="1:11">
      <c r="A84" s="2"/>
      <c r="B84" s="2"/>
      <c r="C84" s="28" t="s">
        <v>24</v>
      </c>
      <c r="D84" s="25" t="s">
        <v>55</v>
      </c>
      <c r="E84" s="50"/>
      <c r="F84" s="50"/>
      <c r="G84" s="51"/>
      <c r="H84" s="47">
        <v>437048.66155132657</v>
      </c>
      <c r="I84" s="47">
        <f>$H$84</f>
        <v>437048.66155132657</v>
      </c>
      <c r="J84" s="47">
        <f t="shared" ref="J84" si="17">$H$84</f>
        <v>437048.66155132657</v>
      </c>
      <c r="K84" s="52">
        <f>J84</f>
        <v>437048.66155132657</v>
      </c>
    </row>
    <row r="85" spans="1:11">
      <c r="A85" s="2"/>
      <c r="B85" s="2"/>
      <c r="C85" s="28" t="s">
        <v>25</v>
      </c>
      <c r="D85" s="25" t="s">
        <v>56</v>
      </c>
      <c r="E85" s="50"/>
      <c r="F85" s="50"/>
      <c r="G85" s="51"/>
      <c r="H85" s="47">
        <v>0</v>
      </c>
      <c r="I85" s="47">
        <v>0</v>
      </c>
      <c r="J85" s="47">
        <v>0</v>
      </c>
      <c r="K85" s="52">
        <f>J85</f>
        <v>0</v>
      </c>
    </row>
    <row r="86" spans="1:11">
      <c r="A86" s="2"/>
      <c r="B86" s="2"/>
      <c r="C86" s="28" t="s">
        <v>26</v>
      </c>
      <c r="D86" s="25" t="s">
        <v>44</v>
      </c>
      <c r="E86" s="50"/>
      <c r="F86" s="50"/>
      <c r="G86" s="51"/>
      <c r="H86" s="47">
        <v>1748.1946462053063</v>
      </c>
      <c r="I86" s="52">
        <f>(H87+I85/2)*H139</f>
        <v>1755.1874247901276</v>
      </c>
      <c r="J86" s="52">
        <f>(I87+J85/2)*H140</f>
        <v>1718.1529701270556</v>
      </c>
      <c r="K86" s="52">
        <f>SUM(H86:J86)</f>
        <v>5221.5350411224899</v>
      </c>
    </row>
    <row r="87" spans="1:11">
      <c r="A87" s="54"/>
      <c r="B87" s="54"/>
      <c r="C87" s="28" t="s">
        <v>27</v>
      </c>
      <c r="D87" s="10" t="s">
        <v>57</v>
      </c>
      <c r="E87" s="50"/>
      <c r="F87" s="50"/>
      <c r="G87" s="55" t="s">
        <v>5</v>
      </c>
      <c r="H87" s="76">
        <f>H84+H85+H86</f>
        <v>438796.85619753186</v>
      </c>
      <c r="I87" s="76">
        <f>H87+I86</f>
        <v>440552.04362232197</v>
      </c>
      <c r="J87" s="76">
        <f>I87+J86</f>
        <v>442270.19659244904</v>
      </c>
      <c r="K87" s="53">
        <f>J87</f>
        <v>442270.19659244904</v>
      </c>
    </row>
    <row r="88" spans="1:11">
      <c r="A88" s="54"/>
      <c r="B88" s="54"/>
      <c r="C88" s="28"/>
      <c r="D88" s="10"/>
      <c r="E88" s="50"/>
      <c r="F88" s="50"/>
      <c r="G88" s="55"/>
      <c r="H88" s="61"/>
      <c r="I88" s="61"/>
      <c r="J88" s="61"/>
      <c r="K88" s="73"/>
    </row>
    <row r="89" spans="1:11">
      <c r="A89" s="54"/>
      <c r="B89" s="54"/>
      <c r="C89" s="28"/>
      <c r="D89" s="58" t="s">
        <v>58</v>
      </c>
      <c r="E89" s="50"/>
      <c r="F89" s="50"/>
      <c r="G89" s="55"/>
      <c r="H89" s="56"/>
      <c r="I89" s="56"/>
      <c r="J89" s="56"/>
      <c r="K89" s="56"/>
    </row>
    <row r="90" spans="1:11">
      <c r="A90" s="2"/>
      <c r="B90" s="2"/>
      <c r="C90" s="28" t="s">
        <v>28</v>
      </c>
      <c r="D90" s="25" t="s">
        <v>59</v>
      </c>
      <c r="E90" s="50"/>
      <c r="F90" s="50"/>
      <c r="G90" s="51"/>
      <c r="H90" s="52">
        <v>270466.98780519079</v>
      </c>
      <c r="I90" s="52">
        <f>$H$90</f>
        <v>270466.98780519079</v>
      </c>
      <c r="J90" s="52">
        <f t="shared" ref="J90" si="18">$H$90</f>
        <v>270466.98780519079</v>
      </c>
      <c r="K90" s="52">
        <f>J90</f>
        <v>270466.98780519079</v>
      </c>
    </row>
    <row r="91" spans="1:11">
      <c r="A91" s="2"/>
      <c r="B91" s="2"/>
      <c r="C91" s="28" t="s">
        <v>29</v>
      </c>
      <c r="D91" s="25" t="s">
        <v>60</v>
      </c>
      <c r="E91" s="50"/>
      <c r="F91" s="50"/>
      <c r="G91" s="51"/>
      <c r="H91" s="47">
        <v>0</v>
      </c>
      <c r="I91" s="47">
        <v>0</v>
      </c>
      <c r="J91" s="47">
        <v>0</v>
      </c>
      <c r="K91" s="47">
        <f>J91</f>
        <v>0</v>
      </c>
    </row>
    <row r="92" spans="1:11">
      <c r="A92" s="2"/>
      <c r="B92" s="2"/>
      <c r="C92" s="28" t="s">
        <v>30</v>
      </c>
      <c r="D92" s="25" t="s">
        <v>56</v>
      </c>
      <c r="E92" s="50"/>
      <c r="F92" s="50"/>
      <c r="G92" s="51"/>
      <c r="H92" s="47">
        <v>0</v>
      </c>
      <c r="I92" s="47">
        <v>0</v>
      </c>
      <c r="J92" s="47">
        <v>0</v>
      </c>
      <c r="K92" s="52">
        <f>J92</f>
        <v>0</v>
      </c>
    </row>
    <row r="93" spans="1:11">
      <c r="A93" s="2"/>
      <c r="B93" s="2"/>
      <c r="C93" s="28" t="s">
        <v>31</v>
      </c>
      <c r="D93" s="25" t="s">
        <v>44</v>
      </c>
      <c r="E93" s="50"/>
      <c r="F93" s="50"/>
      <c r="G93" s="51"/>
      <c r="H93" s="47">
        <v>1081.8679512207632</v>
      </c>
      <c r="I93" s="52">
        <f>(H94+I92/2)*H139</f>
        <v>1086.1954230256463</v>
      </c>
      <c r="J93" s="52">
        <f>(I94+J92/2)*H140</f>
        <v>1063.2766995998049</v>
      </c>
      <c r="K93" s="52">
        <f>SUM(H93:J93)</f>
        <v>3231.3400738462146</v>
      </c>
    </row>
    <row r="94" spans="1:11">
      <c r="A94" s="54"/>
      <c r="B94" s="54"/>
      <c r="C94" s="28" t="s">
        <v>61</v>
      </c>
      <c r="D94" s="10" t="s">
        <v>62</v>
      </c>
      <c r="E94" s="50"/>
      <c r="F94" s="50"/>
      <c r="G94" s="55" t="s">
        <v>5</v>
      </c>
      <c r="H94" s="76">
        <f>H90+H91+H92+H93</f>
        <v>271548.85575641156</v>
      </c>
      <c r="I94" s="76">
        <f>H94+I93</f>
        <v>272635.0511794372</v>
      </c>
      <c r="J94" s="76">
        <f>I94+J93</f>
        <v>273698.32787903701</v>
      </c>
      <c r="K94" s="53">
        <f>J94</f>
        <v>273698.32787903701</v>
      </c>
    </row>
    <row r="95" spans="1:11">
      <c r="A95" s="65"/>
      <c r="B95" s="65"/>
      <c r="C95" s="66" t="s">
        <v>63</v>
      </c>
      <c r="D95" s="16" t="s">
        <v>64</v>
      </c>
      <c r="E95" s="67"/>
      <c r="F95" s="67"/>
      <c r="G95" s="68" t="s">
        <v>5</v>
      </c>
      <c r="H95" s="69">
        <f>H78+H87+H94</f>
        <v>1158582.4661847521</v>
      </c>
      <c r="I95" s="69">
        <f>I78+I87+I94</f>
        <v>1521418.411009369</v>
      </c>
      <c r="J95" s="69">
        <f t="shared" ref="J95:K95" si="19">J78+J87+J94</f>
        <v>1785033.8346516567</v>
      </c>
      <c r="K95" s="69">
        <f t="shared" si="19"/>
        <v>1785033.8346516567</v>
      </c>
    </row>
    <row r="96" spans="1:11">
      <c r="A96" s="2"/>
      <c r="B96" s="1" t="s">
        <v>67</v>
      </c>
      <c r="C96" s="24"/>
      <c r="D96" s="25"/>
      <c r="E96" s="26"/>
      <c r="F96" s="26"/>
      <c r="G96" s="24"/>
      <c r="H96" s="24"/>
      <c r="I96" s="24"/>
      <c r="J96" s="24"/>
      <c r="K96" s="24"/>
    </row>
    <row r="97" spans="1:13">
      <c r="A97" s="2"/>
      <c r="B97" s="2"/>
      <c r="C97" s="28" t="s">
        <v>13</v>
      </c>
      <c r="D97" s="29" t="s">
        <v>33</v>
      </c>
      <c r="E97" s="30">
        <v>5224.9278642093977</v>
      </c>
      <c r="F97" s="30">
        <v>5224.9278642093977</v>
      </c>
      <c r="G97" s="31"/>
      <c r="H97" s="32">
        <v>5190</v>
      </c>
      <c r="I97" s="32">
        <v>5192</v>
      </c>
      <c r="J97" s="32">
        <v>5188</v>
      </c>
      <c r="K97" s="31"/>
    </row>
    <row r="98" spans="1:13">
      <c r="A98" s="2"/>
      <c r="B98" s="2"/>
      <c r="C98" s="28" t="s">
        <v>14</v>
      </c>
      <c r="D98" s="33" t="s">
        <v>34</v>
      </c>
      <c r="E98" s="38">
        <f>E99/E97</f>
        <v>1736.1940285678761</v>
      </c>
      <c r="F98" s="38">
        <f>F99/F97</f>
        <v>1797.4601375591124</v>
      </c>
      <c r="G98" s="35"/>
      <c r="H98" s="36">
        <v>330.77733862513577</v>
      </c>
      <c r="I98" s="36">
        <v>373.72296684321674</v>
      </c>
      <c r="J98" s="36">
        <v>303.7711350720304</v>
      </c>
      <c r="K98" s="35"/>
    </row>
    <row r="99" spans="1:13">
      <c r="A99" s="2"/>
      <c r="B99" s="2"/>
      <c r="C99" s="28" t="s">
        <v>15</v>
      </c>
      <c r="D99" s="33" t="s">
        <v>35</v>
      </c>
      <c r="E99" s="38">
        <v>9071488.5575382635</v>
      </c>
      <c r="F99" s="38">
        <v>9391599.5575382635</v>
      </c>
      <c r="G99" s="39" t="s">
        <v>36</v>
      </c>
      <c r="H99" s="35">
        <f>H98*H97</f>
        <v>1716734.3874644546</v>
      </c>
      <c r="I99" s="35">
        <f>I98*I97</f>
        <v>1940369.6438499813</v>
      </c>
      <c r="J99" s="35">
        <f>J98*J97</f>
        <v>1575964.6487536938</v>
      </c>
      <c r="K99" s="35">
        <f>SUM(H99:J99)</f>
        <v>5233068.6800681297</v>
      </c>
    </row>
    <row r="100" spans="1:13">
      <c r="A100" s="2"/>
      <c r="B100" s="2"/>
      <c r="C100" s="40"/>
      <c r="D100" s="33"/>
      <c r="E100" s="30"/>
      <c r="F100" s="30"/>
      <c r="G100" s="41"/>
      <c r="H100" s="41"/>
      <c r="I100" s="41"/>
      <c r="J100" s="41"/>
      <c r="K100" s="41"/>
    </row>
    <row r="101" spans="1:13">
      <c r="A101" s="2"/>
      <c r="B101" s="2"/>
      <c r="C101" s="28" t="s">
        <v>16</v>
      </c>
      <c r="D101" s="29" t="s">
        <v>37</v>
      </c>
      <c r="E101" s="30">
        <v>160874871.89494899</v>
      </c>
      <c r="F101" s="30">
        <v>160874871.89494899</v>
      </c>
      <c r="G101" s="42"/>
      <c r="H101" s="32">
        <v>32913365</v>
      </c>
      <c r="I101" s="32">
        <v>34471257</v>
      </c>
      <c r="J101" s="32">
        <v>29435733</v>
      </c>
      <c r="K101" s="42">
        <f>SUM(H101:J101)</f>
        <v>96820355</v>
      </c>
    </row>
    <row r="102" spans="1:13">
      <c r="A102" s="2"/>
      <c r="B102" s="2"/>
      <c r="C102" s="28" t="s">
        <v>17</v>
      </c>
      <c r="D102" s="33" t="s">
        <v>38</v>
      </c>
      <c r="E102" s="43">
        <f>E99/E101</f>
        <v>5.638847416433021E-2</v>
      </c>
      <c r="F102" s="43">
        <f>F99/F101</f>
        <v>5.8378287714634276E-2</v>
      </c>
      <c r="G102" s="44"/>
      <c r="H102" s="45">
        <v>5.8378287714634276E-2</v>
      </c>
      <c r="I102" s="45">
        <f>$H$102</f>
        <v>5.8378287714634276E-2</v>
      </c>
      <c r="J102" s="45">
        <f t="shared" ref="J102" si="20">$H$102</f>
        <v>5.8378287714634276E-2</v>
      </c>
      <c r="K102" s="44"/>
    </row>
    <row r="103" spans="1:13">
      <c r="A103" s="2"/>
      <c r="B103" s="2"/>
      <c r="C103" s="28" t="s">
        <v>18</v>
      </c>
      <c r="D103" s="33" t="s">
        <v>39</v>
      </c>
      <c r="E103" s="38" t="s">
        <v>5</v>
      </c>
      <c r="F103" s="38" t="s">
        <v>5</v>
      </c>
      <c r="G103" s="46" t="s">
        <v>40</v>
      </c>
      <c r="H103" s="47">
        <f>H101*H102</f>
        <v>1921425.8916267739</v>
      </c>
      <c r="I103" s="47">
        <f>I101*I102</f>
        <v>2012372.9590311009</v>
      </c>
      <c r="J103" s="47">
        <f>J101*J102</f>
        <v>1718407.6901651546</v>
      </c>
      <c r="K103" s="35">
        <f>SUM(H103:J103)</f>
        <v>5652206.5408230294</v>
      </c>
    </row>
    <row r="104" spans="1:13">
      <c r="A104" s="2"/>
      <c r="B104" s="2"/>
      <c r="C104" s="40"/>
      <c r="D104" s="48" t="s">
        <v>41</v>
      </c>
      <c r="E104" s="49"/>
      <c r="F104" s="49"/>
      <c r="G104" s="41"/>
      <c r="H104" s="41"/>
      <c r="I104" s="41"/>
      <c r="J104" s="41"/>
      <c r="K104" s="41"/>
    </row>
    <row r="105" spans="1:13">
      <c r="A105" s="2"/>
      <c r="B105" s="2"/>
      <c r="C105" s="28" t="s">
        <v>19</v>
      </c>
      <c r="D105" s="25" t="s">
        <v>42</v>
      </c>
      <c r="E105" s="50"/>
      <c r="F105" s="50"/>
      <c r="G105" s="51" t="s">
        <v>43</v>
      </c>
      <c r="H105" s="52">
        <f>H103-H99</f>
        <v>204691.50416231924</v>
      </c>
      <c r="I105" s="52">
        <f>I103-I99</f>
        <v>72003.3151811196</v>
      </c>
      <c r="J105" s="52">
        <f>J103-J99</f>
        <v>142443.04141146084</v>
      </c>
      <c r="K105" s="52">
        <f>SUM(H105:J105)</f>
        <v>419137.86075489968</v>
      </c>
    </row>
    <row r="106" spans="1:13">
      <c r="A106" s="2"/>
      <c r="B106" s="2"/>
      <c r="C106" s="28" t="s">
        <v>20</v>
      </c>
      <c r="D106" s="25" t="s">
        <v>44</v>
      </c>
      <c r="E106" s="50"/>
      <c r="F106" s="50"/>
      <c r="G106" s="53"/>
      <c r="H106" s="52">
        <f>(H105/2)*H138</f>
        <v>409.38300832463847</v>
      </c>
      <c r="I106" s="52">
        <f>(H107+I105/2)*H139</f>
        <v>964.41017904481464</v>
      </c>
      <c r="J106" s="52">
        <f>(I107+J105/2)*H140</f>
        <v>1362.2315196225011</v>
      </c>
      <c r="K106" s="52">
        <f>SUM(H106:J106)</f>
        <v>2736.0247069919542</v>
      </c>
    </row>
    <row r="107" spans="1:13">
      <c r="A107" s="54"/>
      <c r="B107" s="54"/>
      <c r="C107" s="28" t="s">
        <v>45</v>
      </c>
      <c r="D107" s="10" t="s">
        <v>46</v>
      </c>
      <c r="E107" s="50"/>
      <c r="F107" s="50"/>
      <c r="G107" s="55" t="s">
        <v>5</v>
      </c>
      <c r="H107" s="56">
        <f>H105+H106</f>
        <v>205100.88717064387</v>
      </c>
      <c r="I107" s="56">
        <f>H107+I105+I106</f>
        <v>278068.61253080831</v>
      </c>
      <c r="J107" s="56">
        <f>I107+J105+J106</f>
        <v>421873.88546189165</v>
      </c>
      <c r="K107" s="56">
        <f>J107</f>
        <v>421873.88546189165</v>
      </c>
    </row>
    <row r="108" spans="1:13">
      <c r="A108" s="54"/>
      <c r="B108" s="54"/>
      <c r="C108" s="28" t="s">
        <v>21</v>
      </c>
      <c r="D108" s="10" t="s">
        <v>47</v>
      </c>
      <c r="E108" s="50"/>
      <c r="F108" s="50"/>
      <c r="G108" s="55"/>
      <c r="H108" s="56"/>
      <c r="I108" s="56"/>
      <c r="J108" s="56"/>
      <c r="K108" s="56">
        <f>-ROUND(F99*0.025,0)</f>
        <v>-234790</v>
      </c>
    </row>
    <row r="109" spans="1:13">
      <c r="A109" s="54"/>
      <c r="B109" s="54"/>
      <c r="C109" s="28" t="s">
        <v>48</v>
      </c>
      <c r="D109" s="10" t="s">
        <v>49</v>
      </c>
      <c r="E109" s="50"/>
      <c r="F109" s="50"/>
      <c r="G109" s="55"/>
      <c r="H109" s="56"/>
      <c r="I109" s="56"/>
      <c r="J109" s="56"/>
      <c r="K109" s="75" t="s">
        <v>50</v>
      </c>
    </row>
    <row r="110" spans="1:13">
      <c r="A110" s="54"/>
      <c r="B110" s="54"/>
      <c r="C110" s="28" t="s">
        <v>22</v>
      </c>
      <c r="D110" s="10" t="s">
        <v>51</v>
      </c>
      <c r="E110" s="50"/>
      <c r="F110" s="50"/>
      <c r="G110" s="55"/>
      <c r="H110" s="56"/>
      <c r="I110" s="56"/>
      <c r="J110" s="56"/>
      <c r="K110" s="56" t="s">
        <v>5</v>
      </c>
    </row>
    <row r="111" spans="1:13">
      <c r="A111" s="54"/>
      <c r="B111" s="54"/>
      <c r="C111" s="28" t="s">
        <v>23</v>
      </c>
      <c r="D111" s="10" t="s">
        <v>52</v>
      </c>
      <c r="E111" s="50"/>
      <c r="F111" s="50"/>
      <c r="G111" s="55"/>
      <c r="H111" s="56"/>
      <c r="I111" s="56"/>
      <c r="J111" s="56"/>
      <c r="K111" s="75" t="s">
        <v>53</v>
      </c>
      <c r="M111" s="4" t="s">
        <v>5</v>
      </c>
    </row>
    <row r="112" spans="1:13">
      <c r="A112" s="54"/>
      <c r="B112" s="54"/>
      <c r="C112" s="28"/>
      <c r="D112" s="58" t="s">
        <v>54</v>
      </c>
      <c r="E112" s="50"/>
      <c r="F112" s="50"/>
      <c r="G112" s="55"/>
      <c r="H112" s="56"/>
      <c r="I112" s="56"/>
      <c r="J112" s="56"/>
      <c r="K112" s="56"/>
    </row>
    <row r="113" spans="1:15">
      <c r="A113" s="2"/>
      <c r="B113" s="2"/>
      <c r="C113" s="28" t="s">
        <v>24</v>
      </c>
      <c r="D113" s="25" t="s">
        <v>55</v>
      </c>
      <c r="E113" s="50"/>
      <c r="F113" s="50"/>
      <c r="G113" s="51"/>
      <c r="H113" s="52">
        <v>-415239.14018601924</v>
      </c>
      <c r="I113" s="52">
        <f>$H$113</f>
        <v>-415239.14018601924</v>
      </c>
      <c r="J113" s="52">
        <f t="shared" ref="J113" si="21">$H$113</f>
        <v>-415239.14018601924</v>
      </c>
      <c r="K113" s="52">
        <f>J113</f>
        <v>-415239.14018601924</v>
      </c>
      <c r="M113" s="4" t="s">
        <v>5</v>
      </c>
    </row>
    <row r="114" spans="1:15">
      <c r="A114" s="2"/>
      <c r="B114" s="2"/>
      <c r="C114" s="28" t="s">
        <v>25</v>
      </c>
      <c r="D114" s="25" t="s">
        <v>56</v>
      </c>
      <c r="E114" s="50"/>
      <c r="F114" s="50"/>
      <c r="G114" s="51"/>
      <c r="H114" s="47">
        <v>108943</v>
      </c>
      <c r="I114" s="47">
        <v>114100</v>
      </c>
      <c r="J114" s="47">
        <v>97432</v>
      </c>
      <c r="K114" s="52">
        <f>SUM(H114:J114)</f>
        <v>320475</v>
      </c>
    </row>
    <row r="115" spans="1:15">
      <c r="A115" s="2"/>
      <c r="B115" s="2"/>
      <c r="C115" s="28" t="s">
        <v>26</v>
      </c>
      <c r="D115" s="25" t="s">
        <v>44</v>
      </c>
      <c r="E115" s="50"/>
      <c r="F115" s="50"/>
      <c r="G115" s="51"/>
      <c r="H115" s="63">
        <v>-1443.0705607440771</v>
      </c>
      <c r="I115" s="52">
        <f>(H116+I114/2)*H139</f>
        <v>-1002.7568429870533</v>
      </c>
      <c r="J115" s="52">
        <f>(I116+J114/2)*H140</f>
        <v>-569.11127360002649</v>
      </c>
      <c r="K115" s="52">
        <f>SUM(H115:J115)</f>
        <v>-3014.9386773311567</v>
      </c>
    </row>
    <row r="116" spans="1:15">
      <c r="A116" s="54"/>
      <c r="B116" s="54"/>
      <c r="C116" s="28" t="s">
        <v>27</v>
      </c>
      <c r="D116" s="10" t="s">
        <v>57</v>
      </c>
      <c r="E116" s="50"/>
      <c r="F116" s="50"/>
      <c r="G116" s="55" t="s">
        <v>5</v>
      </c>
      <c r="H116" s="53">
        <f>H113+H114+H115</f>
        <v>-307739.21074676333</v>
      </c>
      <c r="I116" s="53">
        <f>H116+I114+I115</f>
        <v>-194641.96758975039</v>
      </c>
      <c r="J116" s="53">
        <f>I116+J114+J115</f>
        <v>-97779.078863350413</v>
      </c>
      <c r="K116" s="53">
        <f>J116</f>
        <v>-97779.078863350413</v>
      </c>
    </row>
    <row r="117" spans="1:15">
      <c r="A117" s="54"/>
      <c r="B117" s="54"/>
      <c r="C117" s="28"/>
      <c r="D117" s="10"/>
      <c r="E117" s="50"/>
      <c r="F117" s="50"/>
      <c r="G117" s="55"/>
      <c r="H117" s="61"/>
      <c r="I117" s="61"/>
      <c r="J117" s="61"/>
      <c r="K117" s="73"/>
    </row>
    <row r="118" spans="1:15">
      <c r="A118" s="54"/>
      <c r="B118" s="54"/>
      <c r="C118" s="28"/>
      <c r="D118" s="58" t="s">
        <v>58</v>
      </c>
      <c r="E118" s="50"/>
      <c r="F118" s="50"/>
      <c r="G118" s="55"/>
      <c r="H118" s="56"/>
      <c r="I118" s="56"/>
      <c r="J118" s="56"/>
      <c r="K118" s="56"/>
    </row>
    <row r="119" spans="1:15">
      <c r="A119" s="2"/>
      <c r="B119" s="2"/>
      <c r="C119" s="28" t="s">
        <v>28</v>
      </c>
      <c r="D119" s="25" t="s">
        <v>59</v>
      </c>
      <c r="E119" s="50"/>
      <c r="F119" s="50"/>
      <c r="G119" s="51"/>
      <c r="H119" s="52">
        <v>314645.3894977087</v>
      </c>
      <c r="I119" s="52">
        <f>H119</f>
        <v>314645.3894977087</v>
      </c>
      <c r="J119" s="52">
        <f t="shared" ref="J119" si="22">I119</f>
        <v>314645.3894977087</v>
      </c>
      <c r="K119" s="52">
        <f>J119</f>
        <v>314645.3894977087</v>
      </c>
      <c r="M119" s="4" t="s">
        <v>5</v>
      </c>
    </row>
    <row r="120" spans="1:15">
      <c r="A120" s="2"/>
      <c r="B120" s="2"/>
      <c r="C120" s="28" t="s">
        <v>29</v>
      </c>
      <c r="D120" s="25" t="s">
        <v>60</v>
      </c>
      <c r="E120" s="50"/>
      <c r="F120" s="50"/>
      <c r="G120" s="51"/>
      <c r="H120" s="47">
        <v>0</v>
      </c>
      <c r="I120" s="47">
        <v>0</v>
      </c>
      <c r="J120" s="47">
        <v>0</v>
      </c>
      <c r="K120" s="47">
        <f>J120</f>
        <v>0</v>
      </c>
    </row>
    <row r="121" spans="1:15">
      <c r="A121" s="2"/>
      <c r="B121" s="2"/>
      <c r="C121" s="28" t="s">
        <v>30</v>
      </c>
      <c r="D121" s="25" t="s">
        <v>56</v>
      </c>
      <c r="E121" s="50"/>
      <c r="F121" s="50"/>
      <c r="G121" s="51"/>
      <c r="H121" s="47">
        <v>0</v>
      </c>
      <c r="I121" s="47">
        <v>0</v>
      </c>
      <c r="J121" s="47">
        <v>0</v>
      </c>
      <c r="K121" s="52">
        <f>J121</f>
        <v>0</v>
      </c>
    </row>
    <row r="122" spans="1:15">
      <c r="A122" s="2"/>
      <c r="B122" s="2"/>
      <c r="C122" s="28" t="s">
        <v>31</v>
      </c>
      <c r="D122" s="25" t="s">
        <v>44</v>
      </c>
      <c r="E122" s="50"/>
      <c r="F122" s="50"/>
      <c r="G122" s="51"/>
      <c r="H122" s="47">
        <v>1258.5815579908349</v>
      </c>
      <c r="I122" s="52">
        <f>(H123+I121/2)*H139</f>
        <v>1263.6158842227981</v>
      </c>
      <c r="J122" s="52">
        <f>(I123+J121/2)*H140</f>
        <v>1236.9535890656969</v>
      </c>
      <c r="K122" s="52">
        <f>SUM(H122:J122)</f>
        <v>3759.1510312793298</v>
      </c>
    </row>
    <row r="123" spans="1:15">
      <c r="A123" s="54"/>
      <c r="B123" s="54"/>
      <c r="C123" s="28" t="s">
        <v>61</v>
      </c>
      <c r="D123" s="10" t="s">
        <v>62</v>
      </c>
      <c r="E123" s="50"/>
      <c r="F123" s="50"/>
      <c r="G123" s="55" t="s">
        <v>5</v>
      </c>
      <c r="H123" s="53">
        <f>H119+H120+H121+H122</f>
        <v>315903.97105569951</v>
      </c>
      <c r="I123" s="53">
        <f>H123+I122</f>
        <v>317167.5869399223</v>
      </c>
      <c r="J123" s="53">
        <f t="shared" ref="J123" si="23">I123+J122</f>
        <v>318404.540528988</v>
      </c>
      <c r="K123" s="53">
        <f>J123</f>
        <v>318404.540528988</v>
      </c>
      <c r="O123" s="4" t="s">
        <v>5</v>
      </c>
    </row>
    <row r="124" spans="1:15">
      <c r="A124" s="65"/>
      <c r="B124" s="65"/>
      <c r="C124" s="66" t="s">
        <v>63</v>
      </c>
      <c r="D124" s="16" t="s">
        <v>64</v>
      </c>
      <c r="E124" s="67"/>
      <c r="F124" s="67"/>
      <c r="G124" s="68" t="s">
        <v>5</v>
      </c>
      <c r="H124" s="69">
        <f>H107+H116+H123</f>
        <v>213265.64747958005</v>
      </c>
      <c r="I124" s="69">
        <f t="shared" ref="I124:J124" si="24">I107+I116+I123</f>
        <v>400594.23188098019</v>
      </c>
      <c r="J124" s="69">
        <f t="shared" si="24"/>
        <v>642499.34712752921</v>
      </c>
      <c r="K124" s="69">
        <f>K107+K116+K123</f>
        <v>642499.34712752921</v>
      </c>
    </row>
    <row r="125" spans="1:15">
      <c r="A125" s="54"/>
      <c r="B125" s="54"/>
      <c r="C125" s="28"/>
      <c r="D125" s="10" t="s">
        <v>68</v>
      </c>
      <c r="E125" s="50"/>
      <c r="F125" s="50"/>
      <c r="G125" s="55"/>
      <c r="H125" s="56">
        <f>H19+H49+H78+H107</f>
        <v>1688819.1198488125</v>
      </c>
      <c r="I125" s="56">
        <f t="shared" ref="I125:J125" si="25">I19+I49+I78+I107</f>
        <v>2695591.3556883773</v>
      </c>
      <c r="J125" s="56">
        <f t="shared" si="25"/>
        <v>2323636.440887983</v>
      </c>
      <c r="K125" s="56">
        <f>J125</f>
        <v>2323636.440887983</v>
      </c>
    </row>
    <row r="126" spans="1:15">
      <c r="A126" s="54"/>
      <c r="B126" s="54"/>
      <c r="C126" s="28"/>
      <c r="D126" s="10" t="s">
        <v>69</v>
      </c>
      <c r="E126" s="50"/>
      <c r="F126" s="50"/>
      <c r="G126" s="55"/>
      <c r="H126" s="56">
        <f>H35+H65+H94+H123</f>
        <v>-1977081.4783558547</v>
      </c>
      <c r="I126" s="56">
        <f t="shared" ref="I126:J126" si="26">I35+I65+I94+I123</f>
        <v>-1984989.8042692777</v>
      </c>
      <c r="J126" s="56">
        <f t="shared" si="26"/>
        <v>-1992731.2645059288</v>
      </c>
      <c r="K126" s="56">
        <f>J126</f>
        <v>-1992731.2645059288</v>
      </c>
    </row>
    <row r="127" spans="1:15">
      <c r="A127" s="54"/>
      <c r="B127" s="54"/>
      <c r="C127" s="28"/>
      <c r="D127" s="10" t="s">
        <v>70</v>
      </c>
      <c r="E127" s="50"/>
      <c r="F127" s="50"/>
      <c r="G127" s="55"/>
      <c r="H127" s="56">
        <f>H28+H58+H87+H116</f>
        <v>2839151.1099440302</v>
      </c>
      <c r="I127" s="56">
        <f t="shared" ref="I127:J127" si="27">I28+I58+I87+I116</f>
        <v>2672823.054383806</v>
      </c>
      <c r="J127" s="56">
        <f t="shared" si="27"/>
        <v>2558834.9327959032</v>
      </c>
      <c r="K127" s="56">
        <f>J127</f>
        <v>2558834.9327959032</v>
      </c>
      <c r="M127" s="4" t="s">
        <v>5</v>
      </c>
      <c r="O127" s="4" t="s">
        <v>5</v>
      </c>
    </row>
    <row r="128" spans="1:15">
      <c r="A128" s="54"/>
      <c r="B128" s="54"/>
      <c r="C128" s="28"/>
      <c r="D128" s="77" t="s">
        <v>71</v>
      </c>
      <c r="E128" s="50"/>
      <c r="F128" s="50"/>
      <c r="G128" s="55"/>
      <c r="H128" s="56">
        <f>H126+H127+H125</f>
        <v>2550888.7514369879</v>
      </c>
      <c r="I128" s="56">
        <f t="shared" ref="I128:J128" si="28">I126+I127+I125</f>
        <v>3383424.6058029057</v>
      </c>
      <c r="J128" s="56">
        <f t="shared" si="28"/>
        <v>2889740.1091779573</v>
      </c>
      <c r="K128" s="56">
        <f>J128</f>
        <v>2889740.1091779573</v>
      </c>
    </row>
    <row r="129" spans="1:20">
      <c r="A129" s="54"/>
      <c r="B129" s="54"/>
      <c r="C129" s="28"/>
      <c r="D129" s="77" t="s">
        <v>72</v>
      </c>
      <c r="E129" s="50"/>
      <c r="F129" s="50"/>
      <c r="G129" s="55"/>
      <c r="H129" s="56">
        <f>H17+H18+H26+H27+H33+H34+H47+H48+H57+H56+H63+H64+H76+H77+H85+H86+H92+H93+H105+H106+H114+H115+H121+H122</f>
        <v>1559427.7817276497</v>
      </c>
      <c r="I129" s="56">
        <f>I17+I18+I26+I27+I33+I34+I47+I48+I57+I56+I63+I64+I76+I77+I85+I86+I92+I93+I105+I106+I114+I115+I121+I122</f>
        <v>832535.8543659175</v>
      </c>
      <c r="J129" s="56">
        <f t="shared" ref="J129" si="29">J17+J18+J26+J27+J33+J34+J47+J48+J57+J56+J63+J64+J76+J77+J85+J86+J92+J93+J105+J106+J114+J115+J121+J122</f>
        <v>-493684.49662494764</v>
      </c>
      <c r="K129" s="56">
        <f>SUM(H129:J129)</f>
        <v>1898279.1394686196</v>
      </c>
    </row>
    <row r="130" spans="1:20">
      <c r="A130" s="54"/>
      <c r="B130" s="54"/>
      <c r="C130" s="28"/>
      <c r="D130" s="77" t="s">
        <v>73</v>
      </c>
      <c r="E130" s="50"/>
      <c r="F130" s="50"/>
      <c r="G130" s="55"/>
      <c r="H130" s="56">
        <f>H17+H18+H47+H48+H76+H77+H105+H106</f>
        <v>1688819.1198488125</v>
      </c>
      <c r="I130" s="56">
        <f>I17+I18+I47+I48+I76+I77+I105+I106</f>
        <v>1006772.2358395648</v>
      </c>
      <c r="J130" s="56">
        <f t="shared" ref="J130" si="30">J17+J18+J47+J48+J76+J77+J105+J106</f>
        <v>-371954.91480039433</v>
      </c>
      <c r="K130" s="56">
        <f>SUM(H130:J130)</f>
        <v>2323636.440887983</v>
      </c>
    </row>
    <row r="131" spans="1:20">
      <c r="A131" s="54"/>
      <c r="B131" s="54"/>
      <c r="C131" s="28"/>
      <c r="D131" s="77"/>
      <c r="E131" s="50"/>
      <c r="F131" s="50"/>
      <c r="G131" s="55"/>
      <c r="H131" s="56"/>
      <c r="I131" s="56"/>
      <c r="J131" s="56"/>
      <c r="K131" s="56"/>
    </row>
    <row r="132" spans="1:20">
      <c r="A132" s="54"/>
      <c r="B132" s="78" t="s">
        <v>74</v>
      </c>
      <c r="C132" s="28"/>
      <c r="D132" s="77"/>
      <c r="E132" s="50"/>
      <c r="F132" s="50"/>
      <c r="G132" s="55"/>
      <c r="H132" s="56"/>
      <c r="I132" s="56"/>
      <c r="J132" s="56"/>
      <c r="K132" s="56"/>
    </row>
    <row r="133" spans="1:20">
      <c r="A133" s="54"/>
      <c r="B133" s="78" t="s">
        <v>75</v>
      </c>
      <c r="C133" s="28"/>
      <c r="D133" s="10"/>
      <c r="E133" s="50"/>
      <c r="F133" s="50"/>
      <c r="G133" s="55"/>
      <c r="H133" s="56"/>
      <c r="I133" s="56"/>
      <c r="J133" s="56"/>
      <c r="K133" s="56"/>
    </row>
    <row r="134" spans="1:20">
      <c r="A134" s="54"/>
      <c r="B134" s="54"/>
      <c r="C134" s="28"/>
      <c r="D134" s="10"/>
      <c r="E134" s="50"/>
      <c r="F134" s="50"/>
      <c r="G134" s="55" t="s">
        <v>76</v>
      </c>
      <c r="H134" s="79">
        <v>0</v>
      </c>
      <c r="I134" s="79">
        <v>0</v>
      </c>
      <c r="J134" s="79">
        <v>0</v>
      </c>
      <c r="K134" s="56"/>
    </row>
    <row r="135" spans="1:20">
      <c r="A135" s="54"/>
      <c r="B135" s="54"/>
      <c r="C135" s="28"/>
      <c r="D135" s="10"/>
      <c r="E135" s="50"/>
      <c r="F135" s="50"/>
      <c r="G135" s="55"/>
      <c r="J135" s="56"/>
      <c r="K135" s="56"/>
      <c r="T135" s="4" t="s">
        <v>5</v>
      </c>
    </row>
    <row r="136" spans="1:20">
      <c r="A136" s="54"/>
      <c r="B136" s="54"/>
      <c r="C136" s="28"/>
      <c r="D136" s="10"/>
      <c r="E136" s="50"/>
      <c r="F136" s="50"/>
      <c r="G136" s="55" t="s">
        <v>76</v>
      </c>
      <c r="H136" s="79">
        <v>0</v>
      </c>
      <c r="I136" s="79">
        <v>0</v>
      </c>
      <c r="J136" s="79">
        <v>0</v>
      </c>
      <c r="K136" s="56"/>
    </row>
    <row r="137" spans="1:20">
      <c r="A137" s="54"/>
      <c r="B137" s="54"/>
      <c r="C137" s="28"/>
      <c r="D137" s="10"/>
      <c r="E137" s="50"/>
      <c r="F137" s="50"/>
      <c r="G137" s="55"/>
      <c r="H137" s="56"/>
      <c r="I137" s="56"/>
      <c r="J137" s="56"/>
      <c r="K137" s="56"/>
    </row>
    <row r="138" spans="1:20">
      <c r="F138" s="50" t="s">
        <v>77</v>
      </c>
      <c r="G138" s="81" t="s">
        <v>78</v>
      </c>
      <c r="H138" s="82">
        <v>4.0000000000000001E-3</v>
      </c>
      <c r="J138" s="82"/>
    </row>
    <row r="139" spans="1:20">
      <c r="G139" s="81" t="s">
        <v>79</v>
      </c>
      <c r="H139" s="82">
        <v>4.0000000000000001E-3</v>
      </c>
      <c r="J139" s="82"/>
    </row>
    <row r="140" spans="1:20">
      <c r="G140" s="81" t="s">
        <v>80</v>
      </c>
      <c r="H140" s="82">
        <v>3.8999999999999998E-3</v>
      </c>
      <c r="J140" s="82"/>
    </row>
  </sheetData>
  <mergeCells count="1">
    <mergeCell ref="H5:J5"/>
  </mergeCells>
  <conditionalFormatting sqref="G76:G77 G105:G106 G47:G48 E48:E49 E77:E78 E106:E107 G80 H9:I9 H13:I13 H39:I39 H43:I43 H68:I68 H72:I72 H97:I97 H101:I101 H17:I17 H47:I47 H76:I76 H105:I105 H50:I53 H79:I82 H108:I111 H19:I24 K78 E17:G19 H126 G56:I56 I78 G29:J29 J56:J57 H88:J88 J115 H124 H113:I113 H85:J85 J19 H28:J28 E25:F29 G25:G27 H18:J18 H35:J37 K36 H48 H49:J49 E55:F59 H58:J59 H77 E84:F88 G84:G86 H106 I107:K107 E113:F117 G113:G115 E126:G137 K126:K137 H127:J133 J135 H137:J137 H116:J117 H95:K95 H66:K66">
    <cfRule type="cellIs" dxfId="212" priority="289" operator="lessThan">
      <formula>0</formula>
    </cfRule>
  </conditionalFormatting>
  <conditionalFormatting sqref="E47">
    <cfRule type="cellIs" dxfId="211" priority="288" operator="lessThan">
      <formula>0</formula>
    </cfRule>
  </conditionalFormatting>
  <conditionalFormatting sqref="E76">
    <cfRule type="cellIs" dxfId="210" priority="287" operator="lessThan">
      <formula>0</formula>
    </cfRule>
  </conditionalFormatting>
  <conditionalFormatting sqref="E105">
    <cfRule type="cellIs" dxfId="209" priority="286" operator="lessThan">
      <formula>0</formula>
    </cfRule>
  </conditionalFormatting>
  <conditionalFormatting sqref="K17">
    <cfRule type="cellIs" dxfId="208" priority="285" operator="lessThan">
      <formula>0</formula>
    </cfRule>
  </conditionalFormatting>
  <conditionalFormatting sqref="K76">
    <cfRule type="cellIs" dxfId="207" priority="284" operator="lessThan">
      <formula>0</formula>
    </cfRule>
  </conditionalFormatting>
  <conditionalFormatting sqref="K105">
    <cfRule type="cellIs" dxfId="206" priority="283" operator="lessThan">
      <formula>0</formula>
    </cfRule>
  </conditionalFormatting>
  <conditionalFormatting sqref="K18">
    <cfRule type="cellIs" dxfId="205" priority="282" operator="lessThan">
      <formula>0</formula>
    </cfRule>
  </conditionalFormatting>
  <conditionalFormatting sqref="K48">
    <cfRule type="cellIs" dxfId="204" priority="281" operator="lessThan">
      <formula>0</formula>
    </cfRule>
  </conditionalFormatting>
  <conditionalFormatting sqref="K77">
    <cfRule type="cellIs" dxfId="203" priority="280" operator="lessThan">
      <formula>0</formula>
    </cfRule>
  </conditionalFormatting>
  <conditionalFormatting sqref="K106">
    <cfRule type="cellIs" dxfId="202" priority="279" operator="lessThan">
      <formula>0</formula>
    </cfRule>
  </conditionalFormatting>
  <conditionalFormatting sqref="G49">
    <cfRule type="cellIs" dxfId="201" priority="278" operator="lessThan">
      <formula>0</formula>
    </cfRule>
  </conditionalFormatting>
  <conditionalFormatting sqref="G78">
    <cfRule type="cellIs" dxfId="200" priority="277" operator="lessThan">
      <formula>0</formula>
    </cfRule>
  </conditionalFormatting>
  <conditionalFormatting sqref="G107">
    <cfRule type="cellIs" dxfId="199" priority="276" operator="lessThan">
      <formula>0</formula>
    </cfRule>
  </conditionalFormatting>
  <conditionalFormatting sqref="E20:E21">
    <cfRule type="cellIs" dxfId="198" priority="275" operator="lessThan">
      <formula>0</formula>
    </cfRule>
  </conditionalFormatting>
  <conditionalFormatting sqref="K20:K21">
    <cfRule type="cellIs" dxfId="197" priority="274" operator="lessThan">
      <formula>0</formula>
    </cfRule>
  </conditionalFormatting>
  <conditionalFormatting sqref="G20:G21">
    <cfRule type="cellIs" dxfId="196" priority="273" operator="lessThan">
      <formula>0</formula>
    </cfRule>
  </conditionalFormatting>
  <conditionalFormatting sqref="E50">
    <cfRule type="cellIs" dxfId="195" priority="272" operator="lessThan">
      <formula>0</formula>
    </cfRule>
  </conditionalFormatting>
  <conditionalFormatting sqref="K50">
    <cfRule type="cellIs" dxfId="194" priority="271" operator="lessThan">
      <formula>0</formula>
    </cfRule>
  </conditionalFormatting>
  <conditionalFormatting sqref="G50">
    <cfRule type="cellIs" dxfId="193" priority="270" operator="lessThan">
      <formula>0</formula>
    </cfRule>
  </conditionalFormatting>
  <conditionalFormatting sqref="E79">
    <cfRule type="cellIs" dxfId="192" priority="269" operator="lessThan">
      <formula>0</formula>
    </cfRule>
  </conditionalFormatting>
  <conditionalFormatting sqref="K79">
    <cfRule type="cellIs" dxfId="191" priority="268" operator="lessThan">
      <formula>0</formula>
    </cfRule>
  </conditionalFormatting>
  <conditionalFormatting sqref="G79">
    <cfRule type="cellIs" dxfId="190" priority="267" operator="lessThan">
      <formula>0</formula>
    </cfRule>
  </conditionalFormatting>
  <conditionalFormatting sqref="E108:E109">
    <cfRule type="cellIs" dxfId="189" priority="266" operator="lessThan">
      <formula>0</formula>
    </cfRule>
  </conditionalFormatting>
  <conditionalFormatting sqref="K108">
    <cfRule type="cellIs" dxfId="188" priority="265" operator="lessThan">
      <formula>0</formula>
    </cfRule>
  </conditionalFormatting>
  <conditionalFormatting sqref="G108:G109">
    <cfRule type="cellIs" dxfId="187" priority="264" operator="lessThan">
      <formula>0</formula>
    </cfRule>
  </conditionalFormatting>
  <conditionalFormatting sqref="E22:E24">
    <cfRule type="cellIs" dxfId="186" priority="263" operator="lessThan">
      <formula>0</formula>
    </cfRule>
  </conditionalFormatting>
  <conditionalFormatting sqref="K22:K24">
    <cfRule type="cellIs" dxfId="185" priority="262" operator="lessThan">
      <formula>0</formula>
    </cfRule>
  </conditionalFormatting>
  <conditionalFormatting sqref="G22:G24">
    <cfRule type="cellIs" dxfId="184" priority="261" operator="lessThan">
      <formula>0</formula>
    </cfRule>
  </conditionalFormatting>
  <conditionalFormatting sqref="E52:E53">
    <cfRule type="cellIs" dxfId="183" priority="260" operator="lessThan">
      <formula>0</formula>
    </cfRule>
  </conditionalFormatting>
  <conditionalFormatting sqref="K52:K53">
    <cfRule type="cellIs" dxfId="182" priority="259" operator="lessThan">
      <formula>0</formula>
    </cfRule>
  </conditionalFormatting>
  <conditionalFormatting sqref="G52:G53">
    <cfRule type="cellIs" dxfId="181" priority="258" operator="lessThan">
      <formula>0</formula>
    </cfRule>
  </conditionalFormatting>
  <conditionalFormatting sqref="E81:E82">
    <cfRule type="cellIs" dxfId="180" priority="257" operator="lessThan">
      <formula>0</formula>
    </cfRule>
  </conditionalFormatting>
  <conditionalFormatting sqref="G81:G82">
    <cfRule type="cellIs" dxfId="179" priority="256" operator="lessThan">
      <formula>0</formula>
    </cfRule>
  </conditionalFormatting>
  <conditionalFormatting sqref="E51">
    <cfRule type="cellIs" dxfId="178" priority="255" operator="lessThan">
      <formula>0</formula>
    </cfRule>
  </conditionalFormatting>
  <conditionalFormatting sqref="G51">
    <cfRule type="cellIs" dxfId="177" priority="254" operator="lessThan">
      <formula>0</formula>
    </cfRule>
  </conditionalFormatting>
  <conditionalFormatting sqref="D80">
    <cfRule type="cellIs" dxfId="176" priority="253" operator="lessThan">
      <formula>0</formula>
    </cfRule>
  </conditionalFormatting>
  <conditionalFormatting sqref="E80">
    <cfRule type="cellIs" dxfId="175" priority="251" operator="lessThan">
      <formula>0</formula>
    </cfRule>
  </conditionalFormatting>
  <conditionalFormatting sqref="E110:E111">
    <cfRule type="cellIs" dxfId="174" priority="250" operator="lessThan">
      <formula>0</formula>
    </cfRule>
  </conditionalFormatting>
  <conditionalFormatting sqref="G110:G111">
    <cfRule type="cellIs" dxfId="173" priority="249" operator="lessThan">
      <formula>0</formula>
    </cfRule>
  </conditionalFormatting>
  <conditionalFormatting sqref="K81">
    <cfRule type="cellIs" dxfId="172" priority="248" operator="lessThan">
      <formula>0</formula>
    </cfRule>
  </conditionalFormatting>
  <conditionalFormatting sqref="K110">
    <cfRule type="cellIs" dxfId="171" priority="247" operator="lessThan">
      <formula>0</formula>
    </cfRule>
  </conditionalFormatting>
  <conditionalFormatting sqref="K49">
    <cfRule type="cellIs" dxfId="170" priority="238" operator="lessThan">
      <formula>0</formula>
    </cfRule>
  </conditionalFormatting>
  <conditionalFormatting sqref="J17 J47 J105 J76 J20:J24 J50:J53 J79:J82 J108:J111">
    <cfRule type="cellIs" dxfId="169" priority="239" operator="lessThan">
      <formula>0</formula>
    </cfRule>
  </conditionalFormatting>
  <conditionalFormatting sqref="F52:F53">
    <cfRule type="cellIs" dxfId="168" priority="227" operator="lessThan">
      <formula>0</formula>
    </cfRule>
  </conditionalFormatting>
  <conditionalFormatting sqref="F105">
    <cfRule type="cellIs" dxfId="167" priority="233" operator="lessThan">
      <formula>0</formula>
    </cfRule>
  </conditionalFormatting>
  <conditionalFormatting sqref="F20:F21">
    <cfRule type="cellIs" dxfId="166" priority="232" operator="lessThan">
      <formula>0</formula>
    </cfRule>
  </conditionalFormatting>
  <conditionalFormatting sqref="F51">
    <cfRule type="cellIs" dxfId="165" priority="225" operator="lessThan">
      <formula>0</formula>
    </cfRule>
  </conditionalFormatting>
  <conditionalFormatting sqref="F81:F82">
    <cfRule type="cellIs" dxfId="164" priority="226" operator="lessThan">
      <formula>0</formula>
    </cfRule>
  </conditionalFormatting>
  <conditionalFormatting sqref="F80">
    <cfRule type="cellIs" dxfId="163" priority="224" operator="lessThan">
      <formula>0</formula>
    </cfRule>
  </conditionalFormatting>
  <conditionalFormatting sqref="K19">
    <cfRule type="cellIs" dxfId="162" priority="237" operator="lessThan">
      <formula>0</formula>
    </cfRule>
  </conditionalFormatting>
  <conditionalFormatting sqref="F48:F49 F77:F78 F106:F107">
    <cfRule type="cellIs" dxfId="161" priority="236" operator="lessThan">
      <formula>0</formula>
    </cfRule>
  </conditionalFormatting>
  <conditionalFormatting sqref="F47">
    <cfRule type="cellIs" dxfId="160" priority="235" operator="lessThan">
      <formula>0</formula>
    </cfRule>
  </conditionalFormatting>
  <conditionalFormatting sqref="F76">
    <cfRule type="cellIs" dxfId="159" priority="234" operator="lessThan">
      <formula>0</formula>
    </cfRule>
  </conditionalFormatting>
  <conditionalFormatting sqref="F50">
    <cfRule type="cellIs" dxfId="158" priority="231" operator="lessThan">
      <formula>0</formula>
    </cfRule>
  </conditionalFormatting>
  <conditionalFormatting sqref="F79">
    <cfRule type="cellIs" dxfId="157" priority="230" operator="lessThan">
      <formula>0</formula>
    </cfRule>
  </conditionalFormatting>
  <conditionalFormatting sqref="F108:F109">
    <cfRule type="cellIs" dxfId="156" priority="229" operator="lessThan">
      <formula>0</formula>
    </cfRule>
  </conditionalFormatting>
  <conditionalFormatting sqref="F22:F24">
    <cfRule type="cellIs" dxfId="155" priority="228" operator="lessThan">
      <formula>0</formula>
    </cfRule>
  </conditionalFormatting>
  <conditionalFormatting sqref="F110:F111">
    <cfRule type="cellIs" dxfId="154" priority="223" operator="lessThan">
      <formula>0</formula>
    </cfRule>
  </conditionalFormatting>
  <conditionalFormatting sqref="H78">
    <cfRule type="cellIs" dxfId="153" priority="220" operator="lessThan">
      <formula>0</formula>
    </cfRule>
  </conditionalFormatting>
  <conditionalFormatting sqref="H107">
    <cfRule type="cellIs" dxfId="152" priority="219" operator="lessThan">
      <formula>0</formula>
    </cfRule>
  </conditionalFormatting>
  <conditionalFormatting sqref="I57">
    <cfRule type="cellIs" dxfId="151" priority="196" operator="lessThan">
      <formula>0</formula>
    </cfRule>
  </conditionalFormatting>
  <conditionalFormatting sqref="F54">
    <cfRule type="cellIs" dxfId="150" priority="201" operator="lessThan">
      <formula>0</formula>
    </cfRule>
  </conditionalFormatting>
  <conditionalFormatting sqref="H54:I54">
    <cfRule type="cellIs" dxfId="149" priority="206" operator="lessThan">
      <formula>0</formula>
    </cfRule>
  </conditionalFormatting>
  <conditionalFormatting sqref="K26">
    <cfRule type="cellIs" dxfId="148" priority="194" operator="lessThan">
      <formula>0</formula>
    </cfRule>
  </conditionalFormatting>
  <conditionalFormatting sqref="F66">
    <cfRule type="cellIs" dxfId="147" priority="197" operator="lessThan">
      <formula>0</formula>
    </cfRule>
  </conditionalFormatting>
  <conditionalFormatting sqref="G36:G37 E36:E37">
    <cfRule type="cellIs" dxfId="146" priority="209" operator="lessThan">
      <formula>0</formula>
    </cfRule>
  </conditionalFormatting>
  <conditionalFormatting sqref="K28:K29 K37">
    <cfRule type="cellIs" dxfId="145" priority="208" operator="lessThan">
      <formula>0</formula>
    </cfRule>
  </conditionalFormatting>
  <conditionalFormatting sqref="F36:F37">
    <cfRule type="cellIs" dxfId="144" priority="207" operator="lessThan">
      <formula>0</formula>
    </cfRule>
  </conditionalFormatting>
  <conditionalFormatting sqref="E54">
    <cfRule type="cellIs" dxfId="143" priority="205" operator="lessThan">
      <formula>0</formula>
    </cfRule>
  </conditionalFormatting>
  <conditionalFormatting sqref="K54">
    <cfRule type="cellIs" dxfId="142" priority="204" operator="lessThan">
      <formula>0</formula>
    </cfRule>
  </conditionalFormatting>
  <conditionalFormatting sqref="G54">
    <cfRule type="cellIs" dxfId="141" priority="203" operator="lessThan">
      <formula>0</formula>
    </cfRule>
  </conditionalFormatting>
  <conditionalFormatting sqref="J54">
    <cfRule type="cellIs" dxfId="140" priority="202" operator="lessThan">
      <formula>0</formula>
    </cfRule>
  </conditionalFormatting>
  <conditionalFormatting sqref="G57 G55 E66">
    <cfRule type="cellIs" dxfId="139" priority="199" operator="lessThan">
      <formula>0</formula>
    </cfRule>
  </conditionalFormatting>
  <conditionalFormatting sqref="K55 K58:K59">
    <cfRule type="cellIs" dxfId="138" priority="198" operator="lessThan">
      <formula>0</formula>
    </cfRule>
  </conditionalFormatting>
  <conditionalFormatting sqref="K25">
    <cfRule type="cellIs" dxfId="137" priority="195" operator="lessThan">
      <formula>0</formula>
    </cfRule>
  </conditionalFormatting>
  <conditionalFormatting sqref="G83">
    <cfRule type="cellIs" dxfId="136" priority="187" operator="lessThan">
      <formula>0</formula>
    </cfRule>
  </conditionalFormatting>
  <conditionalFormatting sqref="K27">
    <cfRule type="cellIs" dxfId="135" priority="193" operator="lessThan">
      <formula>0</formula>
    </cfRule>
  </conditionalFormatting>
  <conditionalFormatting sqref="K88">
    <cfRule type="cellIs" dxfId="134" priority="182" operator="lessThan">
      <formula>0</formula>
    </cfRule>
  </conditionalFormatting>
  <conditionalFormatting sqref="H112:I112">
    <cfRule type="cellIs" dxfId="133" priority="177" operator="lessThan">
      <formula>0</formula>
    </cfRule>
  </conditionalFormatting>
  <conditionalFormatting sqref="K56">
    <cfRule type="cellIs" dxfId="132" priority="191" operator="lessThan">
      <formula>0</formula>
    </cfRule>
  </conditionalFormatting>
  <conditionalFormatting sqref="K85">
    <cfRule type="cellIs" dxfId="131" priority="178" operator="lessThan">
      <formula>0</formula>
    </cfRule>
  </conditionalFormatting>
  <conditionalFormatting sqref="I86">
    <cfRule type="cellIs" dxfId="130" priority="180" operator="lessThan">
      <formula>0</formula>
    </cfRule>
  </conditionalFormatting>
  <conditionalFormatting sqref="F95">
    <cfRule type="cellIs" dxfId="129" priority="181" operator="lessThan">
      <formula>0</formula>
    </cfRule>
  </conditionalFormatting>
  <conditionalFormatting sqref="H83:I83">
    <cfRule type="cellIs" dxfId="128" priority="190" operator="lessThan">
      <formula>0</formula>
    </cfRule>
  </conditionalFormatting>
  <conditionalFormatting sqref="E83">
    <cfRule type="cellIs" dxfId="127" priority="189" operator="lessThan">
      <formula>0</formula>
    </cfRule>
  </conditionalFormatting>
  <conditionalFormatting sqref="K83">
    <cfRule type="cellIs" dxfId="126" priority="188" operator="lessThan">
      <formula>0</formula>
    </cfRule>
  </conditionalFormatting>
  <conditionalFormatting sqref="J83">
    <cfRule type="cellIs" dxfId="125" priority="186" operator="lessThan">
      <formula>0</formula>
    </cfRule>
  </conditionalFormatting>
  <conditionalFormatting sqref="F83">
    <cfRule type="cellIs" dxfId="124" priority="185" operator="lessThan">
      <formula>0</formula>
    </cfRule>
  </conditionalFormatting>
  <conditionalFormatting sqref="E95">
    <cfRule type="cellIs" dxfId="123" priority="183" operator="lessThan">
      <formula>0</formula>
    </cfRule>
  </conditionalFormatting>
  <conditionalFormatting sqref="I115">
    <cfRule type="cellIs" dxfId="122" priority="167" operator="lessThan">
      <formula>0</formula>
    </cfRule>
  </conditionalFormatting>
  <conditionalFormatting sqref="E112">
    <cfRule type="cellIs" dxfId="121" priority="176" operator="lessThan">
      <formula>0</formula>
    </cfRule>
  </conditionalFormatting>
  <conditionalFormatting sqref="K112">
    <cfRule type="cellIs" dxfId="120" priority="175" operator="lessThan">
      <formula>0</formula>
    </cfRule>
  </conditionalFormatting>
  <conditionalFormatting sqref="G112">
    <cfRule type="cellIs" dxfId="119" priority="174" operator="lessThan">
      <formula>0</formula>
    </cfRule>
  </conditionalFormatting>
  <conditionalFormatting sqref="J112">
    <cfRule type="cellIs" dxfId="118" priority="173" operator="lessThan">
      <formula>0</formula>
    </cfRule>
  </conditionalFormatting>
  <conditionalFormatting sqref="F112">
    <cfRule type="cellIs" dxfId="117" priority="172" operator="lessThan">
      <formula>0</formula>
    </cfRule>
  </conditionalFormatting>
  <conditionalFormatting sqref="E124">
    <cfRule type="cellIs" dxfId="116" priority="170" operator="lessThan">
      <formula>0</formula>
    </cfRule>
  </conditionalFormatting>
  <conditionalFormatting sqref="K117 K124">
    <cfRule type="cellIs" dxfId="115" priority="169" operator="lessThan">
      <formula>0</formula>
    </cfRule>
  </conditionalFormatting>
  <conditionalFormatting sqref="F124">
    <cfRule type="cellIs" dxfId="114" priority="168" operator="lessThan">
      <formula>0</formula>
    </cfRule>
  </conditionalFormatting>
  <conditionalFormatting sqref="G138:G140">
    <cfRule type="cellIs" dxfId="113" priority="165" operator="lessThan">
      <formula>0</formula>
    </cfRule>
  </conditionalFormatting>
  <conditionalFormatting sqref="K84">
    <cfRule type="cellIs" dxfId="112" priority="157" operator="lessThan">
      <formula>0</formula>
    </cfRule>
  </conditionalFormatting>
  <conditionalFormatting sqref="K113">
    <cfRule type="cellIs" dxfId="111" priority="155" operator="lessThan">
      <formula>0</formula>
    </cfRule>
  </conditionalFormatting>
  <conditionalFormatting sqref="K87">
    <cfRule type="cellIs" dxfId="110" priority="156" operator="lessThan">
      <formula>0</formula>
    </cfRule>
  </conditionalFormatting>
  <conditionalFormatting sqref="K116">
    <cfRule type="cellIs" dxfId="109" priority="153" operator="lessThan">
      <formula>0</formula>
    </cfRule>
  </conditionalFormatting>
  <conditionalFormatting sqref="K35">
    <cfRule type="cellIs" dxfId="108" priority="139" operator="lessThan">
      <formula>0</formula>
    </cfRule>
  </conditionalFormatting>
  <conditionalFormatting sqref="K51">
    <cfRule type="cellIs" dxfId="107" priority="151" operator="lessThan">
      <formula>0</formula>
    </cfRule>
  </conditionalFormatting>
  <conditionalFormatting sqref="F30">
    <cfRule type="cellIs" dxfId="106" priority="142" operator="lessThan">
      <formula>0</formula>
    </cfRule>
  </conditionalFormatting>
  <conditionalFormatting sqref="J9">
    <cfRule type="cellIs" dxfId="105" priority="132" operator="lessThan">
      <formula>0</formula>
    </cfRule>
  </conditionalFormatting>
  <conditionalFormatting sqref="H140">
    <cfRule type="cellIs" dxfId="104" priority="148" operator="lessThan">
      <formula>0</formula>
    </cfRule>
  </conditionalFormatting>
  <conditionalFormatting sqref="H30:I30">
    <cfRule type="cellIs" dxfId="103" priority="147" operator="lessThan">
      <formula>0</formula>
    </cfRule>
  </conditionalFormatting>
  <conditionalFormatting sqref="E30">
    <cfRule type="cellIs" dxfId="102" priority="146" operator="lessThan">
      <formula>0</formula>
    </cfRule>
  </conditionalFormatting>
  <conditionalFormatting sqref="K30">
    <cfRule type="cellIs" dxfId="101" priority="145" operator="lessThan">
      <formula>0</formula>
    </cfRule>
  </conditionalFormatting>
  <conditionalFormatting sqref="G30">
    <cfRule type="cellIs" dxfId="100" priority="144" operator="lessThan">
      <formula>0</formula>
    </cfRule>
  </conditionalFormatting>
  <conditionalFormatting sqref="J30">
    <cfRule type="cellIs" dxfId="99" priority="143" operator="lessThan">
      <formula>0</formula>
    </cfRule>
  </conditionalFormatting>
  <conditionalFormatting sqref="K33">
    <cfRule type="cellIs" dxfId="98" priority="135" operator="lessThan">
      <formula>0</formula>
    </cfRule>
  </conditionalFormatting>
  <conditionalFormatting sqref="E31:E35 G31:G35">
    <cfRule type="cellIs" dxfId="97" priority="140" operator="lessThan">
      <formula>0</formula>
    </cfRule>
  </conditionalFormatting>
  <conditionalFormatting sqref="F31:F35">
    <cfRule type="cellIs" dxfId="96" priority="138" operator="lessThan">
      <formula>0</formula>
    </cfRule>
  </conditionalFormatting>
  <conditionalFormatting sqref="K31">
    <cfRule type="cellIs" dxfId="95" priority="137" operator="lessThan">
      <formula>0</formula>
    </cfRule>
  </conditionalFormatting>
  <conditionalFormatting sqref="K32">
    <cfRule type="cellIs" dxfId="94" priority="136" operator="lessThan">
      <formula>0</formula>
    </cfRule>
  </conditionalFormatting>
  <conditionalFormatting sqref="J13">
    <cfRule type="cellIs" dxfId="93" priority="130" operator="lessThan">
      <formula>0</formula>
    </cfRule>
  </conditionalFormatting>
  <conditionalFormatting sqref="F138">
    <cfRule type="cellIs" dxfId="92" priority="125" operator="lessThan">
      <formula>0</formula>
    </cfRule>
  </conditionalFormatting>
  <conditionalFormatting sqref="J138:J140">
    <cfRule type="cellIs" dxfId="91" priority="123" operator="lessThan">
      <formula>0</formula>
    </cfRule>
  </conditionalFormatting>
  <conditionalFormatting sqref="I27">
    <cfRule type="cellIs" dxfId="90" priority="116" operator="lessThan">
      <formula>0</formula>
    </cfRule>
  </conditionalFormatting>
  <conditionalFormatting sqref="J27">
    <cfRule type="cellIs" dxfId="89" priority="115" operator="lessThan">
      <formula>0</formula>
    </cfRule>
  </conditionalFormatting>
  <conditionalFormatting sqref="J39">
    <cfRule type="cellIs" dxfId="88" priority="113" operator="lessThan">
      <formula>0</formula>
    </cfRule>
  </conditionalFormatting>
  <conditionalFormatting sqref="J43">
    <cfRule type="cellIs" dxfId="87" priority="111" operator="lessThan">
      <formula>0</formula>
    </cfRule>
  </conditionalFormatting>
  <conditionalFormatting sqref="H65:I65 H63:J63">
    <cfRule type="cellIs" dxfId="86" priority="109" operator="lessThan">
      <formula>0</formula>
    </cfRule>
  </conditionalFormatting>
  <conditionalFormatting sqref="F60">
    <cfRule type="cellIs" dxfId="85" priority="104" operator="lessThan">
      <formula>0</formula>
    </cfRule>
  </conditionalFormatting>
  <conditionalFormatting sqref="H60:I60">
    <cfRule type="cellIs" dxfId="84" priority="108" operator="lessThan">
      <formula>0</formula>
    </cfRule>
  </conditionalFormatting>
  <conditionalFormatting sqref="F61:F65">
    <cfRule type="cellIs" dxfId="83" priority="100" operator="lessThan">
      <formula>0</formula>
    </cfRule>
  </conditionalFormatting>
  <conditionalFormatting sqref="E60">
    <cfRule type="cellIs" dxfId="82" priority="107" operator="lessThan">
      <formula>0</formula>
    </cfRule>
  </conditionalFormatting>
  <conditionalFormatting sqref="K60">
    <cfRule type="cellIs" dxfId="81" priority="106" operator="lessThan">
      <formula>0</formula>
    </cfRule>
  </conditionalFormatting>
  <conditionalFormatting sqref="J60">
    <cfRule type="cellIs" dxfId="80" priority="105" operator="lessThan">
      <formula>0</formula>
    </cfRule>
  </conditionalFormatting>
  <conditionalFormatting sqref="E61:E65">
    <cfRule type="cellIs" dxfId="79" priority="102" operator="lessThan">
      <formula>0</formula>
    </cfRule>
  </conditionalFormatting>
  <conditionalFormatting sqref="K61:K62 K65">
    <cfRule type="cellIs" dxfId="78" priority="101" operator="lessThan">
      <formula>0</formula>
    </cfRule>
  </conditionalFormatting>
  <conditionalFormatting sqref="I64">
    <cfRule type="cellIs" dxfId="77" priority="99" operator="lessThan">
      <formula>0</formula>
    </cfRule>
  </conditionalFormatting>
  <conditionalFormatting sqref="K63">
    <cfRule type="cellIs" dxfId="76" priority="98" operator="lessThan">
      <formula>0</formula>
    </cfRule>
  </conditionalFormatting>
  <conditionalFormatting sqref="J68">
    <cfRule type="cellIs" dxfId="75" priority="92" operator="lessThan">
      <formula>0</formula>
    </cfRule>
  </conditionalFormatting>
  <conditionalFormatting sqref="J86">
    <cfRule type="cellIs" dxfId="74" priority="72" operator="lessThan">
      <formula>0</formula>
    </cfRule>
  </conditionalFormatting>
  <conditionalFormatting sqref="J64">
    <cfRule type="cellIs" dxfId="73" priority="95" operator="lessThan">
      <formula>0</formula>
    </cfRule>
  </conditionalFormatting>
  <conditionalFormatting sqref="J65">
    <cfRule type="cellIs" dxfId="72" priority="94" operator="lessThan">
      <formula>0</formula>
    </cfRule>
  </conditionalFormatting>
  <conditionalFormatting sqref="K94">
    <cfRule type="cellIs" dxfId="71" priority="74" operator="lessThan">
      <formula>0</formula>
    </cfRule>
  </conditionalFormatting>
  <conditionalFormatting sqref="J72">
    <cfRule type="cellIs" dxfId="70" priority="90" operator="lessThan">
      <formula>0</formula>
    </cfRule>
  </conditionalFormatting>
  <conditionalFormatting sqref="J78">
    <cfRule type="cellIs" dxfId="69" priority="88" operator="lessThan">
      <formula>0</formula>
    </cfRule>
  </conditionalFormatting>
  <conditionalFormatting sqref="H90:I90 H92:J92 J93">
    <cfRule type="cellIs" dxfId="68" priority="87" operator="lessThan">
      <formula>0</formula>
    </cfRule>
  </conditionalFormatting>
  <conditionalFormatting sqref="K92">
    <cfRule type="cellIs" dxfId="67" priority="77" operator="lessThan">
      <formula>0</formula>
    </cfRule>
  </conditionalFormatting>
  <conditionalFormatting sqref="I93">
    <cfRule type="cellIs" dxfId="66" priority="78" operator="lessThan">
      <formula>0</formula>
    </cfRule>
  </conditionalFormatting>
  <conditionalFormatting sqref="F90:F94">
    <cfRule type="cellIs" dxfId="65" priority="79" operator="lessThan">
      <formula>0</formula>
    </cfRule>
  </conditionalFormatting>
  <conditionalFormatting sqref="H89:I89">
    <cfRule type="cellIs" dxfId="64" priority="86" operator="lessThan">
      <formula>0</formula>
    </cfRule>
  </conditionalFormatting>
  <conditionalFormatting sqref="E89">
    <cfRule type="cellIs" dxfId="63" priority="85" operator="lessThan">
      <formula>0</formula>
    </cfRule>
  </conditionalFormatting>
  <conditionalFormatting sqref="K89">
    <cfRule type="cellIs" dxfId="62" priority="84" operator="lessThan">
      <formula>0</formula>
    </cfRule>
  </conditionalFormatting>
  <conditionalFormatting sqref="J89">
    <cfRule type="cellIs" dxfId="61" priority="83" operator="lessThan">
      <formula>0</formula>
    </cfRule>
  </conditionalFormatting>
  <conditionalFormatting sqref="F89">
    <cfRule type="cellIs" dxfId="60" priority="82" operator="lessThan">
      <formula>0</formula>
    </cfRule>
  </conditionalFormatting>
  <conditionalFormatting sqref="E90:E94">
    <cfRule type="cellIs" dxfId="59" priority="80" operator="lessThan">
      <formula>0</formula>
    </cfRule>
  </conditionalFormatting>
  <conditionalFormatting sqref="K90">
    <cfRule type="cellIs" dxfId="58" priority="75" operator="lessThan">
      <formula>0</formula>
    </cfRule>
  </conditionalFormatting>
  <conditionalFormatting sqref="J97">
    <cfRule type="cellIs" dxfId="57" priority="69" operator="lessThan">
      <formula>0</formula>
    </cfRule>
  </conditionalFormatting>
  <conditionalFormatting sqref="K123">
    <cfRule type="cellIs" dxfId="56" priority="52" operator="lessThan">
      <formula>0</formula>
    </cfRule>
  </conditionalFormatting>
  <conditionalFormatting sqref="J119">
    <cfRule type="cellIs" dxfId="55" priority="47" operator="lessThan">
      <formula>0</formula>
    </cfRule>
  </conditionalFormatting>
  <conditionalFormatting sqref="J101">
    <cfRule type="cellIs" dxfId="54" priority="67" operator="lessThan">
      <formula>0</formula>
    </cfRule>
  </conditionalFormatting>
  <conditionalFormatting sqref="J113">
    <cfRule type="cellIs" dxfId="53" priority="49" operator="lessThan">
      <formula>0</formula>
    </cfRule>
  </conditionalFormatting>
  <conditionalFormatting sqref="H119:I119 J122 H123:J123">
    <cfRule type="cellIs" dxfId="52" priority="65" operator="lessThan">
      <formula>0</formula>
    </cfRule>
  </conditionalFormatting>
  <conditionalFormatting sqref="H118:I118">
    <cfRule type="cellIs" dxfId="51" priority="64" operator="lessThan">
      <formula>0</formula>
    </cfRule>
  </conditionalFormatting>
  <conditionalFormatting sqref="I122">
    <cfRule type="cellIs" dxfId="50" priority="56" operator="lessThan">
      <formula>0</formula>
    </cfRule>
  </conditionalFormatting>
  <conditionalFormatting sqref="K121">
    <cfRule type="cellIs" dxfId="49" priority="55" operator="lessThan">
      <formula>0</formula>
    </cfRule>
  </conditionalFormatting>
  <conditionalFormatting sqref="E118">
    <cfRule type="cellIs" dxfId="48" priority="63" operator="lessThan">
      <formula>0</formula>
    </cfRule>
  </conditionalFormatting>
  <conditionalFormatting sqref="K118">
    <cfRule type="cellIs" dxfId="47" priority="62" operator="lessThan">
      <formula>0</formula>
    </cfRule>
  </conditionalFormatting>
  <conditionalFormatting sqref="J118">
    <cfRule type="cellIs" dxfId="46" priority="61" operator="lessThan">
      <formula>0</formula>
    </cfRule>
  </conditionalFormatting>
  <conditionalFormatting sqref="F118">
    <cfRule type="cellIs" dxfId="45" priority="60" operator="lessThan">
      <formula>0</formula>
    </cfRule>
  </conditionalFormatting>
  <conditionalFormatting sqref="E119:E123">
    <cfRule type="cellIs" dxfId="44" priority="58" operator="lessThan">
      <formula>0</formula>
    </cfRule>
  </conditionalFormatting>
  <conditionalFormatting sqref="F119:F123">
    <cfRule type="cellIs" dxfId="43" priority="57" operator="lessThan">
      <formula>0</formula>
    </cfRule>
  </conditionalFormatting>
  <conditionalFormatting sqref="K119">
    <cfRule type="cellIs" dxfId="42" priority="54" operator="lessThan">
      <formula>0</formula>
    </cfRule>
  </conditionalFormatting>
  <conditionalFormatting sqref="K125">
    <cfRule type="cellIs" dxfId="41" priority="42" operator="lessThan">
      <formula>0</formula>
    </cfRule>
  </conditionalFormatting>
  <conditionalFormatting sqref="J90">
    <cfRule type="cellIs" dxfId="40" priority="46" operator="lessThan">
      <formula>0</formula>
    </cfRule>
  </conditionalFormatting>
  <conditionalFormatting sqref="I125:J125">
    <cfRule type="cellIs" dxfId="39" priority="40" operator="lessThan">
      <formula>0</formula>
    </cfRule>
  </conditionalFormatting>
  <conditionalFormatting sqref="H125">
    <cfRule type="cellIs" dxfId="38" priority="45" operator="lessThan">
      <formula>0</formula>
    </cfRule>
  </conditionalFormatting>
  <conditionalFormatting sqref="E125">
    <cfRule type="cellIs" dxfId="37" priority="44" operator="lessThan">
      <formula>0</formula>
    </cfRule>
  </conditionalFormatting>
  <conditionalFormatting sqref="G125">
    <cfRule type="cellIs" dxfId="36" priority="43" operator="lessThan">
      <formula>0</formula>
    </cfRule>
  </conditionalFormatting>
  <conditionalFormatting sqref="F125">
    <cfRule type="cellIs" dxfId="35" priority="41" operator="lessThan">
      <formula>0</formula>
    </cfRule>
  </conditionalFormatting>
  <conditionalFormatting sqref="I126:J126">
    <cfRule type="cellIs" dxfId="34" priority="39" operator="lessThan">
      <formula>0</formula>
    </cfRule>
  </conditionalFormatting>
  <conditionalFormatting sqref="I124:J124">
    <cfRule type="cellIs" dxfId="33" priority="38" operator="lessThan">
      <formula>0</formula>
    </cfRule>
  </conditionalFormatting>
  <conditionalFormatting sqref="K47">
    <cfRule type="cellIs" dxfId="32" priority="37" operator="lessThan">
      <formula>0</formula>
    </cfRule>
  </conditionalFormatting>
  <conditionalFormatting sqref="G28">
    <cfRule type="cellIs" dxfId="31" priority="36" operator="lessThan">
      <formula>0</formula>
    </cfRule>
  </conditionalFormatting>
  <conditionalFormatting sqref="G59">
    <cfRule type="cellIs" dxfId="30" priority="35" operator="lessThan">
      <formula>0</formula>
    </cfRule>
  </conditionalFormatting>
  <conditionalFormatting sqref="G66">
    <cfRule type="cellIs" dxfId="29" priority="34" operator="lessThan">
      <formula>0</formula>
    </cfRule>
  </conditionalFormatting>
  <conditionalFormatting sqref="G60">
    <cfRule type="cellIs" dxfId="28" priority="33" operator="lessThan">
      <formula>0</formula>
    </cfRule>
  </conditionalFormatting>
  <conditionalFormatting sqref="G61:G65">
    <cfRule type="cellIs" dxfId="27" priority="32" operator="lessThan">
      <formula>0</formula>
    </cfRule>
  </conditionalFormatting>
  <conditionalFormatting sqref="G58">
    <cfRule type="cellIs" dxfId="26" priority="31" operator="lessThan">
      <formula>0</formula>
    </cfRule>
  </conditionalFormatting>
  <conditionalFormatting sqref="G88">
    <cfRule type="cellIs" dxfId="25" priority="30" operator="lessThan">
      <formula>0</formula>
    </cfRule>
  </conditionalFormatting>
  <conditionalFormatting sqref="G95">
    <cfRule type="cellIs" dxfId="24" priority="29" operator="lessThan">
      <formula>0</formula>
    </cfRule>
  </conditionalFormatting>
  <conditionalFormatting sqref="G89">
    <cfRule type="cellIs" dxfId="23" priority="28" operator="lessThan">
      <formula>0</formula>
    </cfRule>
  </conditionalFormatting>
  <conditionalFormatting sqref="G90:G94">
    <cfRule type="cellIs" dxfId="22" priority="27" operator="lessThan">
      <formula>0</formula>
    </cfRule>
  </conditionalFormatting>
  <conditionalFormatting sqref="G87">
    <cfRule type="cellIs" dxfId="21" priority="26" operator="lessThan">
      <formula>0</formula>
    </cfRule>
  </conditionalFormatting>
  <conditionalFormatting sqref="G117">
    <cfRule type="cellIs" dxfId="20" priority="25" operator="lessThan">
      <formula>0</formula>
    </cfRule>
  </conditionalFormatting>
  <conditionalFormatting sqref="G124">
    <cfRule type="cellIs" dxfId="19" priority="24" operator="lessThan">
      <formula>0</formula>
    </cfRule>
  </conditionalFormatting>
  <conditionalFormatting sqref="G118">
    <cfRule type="cellIs" dxfId="18" priority="23" operator="lessThan">
      <formula>0</formula>
    </cfRule>
  </conditionalFormatting>
  <conditionalFormatting sqref="G119:G123">
    <cfRule type="cellIs" dxfId="17" priority="22" operator="lessThan">
      <formula>0</formula>
    </cfRule>
  </conditionalFormatting>
  <conditionalFormatting sqref="G116">
    <cfRule type="cellIs" dxfId="16" priority="21" operator="lessThan">
      <formula>0</formula>
    </cfRule>
  </conditionalFormatting>
  <conditionalFormatting sqref="H138">
    <cfRule type="cellIs" dxfId="15" priority="20" operator="lessThan">
      <formula>0</formula>
    </cfRule>
  </conditionalFormatting>
  <conditionalFormatting sqref="H139">
    <cfRule type="cellIs" dxfId="14" priority="17" operator="lessThan">
      <formula>0</formula>
    </cfRule>
  </conditionalFormatting>
  <conditionalFormatting sqref="I48:J48">
    <cfRule type="cellIs" dxfId="13" priority="16" operator="lessThan">
      <formula>0</formula>
    </cfRule>
  </conditionalFormatting>
  <conditionalFormatting sqref="I77:J77">
    <cfRule type="cellIs" dxfId="12" priority="15" operator="lessThan">
      <formula>0</formula>
    </cfRule>
  </conditionalFormatting>
  <conditionalFormatting sqref="I106:J106">
    <cfRule type="cellIs" dxfId="11" priority="14" operator="lessThan">
      <formula>0</formula>
    </cfRule>
  </conditionalFormatting>
  <conditionalFormatting sqref="K34">
    <cfRule type="cellIs" dxfId="10" priority="13" operator="lessThan">
      <formula>0</formula>
    </cfRule>
  </conditionalFormatting>
  <conditionalFormatting sqref="K64">
    <cfRule type="cellIs" dxfId="9" priority="12" operator="lessThan">
      <formula>0</formula>
    </cfRule>
  </conditionalFormatting>
  <conditionalFormatting sqref="K86">
    <cfRule type="cellIs" dxfId="8" priority="11" operator="lessThan">
      <formula>0</formula>
    </cfRule>
  </conditionalFormatting>
  <conditionalFormatting sqref="K93">
    <cfRule type="cellIs" dxfId="7" priority="10" operator="lessThan">
      <formula>0</formula>
    </cfRule>
  </conditionalFormatting>
  <conditionalFormatting sqref="K115">
    <cfRule type="cellIs" dxfId="6" priority="9" operator="lessThan">
      <formula>0</formula>
    </cfRule>
  </conditionalFormatting>
  <conditionalFormatting sqref="K122">
    <cfRule type="cellIs" dxfId="5" priority="8" operator="lessThan">
      <formula>0</formula>
    </cfRule>
  </conditionalFormatting>
  <conditionalFormatting sqref="K57">
    <cfRule type="cellIs" dxfId="4" priority="7" operator="lessThan">
      <formula>0</formula>
    </cfRule>
  </conditionalFormatting>
  <conditionalFormatting sqref="H26">
    <cfRule type="cellIs" dxfId="3" priority="6" operator="lessThan">
      <formula>0</formula>
    </cfRule>
  </conditionalFormatting>
  <conditionalFormatting sqref="K114">
    <cfRule type="cellIs" dxfId="2" priority="5" operator="lessThan">
      <formula>0</formula>
    </cfRule>
  </conditionalFormatting>
  <conditionalFormatting sqref="I26">
    <cfRule type="cellIs" dxfId="1" priority="4" operator="lessThan">
      <formula>0</formula>
    </cfRule>
  </conditionalFormatting>
  <conditionalFormatting sqref="J26">
    <cfRule type="cellIs" dxfId="0" priority="3" operator="lessThan">
      <formula>0</formula>
    </cfRule>
  </conditionalFormatting>
  <pageMargins left="0.7" right="0.7" top="0.75" bottom="0.75" header="0.3" footer="0.3"/>
  <pageSetup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DFF56553807F142A517DFFC50896B56" ma:contentTypeVersion="76" ma:contentTypeDescription="" ma:contentTypeScope="" ma:versionID="d8b384e03d2f1c43c0164fd1add7cb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2018-12-28T08:00:00+00:00</OpenedDate>
    <SignificantOrder xmlns="dc463f71-b30c-4ab2-9473-d307f9d35888">false</SignificantOrder>
    <Date1 xmlns="dc463f71-b30c-4ab2-9473-d307f9d35888">2018-12-28T08:00:00+00:00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181050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24B5D8-25FB-41A3-AB44-ADC7EB0FF24B}"/>
</file>

<file path=customXml/itemProps2.xml><?xml version="1.0" encoding="utf-8"?>
<ds:datastoreItem xmlns:ds="http://schemas.openxmlformats.org/officeDocument/2006/customXml" ds:itemID="{F8FB43DA-2977-4B45-8A63-4F8B5A580AE0}"/>
</file>

<file path=customXml/itemProps3.xml><?xml version="1.0" encoding="utf-8"?>
<ds:datastoreItem xmlns:ds="http://schemas.openxmlformats.org/officeDocument/2006/customXml" ds:itemID="{5561B9C5-29B1-41A5-816B-8BE07D4F6AD4}"/>
</file>

<file path=customXml/itemProps4.xml><?xml version="1.0" encoding="utf-8"?>
<ds:datastoreItem xmlns:ds="http://schemas.openxmlformats.org/officeDocument/2006/customXml" ds:itemID="{0C262AFE-0EB0-4EDF-A169-1D7BA0F42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3</vt:lpstr>
      <vt:lpstr>'WA Decoupling Year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2018-12-28T16:45:25Z</dcterms:created>
  <dcterms:modified xsi:type="dcterms:W3CDTF">2018-12-28T16:45:30Z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0x0101006E56B4D1795A2E4DB2F0B01679ED314A002DFF56553807F142A517DFFC50896B56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