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A Decoupling Year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2'!$A$1:$V$110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0" i="1" l="1"/>
  <c r="V99" i="1"/>
  <c r="V98" i="1"/>
  <c r="H102" i="1"/>
  <c r="K88" i="1"/>
  <c r="T87" i="1"/>
  <c r="S87" i="1"/>
  <c r="S88" i="1" s="1"/>
  <c r="S90" i="1" s="1"/>
  <c r="Q87" i="1"/>
  <c r="O87" i="1"/>
  <c r="O88" i="1" s="1"/>
  <c r="M87" i="1"/>
  <c r="L87" i="1"/>
  <c r="I87" i="1"/>
  <c r="H87" i="1"/>
  <c r="E87" i="1"/>
  <c r="J87" i="1" s="1"/>
  <c r="M88" i="1"/>
  <c r="M90" i="1" s="1"/>
  <c r="L88" i="1"/>
  <c r="J88" i="1"/>
  <c r="J90" i="1" s="1"/>
  <c r="V86" i="1"/>
  <c r="U84" i="1"/>
  <c r="S84" i="1"/>
  <c r="Q84" i="1"/>
  <c r="M84" i="1"/>
  <c r="L84" i="1"/>
  <c r="L90" i="1" s="1"/>
  <c r="I84" i="1"/>
  <c r="V93" i="1"/>
  <c r="E83" i="1"/>
  <c r="T84" i="1"/>
  <c r="J84" i="1"/>
  <c r="H84" i="1"/>
  <c r="V76" i="1"/>
  <c r="V75" i="1"/>
  <c r="V74" i="1"/>
  <c r="H78" i="1"/>
  <c r="I77" i="1" s="1"/>
  <c r="J66" i="1"/>
  <c r="H66" i="1"/>
  <c r="K64" i="1"/>
  <c r="I64" i="1"/>
  <c r="U63" i="1"/>
  <c r="U64" i="1" s="1"/>
  <c r="S63" i="1"/>
  <c r="R63" i="1"/>
  <c r="O63" i="1"/>
  <c r="O64" i="1" s="1"/>
  <c r="O66" i="1" s="1"/>
  <c r="N63" i="1"/>
  <c r="M63" i="1"/>
  <c r="M64" i="1" s="1"/>
  <c r="J63" i="1"/>
  <c r="L63" i="1" s="1"/>
  <c r="I63" i="1"/>
  <c r="E63" i="1"/>
  <c r="H63" i="1" s="1"/>
  <c r="S64" i="1"/>
  <c r="S66" i="1" s="1"/>
  <c r="N64" i="1"/>
  <c r="L64" i="1"/>
  <c r="J64" i="1"/>
  <c r="H64" i="1"/>
  <c r="S60" i="1"/>
  <c r="R60" i="1"/>
  <c r="N60" i="1"/>
  <c r="J60" i="1"/>
  <c r="E59" i="1"/>
  <c r="T60" i="1"/>
  <c r="P60" i="1"/>
  <c r="O60" i="1"/>
  <c r="M60" i="1"/>
  <c r="M66" i="1" s="1"/>
  <c r="H60" i="1"/>
  <c r="V52" i="1"/>
  <c r="V51" i="1"/>
  <c r="V50" i="1"/>
  <c r="H54" i="1"/>
  <c r="S40" i="1"/>
  <c r="S42" i="1" s="1"/>
  <c r="T39" i="1"/>
  <c r="P39" i="1"/>
  <c r="L39" i="1"/>
  <c r="S39" i="1"/>
  <c r="H39" i="1"/>
  <c r="E39" i="1"/>
  <c r="J39" i="1" s="1"/>
  <c r="J40" i="1" s="1"/>
  <c r="J42" i="1" s="1"/>
  <c r="K40" i="1"/>
  <c r="T36" i="1"/>
  <c r="P36" i="1"/>
  <c r="L36" i="1"/>
  <c r="H36" i="1"/>
  <c r="V45" i="1"/>
  <c r="F35" i="1"/>
  <c r="E35" i="1"/>
  <c r="U36" i="1"/>
  <c r="S36" i="1"/>
  <c r="R36" i="1"/>
  <c r="Q36" i="1"/>
  <c r="O36" i="1"/>
  <c r="N36" i="1"/>
  <c r="M36" i="1"/>
  <c r="K36" i="1"/>
  <c r="J36" i="1"/>
  <c r="I36" i="1"/>
  <c r="V27" i="1"/>
  <c r="V26" i="1"/>
  <c r="V25" i="1"/>
  <c r="Q106" i="1"/>
  <c r="O106" i="1"/>
  <c r="M106" i="1"/>
  <c r="K106" i="1"/>
  <c r="I106" i="1"/>
  <c r="V20" i="1"/>
  <c r="T15" i="1"/>
  <c r="P15" i="1"/>
  <c r="U14" i="1"/>
  <c r="T14" i="1"/>
  <c r="R14" i="1"/>
  <c r="Q14" i="1"/>
  <c r="P14" i="1"/>
  <c r="N14" i="1"/>
  <c r="M14" i="1"/>
  <c r="S14" i="1"/>
  <c r="J14" i="1"/>
  <c r="L14" i="1" s="1"/>
  <c r="L15" i="1" s="1"/>
  <c r="I14" i="1"/>
  <c r="F14" i="1"/>
  <c r="E14" i="1"/>
  <c r="H14" i="1" s="1"/>
  <c r="H15" i="1" s="1"/>
  <c r="S15" i="1"/>
  <c r="S17" i="1" s="1"/>
  <c r="R15" i="1"/>
  <c r="Q15" i="1"/>
  <c r="Q17" i="1" s="1"/>
  <c r="N15" i="1"/>
  <c r="N17" i="1" s="1"/>
  <c r="M15" i="1"/>
  <c r="M17" i="1" s="1"/>
  <c r="K15" i="1"/>
  <c r="J15" i="1"/>
  <c r="I15" i="1"/>
  <c r="I17" i="1" s="1"/>
  <c r="U11" i="1"/>
  <c r="Q11" i="1"/>
  <c r="N11" i="1"/>
  <c r="M11" i="1"/>
  <c r="J11" i="1"/>
  <c r="I11" i="1"/>
  <c r="F10" i="1"/>
  <c r="E10" i="1"/>
  <c r="T11" i="1"/>
  <c r="S11" i="1"/>
  <c r="R11" i="1"/>
  <c r="P11" i="1"/>
  <c r="P17" i="1" s="1"/>
  <c r="O11" i="1"/>
  <c r="L11" i="1"/>
  <c r="H11" i="1"/>
  <c r="T17" i="1" l="1"/>
  <c r="I53" i="1"/>
  <c r="I54" i="1" s="1"/>
  <c r="J54" i="1" s="1"/>
  <c r="H17" i="1"/>
  <c r="V11" i="1"/>
  <c r="L17" i="1"/>
  <c r="R17" i="1"/>
  <c r="V13" i="1"/>
  <c r="N106" i="1"/>
  <c r="I60" i="1"/>
  <c r="Q60" i="1"/>
  <c r="U66" i="1"/>
  <c r="K42" i="1"/>
  <c r="I101" i="1"/>
  <c r="I102" i="1" s="1"/>
  <c r="J102" i="1" s="1"/>
  <c r="U15" i="1"/>
  <c r="U17" i="1" s="1"/>
  <c r="V36" i="1"/>
  <c r="H40" i="1"/>
  <c r="L40" i="1"/>
  <c r="L42" i="1" s="1"/>
  <c r="P40" i="1"/>
  <c r="P42" i="1" s="1"/>
  <c r="T40" i="1"/>
  <c r="T42" i="1" s="1"/>
  <c r="K11" i="1"/>
  <c r="K17" i="1" s="1"/>
  <c r="J17" i="1"/>
  <c r="V69" i="1"/>
  <c r="F59" i="1"/>
  <c r="U60" i="1"/>
  <c r="O14" i="1"/>
  <c r="O15" i="1" s="1"/>
  <c r="O17" i="1" s="1"/>
  <c r="J106" i="1"/>
  <c r="V38" i="1"/>
  <c r="I39" i="1"/>
  <c r="I40" i="1" s="1"/>
  <c r="I42" i="1" s="1"/>
  <c r="M39" i="1"/>
  <c r="M40" i="1" s="1"/>
  <c r="M42" i="1" s="1"/>
  <c r="Q39" i="1"/>
  <c r="Q40" i="1" s="1"/>
  <c r="Q42" i="1" s="1"/>
  <c r="U39" i="1"/>
  <c r="U40" i="1" s="1"/>
  <c r="U42" i="1" s="1"/>
  <c r="F63" i="1"/>
  <c r="N84" i="1"/>
  <c r="R84" i="1"/>
  <c r="I88" i="1"/>
  <c r="I90" i="1" s="1"/>
  <c r="N39" i="1"/>
  <c r="N40" i="1" s="1"/>
  <c r="N42" i="1" s="1"/>
  <c r="R39" i="1"/>
  <c r="R40" i="1" s="1"/>
  <c r="R42" i="1" s="1"/>
  <c r="K60" i="1"/>
  <c r="V60" i="1" s="1"/>
  <c r="I78" i="1"/>
  <c r="J78" i="1" s="1"/>
  <c r="F83" i="1"/>
  <c r="O84" i="1"/>
  <c r="O90" i="1" s="1"/>
  <c r="Q88" i="1"/>
  <c r="Q90" i="1" s="1"/>
  <c r="H106" i="1"/>
  <c r="L106" i="1"/>
  <c r="P106" i="1"/>
  <c r="H29" i="1"/>
  <c r="F39" i="1"/>
  <c r="O39" i="1"/>
  <c r="O40" i="1" s="1"/>
  <c r="O42" i="1" s="1"/>
  <c r="N66" i="1"/>
  <c r="R64" i="1"/>
  <c r="R66" i="1" s="1"/>
  <c r="V62" i="1"/>
  <c r="I66" i="1"/>
  <c r="H67" i="1"/>
  <c r="H68" i="1"/>
  <c r="P84" i="1"/>
  <c r="K84" i="1"/>
  <c r="K90" i="1" s="1"/>
  <c r="H88" i="1"/>
  <c r="T88" i="1"/>
  <c r="T90" i="1" s="1"/>
  <c r="F87" i="1"/>
  <c r="L60" i="1"/>
  <c r="L66" i="1" s="1"/>
  <c r="T63" i="1"/>
  <c r="T64" i="1" s="1"/>
  <c r="T66" i="1" s="1"/>
  <c r="P63" i="1"/>
  <c r="P64" i="1" s="1"/>
  <c r="P66" i="1" s="1"/>
  <c r="Q63" i="1"/>
  <c r="Q64" i="1" s="1"/>
  <c r="Q66" i="1" s="1"/>
  <c r="R87" i="1"/>
  <c r="R88" i="1" s="1"/>
  <c r="R90" i="1" s="1"/>
  <c r="N87" i="1"/>
  <c r="N88" i="1" s="1"/>
  <c r="N90" i="1" s="1"/>
  <c r="P87" i="1"/>
  <c r="P88" i="1" s="1"/>
  <c r="P90" i="1" s="1"/>
  <c r="U87" i="1"/>
  <c r="U88" i="1" s="1"/>
  <c r="U90" i="1" s="1"/>
  <c r="K101" i="1" l="1"/>
  <c r="K102" i="1" s="1"/>
  <c r="L102" i="1" s="1"/>
  <c r="K53" i="1"/>
  <c r="K54" i="1" s="1"/>
  <c r="L54" i="1" s="1"/>
  <c r="H42" i="1"/>
  <c r="V40" i="1"/>
  <c r="H90" i="1"/>
  <c r="V88" i="1"/>
  <c r="H80" i="1"/>
  <c r="I67" i="1"/>
  <c r="V84" i="1"/>
  <c r="I28" i="1"/>
  <c r="I29" i="1"/>
  <c r="J29" i="1" s="1"/>
  <c r="K77" i="1"/>
  <c r="K78" i="1" s="1"/>
  <c r="L78" i="1" s="1"/>
  <c r="H18" i="1"/>
  <c r="V17" i="1"/>
  <c r="V64" i="1"/>
  <c r="K66" i="1"/>
  <c r="V66" i="1" s="1"/>
  <c r="V15" i="1"/>
  <c r="M77" i="1" l="1"/>
  <c r="M78" i="1" s="1"/>
  <c r="M53" i="1"/>
  <c r="M54" i="1" s="1"/>
  <c r="M101" i="1"/>
  <c r="M102" i="1" s="1"/>
  <c r="K28" i="1"/>
  <c r="K29" i="1" s="1"/>
  <c r="L29" i="1" s="1"/>
  <c r="H91" i="1"/>
  <c r="V90" i="1"/>
  <c r="H19" i="1"/>
  <c r="I68" i="1"/>
  <c r="V42" i="1"/>
  <c r="H43" i="1"/>
  <c r="H44" i="1"/>
  <c r="M28" i="1" l="1"/>
  <c r="M29" i="1"/>
  <c r="N53" i="1"/>
  <c r="N54" i="1" s="1"/>
  <c r="N101" i="1"/>
  <c r="N102" i="1"/>
  <c r="N77" i="1"/>
  <c r="N78" i="1"/>
  <c r="H92" i="1"/>
  <c r="H56" i="1"/>
  <c r="I43" i="1"/>
  <c r="I44" i="1" s="1"/>
  <c r="H31" i="1"/>
  <c r="H105" i="1"/>
  <c r="H107" i="1" s="1"/>
  <c r="I19" i="1"/>
  <c r="I18" i="1"/>
  <c r="I80" i="1"/>
  <c r="K67" i="1"/>
  <c r="J68" i="1"/>
  <c r="O53" i="1" l="1"/>
  <c r="O54" i="1"/>
  <c r="J44" i="1"/>
  <c r="I56" i="1"/>
  <c r="K43" i="1"/>
  <c r="K68" i="1"/>
  <c r="J80" i="1"/>
  <c r="I31" i="1"/>
  <c r="J19" i="1"/>
  <c r="K18" i="1"/>
  <c r="O77" i="1"/>
  <c r="O78" i="1" s="1"/>
  <c r="I92" i="1"/>
  <c r="I105" i="1" s="1"/>
  <c r="I107" i="1" s="1"/>
  <c r="H104" i="1"/>
  <c r="I91" i="1"/>
  <c r="O102" i="1"/>
  <c r="O101" i="1"/>
  <c r="N28" i="1"/>
  <c r="N29" i="1"/>
  <c r="P77" i="1" l="1"/>
  <c r="P78" i="1" s="1"/>
  <c r="K91" i="1"/>
  <c r="I104" i="1"/>
  <c r="J92" i="1"/>
  <c r="K44" i="1"/>
  <c r="J56" i="1"/>
  <c r="K19" i="1"/>
  <c r="J105" i="1"/>
  <c r="J107" i="1" s="1"/>
  <c r="J31" i="1"/>
  <c r="L68" i="1"/>
  <c r="M67" i="1"/>
  <c r="K80" i="1"/>
  <c r="P53" i="1"/>
  <c r="P54" i="1"/>
  <c r="P101" i="1"/>
  <c r="P102" i="1" s="1"/>
  <c r="O28" i="1"/>
  <c r="O29" i="1"/>
  <c r="Q101" i="1" l="1"/>
  <c r="Q102" i="1" s="1"/>
  <c r="R101" i="1" s="1"/>
  <c r="Q77" i="1"/>
  <c r="Q78" i="1" s="1"/>
  <c r="R77" i="1" s="1"/>
  <c r="L19" i="1"/>
  <c r="K31" i="1"/>
  <c r="M18" i="1"/>
  <c r="P28" i="1"/>
  <c r="P29" i="1" s="1"/>
  <c r="Q53" i="1"/>
  <c r="Q54" i="1" s="1"/>
  <c r="R53" i="1" s="1"/>
  <c r="L80" i="1"/>
  <c r="M68" i="1"/>
  <c r="K56" i="1"/>
  <c r="M43" i="1"/>
  <c r="L44" i="1"/>
  <c r="J104" i="1"/>
  <c r="K92" i="1"/>
  <c r="R54" i="1" l="1"/>
  <c r="Q28" i="1"/>
  <c r="Q29" i="1" s="1"/>
  <c r="R28" i="1" s="1"/>
  <c r="R78" i="1"/>
  <c r="S77" i="1" s="1"/>
  <c r="S78" i="1" s="1"/>
  <c r="R102" i="1"/>
  <c r="S101" i="1" s="1"/>
  <c r="S102" i="1" s="1"/>
  <c r="K104" i="1"/>
  <c r="L92" i="1"/>
  <c r="M91" i="1"/>
  <c r="N67" i="1"/>
  <c r="N68" i="1" s="1"/>
  <c r="M80" i="1"/>
  <c r="L31" i="1"/>
  <c r="M19" i="1"/>
  <c r="L56" i="1"/>
  <c r="M44" i="1"/>
  <c r="K105" i="1"/>
  <c r="K107" i="1" s="1"/>
  <c r="N80" i="1" l="1"/>
  <c r="O67" i="1"/>
  <c r="O68" i="1" s="1"/>
  <c r="R29" i="1"/>
  <c r="M92" i="1"/>
  <c r="L104" i="1"/>
  <c r="T101" i="1"/>
  <c r="T102" i="1" s="1"/>
  <c r="M31" i="1"/>
  <c r="M105" i="1"/>
  <c r="M107" i="1" s="1"/>
  <c r="N18" i="1"/>
  <c r="N19" i="1" s="1"/>
  <c r="T78" i="1"/>
  <c r="T77" i="1"/>
  <c r="S53" i="1"/>
  <c r="S54" i="1"/>
  <c r="N44" i="1"/>
  <c r="M56" i="1"/>
  <c r="N43" i="1"/>
  <c r="L105" i="1"/>
  <c r="L107" i="1" s="1"/>
  <c r="U101" i="1" l="1"/>
  <c r="V101" i="1" s="1"/>
  <c r="P68" i="1"/>
  <c r="P67" i="1"/>
  <c r="O80" i="1"/>
  <c r="O19" i="1"/>
  <c r="O18" i="1"/>
  <c r="N31" i="1"/>
  <c r="O43" i="1"/>
  <c r="O44" i="1"/>
  <c r="N56" i="1"/>
  <c r="U77" i="1"/>
  <c r="V77" i="1" s="1"/>
  <c r="T53" i="1"/>
  <c r="T54" i="1" s="1"/>
  <c r="M104" i="1"/>
  <c r="N91" i="1"/>
  <c r="N92" i="1" s="1"/>
  <c r="R106" i="1"/>
  <c r="S28" i="1"/>
  <c r="U53" i="1" l="1"/>
  <c r="U54" i="1" s="1"/>
  <c r="V54" i="1" s="1"/>
  <c r="N104" i="1"/>
  <c r="O91" i="1"/>
  <c r="O92" i="1" s="1"/>
  <c r="N105" i="1"/>
  <c r="N107" i="1" s="1"/>
  <c r="V53" i="1"/>
  <c r="O56" i="1"/>
  <c r="P43" i="1"/>
  <c r="P44" i="1" s="1"/>
  <c r="O31" i="1"/>
  <c r="P18" i="1"/>
  <c r="P19" i="1" s="1"/>
  <c r="P80" i="1"/>
  <c r="Q67" i="1"/>
  <c r="Q68" i="1"/>
  <c r="S29" i="1"/>
  <c r="U78" i="1"/>
  <c r="V78" i="1" s="1"/>
  <c r="U102" i="1"/>
  <c r="V102" i="1" s="1"/>
  <c r="Q43" i="1" l="1"/>
  <c r="Q44" i="1"/>
  <c r="P56" i="1"/>
  <c r="P91" i="1"/>
  <c r="P92" i="1" s="1"/>
  <c r="O104" i="1"/>
  <c r="O105" i="1"/>
  <c r="O107" i="1" s="1"/>
  <c r="P31" i="1"/>
  <c r="Q18" i="1"/>
  <c r="Q19" i="1"/>
  <c r="S106" i="1"/>
  <c r="T28" i="1"/>
  <c r="T29" i="1" s="1"/>
  <c r="R67" i="1"/>
  <c r="R68" i="1" s="1"/>
  <c r="Q80" i="1"/>
  <c r="R80" i="1" l="1"/>
  <c r="S67" i="1"/>
  <c r="S68" i="1" s="1"/>
  <c r="T106" i="1"/>
  <c r="U28" i="1"/>
  <c r="U29" i="1"/>
  <c r="Q92" i="1"/>
  <c r="P104" i="1"/>
  <c r="Q91" i="1"/>
  <c r="P105" i="1"/>
  <c r="P107" i="1" s="1"/>
  <c r="Q105" i="1"/>
  <c r="Q107" i="1" s="1"/>
  <c r="Q31" i="1"/>
  <c r="R18" i="1"/>
  <c r="R19" i="1"/>
  <c r="V28" i="1"/>
  <c r="Q56" i="1"/>
  <c r="R43" i="1"/>
  <c r="R44" i="1" s="1"/>
  <c r="S80" i="1" l="1"/>
  <c r="T67" i="1"/>
  <c r="T68" i="1" s="1"/>
  <c r="R56" i="1"/>
  <c r="S43" i="1"/>
  <c r="S44" i="1"/>
  <c r="R92" i="1"/>
  <c r="Q104" i="1"/>
  <c r="R91" i="1"/>
  <c r="R105" i="1"/>
  <c r="R107" i="1" s="1"/>
  <c r="R31" i="1"/>
  <c r="S18" i="1"/>
  <c r="S19" i="1" s="1"/>
  <c r="U106" i="1"/>
  <c r="V106" i="1" s="1"/>
  <c r="V29" i="1"/>
  <c r="T80" i="1" l="1"/>
  <c r="U67" i="1"/>
  <c r="V67" i="1" s="1"/>
  <c r="S31" i="1"/>
  <c r="T18" i="1"/>
  <c r="T19" i="1" s="1"/>
  <c r="R104" i="1"/>
  <c r="S91" i="1"/>
  <c r="S92" i="1" s="1"/>
  <c r="S56" i="1"/>
  <c r="T43" i="1"/>
  <c r="T44" i="1" s="1"/>
  <c r="U43" i="1" l="1"/>
  <c r="V43" i="1" s="1"/>
  <c r="U44" i="1"/>
  <c r="T56" i="1"/>
  <c r="T31" i="1"/>
  <c r="U18" i="1"/>
  <c r="V18" i="1" s="1"/>
  <c r="T91" i="1"/>
  <c r="S104" i="1"/>
  <c r="T92" i="1"/>
  <c r="T105" i="1" s="1"/>
  <c r="T107" i="1" s="1"/>
  <c r="S105" i="1"/>
  <c r="S107" i="1" s="1"/>
  <c r="U68" i="1"/>
  <c r="V68" i="1" l="1"/>
  <c r="V80" i="1" s="1"/>
  <c r="U80" i="1"/>
  <c r="U19" i="1"/>
  <c r="T104" i="1"/>
  <c r="U91" i="1"/>
  <c r="V91" i="1" s="1"/>
  <c r="V44" i="1"/>
  <c r="V56" i="1" s="1"/>
  <c r="U56" i="1"/>
  <c r="U92" i="1" l="1"/>
  <c r="U31" i="1"/>
  <c r="U105" i="1"/>
  <c r="V19" i="1"/>
  <c r="V31" i="1" s="1"/>
  <c r="U107" i="1" l="1"/>
  <c r="V107" i="1" s="1"/>
  <c r="V105" i="1"/>
  <c r="U104" i="1"/>
  <c r="V92" i="1"/>
  <c r="V104" i="1" s="1"/>
</calcChain>
</file>

<file path=xl/sharedStrings.xml><?xml version="1.0" encoding="utf-8"?>
<sst xmlns="http://schemas.openxmlformats.org/spreadsheetml/2006/main" count="291" uniqueCount="89">
  <si>
    <t>Washington Decoupling Mechanism Calculation</t>
  </si>
  <si>
    <t>Base for 9/15/16</t>
  </si>
  <si>
    <t>Base for 9/15/17</t>
  </si>
  <si>
    <t>ACTUAL 12 mo ending</t>
  </si>
  <si>
    <t>Calendar Year 2018</t>
  </si>
  <si>
    <t>Calendar Year 2019</t>
  </si>
  <si>
    <t xml:space="preserve"> </t>
  </si>
  <si>
    <t>Deferral Year 2</t>
  </si>
  <si>
    <t>Line No.</t>
  </si>
  <si>
    <t>Calculation</t>
  </si>
  <si>
    <t>July</t>
  </si>
  <si>
    <t>August</t>
  </si>
  <si>
    <t>September 1-14</t>
  </si>
  <si>
    <t>September 15-30</t>
  </si>
  <si>
    <t xml:space="preserve">October-Pre </t>
  </si>
  <si>
    <t>October-Post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</si>
  <si>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</si>
  <si>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</si>
  <si>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</si>
  <si>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</si>
  <si>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</si>
  <si>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</si>
  <si>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</si>
  <si>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</si>
  <si>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</si>
  <si>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</si>
  <si>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</si>
  <si>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</si>
  <si>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</si>
  <si>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</si>
  <si>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</si>
  <si>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</si>
  <si>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</si>
  <si>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</si>
  <si>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</si>
  <si>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</si>
  <si>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</si>
  <si>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</si>
  <si>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</si>
  <si>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</si>
  <si>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</si>
  <si>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</si>
  <si>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</si>
  <si>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</si>
  <si>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</si>
  <si>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</si>
  <si>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</si>
  <si>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</si>
  <si>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</si>
  <si>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</si>
  <si>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</si>
  <si>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</si>
  <si>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</si>
  <si>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</si>
  <si>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</si>
  <si>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2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</si>
  <si>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</si>
  <si>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</si>
  <si>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</si>
  <si>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Current Period Cumulative Deferral</t>
  </si>
  <si>
    <t>(7)+(8)</t>
  </si>
  <si>
    <t xml:space="preserve">2.5 % Deferral Trigger </t>
  </si>
  <si>
    <t>Trigger Threshold met?</t>
  </si>
  <si>
    <t>YES</t>
  </si>
  <si>
    <t>5% Cap</t>
  </si>
  <si>
    <t>5% Cap met?</t>
  </si>
  <si>
    <t>NO</t>
  </si>
  <si>
    <t>Year 1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</si>
  <si>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</si>
  <si>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</si>
  <si>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 Distribution</t>
    </r>
  </si>
  <si>
    <r>
      <t>Interest on Deferral*</t>
    </r>
    <r>
      <rPr>
        <b/>
        <vertAlign val="superscript"/>
        <sz val="12"/>
        <rFont val="Calibri"/>
        <family val="2"/>
        <scheme val="minor"/>
      </rPr>
      <t>1</t>
    </r>
  </si>
  <si>
    <t>Cumulative Year 1 Deferral Balance</t>
  </si>
  <si>
    <t>(14)+(15)+(16)</t>
  </si>
  <si>
    <t>Total Cumulative Deferral Balance - All Years</t>
  </si>
  <si>
    <t>(9)+(18)</t>
  </si>
  <si>
    <t>SCH. 24 - Small General Service (&lt;100 kW)</t>
  </si>
  <si>
    <t>SCH. 36 - Large General Service (&gt;100 kW, &lt;1,000 kW)</t>
  </si>
  <si>
    <t>SCH. 40 - Irrigation</t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</si>
  <si>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</si>
  <si>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1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</si>
  <si>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</si>
  <si>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*Monthly FERC rate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</si>
  <si>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March 2018 interest represents the total interest for July 2017 through March 2018</t>
    </r>
  </si>
  <si>
    <t>ck formulas</t>
  </si>
  <si>
    <t>FERC rate</t>
  </si>
  <si>
    <t xml:space="preserve">February </t>
  </si>
  <si>
    <t xml:space="preserve"> 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</si>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</sst>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_(&quot;$&quot;* #,##0.00_);_(&quot;$&quot;* \(#,##0.00\);_(&quot;$&quot;* &quot;-&quot;_);_(@_)"/>
    <numFmt numFmtId="171" formatCode="#,##0.0000_);\(#,##0.00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b/>
      <vertAlign val="superscript"/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92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170" fontId="4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4" fillId="0" borderId="0" xfId="8" applyNumberFormat="1" applyFont="1" applyFill="1"/>
    <xf numFmtId="42" fontId="4" fillId="0" borderId="0" xfId="8" applyNumberFormat="1" applyFont="1" applyFill="1" applyBorder="1"/>
    <xf numFmtId="5" fontId="3" fillId="0" borderId="0" xfId="8" applyNumberFormat="1" applyFont="1" applyFill="1" applyBorder="1"/>
    <xf numFmtId="5" fontId="4" fillId="0" borderId="0" xfId="8" applyNumberFormat="1" applyFont="1" applyFill="1" applyBorder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167" fontId="3" fillId="0" borderId="0" xfId="8" applyNumberFormat="1" applyFont="1" applyFill="1" applyBorder="1"/>
    <xf numFmtId="5" fontId="4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171" fontId="4" fillId="0" borderId="0" xfId="8" quotePrefix="1" applyNumberFormat="1" applyFont="1" applyFill="1" applyBorder="1" applyAlignment="1">
      <alignment horizontal="left"/>
    </xf>
    <xf numFmtId="171" fontId="4" fillId="0" borderId="0" xfId="8" quotePrefix="1" applyNumberFormat="1" applyFont="1" applyFill="1" applyBorder="1" applyAlignment="1">
      <alignment horizontal="center"/>
    </xf>
    <xf numFmtId="0" fontId="5" fillId="0" borderId="0" xfId="3" applyNumberFormat="1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2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28"/>
  <sheetViews>
    <sheetView tabSelected="1" view="pageBreakPreview" zoomScale="90" zoomScaleNormal="70" zoomScaleSheetLayoutView="90" workbookViewId="0">
      <pane ySplit="6" topLeftCell="A7" activePane="bottomLeft" state="frozen"/>
      <selection pane="bottomLeft" activeCell="B1" sqref="B1"/>
    </sheetView>
  </sheetViews>
  <sheetFormatPr defaultRowHeight="15.75"/>
  <cols>
    <col min="1" max="1" width="1.7109375" style="82" customWidth="1"/>
    <col min="2" max="2" width="5.7109375" style="82" customWidth="1"/>
    <col min="3" max="3" width="8.5703125" style="4" bestFit="1" customWidth="1"/>
    <col min="4" max="4" width="48.28515625" style="82" customWidth="1"/>
    <col min="5" max="5" width="15.5703125" style="4" hidden="1" customWidth="1"/>
    <col min="6" max="6" width="17.5703125" style="4" customWidth="1"/>
    <col min="7" max="7" width="16" style="4" bestFit="1" customWidth="1"/>
    <col min="8" max="21" width="15.7109375" style="4" customWidth="1"/>
    <col min="22" max="22" width="16.85546875" style="4" bestFit="1" customWidth="1"/>
    <col min="23" max="16384" width="9.140625" style="4"/>
  </cols>
  <sheetData>
    <row r="1" spans="1:22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3" t="s">
        <v>4</v>
      </c>
      <c r="I4" s="84"/>
      <c r="J4" s="84"/>
      <c r="K4" s="84"/>
      <c r="L4" s="84"/>
      <c r="M4" s="84"/>
      <c r="N4" s="84"/>
      <c r="O4" s="85"/>
      <c r="P4" s="86" t="s">
        <v>5</v>
      </c>
      <c r="Q4" s="87"/>
      <c r="R4" s="87"/>
      <c r="S4" s="87"/>
      <c r="T4" s="87"/>
      <c r="U4" s="88"/>
    </row>
    <row r="5" spans="1:22">
      <c r="A5" s="2"/>
      <c r="B5" s="1"/>
      <c r="C5" s="12"/>
      <c r="D5" s="10" t="s">
        <v>6</v>
      </c>
      <c r="E5" s="13"/>
      <c r="F5" s="13"/>
      <c r="G5" s="12"/>
      <c r="H5" s="89" t="s">
        <v>7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1"/>
      <c r="V5" s="14"/>
    </row>
    <row r="6" spans="1:22">
      <c r="A6" s="2"/>
      <c r="B6" s="2"/>
      <c r="C6" s="15" t="s">
        <v>8</v>
      </c>
      <c r="D6" s="16" t="s">
        <v>6</v>
      </c>
      <c r="E6" s="17" t="s">
        <v>6</v>
      </c>
      <c r="F6" s="17" t="s">
        <v>6</v>
      </c>
      <c r="G6" s="15" t="s">
        <v>9</v>
      </c>
      <c r="H6" s="15" t="s">
        <v>10</v>
      </c>
      <c r="I6" s="15" t="s">
        <v>11</v>
      </c>
      <c r="J6" s="18" t="s">
        <v>12</v>
      </c>
      <c r="K6" s="18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21</v>
      </c>
      <c r="T6" s="15" t="s">
        <v>22</v>
      </c>
      <c r="U6" s="15" t="s">
        <v>23</v>
      </c>
      <c r="V6" s="19" t="s">
        <v>24</v>
      </c>
    </row>
    <row r="7" spans="1:22">
      <c r="A7" s="2"/>
      <c r="B7" s="20" t="s">
        <v>25</v>
      </c>
      <c r="C7" s="21" t="s">
        <v>26</v>
      </c>
      <c r="D7" s="22" t="s">
        <v>27</v>
      </c>
      <c r="E7" s="23" t="s">
        <v>28</v>
      </c>
      <c r="F7" s="23" t="s">
        <v>29</v>
      </c>
      <c r="G7" s="21" t="s">
        <v>30</v>
      </c>
      <c r="H7" s="21" t="s">
        <v>31</v>
      </c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36</v>
      </c>
      <c r="N7" s="21" t="s">
        <v>37</v>
      </c>
      <c r="O7" s="21" t="s">
        <v>38</v>
      </c>
      <c r="P7" s="21" t="s">
        <v>39</v>
      </c>
      <c r="Q7" s="21" t="s">
        <v>40</v>
      </c>
      <c r="R7" s="21" t="s">
        <v>41</v>
      </c>
      <c r="S7" s="21" t="s">
        <v>42</v>
      </c>
      <c r="T7" s="21" t="s">
        <v>43</v>
      </c>
      <c r="U7" s="21" t="s">
        <v>44</v>
      </c>
      <c r="V7" s="21" t="s">
        <v>45</v>
      </c>
    </row>
    <row r="8" spans="1:22">
      <c r="A8" s="2"/>
      <c r="B8" s="1" t="s">
        <v>46</v>
      </c>
      <c r="C8" s="24"/>
      <c r="D8" s="25"/>
      <c r="E8" s="26"/>
      <c r="F8" s="26"/>
      <c r="G8" s="24"/>
      <c r="H8" s="27">
        <v>201707</v>
      </c>
      <c r="I8" s="27">
        <v>201708</v>
      </c>
      <c r="J8" s="27">
        <v>201709</v>
      </c>
      <c r="K8" s="27">
        <v>201709</v>
      </c>
      <c r="L8" s="27">
        <v>201710</v>
      </c>
      <c r="M8" s="27">
        <v>201710</v>
      </c>
      <c r="N8" s="27">
        <v>201711</v>
      </c>
      <c r="O8" s="27">
        <v>201712</v>
      </c>
      <c r="P8" s="27">
        <v>201801</v>
      </c>
      <c r="Q8" s="27">
        <v>201802</v>
      </c>
      <c r="R8" s="27">
        <v>201803</v>
      </c>
      <c r="S8" s="27">
        <v>201804</v>
      </c>
      <c r="T8" s="27">
        <v>201805</v>
      </c>
      <c r="U8" s="27">
        <v>201806</v>
      </c>
      <c r="V8" s="24"/>
    </row>
    <row r="9" spans="1:22">
      <c r="A9" s="2"/>
      <c r="B9" s="2"/>
      <c r="C9" s="28" t="s">
        <v>25</v>
      </c>
      <c r="D9" s="29" t="s">
        <v>47</v>
      </c>
      <c r="E9" s="30">
        <v>105258.64978493931</v>
      </c>
      <c r="F9" s="30">
        <v>105258.64978493931</v>
      </c>
      <c r="G9" s="31"/>
      <c r="H9" s="32">
        <v>107013</v>
      </c>
      <c r="I9" s="32">
        <v>106899</v>
      </c>
      <c r="J9" s="32">
        <v>92185.200000000012</v>
      </c>
      <c r="K9" s="32">
        <v>14787.8</v>
      </c>
      <c r="L9" s="32">
        <v>12986.266666666666</v>
      </c>
      <c r="M9" s="32">
        <v>94093.733333333337</v>
      </c>
      <c r="N9" s="32">
        <v>107372</v>
      </c>
      <c r="O9" s="32">
        <v>107473</v>
      </c>
      <c r="P9" s="32">
        <v>107535</v>
      </c>
      <c r="Q9" s="32">
        <v>107656</v>
      </c>
      <c r="R9" s="32">
        <v>107793</v>
      </c>
      <c r="S9" s="32">
        <v>107753</v>
      </c>
      <c r="T9" s="32">
        <v>107643</v>
      </c>
      <c r="U9" s="32">
        <v>107581</v>
      </c>
      <c r="V9" s="31"/>
    </row>
    <row r="10" spans="1:22">
      <c r="A10" s="2"/>
      <c r="B10" s="2"/>
      <c r="C10" s="28" t="s">
        <v>26</v>
      </c>
      <c r="D10" s="33" t="s">
        <v>48</v>
      </c>
      <c r="E10" s="34">
        <f>E11/E9</f>
        <v>758.04754710531631</v>
      </c>
      <c r="F10" s="34">
        <f>F11/F9</f>
        <v>790.46965214820557</v>
      </c>
      <c r="G10" s="35"/>
      <c r="H10" s="36">
        <v>44.259812522639457</v>
      </c>
      <c r="I10" s="36">
        <v>59.188046696735015</v>
      </c>
      <c r="J10" s="36">
        <v>54.481662303549477</v>
      </c>
      <c r="K10" s="36">
        <v>56.811872571839537</v>
      </c>
      <c r="L10" s="37">
        <v>51.844532235719285</v>
      </c>
      <c r="M10" s="37">
        <v>54.061951019626278</v>
      </c>
      <c r="N10" s="37">
        <v>58.578929561529897</v>
      </c>
      <c r="O10" s="37">
        <v>108.14963789191133</v>
      </c>
      <c r="P10" s="37">
        <v>104.49228036939483</v>
      </c>
      <c r="Q10" s="37">
        <v>91.202079948274289</v>
      </c>
      <c r="R10" s="37">
        <v>73.547115471848016</v>
      </c>
      <c r="S10" s="37">
        <v>54.915338717754352</v>
      </c>
      <c r="T10" s="37">
        <v>44.416727133102171</v>
      </c>
      <c r="U10" s="37">
        <v>36.42133915528867</v>
      </c>
      <c r="V10" s="38"/>
    </row>
    <row r="11" spans="1:22">
      <c r="A11" s="2"/>
      <c r="B11" s="2"/>
      <c r="C11" s="28" t="s">
        <v>27</v>
      </c>
      <c r="D11" s="33" t="s">
        <v>49</v>
      </c>
      <c r="E11" s="39">
        <v>79791061.281090766</v>
      </c>
      <c r="F11" s="39">
        <v>83203768.281090766</v>
      </c>
      <c r="G11" s="40" t="s">
        <v>50</v>
      </c>
      <c r="H11" s="35">
        <f>H10*H9</f>
        <v>4736375.3174852161</v>
      </c>
      <c r="I11" s="35">
        <f>I10*I9</f>
        <v>6327143.0038342765</v>
      </c>
      <c r="J11" s="35">
        <f>J10*J9</f>
        <v>5022402.9357851697</v>
      </c>
      <c r="K11" s="35">
        <f>K10*K9</f>
        <v>840122.60921784863</v>
      </c>
      <c r="L11" s="35">
        <f t="shared" ref="L11:U11" si="0">L10*L9</f>
        <v>673266.92082164681</v>
      </c>
      <c r="M11" s="35">
        <f t="shared" si="0"/>
        <v>5086890.8027204433</v>
      </c>
      <c r="N11" s="35">
        <f t="shared" si="0"/>
        <v>6289736.8248805879</v>
      </c>
      <c r="O11" s="35">
        <f t="shared" si="0"/>
        <v>11623166.033157386</v>
      </c>
      <c r="P11" s="35">
        <f t="shared" si="0"/>
        <v>11236577.369522873</v>
      </c>
      <c r="Q11" s="35">
        <f>Q10*Q9</f>
        <v>9818451.1189114172</v>
      </c>
      <c r="R11" s="35">
        <f>R10*R9</f>
        <v>7927864.2180569135</v>
      </c>
      <c r="S11" s="35">
        <f t="shared" si="0"/>
        <v>5917292.4928541845</v>
      </c>
      <c r="T11" s="35">
        <f t="shared" si="0"/>
        <v>4781149.7587885167</v>
      </c>
      <c r="U11" s="35">
        <f t="shared" si="0"/>
        <v>3918244.0876651104</v>
      </c>
      <c r="V11" s="35">
        <f>SUM(H11:U11)</f>
        <v>84198683.493701577</v>
      </c>
    </row>
    <row r="12" spans="1:22">
      <c r="A12" s="2"/>
      <c r="B12" s="2"/>
      <c r="C12" s="41"/>
      <c r="D12" s="33"/>
      <c r="E12" s="30"/>
      <c r="F12" s="30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>
      <c r="A13" s="2"/>
      <c r="B13" s="2"/>
      <c r="C13" s="28" t="s">
        <v>28</v>
      </c>
      <c r="D13" s="29" t="s">
        <v>51</v>
      </c>
      <c r="E13" s="30">
        <v>1569786637.4891768</v>
      </c>
      <c r="F13" s="30">
        <v>1569786637.4891768</v>
      </c>
      <c r="G13" s="43"/>
      <c r="H13" s="32">
        <v>118220473</v>
      </c>
      <c r="I13" s="32">
        <v>133230327</v>
      </c>
      <c r="J13" s="32">
        <v>98832762.100795835</v>
      </c>
      <c r="K13" s="32">
        <v>14815033.955317538</v>
      </c>
      <c r="L13" s="32">
        <v>10955737.473568499</v>
      </c>
      <c r="M13" s="32">
        <v>82118315.010169148</v>
      </c>
      <c r="N13" s="32">
        <v>125335807</v>
      </c>
      <c r="O13" s="32">
        <v>178754914</v>
      </c>
      <c r="P13" s="32">
        <v>199165773</v>
      </c>
      <c r="Q13" s="32">
        <v>151223495</v>
      </c>
      <c r="R13" s="32">
        <v>149596723</v>
      </c>
      <c r="S13" s="32">
        <v>109928411</v>
      </c>
      <c r="T13" s="32">
        <v>94419235</v>
      </c>
      <c r="U13" s="32">
        <v>94495604</v>
      </c>
      <c r="V13" s="43">
        <f>SUM(H13:U13)</f>
        <v>1561092610.5398512</v>
      </c>
    </row>
    <row r="14" spans="1:22">
      <c r="A14" s="2"/>
      <c r="B14" s="2"/>
      <c r="C14" s="28" t="s">
        <v>29</v>
      </c>
      <c r="D14" s="33" t="s">
        <v>52</v>
      </c>
      <c r="E14" s="44">
        <f>E11/E13</f>
        <v>5.0829239704010987E-2</v>
      </c>
      <c r="F14" s="44">
        <f>F11/F13</f>
        <v>5.3003233875256142E-2</v>
      </c>
      <c r="G14" s="45"/>
      <c r="H14" s="46">
        <f>$E$14</f>
        <v>5.0829239704010987E-2</v>
      </c>
      <c r="I14" s="46">
        <f t="shared" ref="I14:J14" si="1">$E$14</f>
        <v>5.0829239704010987E-2</v>
      </c>
      <c r="J14" s="46">
        <f t="shared" si="1"/>
        <v>5.0829239704010987E-2</v>
      </c>
      <c r="K14" s="46">
        <v>5.3003233875256142E-2</v>
      </c>
      <c r="L14" s="46">
        <f>J14</f>
        <v>5.0829239704010987E-2</v>
      </c>
      <c r="M14" s="46">
        <f>$K$14</f>
        <v>5.3003233875256142E-2</v>
      </c>
      <c r="N14" s="46">
        <f t="shared" ref="N14:U14" si="2">$K$14</f>
        <v>5.3003233875256142E-2</v>
      </c>
      <c r="O14" s="46">
        <f t="shared" si="2"/>
        <v>5.3003233875256142E-2</v>
      </c>
      <c r="P14" s="46">
        <f t="shared" si="2"/>
        <v>5.3003233875256142E-2</v>
      </c>
      <c r="Q14" s="46">
        <f t="shared" si="2"/>
        <v>5.3003233875256142E-2</v>
      </c>
      <c r="R14" s="46">
        <f t="shared" si="2"/>
        <v>5.3003233875256142E-2</v>
      </c>
      <c r="S14" s="46">
        <f t="shared" si="2"/>
        <v>5.3003233875256142E-2</v>
      </c>
      <c r="T14" s="46">
        <f t="shared" si="2"/>
        <v>5.3003233875256142E-2</v>
      </c>
      <c r="U14" s="46">
        <f t="shared" si="2"/>
        <v>5.3003233875256142E-2</v>
      </c>
      <c r="V14" s="46"/>
    </row>
    <row r="15" spans="1:22">
      <c r="A15" s="2"/>
      <c r="B15" s="2"/>
      <c r="C15" s="28" t="s">
        <v>30</v>
      </c>
      <c r="D15" s="33" t="s">
        <v>53</v>
      </c>
      <c r="E15" s="39" t="s">
        <v>6</v>
      </c>
      <c r="F15" s="39" t="s">
        <v>6</v>
      </c>
      <c r="G15" s="47" t="s">
        <v>54</v>
      </c>
      <c r="H15" s="48">
        <f>H13*H14</f>
        <v>6009056.7600385584</v>
      </c>
      <c r="I15" s="48">
        <f>I13*I14</f>
        <v>6771996.2269267673</v>
      </c>
      <c r="J15" s="48">
        <f>J13*J14</f>
        <v>5023594.1554308441</v>
      </c>
      <c r="K15" s="48">
        <f>K13*K14</f>
        <v>785244.70960355655</v>
      </c>
      <c r="L15" s="48">
        <f t="shared" ref="L15:U15" si="3">L13*L14</f>
        <v>556871.80617822893</v>
      </c>
      <c r="M15" s="48">
        <f t="shared" si="3"/>
        <v>4352536.2559259525</v>
      </c>
      <c r="N15" s="48">
        <f t="shared" si="3"/>
        <v>6643203.0913649658</v>
      </c>
      <c r="O15" s="48">
        <f t="shared" si="3"/>
        <v>9474588.5130932983</v>
      </c>
      <c r="P15" s="48">
        <f t="shared" si="3"/>
        <v>10556430.046265176</v>
      </c>
      <c r="Q15" s="48">
        <f t="shared" si="3"/>
        <v>8015334.2729186276</v>
      </c>
      <c r="R15" s="48">
        <f t="shared" si="3"/>
        <v>7929110.0961409099</v>
      </c>
      <c r="S15" s="48">
        <f t="shared" si="3"/>
        <v>5826561.2777682804</v>
      </c>
      <c r="T15" s="48">
        <f t="shared" si="3"/>
        <v>5004524.7950277701</v>
      </c>
      <c r="U15" s="48">
        <f t="shared" si="3"/>
        <v>5008572.5989955897</v>
      </c>
      <c r="V15" s="35">
        <f>SUM(H15:U15)</f>
        <v>81957624.605678529</v>
      </c>
    </row>
    <row r="16" spans="1:22">
      <c r="A16" s="2"/>
      <c r="B16" s="2"/>
      <c r="C16" s="41"/>
      <c r="D16" s="49" t="s">
        <v>55</v>
      </c>
      <c r="E16" s="50"/>
      <c r="F16" s="50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>
      <c r="A17" s="2"/>
      <c r="B17" s="2"/>
      <c r="C17" s="28" t="s">
        <v>31</v>
      </c>
      <c r="D17" s="25" t="s">
        <v>56</v>
      </c>
      <c r="E17" s="51"/>
      <c r="F17" s="51"/>
      <c r="G17" s="52" t="s">
        <v>57</v>
      </c>
      <c r="H17" s="53">
        <f t="shared" ref="H17:U17" si="4">H15-H11</f>
        <v>1272681.4425533423</v>
      </c>
      <c r="I17" s="53">
        <f t="shared" si="4"/>
        <v>444853.22309249081</v>
      </c>
      <c r="J17" s="53">
        <f t="shared" si="4"/>
        <v>1191.2196456743404</v>
      </c>
      <c r="K17" s="53">
        <f t="shared" si="4"/>
        <v>-54877.899614292081</v>
      </c>
      <c r="L17" s="53">
        <f t="shared" si="4"/>
        <v>-116395.11464341788</v>
      </c>
      <c r="M17" s="53">
        <f t="shared" si="4"/>
        <v>-734354.54679449089</v>
      </c>
      <c r="N17" s="53">
        <f t="shared" si="4"/>
        <v>353466.26648437791</v>
      </c>
      <c r="O17" s="53">
        <f t="shared" si="4"/>
        <v>-2148577.5200640876</v>
      </c>
      <c r="P17" s="53">
        <f t="shared" si="4"/>
        <v>-680147.32325769775</v>
      </c>
      <c r="Q17" s="53">
        <f t="shared" si="4"/>
        <v>-1803116.8459927896</v>
      </c>
      <c r="R17" s="53">
        <f t="shared" si="4"/>
        <v>1245.8780839964747</v>
      </c>
      <c r="S17" s="53">
        <f t="shared" si="4"/>
        <v>-90731.215085904114</v>
      </c>
      <c r="T17" s="53">
        <f t="shared" si="4"/>
        <v>223375.03623925336</v>
      </c>
      <c r="U17" s="53">
        <f t="shared" si="4"/>
        <v>1090328.5113304793</v>
      </c>
      <c r="V17" s="53">
        <f>SUM(H17:U17)</f>
        <v>-2241058.8880230654</v>
      </c>
    </row>
    <row r="18" spans="1:22">
      <c r="A18" s="2"/>
      <c r="B18" s="2"/>
      <c r="C18" s="28" t="s">
        <v>32</v>
      </c>
      <c r="D18" s="25" t="s">
        <v>58</v>
      </c>
      <c r="E18" s="51"/>
      <c r="F18" s="51"/>
      <c r="G18" s="54"/>
      <c r="H18" s="53">
        <f>(H17/2)*0.0034</f>
        <v>2163.5584523406819</v>
      </c>
      <c r="I18" s="53">
        <f>(H19+I17/2)*0.0034</f>
        <v>5090.7234826765562</v>
      </c>
      <c r="J18" s="53">
        <v>0</v>
      </c>
      <c r="K18" s="55">
        <f>(I19+(K17+J17)/2)*0.0033</f>
        <v>5603.220505068587</v>
      </c>
      <c r="L18" s="53">
        <v>0</v>
      </c>
      <c r="M18" s="55">
        <f>(K19+(M17+L17)/2)*0.0036</f>
        <v>4504.790366634049</v>
      </c>
      <c r="N18" s="53">
        <f>(M19+N17/2)*0.0035</f>
        <v>3525.178126008755</v>
      </c>
      <c r="O18" s="53">
        <f>(N19+O17/2)*0.0036</f>
        <v>407.38788584773044</v>
      </c>
      <c r="P18" s="53">
        <f>(O19+P17/2)*H115</f>
        <v>-4682.8502357424304</v>
      </c>
      <c r="Q18" s="53">
        <f>(P19+Q17/2)*H116</f>
        <v>-8405.452001138483</v>
      </c>
      <c r="R18" s="53">
        <f>(Q19+R17/2)*H117</f>
        <v>-12443.211370681907</v>
      </c>
      <c r="S18" s="53">
        <f>(R19+S17/2)*H118</f>
        <v>-13000.443886503681</v>
      </c>
      <c r="T18" s="53">
        <f>(S19+T17/2)*H119</f>
        <v>-13149.185661364912</v>
      </c>
      <c r="U18" s="53">
        <f>(T19+U17/2)*H120</f>
        <v>-10421.454883693092</v>
      </c>
      <c r="V18" s="53">
        <f>SUM(H18:U18)</f>
        <v>-40807.739220548145</v>
      </c>
    </row>
    <row r="19" spans="1:22">
      <c r="A19" s="56"/>
      <c r="B19" s="56"/>
      <c r="C19" s="28" t="s">
        <v>33</v>
      </c>
      <c r="D19" s="10" t="s">
        <v>59</v>
      </c>
      <c r="E19" s="51"/>
      <c r="F19" s="51"/>
      <c r="G19" s="57" t="s">
        <v>60</v>
      </c>
      <c r="H19" s="58">
        <f>H17+H18</f>
        <v>1274845.0010056831</v>
      </c>
      <c r="I19" s="58">
        <f t="shared" ref="I19:U19" si="5">H19+I17+I18</f>
        <v>1724788.9475808505</v>
      </c>
      <c r="J19" s="58">
        <f t="shared" si="5"/>
        <v>1725980.1672265248</v>
      </c>
      <c r="K19" s="58">
        <f t="shared" si="5"/>
        <v>1676705.4881173014</v>
      </c>
      <c r="L19" s="58">
        <f t="shared" si="5"/>
        <v>1560310.3734738836</v>
      </c>
      <c r="M19" s="58">
        <f t="shared" si="5"/>
        <v>830460.61704602675</v>
      </c>
      <c r="N19" s="58">
        <f t="shared" si="5"/>
        <v>1187452.0616564134</v>
      </c>
      <c r="O19" s="58">
        <f t="shared" si="5"/>
        <v>-960718.07052182651</v>
      </c>
      <c r="P19" s="58">
        <f t="shared" si="5"/>
        <v>-1645548.2440152667</v>
      </c>
      <c r="Q19" s="58">
        <f t="shared" si="5"/>
        <v>-3457070.5420091948</v>
      </c>
      <c r="R19" s="58">
        <f t="shared" si="5"/>
        <v>-3468267.8752958803</v>
      </c>
      <c r="S19" s="58">
        <f t="shared" si="5"/>
        <v>-3571999.5342682879</v>
      </c>
      <c r="T19" s="58">
        <f t="shared" si="5"/>
        <v>-3361773.6836903994</v>
      </c>
      <c r="U19" s="58">
        <f t="shared" si="5"/>
        <v>-2281866.6272436134</v>
      </c>
      <c r="V19" s="53">
        <f>U19</f>
        <v>-2281866.6272436134</v>
      </c>
    </row>
    <row r="20" spans="1:22">
      <c r="A20" s="56"/>
      <c r="B20" s="56"/>
      <c r="C20" s="28" t="s">
        <v>34</v>
      </c>
      <c r="D20" s="10" t="s">
        <v>61</v>
      </c>
      <c r="E20" s="51"/>
      <c r="F20" s="51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9">
        <f>-ROUND(F11*0.025,0)</f>
        <v>-2080094</v>
      </c>
    </row>
    <row r="21" spans="1:22">
      <c r="A21" s="56"/>
      <c r="B21" s="56"/>
      <c r="C21" s="28" t="s">
        <v>35</v>
      </c>
      <c r="D21" s="10" t="s">
        <v>62</v>
      </c>
      <c r="E21" s="51"/>
      <c r="F21" s="51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 t="s">
        <v>63</v>
      </c>
    </row>
    <row r="22" spans="1:22">
      <c r="A22" s="56"/>
      <c r="B22" s="56"/>
      <c r="C22" s="28" t="s">
        <v>36</v>
      </c>
      <c r="D22" s="10" t="s">
        <v>64</v>
      </c>
      <c r="E22" s="51"/>
      <c r="F22" s="51"/>
      <c r="G22" s="57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 t="s">
        <v>6</v>
      </c>
      <c r="T22" s="58"/>
      <c r="U22" s="58"/>
      <c r="V22" s="59" t="s">
        <v>6</v>
      </c>
    </row>
    <row r="23" spans="1:22">
      <c r="A23" s="56"/>
      <c r="B23" s="56"/>
      <c r="C23" s="28" t="s">
        <v>37</v>
      </c>
      <c r="D23" s="10" t="s">
        <v>65</v>
      </c>
      <c r="E23" s="51"/>
      <c r="F23" s="51"/>
      <c r="G23" s="57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 t="s">
        <v>66</v>
      </c>
    </row>
    <row r="24" spans="1:22">
      <c r="A24" s="56"/>
      <c r="B24" s="56"/>
      <c r="C24" s="28"/>
      <c r="D24" s="60" t="s">
        <v>67</v>
      </c>
      <c r="E24" s="51"/>
      <c r="F24" s="51"/>
      <c r="G24" s="57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>
      <c r="A25" s="2"/>
      <c r="B25" s="2"/>
      <c r="C25" s="28" t="s">
        <v>38</v>
      </c>
      <c r="D25" s="25" t="s">
        <v>68</v>
      </c>
      <c r="E25" s="51"/>
      <c r="F25" s="51"/>
      <c r="G25" s="52"/>
      <c r="H25" s="48">
        <v>1377224.2198284671</v>
      </c>
      <c r="I25" s="48">
        <v>1377224.2198284671</v>
      </c>
      <c r="J25" s="48">
        <v>1377224.2198284671</v>
      </c>
      <c r="K25" s="48">
        <v>1377224.2198284671</v>
      </c>
      <c r="L25" s="48">
        <v>1377224.2198284671</v>
      </c>
      <c r="M25" s="48">
        <v>1377224.2198284671</v>
      </c>
      <c r="N25" s="48">
        <v>1377224.2198284671</v>
      </c>
      <c r="O25" s="48">
        <v>1377224.2198284671</v>
      </c>
      <c r="P25" s="48">
        <v>1377224.2198284671</v>
      </c>
      <c r="Q25" s="48">
        <v>1377224.2198284671</v>
      </c>
      <c r="R25" s="48">
        <v>1377224.2198284671</v>
      </c>
      <c r="S25" s="48">
        <v>1377224.2198284671</v>
      </c>
      <c r="T25" s="48">
        <v>1377224.2198284671</v>
      </c>
      <c r="U25" s="48">
        <v>1377224.2198284671</v>
      </c>
      <c r="V25" s="61">
        <f>U25</f>
        <v>1377224.2198284671</v>
      </c>
    </row>
    <row r="26" spans="1:22">
      <c r="A26" s="2"/>
      <c r="B26" s="2"/>
      <c r="C26" s="28" t="s">
        <v>39</v>
      </c>
      <c r="D26" s="25" t="s">
        <v>69</v>
      </c>
      <c r="E26" s="51"/>
      <c r="F26" s="51"/>
      <c r="G26" s="52"/>
      <c r="H26" s="48">
        <v>1320717.1416042286</v>
      </c>
      <c r="I26" s="48">
        <v>1320717.1416042286</v>
      </c>
      <c r="J26" s="48">
        <v>1320717.1416042286</v>
      </c>
      <c r="K26" s="48">
        <v>1320717.1416042286</v>
      </c>
      <c r="L26" s="48">
        <v>1320717.1416042286</v>
      </c>
      <c r="M26" s="48">
        <v>1320717.1416042286</v>
      </c>
      <c r="N26" s="48">
        <v>1320717.1416042286</v>
      </c>
      <c r="O26" s="48">
        <v>1320717.1416042286</v>
      </c>
      <c r="P26" s="48">
        <v>1320717.1416042286</v>
      </c>
      <c r="Q26" s="48">
        <v>1320717.1416042286</v>
      </c>
      <c r="R26" s="48">
        <v>1320717.1416042286</v>
      </c>
      <c r="S26" s="48">
        <v>1320717.1416042286</v>
      </c>
      <c r="T26" s="48">
        <v>1320717.1416042286</v>
      </c>
      <c r="U26" s="48">
        <v>1320717.1416042286</v>
      </c>
      <c r="V26" s="61">
        <f>U26</f>
        <v>1320717.1416042286</v>
      </c>
    </row>
    <row r="27" spans="1:22">
      <c r="A27" s="2"/>
      <c r="B27" s="2"/>
      <c r="C27" s="28" t="s">
        <v>40</v>
      </c>
      <c r="D27" s="25" t="s">
        <v>70</v>
      </c>
      <c r="E27" s="51"/>
      <c r="F27" s="51"/>
      <c r="G27" s="52"/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53">
        <v>-108467</v>
      </c>
      <c r="T27" s="53">
        <v>-204458</v>
      </c>
      <c r="U27" s="53">
        <v>-205061</v>
      </c>
      <c r="V27" s="53">
        <f>SUM(S27:U27)</f>
        <v>-517986</v>
      </c>
    </row>
    <row r="28" spans="1:22" ht="18">
      <c r="A28" s="2"/>
      <c r="B28" s="2"/>
      <c r="C28" s="28" t="s">
        <v>41</v>
      </c>
      <c r="D28" s="25" t="s">
        <v>71</v>
      </c>
      <c r="E28" s="51"/>
      <c r="F28" s="51"/>
      <c r="G28" s="52"/>
      <c r="H28" s="48">
        <v>9173.0006288711647</v>
      </c>
      <c r="I28" s="48">
        <f>(H29+I27/2)*0.0034</f>
        <v>9204.1888310093273</v>
      </c>
      <c r="J28" s="48">
        <v>0</v>
      </c>
      <c r="K28" s="48">
        <f>(J29+K27/2)*0.0033</f>
        <v>8963.8512179455029</v>
      </c>
      <c r="L28" s="48">
        <v>0</v>
      </c>
      <c r="M28" s="48">
        <f>(L29+M27/2)*0.0036</f>
        <v>9811.0166475978804</v>
      </c>
      <c r="N28" s="48">
        <f>(M29+N27/2)*0.0035</f>
        <v>9572.8269656534194</v>
      </c>
      <c r="O28" s="48">
        <f>(N29+O27/2)*0.0036</f>
        <v>9880.7984846055842</v>
      </c>
      <c r="P28" s="48">
        <f>(O29+P27/2)*H115</f>
        <v>9916.3693591501633</v>
      </c>
      <c r="Q28" s="48">
        <f>(P29+Q27/2)*H116</f>
        <v>9122.7292647728464</v>
      </c>
      <c r="R28" s="48">
        <f>(Q29+R27/2)*H117+SUM(H28:Q28)</f>
        <v>85629.691513802172</v>
      </c>
      <c r="S28" s="48">
        <f>(R29+S27/2)*H118</f>
        <v>10098.548945902043</v>
      </c>
      <c r="T28" s="48">
        <f>(S29+T27/2)*H119</f>
        <v>9815.29968719112</v>
      </c>
      <c r="U28" s="48">
        <f>(T29+U27/2)*H120</f>
        <v>8835.7087858444866</v>
      </c>
      <c r="V28" s="53">
        <f>SUM(R28:U28)</f>
        <v>114379.24893273982</v>
      </c>
    </row>
    <row r="29" spans="1:22">
      <c r="A29" s="56"/>
      <c r="B29" s="56"/>
      <c r="C29" s="28" t="s">
        <v>42</v>
      </c>
      <c r="D29" s="10" t="s">
        <v>72</v>
      </c>
      <c r="E29" s="51"/>
      <c r="F29" s="51"/>
      <c r="G29" s="57" t="s">
        <v>73</v>
      </c>
      <c r="H29" s="58">
        <f>H25+H26+H27+H28</f>
        <v>2707114.3620615671</v>
      </c>
      <c r="I29" s="58">
        <f>H29+I27+I28</f>
        <v>2716318.5508925766</v>
      </c>
      <c r="J29" s="58">
        <f t="shared" ref="J29:Q29" si="6">I29+J27+J28</f>
        <v>2716318.5508925766</v>
      </c>
      <c r="K29" s="58">
        <f t="shared" si="6"/>
        <v>2725282.4021105221</v>
      </c>
      <c r="L29" s="58">
        <f t="shared" si="6"/>
        <v>2725282.4021105221</v>
      </c>
      <c r="M29" s="58">
        <f t="shared" si="6"/>
        <v>2735093.4187581199</v>
      </c>
      <c r="N29" s="58">
        <f t="shared" si="6"/>
        <v>2744666.2457237733</v>
      </c>
      <c r="O29" s="58">
        <f t="shared" si="6"/>
        <v>2754547.044208379</v>
      </c>
      <c r="P29" s="58">
        <f t="shared" si="6"/>
        <v>2764463.4135675291</v>
      </c>
      <c r="Q29" s="58">
        <f t="shared" si="6"/>
        <v>2773586.142832302</v>
      </c>
      <c r="R29" s="58">
        <f>R25+R26+R27+R28</f>
        <v>2783571.0529464982</v>
      </c>
      <c r="S29" s="58">
        <f>S25+S26+S27+S28+R28</f>
        <v>2685202.6018924001</v>
      </c>
      <c r="T29" s="53">
        <f>S29+T27+T28</f>
        <v>2490559.901579591</v>
      </c>
      <c r="U29" s="53">
        <f>T29+U27+U28</f>
        <v>2294334.6103654355</v>
      </c>
      <c r="V29" s="62">
        <f>U29</f>
        <v>2294334.6103654355</v>
      </c>
    </row>
    <row r="30" spans="1:22">
      <c r="A30" s="56"/>
      <c r="B30" s="56"/>
      <c r="C30" s="28"/>
      <c r="D30" s="10"/>
      <c r="E30" s="51"/>
      <c r="F30" s="51"/>
      <c r="G30" s="57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2"/>
      <c r="U30" s="62"/>
      <c r="V30" s="64"/>
    </row>
    <row r="31" spans="1:22" s="65" customFormat="1">
      <c r="A31" s="56"/>
      <c r="B31" s="56"/>
      <c r="C31" s="28" t="s">
        <v>43</v>
      </c>
      <c r="D31" s="10" t="s">
        <v>74</v>
      </c>
      <c r="E31" s="51"/>
      <c r="F31" s="51"/>
      <c r="G31" s="57" t="s">
        <v>75</v>
      </c>
      <c r="H31" s="58">
        <f>H19+H29</f>
        <v>3981959.3630672502</v>
      </c>
      <c r="I31" s="58">
        <f t="shared" ref="I31:U31" si="7">I19+I29</f>
        <v>4441107.4984734273</v>
      </c>
      <c r="J31" s="58">
        <f t="shared" si="7"/>
        <v>4442298.7181191016</v>
      </c>
      <c r="K31" s="58">
        <f t="shared" si="7"/>
        <v>4401987.8902278235</v>
      </c>
      <c r="L31" s="58">
        <f t="shared" si="7"/>
        <v>4285592.7755844053</v>
      </c>
      <c r="M31" s="58">
        <f t="shared" si="7"/>
        <v>3565554.0358041469</v>
      </c>
      <c r="N31" s="58">
        <f t="shared" si="7"/>
        <v>3932118.3073801864</v>
      </c>
      <c r="O31" s="58">
        <f t="shared" si="7"/>
        <v>1793828.9736865526</v>
      </c>
      <c r="P31" s="58">
        <f t="shared" si="7"/>
        <v>1118915.1695522624</v>
      </c>
      <c r="Q31" s="58">
        <f t="shared" si="7"/>
        <v>-683484.39917689282</v>
      </c>
      <c r="R31" s="58">
        <f t="shared" si="7"/>
        <v>-684696.8223493821</v>
      </c>
      <c r="S31" s="58">
        <f t="shared" si="7"/>
        <v>-886796.93237588787</v>
      </c>
      <c r="T31" s="58">
        <f t="shared" si="7"/>
        <v>-871213.78211080842</v>
      </c>
      <c r="U31" s="58">
        <f t="shared" si="7"/>
        <v>12467.983121822122</v>
      </c>
      <c r="V31" s="58">
        <f>V19+V29</f>
        <v>12467.983121822122</v>
      </c>
    </row>
    <row r="32" spans="1:22" s="65" customFormat="1">
      <c r="A32" s="66"/>
      <c r="B32" s="66"/>
      <c r="C32" s="67"/>
      <c r="D32" s="16"/>
      <c r="E32" s="68"/>
      <c r="F32" s="68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71"/>
      <c r="U32" s="71"/>
      <c r="V32" s="71"/>
    </row>
    <row r="33" spans="1:22">
      <c r="A33" s="2"/>
      <c r="B33" s="1" t="s">
        <v>76</v>
      </c>
      <c r="C33" s="24"/>
      <c r="D33" s="25"/>
      <c r="E33" s="26"/>
      <c r="F33" s="2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>
      <c r="A34" s="2"/>
      <c r="B34" s="2"/>
      <c r="C34" s="28" t="s">
        <v>25</v>
      </c>
      <c r="D34" s="29" t="s">
        <v>47</v>
      </c>
      <c r="E34" s="30">
        <v>19046.041792326934</v>
      </c>
      <c r="F34" s="30">
        <v>19046.041792326934</v>
      </c>
      <c r="G34" s="31"/>
      <c r="H34" s="32">
        <v>19538</v>
      </c>
      <c r="I34" s="32">
        <v>19542</v>
      </c>
      <c r="J34" s="32">
        <v>16829.666666666664</v>
      </c>
      <c r="K34" s="32">
        <v>2713.3333333333326</v>
      </c>
      <c r="L34" s="32">
        <v>2412.2999999999993</v>
      </c>
      <c r="M34" s="32">
        <v>17178.700000000004</v>
      </c>
      <c r="N34" s="32">
        <v>19648</v>
      </c>
      <c r="O34" s="32">
        <v>19681</v>
      </c>
      <c r="P34" s="32">
        <v>19697</v>
      </c>
      <c r="Q34" s="32">
        <v>19752</v>
      </c>
      <c r="R34" s="32">
        <v>19756</v>
      </c>
      <c r="S34" s="32">
        <v>19805</v>
      </c>
      <c r="T34" s="32">
        <v>19841</v>
      </c>
      <c r="U34" s="32">
        <v>19852</v>
      </c>
      <c r="V34" s="31"/>
    </row>
    <row r="35" spans="1:22">
      <c r="A35" s="2"/>
      <c r="B35" s="2"/>
      <c r="C35" s="28" t="s">
        <v>26</v>
      </c>
      <c r="D35" s="33" t="s">
        <v>48</v>
      </c>
      <c r="E35" s="39">
        <f>E36/E34</f>
        <v>1544.7788852104136</v>
      </c>
      <c r="F35" s="39">
        <f>F36/F34</f>
        <v>1602.4784330735677</v>
      </c>
      <c r="G35" s="35"/>
      <c r="H35" s="36">
        <v>126.62388883750609</v>
      </c>
      <c r="I35" s="36">
        <v>146.02733362468854</v>
      </c>
      <c r="J35" s="36">
        <v>135.59107531434915</v>
      </c>
      <c r="K35" s="36">
        <v>140.65558248415761</v>
      </c>
      <c r="L35" s="37">
        <v>122.68835754335855</v>
      </c>
      <c r="M35" s="37">
        <v>127.27093102756341</v>
      </c>
      <c r="N35" s="37">
        <v>123.6626030739845</v>
      </c>
      <c r="O35" s="37">
        <v>159.42851154589974</v>
      </c>
      <c r="P35" s="37">
        <v>154.05242124562363</v>
      </c>
      <c r="Q35" s="37">
        <v>138.66783323772174</v>
      </c>
      <c r="R35" s="37">
        <v>124.73771905912518</v>
      </c>
      <c r="S35" s="37">
        <v>116.47160129541768</v>
      </c>
      <c r="T35" s="37">
        <v>112.0624496675227</v>
      </c>
      <c r="U35" s="37">
        <v>122.63367184604409</v>
      </c>
      <c r="V35" s="35"/>
    </row>
    <row r="36" spans="1:22">
      <c r="A36" s="2"/>
      <c r="B36" s="2"/>
      <c r="C36" s="28" t="s">
        <v>27</v>
      </c>
      <c r="D36" s="33" t="s">
        <v>49</v>
      </c>
      <c r="E36" s="39">
        <v>29421923.207621749</v>
      </c>
      <c r="F36" s="39">
        <v>30520871.207621749</v>
      </c>
      <c r="G36" s="40" t="s">
        <v>50</v>
      </c>
      <c r="H36" s="35">
        <f>H35*H34</f>
        <v>2473977.5401071939</v>
      </c>
      <c r="I36" s="35">
        <f>I35*I34</f>
        <v>2853666.1536936634</v>
      </c>
      <c r="J36" s="35">
        <f>J35*J34</f>
        <v>2281952.6005153912</v>
      </c>
      <c r="K36" s="35">
        <f>K35*K34</f>
        <v>381645.48047368089</v>
      </c>
      <c r="L36" s="35">
        <f t="shared" ref="L36:U36" si="8">L35*L34</f>
        <v>295961.12490184372</v>
      </c>
      <c r="M36" s="35">
        <f t="shared" si="8"/>
        <v>2186349.1428432041</v>
      </c>
      <c r="N36" s="35">
        <f t="shared" si="8"/>
        <v>2429722.8251976473</v>
      </c>
      <c r="O36" s="35">
        <f t="shared" si="8"/>
        <v>3137712.5357348528</v>
      </c>
      <c r="P36" s="35">
        <f t="shared" si="8"/>
        <v>3034370.5412750486</v>
      </c>
      <c r="Q36" s="35">
        <f t="shared" si="8"/>
        <v>2738967.0421114797</v>
      </c>
      <c r="R36" s="35">
        <f t="shared" si="8"/>
        <v>2464318.3777320771</v>
      </c>
      <c r="S36" s="35">
        <f t="shared" si="8"/>
        <v>2306720.0636557471</v>
      </c>
      <c r="T36" s="35">
        <f t="shared" si="8"/>
        <v>2223431.0638533179</v>
      </c>
      <c r="U36" s="35">
        <f t="shared" si="8"/>
        <v>2434523.6534876674</v>
      </c>
      <c r="V36" s="35">
        <f>SUM(H36:U36)</f>
        <v>31243318.14558281</v>
      </c>
    </row>
    <row r="37" spans="1:22">
      <c r="A37" s="2"/>
      <c r="B37" s="2"/>
      <c r="C37" s="41"/>
      <c r="D37" s="33"/>
      <c r="E37" s="30"/>
      <c r="F37" s="30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</row>
    <row r="38" spans="1:22">
      <c r="A38" s="2"/>
      <c r="B38" s="2"/>
      <c r="C38" s="28" t="s">
        <v>28</v>
      </c>
      <c r="D38" s="29" t="s">
        <v>51</v>
      </c>
      <c r="E38" s="30">
        <v>536266600.35221505</v>
      </c>
      <c r="F38" s="30">
        <v>536266600.35221505</v>
      </c>
      <c r="G38" s="43"/>
      <c r="H38" s="32">
        <v>47725824</v>
      </c>
      <c r="I38" s="32">
        <v>53254670</v>
      </c>
      <c r="J38" s="32">
        <v>43351284.158187643</v>
      </c>
      <c r="K38" s="32">
        <v>6260232.3308359226</v>
      </c>
      <c r="L38" s="32">
        <v>6211617.5972157894</v>
      </c>
      <c r="M38" s="32">
        <v>35661413.410618141</v>
      </c>
      <c r="N38" s="32">
        <v>42459851</v>
      </c>
      <c r="O38" s="32">
        <v>49621822</v>
      </c>
      <c r="P38" s="32">
        <v>52160685</v>
      </c>
      <c r="Q38" s="32">
        <v>45127553</v>
      </c>
      <c r="R38" s="32">
        <v>43881915</v>
      </c>
      <c r="S38" s="32">
        <v>38657669</v>
      </c>
      <c r="T38" s="32">
        <v>40893641</v>
      </c>
      <c r="U38" s="32">
        <v>44398942</v>
      </c>
      <c r="V38" s="43">
        <f>SUM(H38:U38)</f>
        <v>549667119.4968574</v>
      </c>
    </row>
    <row r="39" spans="1:22">
      <c r="A39" s="2"/>
      <c r="B39" s="2"/>
      <c r="C39" s="28" t="s">
        <v>29</v>
      </c>
      <c r="D39" s="33" t="s">
        <v>52</v>
      </c>
      <c r="E39" s="44">
        <f>E36/E38</f>
        <v>5.486435886236006E-2</v>
      </c>
      <c r="F39" s="44">
        <f>F36/F38</f>
        <v>5.6913615704531885E-2</v>
      </c>
      <c r="G39" s="45"/>
      <c r="H39" s="46">
        <f>$E$39</f>
        <v>5.486435886236006E-2</v>
      </c>
      <c r="I39" s="46">
        <f t="shared" ref="I39:J39" si="9">$E$39</f>
        <v>5.486435886236006E-2</v>
      </c>
      <c r="J39" s="46">
        <f t="shared" si="9"/>
        <v>5.486435886236006E-2</v>
      </c>
      <c r="K39" s="46">
        <v>5.6913615704531885E-2</v>
      </c>
      <c r="L39" s="46">
        <f>J39</f>
        <v>5.486435886236006E-2</v>
      </c>
      <c r="M39" s="46">
        <f>$K$39</f>
        <v>5.6913615704531885E-2</v>
      </c>
      <c r="N39" s="46">
        <f t="shared" ref="N39:U39" si="10">$K$39</f>
        <v>5.6913615704531885E-2</v>
      </c>
      <c r="O39" s="46">
        <f t="shared" si="10"/>
        <v>5.6913615704531885E-2</v>
      </c>
      <c r="P39" s="46">
        <f t="shared" si="10"/>
        <v>5.6913615704531885E-2</v>
      </c>
      <c r="Q39" s="46">
        <f t="shared" si="10"/>
        <v>5.6913615704531885E-2</v>
      </c>
      <c r="R39" s="46">
        <f t="shared" si="10"/>
        <v>5.6913615704531885E-2</v>
      </c>
      <c r="S39" s="46">
        <f t="shared" si="10"/>
        <v>5.6913615704531885E-2</v>
      </c>
      <c r="T39" s="46">
        <f t="shared" si="10"/>
        <v>5.6913615704531885E-2</v>
      </c>
      <c r="U39" s="46">
        <f t="shared" si="10"/>
        <v>5.6913615704531885E-2</v>
      </c>
      <c r="V39" s="45"/>
    </row>
    <row r="40" spans="1:22">
      <c r="A40" s="2"/>
      <c r="B40" s="2"/>
      <c r="C40" s="28" t="s">
        <v>30</v>
      </c>
      <c r="D40" s="33" t="s">
        <v>53</v>
      </c>
      <c r="E40" s="39" t="s">
        <v>6</v>
      </c>
      <c r="F40" s="39" t="s">
        <v>6</v>
      </c>
      <c r="G40" s="47" t="s">
        <v>54</v>
      </c>
      <c r="H40" s="48">
        <f>H38*H39</f>
        <v>2618446.7349378364</v>
      </c>
      <c r="I40" s="48">
        <f>I38*I39</f>
        <v>2921783.3259765604</v>
      </c>
      <c r="J40" s="48">
        <f>J38*J39</f>
        <v>2378440.4111989513</v>
      </c>
      <c r="K40" s="48">
        <f>K38*K39</f>
        <v>356292.45709828159</v>
      </c>
      <c r="L40" s="48">
        <f t="shared" ref="L40:U40" si="11">L38*L39</f>
        <v>340796.4169693978</v>
      </c>
      <c r="M40" s="48">
        <f t="shared" si="11"/>
        <v>2029619.9783323605</v>
      </c>
      <c r="N40" s="48">
        <f t="shared" si="11"/>
        <v>2416543.6426856839</v>
      </c>
      <c r="O40" s="48">
        <f t="shared" si="11"/>
        <v>2824157.3078666856</v>
      </c>
      <c r="P40" s="48">
        <f t="shared" si="11"/>
        <v>2968653.1809751405</v>
      </c>
      <c r="Q40" s="48">
        <f t="shared" si="11"/>
        <v>2568372.2091278951</v>
      </c>
      <c r="R40" s="48">
        <f t="shared" si="11"/>
        <v>2497478.4466889333</v>
      </c>
      <c r="S40" s="48">
        <f t="shared" si="11"/>
        <v>2200147.7174989954</v>
      </c>
      <c r="T40" s="48">
        <f t="shared" si="11"/>
        <v>2327404.9686330887</v>
      </c>
      <c r="U40" s="48">
        <f t="shared" si="11"/>
        <v>2526904.3226758004</v>
      </c>
      <c r="V40" s="35">
        <f>SUM(H40:U40)</f>
        <v>30975041.120665614</v>
      </c>
    </row>
    <row r="41" spans="1:22">
      <c r="A41" s="2"/>
      <c r="B41" s="2"/>
      <c r="C41" s="28"/>
      <c r="D41" s="49" t="s">
        <v>55</v>
      </c>
      <c r="E41" s="39"/>
      <c r="F41" s="39"/>
      <c r="G41" s="47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35"/>
    </row>
    <row r="42" spans="1:22">
      <c r="A42" s="2"/>
      <c r="B42" s="2"/>
      <c r="C42" s="28" t="s">
        <v>31</v>
      </c>
      <c r="D42" s="25" t="s">
        <v>56</v>
      </c>
      <c r="E42" s="51"/>
      <c r="F42" s="51"/>
      <c r="G42" s="52" t="s">
        <v>57</v>
      </c>
      <c r="H42" s="53">
        <f t="shared" ref="H42:U42" si="12">H40-H36</f>
        <v>144469.19483064255</v>
      </c>
      <c r="I42" s="53">
        <f t="shared" si="12"/>
        <v>68117.172282896936</v>
      </c>
      <c r="J42" s="53">
        <f t="shared" si="12"/>
        <v>96487.810683560092</v>
      </c>
      <c r="K42" s="53">
        <f t="shared" si="12"/>
        <v>-25353.023375399294</v>
      </c>
      <c r="L42" s="53">
        <f t="shared" si="12"/>
        <v>44835.292067554081</v>
      </c>
      <c r="M42" s="53">
        <f t="shared" si="12"/>
        <v>-156729.16451084358</v>
      </c>
      <c r="N42" s="53">
        <f t="shared" si="12"/>
        <v>-13179.182511963416</v>
      </c>
      <c r="O42" s="53">
        <f t="shared" si="12"/>
        <v>-313555.22786816722</v>
      </c>
      <c r="P42" s="53">
        <f t="shared" si="12"/>
        <v>-65717.36029990809</v>
      </c>
      <c r="Q42" s="53">
        <f t="shared" si="12"/>
        <v>-170594.83298358461</v>
      </c>
      <c r="R42" s="53">
        <f t="shared" si="12"/>
        <v>33160.06895685615</v>
      </c>
      <c r="S42" s="53">
        <f t="shared" si="12"/>
        <v>-106572.34615675174</v>
      </c>
      <c r="T42" s="53">
        <f t="shared" si="12"/>
        <v>103973.90477977088</v>
      </c>
      <c r="U42" s="53">
        <f t="shared" si="12"/>
        <v>92380.669188132975</v>
      </c>
      <c r="V42" s="53">
        <f>SUM(H42:U42)</f>
        <v>-268277.02491720428</v>
      </c>
    </row>
    <row r="43" spans="1:22">
      <c r="A43" s="2"/>
      <c r="B43" s="2"/>
      <c r="C43" s="28" t="s">
        <v>32</v>
      </c>
      <c r="D43" s="25" t="s">
        <v>58</v>
      </c>
      <c r="E43" s="51"/>
      <c r="F43" s="51"/>
      <c r="G43" s="54"/>
      <c r="H43" s="53">
        <f>(H42/2)*0.0034</f>
        <v>245.59763121209232</v>
      </c>
      <c r="I43" s="53">
        <f>(H44+I42/2)*0.0034</f>
        <v>607.82948725123049</v>
      </c>
      <c r="J43" s="53">
        <v>0</v>
      </c>
      <c r="K43" s="53">
        <f>(I44+(K42+J42)/2)*0.0033</f>
        <v>821.72372002407462</v>
      </c>
      <c r="L43" s="53">
        <v>0</v>
      </c>
      <c r="M43" s="53">
        <f>(K44+(M42+L42)/2)*0.0036</f>
        <v>826.01772853875445</v>
      </c>
      <c r="N43" s="53">
        <f>(M44+N42/2)*0.0035</f>
        <v>587.08600751309325</v>
      </c>
      <c r="O43" s="53">
        <f>(N44+O42/2)*0.0036</f>
        <v>17.851464384850754</v>
      </c>
      <c r="P43" s="53">
        <f>(O44+P42/2)*H115</f>
        <v>-664.77492904589928</v>
      </c>
      <c r="Q43" s="53">
        <f>(P44+Q42/2)*H116</f>
        <v>-1001.485894475689</v>
      </c>
      <c r="R43" s="53">
        <f>(Q44+R42/2)*H117</f>
        <v>-1343.5179911689754</v>
      </c>
      <c r="S43" s="53">
        <f>(R44+S42/2)*H118</f>
        <v>-1521.6216647552455</v>
      </c>
      <c r="T43" s="53">
        <f>(S44+T42/2)*H119</f>
        <v>-1573.4657755558289</v>
      </c>
      <c r="U43" s="53">
        <f>(T44+U42/2)*H120</f>
        <v>-1174.6246429911889</v>
      </c>
      <c r="V43" s="53">
        <f>SUM(H43:U43)</f>
        <v>-4173.3848590687312</v>
      </c>
    </row>
    <row r="44" spans="1:22">
      <c r="A44" s="56"/>
      <c r="B44" s="56"/>
      <c r="C44" s="28" t="s">
        <v>33</v>
      </c>
      <c r="D44" s="10" t="s">
        <v>59</v>
      </c>
      <c r="E44" s="51"/>
      <c r="F44" s="51"/>
      <c r="G44" s="57" t="s">
        <v>60</v>
      </c>
      <c r="H44" s="58">
        <f>H42+H43</f>
        <v>144714.79246185464</v>
      </c>
      <c r="I44" s="58">
        <f>H44+I42+I43</f>
        <v>213439.79423200281</v>
      </c>
      <c r="J44" s="58">
        <f>I44+J42+J43</f>
        <v>309927.6049155629</v>
      </c>
      <c r="K44" s="58">
        <f t="shared" ref="K44:U44" si="13">J44+K42+K43</f>
        <v>285396.30526018766</v>
      </c>
      <c r="L44" s="58">
        <f t="shared" si="13"/>
        <v>330231.59732774174</v>
      </c>
      <c r="M44" s="58">
        <f t="shared" si="13"/>
        <v>174328.45054543691</v>
      </c>
      <c r="N44" s="58">
        <f t="shared" si="13"/>
        <v>161736.3540409866</v>
      </c>
      <c r="O44" s="58">
        <f t="shared" si="13"/>
        <v>-151801.02236279577</v>
      </c>
      <c r="P44" s="58">
        <f t="shared" si="13"/>
        <v>-218183.15759174977</v>
      </c>
      <c r="Q44" s="58">
        <f t="shared" si="13"/>
        <v>-389779.47646981012</v>
      </c>
      <c r="R44" s="58">
        <f t="shared" si="13"/>
        <v>-357962.92550412292</v>
      </c>
      <c r="S44" s="58">
        <f t="shared" si="13"/>
        <v>-466056.89332562988</v>
      </c>
      <c r="T44" s="58">
        <f t="shared" si="13"/>
        <v>-363656.45432141481</v>
      </c>
      <c r="U44" s="58">
        <f t="shared" si="13"/>
        <v>-272450.40977627301</v>
      </c>
      <c r="V44" s="53">
        <f>U44</f>
        <v>-272450.40977627301</v>
      </c>
    </row>
    <row r="45" spans="1:22">
      <c r="A45" s="56"/>
      <c r="B45" s="56"/>
      <c r="C45" s="28" t="s">
        <v>34</v>
      </c>
      <c r="D45" s="10" t="s">
        <v>61</v>
      </c>
      <c r="E45" s="51"/>
      <c r="F45" s="51"/>
      <c r="G45" s="57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>
        <f>-ROUND(F36*0.025,0)</f>
        <v>-763022</v>
      </c>
    </row>
    <row r="46" spans="1:22">
      <c r="A46" s="56"/>
      <c r="B46" s="56"/>
      <c r="C46" s="28" t="s">
        <v>35</v>
      </c>
      <c r="D46" s="10" t="s">
        <v>62</v>
      </c>
      <c r="E46" s="51"/>
      <c r="F46" s="51"/>
      <c r="G46" s="57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 t="s">
        <v>66</v>
      </c>
    </row>
    <row r="47" spans="1:22">
      <c r="A47" s="56"/>
      <c r="B47" s="56"/>
      <c r="C47" s="28" t="s">
        <v>36</v>
      </c>
      <c r="D47" s="10" t="s">
        <v>64</v>
      </c>
      <c r="E47" s="51"/>
      <c r="F47" s="51"/>
      <c r="G47" s="57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9" t="s">
        <v>6</v>
      </c>
    </row>
    <row r="48" spans="1:22">
      <c r="A48" s="56"/>
      <c r="B48" s="56"/>
      <c r="C48" s="28" t="s">
        <v>37</v>
      </c>
      <c r="D48" s="10" t="s">
        <v>65</v>
      </c>
      <c r="E48" s="51"/>
      <c r="F48" s="51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 t="s">
        <v>66</v>
      </c>
    </row>
    <row r="49" spans="1:24">
      <c r="A49" s="56"/>
      <c r="B49" s="56"/>
      <c r="C49" s="28"/>
      <c r="D49" s="60" t="s">
        <v>67</v>
      </c>
      <c r="E49" s="51"/>
      <c r="F49" s="51"/>
      <c r="G49" s="57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0" spans="1:24">
      <c r="A50" s="2"/>
      <c r="B50" s="2"/>
      <c r="C50" s="28" t="s">
        <v>38</v>
      </c>
      <c r="D50" s="25" t="s">
        <v>68</v>
      </c>
      <c r="E50" s="51"/>
      <c r="F50" s="51"/>
      <c r="G50" s="52"/>
      <c r="H50" s="48">
        <v>158595.66967499859</v>
      </c>
      <c r="I50" s="48">
        <v>158595.66967499859</v>
      </c>
      <c r="J50" s="48">
        <v>158595.66967499859</v>
      </c>
      <c r="K50" s="48">
        <v>158595.66967499859</v>
      </c>
      <c r="L50" s="48">
        <v>158595.66967499859</v>
      </c>
      <c r="M50" s="48">
        <v>158595.66967499859</v>
      </c>
      <c r="N50" s="48">
        <v>158595.66967499859</v>
      </c>
      <c r="O50" s="48">
        <v>158595.66967499859</v>
      </c>
      <c r="P50" s="48">
        <v>158595.66967499859</v>
      </c>
      <c r="Q50" s="48">
        <v>158595.66967499859</v>
      </c>
      <c r="R50" s="48">
        <v>158595.66967499859</v>
      </c>
      <c r="S50" s="48">
        <v>158595.66967499859</v>
      </c>
      <c r="T50" s="48">
        <v>158595.66967499859</v>
      </c>
      <c r="U50" s="48">
        <v>158595.66967499859</v>
      </c>
      <c r="V50" s="61">
        <f>U50</f>
        <v>158595.66967499859</v>
      </c>
    </row>
    <row r="51" spans="1:24">
      <c r="A51" s="2"/>
      <c r="B51" s="2"/>
      <c r="C51" s="28" t="s">
        <v>39</v>
      </c>
      <c r="D51" s="25" t="s">
        <v>69</v>
      </c>
      <c r="E51" s="51"/>
      <c r="F51" s="51"/>
      <c r="G51" s="52"/>
      <c r="H51" s="48">
        <v>459154.05810011725</v>
      </c>
      <c r="I51" s="48">
        <v>459154.05810011725</v>
      </c>
      <c r="J51" s="48">
        <v>459154.05810011725</v>
      </c>
      <c r="K51" s="48">
        <v>459154.05810011725</v>
      </c>
      <c r="L51" s="48">
        <v>459154.05810011725</v>
      </c>
      <c r="M51" s="48">
        <v>459154.05810011725</v>
      </c>
      <c r="N51" s="48">
        <v>459154.05810011725</v>
      </c>
      <c r="O51" s="48">
        <v>459154.05810011725</v>
      </c>
      <c r="P51" s="48">
        <v>459154.05810011725</v>
      </c>
      <c r="Q51" s="48">
        <v>459154.05810011725</v>
      </c>
      <c r="R51" s="48">
        <v>459154.05810011725</v>
      </c>
      <c r="S51" s="48">
        <v>459154.05810011725</v>
      </c>
      <c r="T51" s="48">
        <v>459154.05810011725</v>
      </c>
      <c r="U51" s="48">
        <v>459154.05810011725</v>
      </c>
      <c r="V51" s="61">
        <f>U51</f>
        <v>459154.05810011725</v>
      </c>
      <c r="X51" s="4" t="s">
        <v>6</v>
      </c>
    </row>
    <row r="52" spans="1:24">
      <c r="A52" s="2"/>
      <c r="B52" s="2"/>
      <c r="C52" s="28" t="s">
        <v>40</v>
      </c>
      <c r="D52" s="25" t="s">
        <v>70</v>
      </c>
      <c r="E52" s="51"/>
      <c r="F52" s="51"/>
      <c r="G52" s="52"/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53"/>
      <c r="U52" s="53"/>
      <c r="V52" s="53">
        <f>SUM(S52:U52)</f>
        <v>0</v>
      </c>
    </row>
    <row r="53" spans="1:24" ht="18">
      <c r="A53" s="2"/>
      <c r="B53" s="2"/>
      <c r="C53" s="28" t="s">
        <v>41</v>
      </c>
      <c r="D53" s="25" t="s">
        <v>71</v>
      </c>
      <c r="E53" s="51"/>
      <c r="F53" s="51"/>
      <c r="G53" s="52"/>
      <c r="H53" s="53">
        <v>2100.349074435394</v>
      </c>
      <c r="I53" s="53">
        <f>(H54+I52/2)*0.0034</f>
        <v>2107.4902612884744</v>
      </c>
      <c r="J53" s="53">
        <v>0</v>
      </c>
      <c r="K53" s="53">
        <f>(J54+K52/2)*0.0033</f>
        <v>2052.4599714657711</v>
      </c>
      <c r="L53" s="53">
        <v>0</v>
      </c>
      <c r="M53" s="53">
        <f>(L54+M52/2)*0.0036</f>
        <v>2246.4360974962997</v>
      </c>
      <c r="N53" s="53">
        <f>(M54+N52/2)*0.0035</f>
        <v>2191.8976211293066</v>
      </c>
      <c r="O53" s="53">
        <f>(N54+O52/2)*0.0036</f>
        <v>2262.4140988833519</v>
      </c>
      <c r="P53" s="53">
        <f>(O54+P52/2)*H115</f>
        <v>2270.5587896393322</v>
      </c>
      <c r="Q53" s="53">
        <f>(P54+Q52/2)*H116</f>
        <v>2088.8384011751978</v>
      </c>
      <c r="R53" s="48">
        <f>(Q54+R52/2)*H117+SUM(H53:Q53)</f>
        <v>19606.696935039392</v>
      </c>
      <c r="S53" s="53">
        <f>(R54+S52/2)*H118</f>
        <v>2358.2187714275747</v>
      </c>
      <c r="T53" s="53">
        <f>(S54+T52/2)*H119</f>
        <v>2430.9156452300144</v>
      </c>
      <c r="U53" s="53">
        <f>(T54+U52/2)*H120</f>
        <v>2375.938568769207</v>
      </c>
      <c r="V53" s="53">
        <f>SUM(R53:U53)</f>
        <v>26771.769920466191</v>
      </c>
    </row>
    <row r="54" spans="1:24">
      <c r="A54" s="56"/>
      <c r="B54" s="56"/>
      <c r="C54" s="28" t="s">
        <v>42</v>
      </c>
      <c r="D54" s="10" t="s">
        <v>72</v>
      </c>
      <c r="E54" s="51"/>
      <c r="F54" s="51"/>
      <c r="G54" s="57" t="s">
        <v>73</v>
      </c>
      <c r="H54" s="63">
        <f>H50+H51+H52+H53</f>
        <v>619850.07684955129</v>
      </c>
      <c r="I54" s="63">
        <f>H54+I53</f>
        <v>621957.56711083977</v>
      </c>
      <c r="J54" s="63">
        <f t="shared" ref="J54:Q54" si="14">I54+J53</f>
        <v>621957.56711083977</v>
      </c>
      <c r="K54" s="63">
        <f t="shared" si="14"/>
        <v>624010.02708230552</v>
      </c>
      <c r="L54" s="63">
        <f t="shared" si="14"/>
        <v>624010.02708230552</v>
      </c>
      <c r="M54" s="63">
        <f t="shared" si="14"/>
        <v>626256.46317980182</v>
      </c>
      <c r="N54" s="63">
        <f t="shared" si="14"/>
        <v>628448.36080093111</v>
      </c>
      <c r="O54" s="63">
        <f t="shared" si="14"/>
        <v>630710.77489981451</v>
      </c>
      <c r="P54" s="63">
        <f t="shared" si="14"/>
        <v>632981.3336894539</v>
      </c>
      <c r="Q54" s="63">
        <f t="shared" si="14"/>
        <v>635070.17209062912</v>
      </c>
      <c r="R54" s="63">
        <f>R50+R51+R52+R53</f>
        <v>637356.42471015523</v>
      </c>
      <c r="S54" s="72">
        <f>R54+S52+S53</f>
        <v>639714.64348158275</v>
      </c>
      <c r="T54" s="72">
        <f>S54+T52+T53</f>
        <v>642145.55912681273</v>
      </c>
      <c r="U54" s="72">
        <f>T54+U52+U53</f>
        <v>644521.49769558199</v>
      </c>
      <c r="V54" s="53">
        <f>U54</f>
        <v>644521.49769558199</v>
      </c>
    </row>
    <row r="55" spans="1:24">
      <c r="A55" s="56"/>
      <c r="B55" s="56"/>
      <c r="C55" s="28"/>
      <c r="D55" s="10"/>
      <c r="E55" s="51"/>
      <c r="F55" s="51"/>
      <c r="G55" s="57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53"/>
      <c r="S55" s="63"/>
      <c r="T55" s="62"/>
      <c r="U55" s="62"/>
      <c r="V55" s="73"/>
    </row>
    <row r="56" spans="1:24">
      <c r="A56" s="66"/>
      <c r="B56" s="66"/>
      <c r="C56" s="67" t="s">
        <v>43</v>
      </c>
      <c r="D56" s="16" t="s">
        <v>74</v>
      </c>
      <c r="E56" s="68"/>
      <c r="F56" s="68"/>
      <c r="G56" s="69" t="s">
        <v>75</v>
      </c>
      <c r="H56" s="70">
        <f>H44+H54</f>
        <v>764564.86931140593</v>
      </c>
      <c r="I56" s="70">
        <f t="shared" ref="I56:U56" si="15">I44+I54</f>
        <v>835397.36134284257</v>
      </c>
      <c r="J56" s="70">
        <f t="shared" si="15"/>
        <v>931885.17202640267</v>
      </c>
      <c r="K56" s="70">
        <f t="shared" si="15"/>
        <v>909406.33234249311</v>
      </c>
      <c r="L56" s="70">
        <f t="shared" si="15"/>
        <v>954241.6244100472</v>
      </c>
      <c r="M56" s="70">
        <f t="shared" si="15"/>
        <v>800584.91372523876</v>
      </c>
      <c r="N56" s="70">
        <f t="shared" si="15"/>
        <v>790184.71484191774</v>
      </c>
      <c r="O56" s="70">
        <f t="shared" si="15"/>
        <v>478909.75253701874</v>
      </c>
      <c r="P56" s="70">
        <f t="shared" si="15"/>
        <v>414798.1760977041</v>
      </c>
      <c r="Q56" s="70">
        <f t="shared" si="15"/>
        <v>245290.69562081899</v>
      </c>
      <c r="R56" s="70">
        <f t="shared" si="15"/>
        <v>279393.49920603231</v>
      </c>
      <c r="S56" s="70">
        <f t="shared" si="15"/>
        <v>173657.75015595288</v>
      </c>
      <c r="T56" s="70">
        <f t="shared" si="15"/>
        <v>278489.10480539792</v>
      </c>
      <c r="U56" s="70">
        <f t="shared" si="15"/>
        <v>372071.08791930898</v>
      </c>
      <c r="V56" s="71">
        <f>V44+V54</f>
        <v>372071.08791930898</v>
      </c>
    </row>
    <row r="57" spans="1:24">
      <c r="A57" s="2"/>
      <c r="B57" s="1" t="s">
        <v>77</v>
      </c>
      <c r="C57" s="24"/>
      <c r="D57" s="25"/>
      <c r="E57" s="26"/>
      <c r="F57" s="26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4">
      <c r="A58" s="2"/>
      <c r="B58" s="2"/>
      <c r="C58" s="28" t="s">
        <v>25</v>
      </c>
      <c r="D58" s="29" t="s">
        <v>47</v>
      </c>
      <c r="E58" s="30">
        <v>1085.852777777774</v>
      </c>
      <c r="F58" s="30">
        <v>1085.852777777774</v>
      </c>
      <c r="G58" s="31"/>
      <c r="H58" s="32">
        <v>1103</v>
      </c>
      <c r="I58" s="32">
        <v>1097</v>
      </c>
      <c r="J58" s="32">
        <v>925.39999999999986</v>
      </c>
      <c r="K58" s="32">
        <v>169.59999999999997</v>
      </c>
      <c r="L58" s="32">
        <v>129.43333333333331</v>
      </c>
      <c r="M58" s="32">
        <v>963.56666666666672</v>
      </c>
      <c r="N58" s="32">
        <v>1095</v>
      </c>
      <c r="O58" s="32">
        <v>1095</v>
      </c>
      <c r="P58" s="32">
        <v>1094</v>
      </c>
      <c r="Q58" s="32">
        <v>1077</v>
      </c>
      <c r="R58" s="32">
        <v>1076</v>
      </c>
      <c r="S58" s="32">
        <v>1068</v>
      </c>
      <c r="T58" s="32">
        <v>1068</v>
      </c>
      <c r="U58" s="32">
        <v>1069</v>
      </c>
      <c r="V58" s="31" t="s">
        <v>6</v>
      </c>
      <c r="X58" s="4" t="s">
        <v>6</v>
      </c>
    </row>
    <row r="59" spans="1:24">
      <c r="A59" s="2"/>
      <c r="B59" s="2"/>
      <c r="C59" s="28" t="s">
        <v>26</v>
      </c>
      <c r="D59" s="33" t="s">
        <v>48</v>
      </c>
      <c r="E59" s="39">
        <f>E60/E58</f>
        <v>40300.907211828242</v>
      </c>
      <c r="F59" s="39">
        <f>F60/F58</f>
        <v>41849.788454681409</v>
      </c>
      <c r="G59" s="35"/>
      <c r="H59" s="36">
        <v>2995.0761892015616</v>
      </c>
      <c r="I59" s="36">
        <v>3280.918367679596</v>
      </c>
      <c r="J59" s="36">
        <v>3668.7870819512195</v>
      </c>
      <c r="K59" s="36">
        <v>3809.7892550633037</v>
      </c>
      <c r="L59" s="37">
        <v>3934.649469050371</v>
      </c>
      <c r="M59" s="37">
        <v>4085.869508038119</v>
      </c>
      <c r="N59" s="37">
        <v>3891.9758344867469</v>
      </c>
      <c r="O59" s="37">
        <v>4030.3721217239527</v>
      </c>
      <c r="P59" s="37">
        <v>3669.7263764200866</v>
      </c>
      <c r="Q59" s="37">
        <v>3379.2867285127754</v>
      </c>
      <c r="R59" s="37">
        <v>3190.6424266885756</v>
      </c>
      <c r="S59" s="37">
        <v>3107.0782319474752</v>
      </c>
      <c r="T59" s="37">
        <v>2990.1627999431798</v>
      </c>
      <c r="U59" s="37">
        <v>3177.6858649611618</v>
      </c>
      <c r="V59" s="35"/>
    </row>
    <row r="60" spans="1:24">
      <c r="A60" s="2"/>
      <c r="B60" s="2"/>
      <c r="C60" s="28" t="s">
        <v>27</v>
      </c>
      <c r="D60" s="33" t="s">
        <v>49</v>
      </c>
      <c r="E60" s="39">
        <v>43760852.042928025</v>
      </c>
      <c r="F60" s="39">
        <v>45442709.042928025</v>
      </c>
      <c r="G60" s="40" t="s">
        <v>50</v>
      </c>
      <c r="H60" s="35">
        <f>H59*H58</f>
        <v>3303569.0366893224</v>
      </c>
      <c r="I60" s="35">
        <f>I59*I58</f>
        <v>3599167.4493445167</v>
      </c>
      <c r="J60" s="35">
        <f>J59*J58</f>
        <v>3395095.5656376579</v>
      </c>
      <c r="K60" s="35">
        <f>K59*K58</f>
        <v>646140.2576587362</v>
      </c>
      <c r="L60" s="35">
        <f t="shared" ref="L60:U60" si="16">L59*L58</f>
        <v>509274.79627741961</v>
      </c>
      <c r="M60" s="35">
        <f t="shared" si="16"/>
        <v>3937007.6622952637</v>
      </c>
      <c r="N60" s="35">
        <f t="shared" si="16"/>
        <v>4261713.5387629876</v>
      </c>
      <c r="O60" s="35">
        <f t="shared" si="16"/>
        <v>4413257.4732877286</v>
      </c>
      <c r="P60" s="35">
        <f t="shared" si="16"/>
        <v>4014680.6558035747</v>
      </c>
      <c r="Q60" s="35">
        <f t="shared" si="16"/>
        <v>3639491.8066082592</v>
      </c>
      <c r="R60" s="35">
        <f t="shared" si="16"/>
        <v>3433131.2511169072</v>
      </c>
      <c r="S60" s="35">
        <f t="shared" si="16"/>
        <v>3318359.5517199035</v>
      </c>
      <c r="T60" s="35">
        <f t="shared" si="16"/>
        <v>3193493.8703393159</v>
      </c>
      <c r="U60" s="35">
        <f t="shared" si="16"/>
        <v>3396946.1896434817</v>
      </c>
      <c r="V60" s="35">
        <f>SUM(H60:U60)</f>
        <v>45061329.105185077</v>
      </c>
    </row>
    <row r="61" spans="1:24">
      <c r="A61" s="2"/>
      <c r="B61" s="2"/>
      <c r="C61" s="41"/>
      <c r="D61" s="33"/>
      <c r="E61" s="30"/>
      <c r="F61" s="30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4">
      <c r="A62" s="2"/>
      <c r="B62" s="2"/>
      <c r="C62" s="28" t="s">
        <v>28</v>
      </c>
      <c r="D62" s="29" t="s">
        <v>51</v>
      </c>
      <c r="E62" s="30">
        <v>928614077.90582776</v>
      </c>
      <c r="F62" s="30">
        <v>928614077.90582776</v>
      </c>
      <c r="G62" s="43"/>
      <c r="H62" s="32">
        <v>76041378</v>
      </c>
      <c r="I62" s="32">
        <v>81973561</v>
      </c>
      <c r="J62" s="32">
        <v>70356838.33841601</v>
      </c>
      <c r="K62" s="32">
        <v>15224479.950571535</v>
      </c>
      <c r="L62" s="32">
        <v>9462201.074414812</v>
      </c>
      <c r="M62" s="32">
        <v>74260364.276773512</v>
      </c>
      <c r="N62" s="32">
        <v>84609968</v>
      </c>
      <c r="O62" s="32">
        <v>87664662</v>
      </c>
      <c r="P62" s="32">
        <v>82003606</v>
      </c>
      <c r="Q62" s="32">
        <v>73819069</v>
      </c>
      <c r="R62" s="32">
        <v>68825457</v>
      </c>
      <c r="S62" s="32">
        <v>63764106</v>
      </c>
      <c r="T62" s="32">
        <v>73367181</v>
      </c>
      <c r="U62" s="32">
        <v>73692218</v>
      </c>
      <c r="V62" s="43">
        <f>SUM(H62:U62)</f>
        <v>935065089.64017582</v>
      </c>
    </row>
    <row r="63" spans="1:24">
      <c r="A63" s="2"/>
      <c r="B63" s="2"/>
      <c r="C63" s="28" t="s">
        <v>29</v>
      </c>
      <c r="D63" s="33" t="s">
        <v>52</v>
      </c>
      <c r="E63" s="44">
        <f>E60/E62</f>
        <v>4.7124906981397159E-2</v>
      </c>
      <c r="F63" s="44">
        <f>F60/F62</f>
        <v>4.8936054410685388E-2</v>
      </c>
      <c r="G63" s="45"/>
      <c r="H63" s="46">
        <f>$E$63</f>
        <v>4.7124906981397159E-2</v>
      </c>
      <c r="I63" s="46">
        <f t="shared" ref="I63:J63" si="17">$E$63</f>
        <v>4.7124906981397159E-2</v>
      </c>
      <c r="J63" s="46">
        <f t="shared" si="17"/>
        <v>4.7124906981397159E-2</v>
      </c>
      <c r="K63" s="46">
        <v>4.8936054410685388E-2</v>
      </c>
      <c r="L63" s="46">
        <f>J63</f>
        <v>4.7124906981397159E-2</v>
      </c>
      <c r="M63" s="46">
        <f>$K$63</f>
        <v>4.8936054410685388E-2</v>
      </c>
      <c r="N63" s="46">
        <f t="shared" ref="N63:U63" si="18">$K$63</f>
        <v>4.8936054410685388E-2</v>
      </c>
      <c r="O63" s="46">
        <f t="shared" si="18"/>
        <v>4.8936054410685388E-2</v>
      </c>
      <c r="P63" s="46">
        <f t="shared" si="18"/>
        <v>4.8936054410685388E-2</v>
      </c>
      <c r="Q63" s="46">
        <f t="shared" si="18"/>
        <v>4.8936054410685388E-2</v>
      </c>
      <c r="R63" s="46">
        <f t="shared" si="18"/>
        <v>4.8936054410685388E-2</v>
      </c>
      <c r="S63" s="46">
        <f t="shared" si="18"/>
        <v>4.8936054410685388E-2</v>
      </c>
      <c r="T63" s="46">
        <f t="shared" si="18"/>
        <v>4.8936054410685388E-2</v>
      </c>
      <c r="U63" s="46">
        <f t="shared" si="18"/>
        <v>4.8936054410685388E-2</v>
      </c>
      <c r="V63" s="45"/>
    </row>
    <row r="64" spans="1:24">
      <c r="A64" s="2"/>
      <c r="B64" s="2"/>
      <c r="C64" s="28" t="s">
        <v>30</v>
      </c>
      <c r="D64" s="33" t="s">
        <v>53</v>
      </c>
      <c r="E64" s="39" t="s">
        <v>6</v>
      </c>
      <c r="F64" s="39" t="s">
        <v>6</v>
      </c>
      <c r="G64" s="47" t="s">
        <v>54</v>
      </c>
      <c r="H64" s="48">
        <f>H62*H63</f>
        <v>3583442.8649872602</v>
      </c>
      <c r="I64" s="48">
        <f>I62*I63</f>
        <v>3862996.437058886</v>
      </c>
      <c r="J64" s="48">
        <f>J62*J63</f>
        <v>3315559.4622030519</v>
      </c>
      <c r="K64" s="48">
        <f>K62*K63</f>
        <v>745025.97923555749</v>
      </c>
      <c r="L64" s="48">
        <f t="shared" ref="L64:U64" si="19">L62*L63</f>
        <v>445905.34547107428</v>
      </c>
      <c r="M64" s="48">
        <f t="shared" si="19"/>
        <v>3634009.2268055063</v>
      </c>
      <c r="N64" s="48">
        <f t="shared" si="19"/>
        <v>4140477.9977343497</v>
      </c>
      <c r="O64" s="48">
        <f t="shared" si="19"/>
        <v>4289962.6695263442</v>
      </c>
      <c r="P64" s="48">
        <f t="shared" si="19"/>
        <v>4012932.9250884065</v>
      </c>
      <c r="Q64" s="48">
        <f t="shared" si="19"/>
        <v>3612413.9771301388</v>
      </c>
      <c r="R64" s="48">
        <f t="shared" si="19"/>
        <v>3368046.3085922874</v>
      </c>
      <c r="S64" s="48">
        <f t="shared" si="19"/>
        <v>3120363.7606647108</v>
      </c>
      <c r="T64" s="48">
        <f t="shared" si="19"/>
        <v>3590300.3613746031</v>
      </c>
      <c r="U64" s="48">
        <f t="shared" si="19"/>
        <v>3606206.3896920891</v>
      </c>
      <c r="V64" s="35">
        <f>SUM(H64:U64)</f>
        <v>45327643.705564268</v>
      </c>
    </row>
    <row r="65" spans="1:22">
      <c r="A65" s="2"/>
      <c r="B65" s="2"/>
      <c r="C65" s="41"/>
      <c r="D65" s="49" t="s">
        <v>55</v>
      </c>
      <c r="E65" s="50"/>
      <c r="F65" s="50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2">
      <c r="A66" s="2"/>
      <c r="B66" s="2"/>
      <c r="C66" s="28" t="s">
        <v>31</v>
      </c>
      <c r="D66" s="25" t="s">
        <v>56</v>
      </c>
      <c r="E66" s="51"/>
      <c r="F66" s="51"/>
      <c r="G66" s="52" t="s">
        <v>57</v>
      </c>
      <c r="H66" s="53">
        <f>H64-H60</f>
        <v>279873.82829793775</v>
      </c>
      <c r="I66" s="53">
        <f>I64-I60</f>
        <v>263828.98771436932</v>
      </c>
      <c r="J66" s="53">
        <f>J64-J60</f>
        <v>-79536.10343460599</v>
      </c>
      <c r="K66" s="53">
        <f>K64-K60</f>
        <v>98885.721576821292</v>
      </c>
      <c r="L66" s="53">
        <f t="shared" ref="L66:U66" si="20">L64-L60</f>
        <v>-63369.450806345325</v>
      </c>
      <c r="M66" s="53">
        <f t="shared" si="20"/>
        <v>-302998.43548975745</v>
      </c>
      <c r="N66" s="53">
        <f t="shared" si="20"/>
        <v>-121235.5410286379</v>
      </c>
      <c r="O66" s="53">
        <f t="shared" si="20"/>
        <v>-123294.80376138445</v>
      </c>
      <c r="P66" s="53">
        <f t="shared" si="20"/>
        <v>-1747.7307151681744</v>
      </c>
      <c r="Q66" s="53">
        <f t="shared" si="20"/>
        <v>-27077.829478120431</v>
      </c>
      <c r="R66" s="53">
        <f t="shared" si="20"/>
        <v>-65084.942524619866</v>
      </c>
      <c r="S66" s="53">
        <f t="shared" si="20"/>
        <v>-197995.79105519271</v>
      </c>
      <c r="T66" s="53">
        <f t="shared" si="20"/>
        <v>396806.49103528727</v>
      </c>
      <c r="U66" s="53">
        <f t="shared" si="20"/>
        <v>209260.20004860731</v>
      </c>
      <c r="V66" s="53">
        <f>SUM(H66:U66)</f>
        <v>266314.60037919064</v>
      </c>
    </row>
    <row r="67" spans="1:22">
      <c r="A67" s="2"/>
      <c r="B67" s="2"/>
      <c r="C67" s="28" t="s">
        <v>32</v>
      </c>
      <c r="D67" s="25" t="s">
        <v>58</v>
      </c>
      <c r="E67" s="51"/>
      <c r="F67" s="51"/>
      <c r="G67" s="54"/>
      <c r="H67" s="53">
        <f>(H66/2)*0.0034</f>
        <v>475.78550810649415</v>
      </c>
      <c r="I67" s="53">
        <f>(H68+I66/2)*0.0034</f>
        <v>1401.6979660549782</v>
      </c>
      <c r="J67" s="53">
        <v>0</v>
      </c>
      <c r="K67" s="53">
        <f>(I68+(K66+J66)/2)*0.0033</f>
        <v>1832.3418582400013</v>
      </c>
      <c r="L67" s="53">
        <v>0</v>
      </c>
      <c r="M67" s="53">
        <f>(K68+(M66+L66)/2)*0.0036</f>
        <v>1380.8819388199406</v>
      </c>
      <c r="N67" s="53">
        <f>(M68+N66/2)*0.0035</f>
        <v>494.05119615362713</v>
      </c>
      <c r="O67" s="53">
        <f>(N68+O66/2)*0.0036</f>
        <v>69.790908299272104</v>
      </c>
      <c r="P67" s="53">
        <f>(O68+P66/2)*H115</f>
        <v>-155.03440648864523</v>
      </c>
      <c r="Q67" s="53">
        <f>(P68+Q66/2)*H116</f>
        <v>-190.1886604749302</v>
      </c>
      <c r="R67" s="53">
        <f>(Q68+R66/2)*H117</f>
        <v>-374.05620748256615</v>
      </c>
      <c r="S67" s="53">
        <f>(R68+S66/2)*H118</f>
        <v>-872.53002278075394</v>
      </c>
      <c r="T67" s="53">
        <f>(S68+T66/2)*H119</f>
        <v>-521.68719941272911</v>
      </c>
      <c r="U67" s="53">
        <f>(T68+U66/2)*H120</f>
        <v>611.33454696551007</v>
      </c>
      <c r="V67" s="53">
        <f>SUM(H67:U67)</f>
        <v>4152.3874260001976</v>
      </c>
    </row>
    <row r="68" spans="1:22">
      <c r="A68" s="56"/>
      <c r="B68" s="56"/>
      <c r="C68" s="28" t="s">
        <v>33</v>
      </c>
      <c r="D68" s="10" t="s">
        <v>59</v>
      </c>
      <c r="E68" s="51"/>
      <c r="F68" s="51"/>
      <c r="G68" s="57" t="s">
        <v>60</v>
      </c>
      <c r="H68" s="58">
        <f>H66+H67</f>
        <v>280349.61380604428</v>
      </c>
      <c r="I68" s="58">
        <f>H68+I66+I67</f>
        <v>545580.29948646855</v>
      </c>
      <c r="J68" s="58">
        <f>I68+J66+J67</f>
        <v>466044.19605186256</v>
      </c>
      <c r="K68" s="58">
        <f t="shared" ref="K68:U68" si="21">J68+K66+K67</f>
        <v>566762.25948692381</v>
      </c>
      <c r="L68" s="58">
        <f t="shared" si="21"/>
        <v>503392.80868057848</v>
      </c>
      <c r="M68" s="58">
        <f t="shared" si="21"/>
        <v>201775.25512964098</v>
      </c>
      <c r="N68" s="58">
        <f t="shared" si="21"/>
        <v>81033.7652971567</v>
      </c>
      <c r="O68" s="58">
        <f t="shared" si="21"/>
        <v>-42191.247555928479</v>
      </c>
      <c r="P68" s="58">
        <f t="shared" si="21"/>
        <v>-44094.012677585299</v>
      </c>
      <c r="Q68" s="58">
        <f t="shared" si="21"/>
        <v>-71362.030816180661</v>
      </c>
      <c r="R68" s="58">
        <f t="shared" si="21"/>
        <v>-136821.02954828308</v>
      </c>
      <c r="S68" s="58">
        <f t="shared" si="21"/>
        <v>-335689.35062625655</v>
      </c>
      <c r="T68" s="58">
        <f t="shared" si="21"/>
        <v>60595.45320961799</v>
      </c>
      <c r="U68" s="58">
        <f t="shared" si="21"/>
        <v>270466.98780519079</v>
      </c>
      <c r="V68" s="58">
        <f>U68</f>
        <v>270466.98780519079</v>
      </c>
    </row>
    <row r="69" spans="1:22">
      <c r="A69" s="56"/>
      <c r="B69" s="56"/>
      <c r="C69" s="28" t="s">
        <v>34</v>
      </c>
      <c r="D69" s="10" t="s">
        <v>61</v>
      </c>
      <c r="E69" s="51"/>
      <c r="F69" s="51"/>
      <c r="G69" s="57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>
        <f>-ROUND(F60*0.025,0)</f>
        <v>-1136068</v>
      </c>
    </row>
    <row r="70" spans="1:22">
      <c r="A70" s="56"/>
      <c r="B70" s="28"/>
      <c r="C70" s="74" t="s">
        <v>35</v>
      </c>
      <c r="D70" s="51" t="s">
        <v>62</v>
      </c>
      <c r="E70" s="57"/>
      <c r="F70" s="57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9"/>
      <c r="V70" s="75" t="s">
        <v>66</v>
      </c>
    </row>
    <row r="71" spans="1:22">
      <c r="A71" s="56"/>
      <c r="B71" s="56"/>
      <c r="C71" s="28" t="s">
        <v>36</v>
      </c>
      <c r="D71" s="10" t="s">
        <v>64</v>
      </c>
      <c r="E71" s="51"/>
      <c r="F71" s="51"/>
      <c r="G71" s="57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 t="s">
        <v>6</v>
      </c>
    </row>
    <row r="72" spans="1:22">
      <c r="A72" s="56"/>
      <c r="B72" s="56"/>
      <c r="C72" s="28" t="s">
        <v>37</v>
      </c>
      <c r="D72" s="10" t="s">
        <v>65</v>
      </c>
      <c r="E72" s="51"/>
      <c r="F72" s="51"/>
      <c r="G72" s="57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75" t="s">
        <v>66</v>
      </c>
    </row>
    <row r="73" spans="1:22">
      <c r="A73" s="56"/>
      <c r="B73" s="56"/>
      <c r="C73" s="28"/>
      <c r="D73" s="60" t="s">
        <v>67</v>
      </c>
      <c r="E73" s="51"/>
      <c r="F73" s="51"/>
      <c r="G73" s="5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</row>
    <row r="74" spans="1:22">
      <c r="A74" s="2"/>
      <c r="B74" s="2"/>
      <c r="C74" s="28" t="s">
        <v>38</v>
      </c>
      <c r="D74" s="25" t="s">
        <v>68</v>
      </c>
      <c r="E74" s="51"/>
      <c r="F74" s="51"/>
      <c r="G74" s="52"/>
      <c r="H74" s="53">
        <v>-280828.49915263685</v>
      </c>
      <c r="I74" s="53">
        <v>-280828.49915263685</v>
      </c>
      <c r="J74" s="53">
        <v>-280828.49915263685</v>
      </c>
      <c r="K74" s="53">
        <v>-280828.49915263685</v>
      </c>
      <c r="L74" s="53">
        <v>-280828.49915263685</v>
      </c>
      <c r="M74" s="53">
        <v>-280828.49915263685</v>
      </c>
      <c r="N74" s="53">
        <v>-280828.49915263685</v>
      </c>
      <c r="O74" s="53">
        <v>-280828.49915263685</v>
      </c>
      <c r="P74" s="53">
        <v>-280828.49915263685</v>
      </c>
      <c r="Q74" s="53">
        <v>-280828.49915263685</v>
      </c>
      <c r="R74" s="53">
        <v>-280828.49915263685</v>
      </c>
      <c r="S74" s="53">
        <v>-280828.49915263685</v>
      </c>
      <c r="T74" s="53">
        <v>-280828.49915263685</v>
      </c>
      <c r="U74" s="53">
        <v>-280828.49915263685</v>
      </c>
      <c r="V74" s="53">
        <f>U74</f>
        <v>-280828.49915263685</v>
      </c>
    </row>
    <row r="75" spans="1:22">
      <c r="A75" s="2"/>
      <c r="B75" s="2"/>
      <c r="C75" s="28" t="s">
        <v>39</v>
      </c>
      <c r="D75" s="25" t="s">
        <v>69</v>
      </c>
      <c r="E75" s="51"/>
      <c r="F75" s="51"/>
      <c r="G75" s="52"/>
      <c r="H75" s="48">
        <v>699723.28026252904</v>
      </c>
      <c r="I75" s="48">
        <v>699723.28026252904</v>
      </c>
      <c r="J75" s="48">
        <v>699723.28026252904</v>
      </c>
      <c r="K75" s="48">
        <v>699723.28026252904</v>
      </c>
      <c r="L75" s="48">
        <v>699723.28026252904</v>
      </c>
      <c r="M75" s="48">
        <v>699723.28026252904</v>
      </c>
      <c r="N75" s="48">
        <v>699723.28026252904</v>
      </c>
      <c r="O75" s="48">
        <v>699723.28026252904</v>
      </c>
      <c r="P75" s="48">
        <v>699723.28026252904</v>
      </c>
      <c r="Q75" s="48">
        <v>699723.28026252904</v>
      </c>
      <c r="R75" s="48">
        <v>699723.28026252904</v>
      </c>
      <c r="S75" s="48">
        <v>699723.28026252904</v>
      </c>
      <c r="T75" s="48">
        <v>699723.28026252904</v>
      </c>
      <c r="U75" s="48">
        <v>699723.28026252904</v>
      </c>
      <c r="V75" s="48">
        <f>U75</f>
        <v>699723.28026252904</v>
      </c>
    </row>
    <row r="76" spans="1:22">
      <c r="A76" s="2"/>
      <c r="B76" s="2"/>
      <c r="C76" s="28" t="s">
        <v>40</v>
      </c>
      <c r="D76" s="25" t="s">
        <v>70</v>
      </c>
      <c r="E76" s="51"/>
      <c r="F76" s="51"/>
      <c r="G76" s="52"/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3">
        <v>0</v>
      </c>
      <c r="U76" s="53">
        <v>0</v>
      </c>
      <c r="V76" s="53">
        <f>SUM(S76:U76)</f>
        <v>0</v>
      </c>
    </row>
    <row r="77" spans="1:22" ht="18">
      <c r="A77" s="2"/>
      <c r="B77" s="2"/>
      <c r="C77" s="28" t="s">
        <v>41</v>
      </c>
      <c r="D77" s="25" t="s">
        <v>71</v>
      </c>
      <c r="E77" s="51"/>
      <c r="F77" s="51"/>
      <c r="G77" s="52"/>
      <c r="H77" s="53">
        <v>1424.2422557736334</v>
      </c>
      <c r="I77" s="53">
        <f>(H78+I76/2)*0.0034</f>
        <v>1429.0846794432637</v>
      </c>
      <c r="J77" s="53">
        <v>0</v>
      </c>
      <c r="K77" s="61">
        <f>(J78+K76/2)*0.0033</f>
        <v>1391.76875654886</v>
      </c>
      <c r="L77" s="53">
        <v>0</v>
      </c>
      <c r="M77" s="53">
        <f>(L78+M76/2)*0.0036</f>
        <v>1523.3035564859686</v>
      </c>
      <c r="N77" s="53">
        <f>(M78+N76/2)*0.0035</f>
        <v>1486.3211312535038</v>
      </c>
      <c r="O77" s="53">
        <f>(N78+O76/2)*0.0036</f>
        <v>1534.1382053618306</v>
      </c>
      <c r="P77" s="53">
        <f>(O78+P76/2)*H115</f>
        <v>1539.6611029011333</v>
      </c>
      <c r="Q77" s="53">
        <f>(P78+Q76/2)*H116</f>
        <v>1416.4368926322793</v>
      </c>
      <c r="R77" s="48">
        <f>(Q78+R76/2)*H117+SUM(H77:Q77)</f>
        <v>13295.259636085524</v>
      </c>
      <c r="S77" s="53">
        <f>(R78+S76/2)*H118</f>
        <v>1599.1031507601176</v>
      </c>
      <c r="T77" s="53">
        <f>(S78+T76/2)*H119</f>
        <v>1648.3987468076039</v>
      </c>
      <c r="U77" s="53">
        <f>(T78+U76/2)*H120</f>
        <v>1611.1189077811182</v>
      </c>
      <c r="V77" s="53">
        <f>SUM(R77:U77)</f>
        <v>18153.880441434365</v>
      </c>
    </row>
    <row r="78" spans="1:22">
      <c r="A78" s="56"/>
      <c r="B78" s="56"/>
      <c r="C78" s="28" t="s">
        <v>42</v>
      </c>
      <c r="D78" s="10" t="s">
        <v>72</v>
      </c>
      <c r="E78" s="51"/>
      <c r="F78" s="51"/>
      <c r="G78" s="57" t="s">
        <v>73</v>
      </c>
      <c r="H78" s="76">
        <f>H74+H75+H76+H77</f>
        <v>420319.02336566581</v>
      </c>
      <c r="I78" s="76">
        <f>H78+I77</f>
        <v>421748.10804510908</v>
      </c>
      <c r="J78" s="76">
        <f t="shared" ref="J78:Q78" si="22">I78+J77</f>
        <v>421748.10804510908</v>
      </c>
      <c r="K78" s="76">
        <f t="shared" si="22"/>
        <v>423139.87680165796</v>
      </c>
      <c r="L78" s="76">
        <f t="shared" si="22"/>
        <v>423139.87680165796</v>
      </c>
      <c r="M78" s="76">
        <f t="shared" si="22"/>
        <v>424663.18035814393</v>
      </c>
      <c r="N78" s="76">
        <f t="shared" si="22"/>
        <v>426149.50148939743</v>
      </c>
      <c r="O78" s="76">
        <f t="shared" si="22"/>
        <v>427683.63969475927</v>
      </c>
      <c r="P78" s="76">
        <f t="shared" si="22"/>
        <v>429223.30079766043</v>
      </c>
      <c r="Q78" s="76">
        <f t="shared" si="22"/>
        <v>430639.73769029271</v>
      </c>
      <c r="R78" s="76">
        <f>R74+R75+R76+R77</f>
        <v>432190.04074597772</v>
      </c>
      <c r="S78" s="54">
        <f>S74+S75+S76+S77+R77</f>
        <v>433789.14389673783</v>
      </c>
      <c r="T78" s="54">
        <f>S78+T76+T77</f>
        <v>435437.54264354543</v>
      </c>
      <c r="U78" s="54">
        <f>T78+U76+U77</f>
        <v>437048.66155132657</v>
      </c>
      <c r="V78" s="53">
        <f>U78</f>
        <v>437048.66155132657</v>
      </c>
    </row>
    <row r="79" spans="1:22">
      <c r="A79" s="56"/>
      <c r="B79" s="56"/>
      <c r="C79" s="28"/>
      <c r="D79" s="10"/>
      <c r="E79" s="51"/>
      <c r="F79" s="51"/>
      <c r="G79" s="57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53"/>
      <c r="S79" s="63"/>
      <c r="T79" s="62"/>
      <c r="U79" s="62"/>
      <c r="V79" s="73"/>
    </row>
    <row r="80" spans="1:22">
      <c r="A80" s="66"/>
      <c r="B80" s="66"/>
      <c r="C80" s="67" t="s">
        <v>43</v>
      </c>
      <c r="D80" s="16" t="s">
        <v>74</v>
      </c>
      <c r="E80" s="68"/>
      <c r="F80" s="68"/>
      <c r="G80" s="69" t="s">
        <v>75</v>
      </c>
      <c r="H80" s="70">
        <f>H68+H78</f>
        <v>700668.63717171014</v>
      </c>
      <c r="I80" s="70">
        <f t="shared" ref="I80:U80" si="23">I68+I78</f>
        <v>967328.40753157763</v>
      </c>
      <c r="J80" s="70">
        <f t="shared" si="23"/>
        <v>887792.30409697164</v>
      </c>
      <c r="K80" s="70">
        <f t="shared" si="23"/>
        <v>989902.13628858177</v>
      </c>
      <c r="L80" s="70">
        <f t="shared" si="23"/>
        <v>926532.68548223644</v>
      </c>
      <c r="M80" s="70">
        <f t="shared" si="23"/>
        <v>626438.43548778491</v>
      </c>
      <c r="N80" s="70">
        <f t="shared" si="23"/>
        <v>507183.26678655413</v>
      </c>
      <c r="O80" s="70">
        <f t="shared" si="23"/>
        <v>385492.39213883079</v>
      </c>
      <c r="P80" s="70">
        <f t="shared" si="23"/>
        <v>385129.28812007513</v>
      </c>
      <c r="Q80" s="70">
        <f t="shared" si="23"/>
        <v>359277.70687411202</v>
      </c>
      <c r="R80" s="70">
        <f t="shared" si="23"/>
        <v>295369.01119769464</v>
      </c>
      <c r="S80" s="70">
        <f t="shared" si="23"/>
        <v>98099.793270481285</v>
      </c>
      <c r="T80" s="70">
        <f t="shared" si="23"/>
        <v>496032.99585316342</v>
      </c>
      <c r="U80" s="71">
        <f t="shared" si="23"/>
        <v>707515.64935651736</v>
      </c>
      <c r="V80" s="71">
        <f>V68+V78</f>
        <v>707515.64935651736</v>
      </c>
    </row>
    <row r="81" spans="1:24">
      <c r="A81" s="2"/>
      <c r="B81" s="1" t="s">
        <v>78</v>
      </c>
      <c r="C81" s="24"/>
      <c r="D81" s="25"/>
      <c r="E81" s="26"/>
      <c r="F81" s="26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1:24">
      <c r="A82" s="2"/>
      <c r="B82" s="2"/>
      <c r="C82" s="28" t="s">
        <v>25</v>
      </c>
      <c r="D82" s="29" t="s">
        <v>47</v>
      </c>
      <c r="E82" s="30">
        <v>5224.9278642093977</v>
      </c>
      <c r="F82" s="30">
        <v>5224.9278642093977</v>
      </c>
      <c r="G82" s="31"/>
      <c r="H82" s="32">
        <v>5185</v>
      </c>
      <c r="I82" s="32">
        <v>5192</v>
      </c>
      <c r="J82" s="32">
        <v>4265.7000000000016</v>
      </c>
      <c r="K82" s="32">
        <v>914.30000000000007</v>
      </c>
      <c r="L82" s="32">
        <v>488.23333333333335</v>
      </c>
      <c r="M82" s="32">
        <v>4689.7666666666673</v>
      </c>
      <c r="N82" s="32">
        <v>5170</v>
      </c>
      <c r="O82" s="32">
        <v>5162</v>
      </c>
      <c r="P82" s="32">
        <v>5154</v>
      </c>
      <c r="Q82" s="32">
        <v>5156</v>
      </c>
      <c r="R82" s="32">
        <v>5148</v>
      </c>
      <c r="S82" s="32">
        <v>5168</v>
      </c>
      <c r="T82" s="32">
        <v>5174</v>
      </c>
      <c r="U82" s="32">
        <v>5184</v>
      </c>
      <c r="V82" s="31"/>
    </row>
    <row r="83" spans="1:24">
      <c r="A83" s="2"/>
      <c r="B83" s="2"/>
      <c r="C83" s="28" t="s">
        <v>26</v>
      </c>
      <c r="D83" s="33" t="s">
        <v>48</v>
      </c>
      <c r="E83" s="39">
        <f>E84/E82</f>
        <v>1736.1940285678761</v>
      </c>
      <c r="F83" s="39">
        <f>F84/F82</f>
        <v>1797.4601375591124</v>
      </c>
      <c r="G83" s="35"/>
      <c r="H83" s="36">
        <v>319.50285188877984</v>
      </c>
      <c r="I83" s="36">
        <v>360.98468600977503</v>
      </c>
      <c r="J83" s="36">
        <v>293.4171499789382</v>
      </c>
      <c r="K83" s="36">
        <v>303.7711350720304</v>
      </c>
      <c r="L83" s="37">
        <v>174.2232124872142</v>
      </c>
      <c r="M83" s="37">
        <v>180.37113037508388</v>
      </c>
      <c r="N83" s="37">
        <v>53.572410859848326</v>
      </c>
      <c r="O83" s="37">
        <v>8.4723599029158709</v>
      </c>
      <c r="P83" s="37">
        <v>4.7999229424885517</v>
      </c>
      <c r="Q83" s="37">
        <v>4.9659585827535144</v>
      </c>
      <c r="R83" s="37">
        <v>36.048616555338356</v>
      </c>
      <c r="S83" s="37">
        <v>115.96342355839984</v>
      </c>
      <c r="T83" s="37">
        <v>177.58467324177579</v>
      </c>
      <c r="U83" s="37">
        <v>207.41020100012534</v>
      </c>
      <c r="V83" s="35"/>
    </row>
    <row r="84" spans="1:24">
      <c r="A84" s="2"/>
      <c r="B84" s="2"/>
      <c r="C84" s="28" t="s">
        <v>27</v>
      </c>
      <c r="D84" s="33" t="s">
        <v>49</v>
      </c>
      <c r="E84" s="39">
        <v>9071488.5575382635</v>
      </c>
      <c r="F84" s="39">
        <v>9391599.5575382635</v>
      </c>
      <c r="G84" s="40" t="s">
        <v>50</v>
      </c>
      <c r="H84" s="35">
        <f>H83*H82</f>
        <v>1656622.2870433235</v>
      </c>
      <c r="I84" s="35">
        <f>I83*I82</f>
        <v>1874232.4897627519</v>
      </c>
      <c r="J84" s="35">
        <f>J83*J82</f>
        <v>1251629.5366651572</v>
      </c>
      <c r="K84" s="35">
        <f>K83*K82</f>
        <v>277737.94879635744</v>
      </c>
      <c r="L84" s="35">
        <f t="shared" ref="L84:U84" si="24">L83*L82</f>
        <v>85061.579776674218</v>
      </c>
      <c r="M84" s="35">
        <f t="shared" si="24"/>
        <v>845898.51486205601</v>
      </c>
      <c r="N84" s="35">
        <f t="shared" si="24"/>
        <v>276969.36414541584</v>
      </c>
      <c r="O84" s="35">
        <f t="shared" si="24"/>
        <v>43734.321818851728</v>
      </c>
      <c r="P84" s="35">
        <f t="shared" si="24"/>
        <v>24738.802845585997</v>
      </c>
      <c r="Q84" s="35">
        <f t="shared" si="24"/>
        <v>25604.482452677119</v>
      </c>
      <c r="R84" s="35">
        <f t="shared" si="24"/>
        <v>185578.27802688186</v>
      </c>
      <c r="S84" s="35">
        <f t="shared" si="24"/>
        <v>599298.97294981033</v>
      </c>
      <c r="T84" s="35">
        <f t="shared" si="24"/>
        <v>918823.0993529479</v>
      </c>
      <c r="U84" s="35">
        <f t="shared" si="24"/>
        <v>1075214.4819846498</v>
      </c>
      <c r="V84" s="35">
        <f>SUM(H84:U84)</f>
        <v>9141144.1604831405</v>
      </c>
    </row>
    <row r="85" spans="1:24">
      <c r="A85" s="2"/>
      <c r="B85" s="2"/>
      <c r="C85" s="41"/>
      <c r="D85" s="33"/>
      <c r="E85" s="30"/>
      <c r="F85" s="30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4">
      <c r="A86" s="2"/>
      <c r="B86" s="2"/>
      <c r="C86" s="28" t="s">
        <v>28</v>
      </c>
      <c r="D86" s="29" t="s">
        <v>51</v>
      </c>
      <c r="E86" s="30">
        <v>160874871.89494899</v>
      </c>
      <c r="F86" s="30">
        <v>160874871.89494899</v>
      </c>
      <c r="G86" s="43"/>
      <c r="H86" s="32">
        <v>29992057</v>
      </c>
      <c r="I86" s="32">
        <v>35577002</v>
      </c>
      <c r="J86" s="32">
        <v>23267490.850545812</v>
      </c>
      <c r="K86" s="32">
        <v>7205570.8793226173</v>
      </c>
      <c r="L86" s="32">
        <v>1124030.1128839722</v>
      </c>
      <c r="M86" s="32">
        <v>14032001.107915206</v>
      </c>
      <c r="N86" s="32">
        <v>8722390</v>
      </c>
      <c r="O86" s="32">
        <v>1705305</v>
      </c>
      <c r="P86" s="32">
        <v>597557</v>
      </c>
      <c r="Q86" s="32">
        <v>536180</v>
      </c>
      <c r="R86" s="32">
        <v>1202404</v>
      </c>
      <c r="S86" s="32">
        <v>4023306</v>
      </c>
      <c r="T86" s="32">
        <v>12343908</v>
      </c>
      <c r="U86" s="32">
        <v>24461792</v>
      </c>
      <c r="V86" s="43">
        <f>SUM(H86:U86)</f>
        <v>164790993.95066762</v>
      </c>
    </row>
    <row r="87" spans="1:24">
      <c r="A87" s="2"/>
      <c r="B87" s="2"/>
      <c r="C87" s="28" t="s">
        <v>29</v>
      </c>
      <c r="D87" s="33" t="s">
        <v>52</v>
      </c>
      <c r="E87" s="44">
        <f>E84/E86</f>
        <v>5.638847416433021E-2</v>
      </c>
      <c r="F87" s="44">
        <f>F84/F86</f>
        <v>5.8378287714634276E-2</v>
      </c>
      <c r="G87" s="45"/>
      <c r="H87" s="46">
        <f>$E$87</f>
        <v>5.638847416433021E-2</v>
      </c>
      <c r="I87" s="46">
        <f t="shared" ref="I87:J87" si="25">$E$87</f>
        <v>5.638847416433021E-2</v>
      </c>
      <c r="J87" s="46">
        <f t="shared" si="25"/>
        <v>5.638847416433021E-2</v>
      </c>
      <c r="K87" s="46">
        <v>5.8378287714634276E-2</v>
      </c>
      <c r="L87" s="46">
        <f>J87</f>
        <v>5.638847416433021E-2</v>
      </c>
      <c r="M87" s="46">
        <f>$K$87</f>
        <v>5.8378287714634276E-2</v>
      </c>
      <c r="N87" s="46">
        <f t="shared" ref="N87:U87" si="26">$K$87</f>
        <v>5.8378287714634276E-2</v>
      </c>
      <c r="O87" s="46">
        <f t="shared" si="26"/>
        <v>5.8378287714634276E-2</v>
      </c>
      <c r="P87" s="46">
        <f t="shared" si="26"/>
        <v>5.8378287714634276E-2</v>
      </c>
      <c r="Q87" s="46">
        <f t="shared" si="26"/>
        <v>5.8378287714634276E-2</v>
      </c>
      <c r="R87" s="46">
        <f t="shared" si="26"/>
        <v>5.8378287714634276E-2</v>
      </c>
      <c r="S87" s="46">
        <f t="shared" si="26"/>
        <v>5.8378287714634276E-2</v>
      </c>
      <c r="T87" s="46">
        <f t="shared" si="26"/>
        <v>5.8378287714634276E-2</v>
      </c>
      <c r="U87" s="46">
        <f t="shared" si="26"/>
        <v>5.8378287714634276E-2</v>
      </c>
      <c r="V87" s="45"/>
    </row>
    <row r="88" spans="1:24">
      <c r="A88" s="2"/>
      <c r="B88" s="2"/>
      <c r="C88" s="28" t="s">
        <v>30</v>
      </c>
      <c r="D88" s="33" t="s">
        <v>53</v>
      </c>
      <c r="E88" s="39" t="s">
        <v>6</v>
      </c>
      <c r="F88" s="39" t="s">
        <v>6</v>
      </c>
      <c r="G88" s="47" t="s">
        <v>54</v>
      </c>
      <c r="H88" s="48">
        <f>H86*H87</f>
        <v>1691206.3312796191</v>
      </c>
      <c r="I88" s="48">
        <f>I86*I87</f>
        <v>2006132.8581213241</v>
      </c>
      <c r="J88" s="48">
        <f>J86*J87</f>
        <v>1312018.3066947921</v>
      </c>
      <c r="K88" s="48">
        <f>K86*K87</f>
        <v>420648.88994128606</v>
      </c>
      <c r="L88" s="48">
        <f t="shared" ref="L88:U88" si="27">L86*L87</f>
        <v>63382.342980287038</v>
      </c>
      <c r="M88" s="48">
        <f t="shared" si="27"/>
        <v>819164.19788994081</v>
      </c>
      <c r="N88" s="48">
        <f t="shared" si="27"/>
        <v>509198.19297924888</v>
      </c>
      <c r="O88" s="48">
        <f t="shared" si="27"/>
        <v>99552.785931204402</v>
      </c>
      <c r="P88" s="48">
        <f t="shared" si="27"/>
        <v>34884.354471893712</v>
      </c>
      <c r="Q88" s="48">
        <f t="shared" si="27"/>
        <v>31301.270306832605</v>
      </c>
      <c r="R88" s="48">
        <f t="shared" si="27"/>
        <v>70194.286661227117</v>
      </c>
      <c r="S88" s="48">
        <f t="shared" si="27"/>
        <v>234873.71523201437</v>
      </c>
      <c r="T88" s="48">
        <f t="shared" si="27"/>
        <v>720616.21274697571</v>
      </c>
      <c r="U88" s="48">
        <f t="shared" si="27"/>
        <v>1428037.5313915389</v>
      </c>
      <c r="V88" s="35">
        <f>SUM(H88:U88)</f>
        <v>9441211.2766281869</v>
      </c>
    </row>
    <row r="89" spans="1:24">
      <c r="A89" s="2"/>
      <c r="B89" s="2"/>
      <c r="C89" s="41"/>
      <c r="D89" s="49" t="s">
        <v>55</v>
      </c>
      <c r="E89" s="50"/>
      <c r="F89" s="50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4">
      <c r="A90" s="2"/>
      <c r="B90" s="2"/>
      <c r="C90" s="28" t="s">
        <v>31</v>
      </c>
      <c r="D90" s="25" t="s">
        <v>56</v>
      </c>
      <c r="E90" s="51"/>
      <c r="F90" s="51"/>
      <c r="G90" s="52" t="s">
        <v>57</v>
      </c>
      <c r="H90" s="53">
        <f>H88-H84</f>
        <v>34584.044236295624</v>
      </c>
      <c r="I90" s="53">
        <f>I88-I84</f>
        <v>131900.36835857225</v>
      </c>
      <c r="J90" s="53">
        <f>J88-J84</f>
        <v>60388.770029634936</v>
      </c>
      <c r="K90" s="53">
        <f>K88-K84</f>
        <v>142910.94114492863</v>
      </c>
      <c r="L90" s="53">
        <f t="shared" ref="L90:U90" si="28">L88-L84</f>
        <v>-21679.23679638718</v>
      </c>
      <c r="M90" s="53">
        <f t="shared" si="28"/>
        <v>-26734.316972115193</v>
      </c>
      <c r="N90" s="53">
        <f t="shared" si="28"/>
        <v>232228.82883383305</v>
      </c>
      <c r="O90" s="53">
        <f t="shared" si="28"/>
        <v>55818.464112352674</v>
      </c>
      <c r="P90" s="53">
        <f t="shared" si="28"/>
        <v>10145.551626307715</v>
      </c>
      <c r="Q90" s="53">
        <f t="shared" si="28"/>
        <v>5696.7878541554855</v>
      </c>
      <c r="R90" s="53">
        <f t="shared" si="28"/>
        <v>-115383.99136565474</v>
      </c>
      <c r="S90" s="53">
        <f t="shared" si="28"/>
        <v>-364425.25771779596</v>
      </c>
      <c r="T90" s="53">
        <f t="shared" si="28"/>
        <v>-198206.88660597219</v>
      </c>
      <c r="U90" s="53">
        <f t="shared" si="28"/>
        <v>352823.04940688913</v>
      </c>
      <c r="V90" s="53">
        <f>SUM(H90:U90)</f>
        <v>300067.11614504439</v>
      </c>
    </row>
    <row r="91" spans="1:24">
      <c r="A91" s="2"/>
      <c r="B91" s="2"/>
      <c r="C91" s="28" t="s">
        <v>32</v>
      </c>
      <c r="D91" s="25" t="s">
        <v>58</v>
      </c>
      <c r="E91" s="51"/>
      <c r="F91" s="51"/>
      <c r="G91" s="54"/>
      <c r="H91" s="53">
        <f>(H90/2)*0.0034</f>
        <v>58.792875201702557</v>
      </c>
      <c r="I91" s="53">
        <f>(H92+I90/2)*0.0034</f>
        <v>342.01627238866371</v>
      </c>
      <c r="J91" s="53">
        <v>0</v>
      </c>
      <c r="K91" s="53">
        <f>(I92+(K90+J90)/2)*0.0033</f>
        <v>886.16575518814216</v>
      </c>
      <c r="L91" s="53">
        <v>0</v>
      </c>
      <c r="M91" s="53">
        <f>(K92+(M90+L90)/2)*0.0036</f>
        <v>1248.7115584366513</v>
      </c>
      <c r="N91" s="53">
        <f>(M92+N90/2)*0.0035</f>
        <v>1540.0723480767126</v>
      </c>
      <c r="O91" s="53">
        <f>(N92+O90/2)*0.0036</f>
        <v>2108.1038029208289</v>
      </c>
      <c r="P91" s="53">
        <f>(O92+P90/2)*H115</f>
        <v>2234.4282049409326</v>
      </c>
      <c r="Q91" s="53">
        <f>(P92+Q90/2)*H116</f>
        <v>2081.7393277482579</v>
      </c>
      <c r="R91" s="53">
        <f>(Q92+R90/2)*H117</f>
        <v>2081.0456528027494</v>
      </c>
      <c r="S91" s="53">
        <f>(R92+S90/2)*H118</f>
        <v>1258.9052346027011</v>
      </c>
      <c r="T91" s="53">
        <f>(S92+T90/2)*H119</f>
        <v>228.71246607910476</v>
      </c>
      <c r="U91" s="53">
        <f>(T92+U90/2)*H120</f>
        <v>509.57985427794893</v>
      </c>
      <c r="V91" s="53">
        <f>SUM(H91:U91)</f>
        <v>14578.273352664397</v>
      </c>
    </row>
    <row r="92" spans="1:24">
      <c r="A92" s="56"/>
      <c r="B92" s="56"/>
      <c r="C92" s="28" t="s">
        <v>33</v>
      </c>
      <c r="D92" s="10" t="s">
        <v>59</v>
      </c>
      <c r="E92" s="51"/>
      <c r="F92" s="51"/>
      <c r="G92" s="57" t="s">
        <v>60</v>
      </c>
      <c r="H92" s="58">
        <f>H90+H91</f>
        <v>34642.837111497327</v>
      </c>
      <c r="I92" s="58">
        <f>H92+I90+I91</f>
        <v>166885.22174245823</v>
      </c>
      <c r="J92" s="58">
        <f>I92+J90+J91</f>
        <v>227273.99177209317</v>
      </c>
      <c r="K92" s="58">
        <f t="shared" ref="K92:U92" si="29">J92+K90+K91</f>
        <v>371071.09867220995</v>
      </c>
      <c r="L92" s="58">
        <f t="shared" si="29"/>
        <v>349391.86187582277</v>
      </c>
      <c r="M92" s="58">
        <f t="shared" si="29"/>
        <v>323906.2564621442</v>
      </c>
      <c r="N92" s="58">
        <f t="shared" si="29"/>
        <v>557675.15764405404</v>
      </c>
      <c r="O92" s="58">
        <f t="shared" si="29"/>
        <v>615601.72555932752</v>
      </c>
      <c r="P92" s="58">
        <f t="shared" si="29"/>
        <v>627981.70539057616</v>
      </c>
      <c r="Q92" s="58">
        <f t="shared" si="29"/>
        <v>635760.23257247999</v>
      </c>
      <c r="R92" s="58">
        <f t="shared" si="29"/>
        <v>522457.28685962799</v>
      </c>
      <c r="S92" s="58">
        <f t="shared" si="29"/>
        <v>159290.93437643471</v>
      </c>
      <c r="T92" s="58">
        <f t="shared" si="29"/>
        <v>-38687.239763458376</v>
      </c>
      <c r="U92" s="58">
        <f t="shared" si="29"/>
        <v>314645.3894977087</v>
      </c>
      <c r="V92" s="58">
        <f>U92</f>
        <v>314645.3894977087</v>
      </c>
    </row>
    <row r="93" spans="1:24">
      <c r="A93" s="56"/>
      <c r="B93" s="56"/>
      <c r="C93" s="28" t="s">
        <v>34</v>
      </c>
      <c r="D93" s="10" t="s">
        <v>61</v>
      </c>
      <c r="E93" s="51"/>
      <c r="F93" s="51"/>
      <c r="G93" s="57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>
        <f>-ROUND(F84*0.025,0)</f>
        <v>-234790</v>
      </c>
    </row>
    <row r="94" spans="1:24">
      <c r="A94" s="56"/>
      <c r="B94" s="56"/>
      <c r="C94" s="28" t="s">
        <v>35</v>
      </c>
      <c r="D94" s="10" t="s">
        <v>62</v>
      </c>
      <c r="E94" s="51"/>
      <c r="F94" s="51"/>
      <c r="G94" s="57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75" t="s">
        <v>63</v>
      </c>
    </row>
    <row r="95" spans="1:24">
      <c r="A95" s="56"/>
      <c r="B95" s="56"/>
      <c r="C95" s="28" t="s">
        <v>36</v>
      </c>
      <c r="D95" s="10" t="s">
        <v>64</v>
      </c>
      <c r="E95" s="51"/>
      <c r="F95" s="51"/>
      <c r="G95" s="57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 t="s">
        <v>6</v>
      </c>
      <c r="T95" s="58"/>
      <c r="U95" s="58"/>
      <c r="V95" s="58" t="s">
        <v>6</v>
      </c>
    </row>
    <row r="96" spans="1:24">
      <c r="A96" s="56"/>
      <c r="B96" s="56"/>
      <c r="C96" s="28" t="s">
        <v>37</v>
      </c>
      <c r="D96" s="10" t="s">
        <v>65</v>
      </c>
      <c r="E96" s="51"/>
      <c r="F96" s="51"/>
      <c r="G96" s="57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75" t="s">
        <v>66</v>
      </c>
      <c r="X96" s="4" t="s">
        <v>6</v>
      </c>
    </row>
    <row r="97" spans="1:24">
      <c r="A97" s="56"/>
      <c r="B97" s="56"/>
      <c r="C97" s="28"/>
      <c r="D97" s="60" t="s">
        <v>67</v>
      </c>
      <c r="E97" s="51"/>
      <c r="F97" s="51"/>
      <c r="G97" s="57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4">
      <c r="A98" s="2"/>
      <c r="B98" s="2"/>
      <c r="C98" s="28" t="s">
        <v>38</v>
      </c>
      <c r="D98" s="25" t="s">
        <v>68</v>
      </c>
      <c r="E98" s="51"/>
      <c r="F98" s="51"/>
      <c r="G98" s="52"/>
      <c r="H98" s="53">
        <v>-615437.48321274354</v>
      </c>
      <c r="I98" s="53">
        <v>-615437.48321274354</v>
      </c>
      <c r="J98" s="53">
        <v>-615437.48321274354</v>
      </c>
      <c r="K98" s="53">
        <v>-615437.48321274354</v>
      </c>
      <c r="L98" s="53">
        <v>-615437.48321274354</v>
      </c>
      <c r="M98" s="53">
        <v>-615437.48321274354</v>
      </c>
      <c r="N98" s="53">
        <v>-615437.48321274354</v>
      </c>
      <c r="O98" s="53">
        <v>-615437.48321274354</v>
      </c>
      <c r="P98" s="53">
        <v>-615437.48321274354</v>
      </c>
      <c r="Q98" s="53">
        <v>-615437.48321274354</v>
      </c>
      <c r="R98" s="53">
        <v>-615437.48321274354</v>
      </c>
      <c r="S98" s="53">
        <v>-615437.48321274354</v>
      </c>
      <c r="T98" s="53">
        <v>-615437.48321274354</v>
      </c>
      <c r="U98" s="53">
        <v>-615437.48321274354</v>
      </c>
      <c r="V98" s="53">
        <f>U98</f>
        <v>-615437.48321274354</v>
      </c>
      <c r="X98" s="4" t="s">
        <v>6</v>
      </c>
    </row>
    <row r="99" spans="1:24">
      <c r="A99" s="2"/>
      <c r="B99" s="2"/>
      <c r="C99" s="28" t="s">
        <v>39</v>
      </c>
      <c r="D99" s="25" t="s">
        <v>69</v>
      </c>
      <c r="E99" s="51"/>
      <c r="F99" s="51"/>
      <c r="G99" s="52"/>
      <c r="H99" s="48">
        <v>95735.219969184807</v>
      </c>
      <c r="I99" s="48">
        <v>95735.219969184807</v>
      </c>
      <c r="J99" s="48">
        <v>95735.219969184807</v>
      </c>
      <c r="K99" s="48">
        <v>95735.219969184807</v>
      </c>
      <c r="L99" s="48">
        <v>95735.219969184807</v>
      </c>
      <c r="M99" s="48">
        <v>95735.219969184807</v>
      </c>
      <c r="N99" s="48">
        <v>95735.219969184807</v>
      </c>
      <c r="O99" s="48">
        <v>95735.219969184807</v>
      </c>
      <c r="P99" s="48">
        <v>95735.219969184807</v>
      </c>
      <c r="Q99" s="48">
        <v>95735.219969184807</v>
      </c>
      <c r="R99" s="48">
        <v>95735.219969184807</v>
      </c>
      <c r="S99" s="48">
        <v>95735.219969184807</v>
      </c>
      <c r="T99" s="48">
        <v>95735.219969184807</v>
      </c>
      <c r="U99" s="48">
        <v>95735.219969184807</v>
      </c>
      <c r="V99" s="48">
        <f>U99</f>
        <v>95735.219969184807</v>
      </c>
    </row>
    <row r="100" spans="1:24">
      <c r="A100" s="2"/>
      <c r="B100" s="2"/>
      <c r="C100" s="28" t="s">
        <v>40</v>
      </c>
      <c r="D100" s="25" t="s">
        <v>70</v>
      </c>
      <c r="E100" s="51"/>
      <c r="F100" s="51"/>
      <c r="G100" s="52"/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53">
        <v>6028</v>
      </c>
      <c r="T100" s="53">
        <v>39191</v>
      </c>
      <c r="U100" s="53">
        <v>81340</v>
      </c>
      <c r="V100" s="53">
        <f>SUM(S100:U100)</f>
        <v>126559</v>
      </c>
    </row>
    <row r="101" spans="1:24" ht="18">
      <c r="A101" s="2"/>
      <c r="B101" s="2"/>
      <c r="C101" s="28" t="s">
        <v>41</v>
      </c>
      <c r="D101" s="25" t="s">
        <v>71</v>
      </c>
      <c r="E101" s="51"/>
      <c r="F101" s="51"/>
      <c r="G101" s="52"/>
      <c r="H101" s="53">
        <v>-1766.9876950280996</v>
      </c>
      <c r="I101" s="53">
        <f>(H102+I100/2)*0.0034</f>
        <v>-1772.9954531911949</v>
      </c>
      <c r="J101" s="53">
        <v>0</v>
      </c>
      <c r="K101" s="53">
        <f>(J102+K100/2)*0.0033</f>
        <v>-1726.6994130928674</v>
      </c>
      <c r="L101" s="53">
        <v>0</v>
      </c>
      <c r="M101" s="53">
        <f>(L102+M100/2)*0.0036</f>
        <v>-1889.8882048975352</v>
      </c>
      <c r="N101" s="53">
        <f>(M102+N100/2)*0.0035</f>
        <v>-1844.0059190341897</v>
      </c>
      <c r="O101" s="53">
        <f>(N102+O100/2)*0.0036</f>
        <v>-1903.3302237436897</v>
      </c>
      <c r="P101" s="53">
        <f>(O102+P100/2)*H115</f>
        <v>-1910.1822125491669</v>
      </c>
      <c r="Q101" s="53">
        <f>(P102+Q100/2)*H116</f>
        <v>-1757.3039628048152</v>
      </c>
      <c r="R101" s="53">
        <f>(Q102+R100/2)*H117+SUM(H101:Q101)</f>
        <v>-16494.778247121998</v>
      </c>
      <c r="S101" s="53">
        <f>(R102+S100/2)*H118</f>
        <v>-1972.7772535155184</v>
      </c>
      <c r="T101" s="53">
        <f>(S102+T100/2)*H119</f>
        <v>-1947.6760112279455</v>
      </c>
      <c r="U101" s="53">
        <f>(T102+U100/2)*H120</f>
        <v>-1680.6454305950695</v>
      </c>
      <c r="V101" s="53">
        <f>SUM(R101:U101)</f>
        <v>-22095.876942460531</v>
      </c>
    </row>
    <row r="102" spans="1:24">
      <c r="A102" s="56"/>
      <c r="B102" s="56"/>
      <c r="C102" s="28" t="s">
        <v>42</v>
      </c>
      <c r="D102" s="10" t="s">
        <v>72</v>
      </c>
      <c r="E102" s="51"/>
      <c r="F102" s="51"/>
      <c r="G102" s="57" t="s">
        <v>73</v>
      </c>
      <c r="H102" s="54">
        <f>H98+H99+H100+H101</f>
        <v>-521469.25093858677</v>
      </c>
      <c r="I102" s="54">
        <f>H102+I101</f>
        <v>-523242.246391778</v>
      </c>
      <c r="J102" s="54">
        <f t="shared" ref="J102:Q102" si="30">I102+J101</f>
        <v>-523242.246391778</v>
      </c>
      <c r="K102" s="54">
        <f t="shared" si="30"/>
        <v>-524968.94580487092</v>
      </c>
      <c r="L102" s="54">
        <f t="shared" si="30"/>
        <v>-524968.94580487092</v>
      </c>
      <c r="M102" s="54">
        <f t="shared" si="30"/>
        <v>-526858.83400976844</v>
      </c>
      <c r="N102" s="54">
        <f t="shared" si="30"/>
        <v>-528702.83992880268</v>
      </c>
      <c r="O102" s="54">
        <f t="shared" si="30"/>
        <v>-530606.17015254637</v>
      </c>
      <c r="P102" s="54">
        <f t="shared" si="30"/>
        <v>-532516.35236509552</v>
      </c>
      <c r="Q102" s="54">
        <f t="shared" si="30"/>
        <v>-534273.65632790036</v>
      </c>
      <c r="R102" s="54">
        <f>R98+R99+R100+R101</f>
        <v>-536197.04149068065</v>
      </c>
      <c r="S102" s="54">
        <f>S98+S99+S100+S101+R101</f>
        <v>-532141.81874419621</v>
      </c>
      <c r="T102" s="54">
        <f>S102+T100+T101</f>
        <v>-494898.49475542415</v>
      </c>
      <c r="U102" s="54">
        <f>T102+U100+U101</f>
        <v>-415239.14018601924</v>
      </c>
      <c r="V102" s="54">
        <f>U102</f>
        <v>-415239.14018601924</v>
      </c>
    </row>
    <row r="103" spans="1:24">
      <c r="A103" s="56"/>
      <c r="B103" s="56"/>
      <c r="C103" s="28"/>
      <c r="D103" s="10"/>
      <c r="E103" s="51"/>
      <c r="F103" s="51"/>
      <c r="G103" s="57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53"/>
      <c r="S103" s="63"/>
      <c r="T103" s="62"/>
      <c r="U103" s="62"/>
      <c r="V103" s="73"/>
    </row>
    <row r="104" spans="1:24">
      <c r="A104" s="66"/>
      <c r="B104" s="66"/>
      <c r="C104" s="67" t="s">
        <v>43</v>
      </c>
      <c r="D104" s="16" t="s">
        <v>74</v>
      </c>
      <c r="E104" s="68"/>
      <c r="F104" s="68"/>
      <c r="G104" s="69" t="s">
        <v>75</v>
      </c>
      <c r="H104" s="70">
        <f>H92+H102</f>
        <v>-486826.41382708948</v>
      </c>
      <c r="I104" s="70">
        <f t="shared" ref="I104:U104" si="31">I92+I102</f>
        <v>-356357.02464931976</v>
      </c>
      <c r="J104" s="70">
        <f t="shared" si="31"/>
        <v>-295968.25461968483</v>
      </c>
      <c r="K104" s="70">
        <f t="shared" si="31"/>
        <v>-153897.84713266097</v>
      </c>
      <c r="L104" s="70">
        <f t="shared" si="31"/>
        <v>-175577.08392904815</v>
      </c>
      <c r="M104" s="70">
        <f t="shared" si="31"/>
        <v>-202952.57754762424</v>
      </c>
      <c r="N104" s="70">
        <f t="shared" si="31"/>
        <v>28972.317715251353</v>
      </c>
      <c r="O104" s="70">
        <f t="shared" si="31"/>
        <v>84995.555406781146</v>
      </c>
      <c r="P104" s="70">
        <f t="shared" si="31"/>
        <v>95465.353025480639</v>
      </c>
      <c r="Q104" s="70">
        <f t="shared" si="31"/>
        <v>101486.57624457963</v>
      </c>
      <c r="R104" s="70">
        <f t="shared" si="31"/>
        <v>-13739.754631052667</v>
      </c>
      <c r="S104" s="70">
        <f t="shared" si="31"/>
        <v>-372850.88436776149</v>
      </c>
      <c r="T104" s="70">
        <f t="shared" si="31"/>
        <v>-533585.73451888259</v>
      </c>
      <c r="U104" s="70">
        <f t="shared" si="31"/>
        <v>-100593.75068831054</v>
      </c>
      <c r="V104" s="70">
        <f>V92+V102</f>
        <v>-100593.75068831054</v>
      </c>
    </row>
    <row r="105" spans="1:24">
      <c r="A105" s="56"/>
      <c r="B105" s="56"/>
      <c r="C105" s="28"/>
      <c r="D105" s="10" t="s">
        <v>79</v>
      </c>
      <c r="E105" s="51"/>
      <c r="F105" s="51"/>
      <c r="G105" s="57"/>
      <c r="H105" s="58">
        <f t="shared" ref="H105:U105" si="32">H19+H44+H68+H92</f>
        <v>1734552.2443850792</v>
      </c>
      <c r="I105" s="58">
        <f t="shared" si="32"/>
        <v>2650694.2630417799</v>
      </c>
      <c r="J105" s="58">
        <f t="shared" si="32"/>
        <v>2729225.9599660435</v>
      </c>
      <c r="K105" s="58">
        <f t="shared" si="32"/>
        <v>2899935.1515366226</v>
      </c>
      <c r="L105" s="58">
        <f t="shared" si="32"/>
        <v>2743326.6413580268</v>
      </c>
      <c r="M105" s="58">
        <f t="shared" si="32"/>
        <v>1530470.5791832488</v>
      </c>
      <c r="N105" s="58">
        <f t="shared" si="32"/>
        <v>1987897.3386386107</v>
      </c>
      <c r="O105" s="58">
        <f t="shared" si="32"/>
        <v>-539108.6148812233</v>
      </c>
      <c r="P105" s="58">
        <f t="shared" si="32"/>
        <v>-1279843.7088940255</v>
      </c>
      <c r="Q105" s="58">
        <f t="shared" si="32"/>
        <v>-3282451.8167227055</v>
      </c>
      <c r="R105" s="58">
        <f t="shared" si="32"/>
        <v>-3440594.5434886585</v>
      </c>
      <c r="S105" s="58">
        <f t="shared" si="32"/>
        <v>-4214454.8438437395</v>
      </c>
      <c r="T105" s="58">
        <f t="shared" si="32"/>
        <v>-3703521.9245656542</v>
      </c>
      <c r="U105" s="58">
        <f t="shared" si="32"/>
        <v>-1969204.6597169868</v>
      </c>
      <c r="V105" s="58">
        <f>U105</f>
        <v>-1969204.6597169868</v>
      </c>
    </row>
    <row r="106" spans="1:24">
      <c r="A106" s="56"/>
      <c r="B106" s="56"/>
      <c r="C106" s="28"/>
      <c r="D106" s="10" t="s">
        <v>80</v>
      </c>
      <c r="E106" s="51"/>
      <c r="F106" s="51"/>
      <c r="G106" s="57"/>
      <c r="H106" s="58">
        <f>H25+H26+H50+H51+H74+H75+H98+H99</f>
        <v>3214883.6070741452</v>
      </c>
      <c r="I106" s="58">
        <f t="shared" ref="I106:Q106" si="33">I25+I26+I50+I51+I74+I75+I98+I99</f>
        <v>3214883.6070741452</v>
      </c>
      <c r="J106" s="58">
        <f t="shared" si="33"/>
        <v>3214883.6070741452</v>
      </c>
      <c r="K106" s="58">
        <f t="shared" si="33"/>
        <v>3214883.6070741452</v>
      </c>
      <c r="L106" s="58">
        <f t="shared" si="33"/>
        <v>3214883.6070741452</v>
      </c>
      <c r="M106" s="58">
        <f t="shared" si="33"/>
        <v>3214883.6070741452</v>
      </c>
      <c r="N106" s="58">
        <f t="shared" si="33"/>
        <v>3214883.6070741452</v>
      </c>
      <c r="O106" s="58">
        <f t="shared" si="33"/>
        <v>3214883.6070741452</v>
      </c>
      <c r="P106" s="58">
        <f t="shared" si="33"/>
        <v>3214883.6070741452</v>
      </c>
      <c r="Q106" s="58">
        <f t="shared" si="33"/>
        <v>3214883.6070741452</v>
      </c>
      <c r="R106" s="58">
        <f t="shared" ref="R106:U106" si="34">R29+R54+R78+R102</f>
        <v>3316920.4769119504</v>
      </c>
      <c r="S106" s="58">
        <f>S29+S54+S78+S102</f>
        <v>3226564.5705265249</v>
      </c>
      <c r="T106" s="58">
        <f>T29+T54+T78+T102</f>
        <v>3073244.5085945246</v>
      </c>
      <c r="U106" s="58">
        <f t="shared" si="34"/>
        <v>2960665.6294263247</v>
      </c>
      <c r="V106" s="58">
        <f>U106</f>
        <v>2960665.6294263247</v>
      </c>
      <c r="X106" s="4" t="s">
        <v>6</v>
      </c>
    </row>
    <row r="107" spans="1:24">
      <c r="A107" s="56"/>
      <c r="B107" s="56"/>
      <c r="C107" s="28"/>
      <c r="D107" s="77" t="s">
        <v>81</v>
      </c>
      <c r="E107" s="51"/>
      <c r="F107" s="51"/>
      <c r="G107" s="57"/>
      <c r="H107" s="58">
        <f>H105+H106</f>
        <v>4949435.8514592247</v>
      </c>
      <c r="I107" s="58">
        <f t="shared" ref="I107:U107" si="35">I105+I106</f>
        <v>5865577.8701159246</v>
      </c>
      <c r="J107" s="58">
        <f t="shared" si="35"/>
        <v>5944109.5670401882</v>
      </c>
      <c r="K107" s="58">
        <f t="shared" si="35"/>
        <v>6114818.7586107682</v>
      </c>
      <c r="L107" s="58">
        <f t="shared" si="35"/>
        <v>5958210.2484321725</v>
      </c>
      <c r="M107" s="58">
        <f t="shared" si="35"/>
        <v>4745354.186257394</v>
      </c>
      <c r="N107" s="58">
        <f t="shared" si="35"/>
        <v>5202780.9457127564</v>
      </c>
      <c r="O107" s="58">
        <f t="shared" si="35"/>
        <v>2675774.9921929222</v>
      </c>
      <c r="P107" s="58">
        <f t="shared" si="35"/>
        <v>1935039.8981801197</v>
      </c>
      <c r="Q107" s="58">
        <f t="shared" si="35"/>
        <v>-67568.209648560267</v>
      </c>
      <c r="R107" s="58">
        <f t="shared" si="35"/>
        <v>-123674.06657670811</v>
      </c>
      <c r="S107" s="58">
        <f t="shared" si="35"/>
        <v>-987890.27331721457</v>
      </c>
      <c r="T107" s="58">
        <f t="shared" si="35"/>
        <v>-630277.41597112967</v>
      </c>
      <c r="U107" s="58">
        <f t="shared" si="35"/>
        <v>991460.96970933792</v>
      </c>
      <c r="V107" s="58">
        <f>U107</f>
        <v>991460.96970933792</v>
      </c>
    </row>
    <row r="108" spans="1:24">
      <c r="A108" s="56"/>
      <c r="B108" s="56"/>
      <c r="C108" s="28"/>
      <c r="D108" s="77"/>
      <c r="E108" s="51"/>
      <c r="F108" s="51"/>
      <c r="G108" s="57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</row>
    <row r="109" spans="1:24">
      <c r="A109" s="56"/>
      <c r="B109" s="78" t="s">
        <v>82</v>
      </c>
      <c r="C109" s="28"/>
      <c r="D109" s="10"/>
      <c r="E109" s="51"/>
      <c r="F109" s="51"/>
      <c r="G109" s="57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</row>
    <row r="110" spans="1:24" ht="18">
      <c r="A110" s="56"/>
      <c r="B110" s="78" t="s">
        <v>83</v>
      </c>
      <c r="C110" s="28"/>
      <c r="D110" s="10"/>
      <c r="E110" s="51"/>
      <c r="F110" s="51"/>
      <c r="G110" s="57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</row>
    <row r="111" spans="1:24">
      <c r="A111" s="56"/>
      <c r="B111" s="56"/>
      <c r="C111" s="28"/>
      <c r="D111" s="10"/>
      <c r="E111" s="51"/>
      <c r="F111" s="51"/>
      <c r="G111" s="57" t="s">
        <v>84</v>
      </c>
      <c r="H111" s="79">
        <v>0</v>
      </c>
      <c r="I111" s="79">
        <v>0</v>
      </c>
      <c r="J111" s="58"/>
      <c r="K111" s="58"/>
      <c r="L111" s="58"/>
      <c r="M111" s="58"/>
      <c r="N111" s="79">
        <v>0</v>
      </c>
      <c r="O111" s="79">
        <v>0</v>
      </c>
      <c r="P111" s="79">
        <v>0</v>
      </c>
      <c r="Q111" s="79">
        <v>0</v>
      </c>
      <c r="R111" s="79">
        <v>0</v>
      </c>
      <c r="S111" s="79">
        <v>0</v>
      </c>
      <c r="T111" s="79">
        <v>0</v>
      </c>
      <c r="U111" s="79">
        <v>0</v>
      </c>
      <c r="V111" s="58"/>
    </row>
    <row r="112" spans="1:24">
      <c r="A112" s="56"/>
      <c r="B112" s="56"/>
      <c r="C112" s="28"/>
      <c r="D112" s="10"/>
      <c r="E112" s="51"/>
      <c r="F112" s="51"/>
      <c r="G112" s="57"/>
      <c r="J112" s="58"/>
      <c r="K112" s="58"/>
      <c r="L112" s="58"/>
      <c r="M112" s="58"/>
      <c r="R112" s="4" t="s">
        <v>6</v>
      </c>
      <c r="V112" s="58"/>
    </row>
    <row r="113" spans="1:22">
      <c r="A113" s="56"/>
      <c r="B113" s="56"/>
      <c r="C113" s="28"/>
      <c r="D113" s="10"/>
      <c r="E113" s="51"/>
      <c r="F113" s="51"/>
      <c r="G113" s="57" t="s">
        <v>84</v>
      </c>
      <c r="H113" s="79">
        <v>0</v>
      </c>
      <c r="I113" s="79">
        <v>0</v>
      </c>
      <c r="J113" s="58"/>
      <c r="K113" s="58"/>
      <c r="L113" s="58"/>
      <c r="M113" s="58"/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58"/>
    </row>
    <row r="114" spans="1:22">
      <c r="A114" s="56"/>
      <c r="B114" s="56"/>
      <c r="C114" s="28"/>
      <c r="D114" s="10"/>
      <c r="E114" s="51"/>
      <c r="F114" s="51"/>
      <c r="G114" s="57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5" spans="1:22">
      <c r="A115" s="56"/>
      <c r="B115" s="56"/>
      <c r="C115" s="28"/>
      <c r="D115" s="10"/>
      <c r="E115" s="51"/>
      <c r="F115" s="51" t="s">
        <v>85</v>
      </c>
      <c r="G115" s="80" t="s">
        <v>18</v>
      </c>
      <c r="H115" s="81">
        <v>3.5999999999999999E-3</v>
      </c>
      <c r="I115" s="58"/>
      <c r="J115" s="58"/>
      <c r="K115" s="58"/>
      <c r="L115" s="58"/>
      <c r="M115" s="58"/>
      <c r="N115" s="58"/>
      <c r="O115" s="58"/>
      <c r="P115" s="58" t="s">
        <v>6</v>
      </c>
      <c r="Q115" s="58"/>
      <c r="R115" s="58"/>
      <c r="S115" s="58"/>
      <c r="T115" s="58"/>
      <c r="U115" s="58"/>
      <c r="V115" s="58"/>
    </row>
    <row r="116" spans="1:22">
      <c r="G116" s="80" t="s">
        <v>86</v>
      </c>
      <c r="H116" s="81">
        <v>3.3E-3</v>
      </c>
      <c r="U116" s="4" t="s">
        <v>6</v>
      </c>
    </row>
    <row r="117" spans="1:22">
      <c r="G117" s="80" t="s">
        <v>20</v>
      </c>
      <c r="H117" s="81">
        <v>3.5999999999999999E-3</v>
      </c>
      <c r="U117" s="4" t="s">
        <v>6</v>
      </c>
    </row>
    <row r="118" spans="1:22">
      <c r="G118" s="80" t="s">
        <v>21</v>
      </c>
      <c r="H118" s="81">
        <v>3.7000000000000002E-3</v>
      </c>
      <c r="Q118" s="4" t="s">
        <v>6</v>
      </c>
    </row>
    <row r="119" spans="1:22">
      <c r="G119" s="80" t="s">
        <v>22</v>
      </c>
      <c r="H119" s="81">
        <v>3.8E-3</v>
      </c>
    </row>
    <row r="120" spans="1:22">
      <c r="G120" s="80" t="s">
        <v>23</v>
      </c>
      <c r="H120" s="81">
        <v>3.7000000000000002E-3</v>
      </c>
    </row>
    <row r="121" spans="1:22">
      <c r="G121" s="80" t="s">
        <v>10</v>
      </c>
      <c r="H121" s="81">
        <v>4.0000000000000001E-3</v>
      </c>
    </row>
    <row r="122" spans="1:22">
      <c r="G122" s="80" t="s">
        <v>11</v>
      </c>
      <c r="H122" s="81">
        <v>4.0000000000000001E-3</v>
      </c>
    </row>
    <row r="123" spans="1:22">
      <c r="G123" s="80" t="s">
        <v>87</v>
      </c>
      <c r="H123" s="81">
        <v>3.8999999999999998E-3</v>
      </c>
    </row>
    <row r="124" spans="1:22">
      <c r="G124" s="80" t="s">
        <v>88</v>
      </c>
      <c r="H124" s="81"/>
    </row>
    <row r="125" spans="1:22">
      <c r="G125" s="80" t="s">
        <v>16</v>
      </c>
      <c r="H125" s="81"/>
    </row>
    <row r="126" spans="1:22">
      <c r="G126" s="80" t="s">
        <v>17</v>
      </c>
      <c r="H126" s="81"/>
    </row>
    <row r="128" spans="1:22">
      <c r="I128" s="4" t="s">
        <v>6</v>
      </c>
    </row>
  </sheetData>
  <mergeCells count="3">
    <mergeCell ref="H4:O4"/>
    <mergeCell ref="P4:U4"/>
    <mergeCell ref="H5:U5"/>
  </mergeCells>
  <conditionalFormatting sqref="E43:E44 E67:E68 E91:E92 G70 H114:J114 L114:L115 H9:J9 H13:J13 H34:J34 H38:J38 H58:J58 H62:J62 H82:J82 H86:J86 H17:J17 L17 L42:L43 L66:L67 L90:L91 H18:I18 H45:J48 H69:J72 H93:J96 N90:U91 N66:U67 N42:U43 N17:U17 N114:U115 N70:T70 N71:U72 L20:L24 N20:U24 H19:J24 N45:U48 H44 L45:L48 N69:U69 V68 L69:L72 N93:U96 V92 L93:L96 N9:U9 I115:J115 E17:G19 L105 H105:J105 N109:U110 H109:J110 L109:L110 N105:U105 H106:U108 K19:U19 G42:J43 G66:J67 G90:J91">
    <cfRule type="cellIs" dxfId="228" priority="229" operator="lessThan">
      <formula>0</formula>
    </cfRule>
  </conditionalFormatting>
  <conditionalFormatting sqref="E42">
    <cfRule type="cellIs" dxfId="227" priority="228" operator="lessThan">
      <formula>0</formula>
    </cfRule>
  </conditionalFormatting>
  <conditionalFormatting sqref="E66">
    <cfRule type="cellIs" dxfId="226" priority="227" operator="lessThan">
      <formula>0</formula>
    </cfRule>
  </conditionalFormatting>
  <conditionalFormatting sqref="E90">
    <cfRule type="cellIs" dxfId="225" priority="226" operator="lessThan">
      <formula>0</formula>
    </cfRule>
  </conditionalFormatting>
  <conditionalFormatting sqref="V17">
    <cfRule type="cellIs" dxfId="224" priority="225" operator="lessThan">
      <formula>0</formula>
    </cfRule>
  </conditionalFormatting>
  <conditionalFormatting sqref="V42">
    <cfRule type="cellIs" dxfId="223" priority="224" operator="lessThan">
      <formula>0</formula>
    </cfRule>
  </conditionalFormatting>
  <conditionalFormatting sqref="V66">
    <cfRule type="cellIs" dxfId="222" priority="223" operator="lessThan">
      <formula>0</formula>
    </cfRule>
  </conditionalFormatting>
  <conditionalFormatting sqref="V90">
    <cfRule type="cellIs" dxfId="221" priority="222" operator="lessThan">
      <formula>0</formula>
    </cfRule>
  </conditionalFormatting>
  <conditionalFormatting sqref="V18">
    <cfRule type="cellIs" dxfId="220" priority="221" operator="lessThan">
      <formula>0</formula>
    </cfRule>
  </conditionalFormatting>
  <conditionalFormatting sqref="V43">
    <cfRule type="cellIs" dxfId="219" priority="220" operator="lessThan">
      <formula>0</formula>
    </cfRule>
  </conditionalFormatting>
  <conditionalFormatting sqref="V67">
    <cfRule type="cellIs" dxfId="218" priority="219" operator="lessThan">
      <formula>0</formula>
    </cfRule>
  </conditionalFormatting>
  <conditionalFormatting sqref="V91">
    <cfRule type="cellIs" dxfId="217" priority="218" operator="lessThan">
      <formula>0</formula>
    </cfRule>
  </conditionalFormatting>
  <conditionalFormatting sqref="G44">
    <cfRule type="cellIs" dxfId="216" priority="217" operator="lessThan">
      <formula>0</formula>
    </cfRule>
  </conditionalFormatting>
  <conditionalFormatting sqref="G68">
    <cfRule type="cellIs" dxfId="215" priority="216" operator="lessThan">
      <formula>0</formula>
    </cfRule>
  </conditionalFormatting>
  <conditionalFormatting sqref="G92">
    <cfRule type="cellIs" dxfId="214" priority="215" operator="lessThan">
      <formula>0</formula>
    </cfRule>
  </conditionalFormatting>
  <conditionalFormatting sqref="E20:E21">
    <cfRule type="cellIs" dxfId="213" priority="214" operator="lessThan">
      <formula>0</formula>
    </cfRule>
  </conditionalFormatting>
  <conditionalFormatting sqref="V20:V21">
    <cfRule type="cellIs" dxfId="212" priority="213" operator="lessThan">
      <formula>0</formula>
    </cfRule>
  </conditionalFormatting>
  <conditionalFormatting sqref="G20:G21">
    <cfRule type="cellIs" dxfId="211" priority="212" operator="lessThan">
      <formula>0</formula>
    </cfRule>
  </conditionalFormatting>
  <conditionalFormatting sqref="E45">
    <cfRule type="cellIs" dxfId="210" priority="211" operator="lessThan">
      <formula>0</formula>
    </cfRule>
  </conditionalFormatting>
  <conditionalFormatting sqref="V45">
    <cfRule type="cellIs" dxfId="209" priority="210" operator="lessThan">
      <formula>0</formula>
    </cfRule>
  </conditionalFormatting>
  <conditionalFormatting sqref="G45">
    <cfRule type="cellIs" dxfId="208" priority="209" operator="lessThan">
      <formula>0</formula>
    </cfRule>
  </conditionalFormatting>
  <conditionalFormatting sqref="E69">
    <cfRule type="cellIs" dxfId="207" priority="208" operator="lessThan">
      <formula>0</formula>
    </cfRule>
  </conditionalFormatting>
  <conditionalFormatting sqref="V69">
    <cfRule type="cellIs" dxfId="206" priority="207" operator="lessThan">
      <formula>0</formula>
    </cfRule>
  </conditionalFormatting>
  <conditionalFormatting sqref="G69">
    <cfRule type="cellIs" dxfId="205" priority="206" operator="lessThan">
      <formula>0</formula>
    </cfRule>
  </conditionalFormatting>
  <conditionalFormatting sqref="E93:E94">
    <cfRule type="cellIs" dxfId="204" priority="205" operator="lessThan">
      <formula>0</formula>
    </cfRule>
  </conditionalFormatting>
  <conditionalFormatting sqref="V93">
    <cfRule type="cellIs" dxfId="203" priority="204" operator="lessThan">
      <formula>0</formula>
    </cfRule>
  </conditionalFormatting>
  <conditionalFormatting sqref="G93:G94">
    <cfRule type="cellIs" dxfId="202" priority="203" operator="lessThan">
      <formula>0</formula>
    </cfRule>
  </conditionalFormatting>
  <conditionalFormatting sqref="E22:E24">
    <cfRule type="cellIs" dxfId="201" priority="202" operator="lessThan">
      <formula>0</formula>
    </cfRule>
  </conditionalFormatting>
  <conditionalFormatting sqref="V22:V24">
    <cfRule type="cellIs" dxfId="200" priority="201" operator="lessThan">
      <formula>0</formula>
    </cfRule>
  </conditionalFormatting>
  <conditionalFormatting sqref="G22:G24">
    <cfRule type="cellIs" dxfId="199" priority="200" operator="lessThan">
      <formula>0</formula>
    </cfRule>
  </conditionalFormatting>
  <conditionalFormatting sqref="E47:E48">
    <cfRule type="cellIs" dxfId="198" priority="199" operator="lessThan">
      <formula>0</formula>
    </cfRule>
  </conditionalFormatting>
  <conditionalFormatting sqref="V47:V48">
    <cfRule type="cellIs" dxfId="197" priority="198" operator="lessThan">
      <formula>0</formula>
    </cfRule>
  </conditionalFormatting>
  <conditionalFormatting sqref="G47:G48">
    <cfRule type="cellIs" dxfId="196" priority="197" operator="lessThan">
      <formula>0</formula>
    </cfRule>
  </conditionalFormatting>
  <conditionalFormatting sqref="E71:E72">
    <cfRule type="cellIs" dxfId="195" priority="196" operator="lessThan">
      <formula>0</formula>
    </cfRule>
  </conditionalFormatting>
  <conditionalFormatting sqref="G71:G72">
    <cfRule type="cellIs" dxfId="194" priority="195" operator="lessThan">
      <formula>0</formula>
    </cfRule>
  </conditionalFormatting>
  <conditionalFormatting sqref="E46">
    <cfRule type="cellIs" dxfId="193" priority="194" operator="lessThan">
      <formula>0</formula>
    </cfRule>
  </conditionalFormatting>
  <conditionalFormatting sqref="G46">
    <cfRule type="cellIs" dxfId="192" priority="193" operator="lessThan">
      <formula>0</formula>
    </cfRule>
  </conditionalFormatting>
  <conditionalFormatting sqref="D70">
    <cfRule type="cellIs" dxfId="191" priority="192" operator="lessThan">
      <formula>0</formula>
    </cfRule>
  </conditionalFormatting>
  <conditionalFormatting sqref="U70">
    <cfRule type="cellIs" dxfId="190" priority="191" operator="lessThan">
      <formula>0</formula>
    </cfRule>
  </conditionalFormatting>
  <conditionalFormatting sqref="E70">
    <cfRule type="cellIs" dxfId="189" priority="190" operator="lessThan">
      <formula>0</formula>
    </cfRule>
  </conditionalFormatting>
  <conditionalFormatting sqref="E95:E96 E105:E115">
    <cfRule type="cellIs" dxfId="188" priority="189" operator="lessThan">
      <formula>0</formula>
    </cfRule>
  </conditionalFormatting>
  <conditionalFormatting sqref="G95:G96 G105:G115">
    <cfRule type="cellIs" dxfId="187" priority="188" operator="lessThan">
      <formula>0</formula>
    </cfRule>
  </conditionalFormatting>
  <conditionalFormatting sqref="V71">
    <cfRule type="cellIs" dxfId="186" priority="187" operator="lessThan">
      <formula>0</formula>
    </cfRule>
  </conditionalFormatting>
  <conditionalFormatting sqref="V95">
    <cfRule type="cellIs" dxfId="185" priority="186" operator="lessThan">
      <formula>0</formula>
    </cfRule>
  </conditionalFormatting>
  <conditionalFormatting sqref="L13">
    <cfRule type="cellIs" dxfId="184" priority="185" operator="lessThan">
      <formula>0</formula>
    </cfRule>
  </conditionalFormatting>
  <conditionalFormatting sqref="L34">
    <cfRule type="cellIs" dxfId="183" priority="184" operator="lessThan">
      <formula>0</formula>
    </cfRule>
  </conditionalFormatting>
  <conditionalFormatting sqref="L38">
    <cfRule type="cellIs" dxfId="182" priority="183" operator="lessThan">
      <formula>0</formula>
    </cfRule>
  </conditionalFormatting>
  <conditionalFormatting sqref="L58">
    <cfRule type="cellIs" dxfId="181" priority="182" operator="lessThan">
      <formula>0</formula>
    </cfRule>
  </conditionalFormatting>
  <conditionalFormatting sqref="L62">
    <cfRule type="cellIs" dxfId="180" priority="181" operator="lessThan">
      <formula>0</formula>
    </cfRule>
  </conditionalFormatting>
  <conditionalFormatting sqref="L82">
    <cfRule type="cellIs" dxfId="179" priority="180" operator="lessThan">
      <formula>0</formula>
    </cfRule>
  </conditionalFormatting>
  <conditionalFormatting sqref="L86">
    <cfRule type="cellIs" dxfId="178" priority="179" operator="lessThan">
      <formula>0</formula>
    </cfRule>
  </conditionalFormatting>
  <conditionalFormatting sqref="N13">
    <cfRule type="cellIs" dxfId="177" priority="178" operator="lessThan">
      <formula>0</formula>
    </cfRule>
  </conditionalFormatting>
  <conditionalFormatting sqref="N34">
    <cfRule type="cellIs" dxfId="176" priority="177" operator="lessThan">
      <formula>0</formula>
    </cfRule>
  </conditionalFormatting>
  <conditionalFormatting sqref="N38">
    <cfRule type="cellIs" dxfId="175" priority="176" operator="lessThan">
      <formula>0</formula>
    </cfRule>
  </conditionalFormatting>
  <conditionalFormatting sqref="N62">
    <cfRule type="cellIs" dxfId="174" priority="175" operator="lessThan">
      <formula>0</formula>
    </cfRule>
  </conditionalFormatting>
  <conditionalFormatting sqref="N82">
    <cfRule type="cellIs" dxfId="173" priority="174" operator="lessThan">
      <formula>0</formula>
    </cfRule>
  </conditionalFormatting>
  <conditionalFormatting sqref="N86">
    <cfRule type="cellIs" dxfId="172" priority="173" operator="lessThan">
      <formula>0</formula>
    </cfRule>
  </conditionalFormatting>
  <conditionalFormatting sqref="N58">
    <cfRule type="cellIs" dxfId="171" priority="172" operator="lessThan">
      <formula>0</formula>
    </cfRule>
  </conditionalFormatting>
  <conditionalFormatting sqref="L9">
    <cfRule type="cellIs" dxfId="170" priority="171" operator="lessThan">
      <formula>0</formula>
    </cfRule>
  </conditionalFormatting>
  <conditionalFormatting sqref="K34">
    <cfRule type="cellIs" dxfId="169" priority="167" operator="lessThan">
      <formula>0</formula>
    </cfRule>
  </conditionalFormatting>
  <conditionalFormatting sqref="K17 K42 K90 K66 K20:K24 K45:K48 K69:K72 K93:K96 K105 K109:K115">
    <cfRule type="cellIs" dxfId="168" priority="170" operator="lessThan">
      <formula>0</formula>
    </cfRule>
  </conditionalFormatting>
  <conditionalFormatting sqref="K9">
    <cfRule type="cellIs" dxfId="167" priority="169" operator="lessThan">
      <formula>0</formula>
    </cfRule>
  </conditionalFormatting>
  <conditionalFormatting sqref="K13">
    <cfRule type="cellIs" dxfId="166" priority="168" operator="lessThan">
      <formula>0</formula>
    </cfRule>
  </conditionalFormatting>
  <conditionalFormatting sqref="K38">
    <cfRule type="cellIs" dxfId="165" priority="166" operator="lessThan">
      <formula>0</formula>
    </cfRule>
  </conditionalFormatting>
  <conditionalFormatting sqref="K58">
    <cfRule type="cellIs" dxfId="164" priority="165" operator="lessThan">
      <formula>0</formula>
    </cfRule>
  </conditionalFormatting>
  <conditionalFormatting sqref="K62">
    <cfRule type="cellIs" dxfId="163" priority="164" operator="lessThan">
      <formula>0</formula>
    </cfRule>
  </conditionalFormatting>
  <conditionalFormatting sqref="K82">
    <cfRule type="cellIs" dxfId="162" priority="163" operator="lessThan">
      <formula>0</formula>
    </cfRule>
  </conditionalFormatting>
  <conditionalFormatting sqref="K86">
    <cfRule type="cellIs" dxfId="161" priority="162" operator="lessThan">
      <formula>0</formula>
    </cfRule>
  </conditionalFormatting>
  <conditionalFormatting sqref="L111:L113 J111:J113">
    <cfRule type="cellIs" dxfId="160" priority="161" operator="lessThan">
      <formula>0</formula>
    </cfRule>
  </conditionalFormatting>
  <conditionalFormatting sqref="V105:V115">
    <cfRule type="cellIs" dxfId="159" priority="160" operator="lessThan">
      <formula>0</formula>
    </cfRule>
  </conditionalFormatting>
  <conditionalFormatting sqref="V44">
    <cfRule type="cellIs" dxfId="158" priority="159" operator="lessThan">
      <formula>0</formula>
    </cfRule>
  </conditionalFormatting>
  <conditionalFormatting sqref="V19">
    <cfRule type="cellIs" dxfId="157" priority="158" operator="lessThan">
      <formula>0</formula>
    </cfRule>
  </conditionalFormatting>
  <conditionalFormatting sqref="F43:F44 F67:F68 F91:F92">
    <cfRule type="cellIs" dxfId="156" priority="157" operator="lessThan">
      <formula>0</formula>
    </cfRule>
  </conditionalFormatting>
  <conditionalFormatting sqref="F42">
    <cfRule type="cellIs" dxfId="155" priority="156" operator="lessThan">
      <formula>0</formula>
    </cfRule>
  </conditionalFormatting>
  <conditionalFormatting sqref="F66">
    <cfRule type="cellIs" dxfId="154" priority="155" operator="lessThan">
      <formula>0</formula>
    </cfRule>
  </conditionalFormatting>
  <conditionalFormatting sqref="F90">
    <cfRule type="cellIs" dxfId="153" priority="154" operator="lessThan">
      <formula>0</formula>
    </cfRule>
  </conditionalFormatting>
  <conditionalFormatting sqref="F20:F21">
    <cfRule type="cellIs" dxfId="152" priority="153" operator="lessThan">
      <formula>0</formula>
    </cfRule>
  </conditionalFormatting>
  <conditionalFormatting sqref="F45">
    <cfRule type="cellIs" dxfId="151" priority="152" operator="lessThan">
      <formula>0</formula>
    </cfRule>
  </conditionalFormatting>
  <conditionalFormatting sqref="F69">
    <cfRule type="cellIs" dxfId="150" priority="151" operator="lessThan">
      <formula>0</formula>
    </cfRule>
  </conditionalFormatting>
  <conditionalFormatting sqref="F93:F94">
    <cfRule type="cellIs" dxfId="149" priority="150" operator="lessThan">
      <formula>0</formula>
    </cfRule>
  </conditionalFormatting>
  <conditionalFormatting sqref="F22:F24">
    <cfRule type="cellIs" dxfId="148" priority="149" operator="lessThan">
      <formula>0</formula>
    </cfRule>
  </conditionalFormatting>
  <conditionalFormatting sqref="F47:F48">
    <cfRule type="cellIs" dxfId="147" priority="148" operator="lessThan">
      <formula>0</formula>
    </cfRule>
  </conditionalFormatting>
  <conditionalFormatting sqref="F71:F72">
    <cfRule type="cellIs" dxfId="146" priority="147" operator="lessThan">
      <formula>0</formula>
    </cfRule>
  </conditionalFormatting>
  <conditionalFormatting sqref="F46">
    <cfRule type="cellIs" dxfId="145" priority="146" operator="lessThan">
      <formula>0</formula>
    </cfRule>
  </conditionalFormatting>
  <conditionalFormatting sqref="F70">
    <cfRule type="cellIs" dxfId="144" priority="145" operator="lessThan">
      <formula>0</formula>
    </cfRule>
  </conditionalFormatting>
  <conditionalFormatting sqref="F95:F96 F105:F115">
    <cfRule type="cellIs" dxfId="143" priority="144" operator="lessThan">
      <formula>0</formula>
    </cfRule>
  </conditionalFormatting>
  <conditionalFormatting sqref="J18 L18 N18:O18">
    <cfRule type="cellIs" dxfId="142" priority="143" operator="lessThan">
      <formula>0</formula>
    </cfRule>
  </conditionalFormatting>
  <conditionalFormatting sqref="M114:M115 M17 M42 M66 M90 M20:M24 M45:M48 M69:M72 M93:M96 M105 M109:M110">
    <cfRule type="cellIs" dxfId="141" priority="142" operator="lessThan">
      <formula>0</formula>
    </cfRule>
  </conditionalFormatting>
  <conditionalFormatting sqref="M13">
    <cfRule type="cellIs" dxfId="140" priority="141" operator="lessThan">
      <formula>0</formula>
    </cfRule>
  </conditionalFormatting>
  <conditionalFormatting sqref="M34">
    <cfRule type="cellIs" dxfId="139" priority="140" operator="lessThan">
      <formula>0</formula>
    </cfRule>
  </conditionalFormatting>
  <conditionalFormatting sqref="M38">
    <cfRule type="cellIs" dxfId="138" priority="139" operator="lessThan">
      <formula>0</formula>
    </cfRule>
  </conditionalFormatting>
  <conditionalFormatting sqref="M58">
    <cfRule type="cellIs" dxfId="137" priority="138" operator="lessThan">
      <formula>0</formula>
    </cfRule>
  </conditionalFormatting>
  <conditionalFormatting sqref="M62">
    <cfRule type="cellIs" dxfId="136" priority="137" operator="lessThan">
      <formula>0</formula>
    </cfRule>
  </conditionalFormatting>
  <conditionalFormatting sqref="M82">
    <cfRule type="cellIs" dxfId="135" priority="136" operator="lessThan">
      <formula>0</formula>
    </cfRule>
  </conditionalFormatting>
  <conditionalFormatting sqref="M86">
    <cfRule type="cellIs" dxfId="134" priority="135" operator="lessThan">
      <formula>0</formula>
    </cfRule>
  </conditionalFormatting>
  <conditionalFormatting sqref="M9">
    <cfRule type="cellIs" dxfId="133" priority="134" operator="lessThan">
      <formula>0</formula>
    </cfRule>
  </conditionalFormatting>
  <conditionalFormatting sqref="M111:M113">
    <cfRule type="cellIs" dxfId="132" priority="133" operator="lessThan">
      <formula>0</formula>
    </cfRule>
  </conditionalFormatting>
  <conditionalFormatting sqref="I44:O44">
    <cfRule type="cellIs" dxfId="131" priority="132" operator="lessThan">
      <formula>0</formula>
    </cfRule>
  </conditionalFormatting>
  <conditionalFormatting sqref="H68">
    <cfRule type="cellIs" dxfId="130" priority="131" operator="lessThan">
      <formula>0</formula>
    </cfRule>
  </conditionalFormatting>
  <conditionalFormatting sqref="I68:O68">
    <cfRule type="cellIs" dxfId="129" priority="130" operator="lessThan">
      <formula>0</formula>
    </cfRule>
  </conditionalFormatting>
  <conditionalFormatting sqref="H92">
    <cfRule type="cellIs" dxfId="128" priority="129" operator="lessThan">
      <formula>0</formula>
    </cfRule>
  </conditionalFormatting>
  <conditionalFormatting sqref="I92:O92">
    <cfRule type="cellIs" dxfId="127" priority="128" operator="lessThan">
      <formula>0</formula>
    </cfRule>
  </conditionalFormatting>
  <conditionalFormatting sqref="O13:U13">
    <cfRule type="cellIs" dxfId="126" priority="127" operator="lessThan">
      <formula>0</formula>
    </cfRule>
  </conditionalFormatting>
  <conditionalFormatting sqref="O34:U34">
    <cfRule type="cellIs" dxfId="125" priority="126" operator="lessThan">
      <formula>0</formula>
    </cfRule>
  </conditionalFormatting>
  <conditionalFormatting sqref="O38:U38">
    <cfRule type="cellIs" dxfId="124" priority="125" operator="lessThan">
      <formula>0</formula>
    </cfRule>
  </conditionalFormatting>
  <conditionalFormatting sqref="O58:U58">
    <cfRule type="cellIs" dxfId="123" priority="124" operator="lessThan">
      <formula>0</formula>
    </cfRule>
  </conditionalFormatting>
  <conditionalFormatting sqref="O62:U62">
    <cfRule type="cellIs" dxfId="122" priority="123" operator="lessThan">
      <formula>0</formula>
    </cfRule>
  </conditionalFormatting>
  <conditionalFormatting sqref="O82:U82">
    <cfRule type="cellIs" dxfId="121" priority="122" operator="lessThan">
      <formula>0</formula>
    </cfRule>
  </conditionalFormatting>
  <conditionalFormatting sqref="O86:U86">
    <cfRule type="cellIs" dxfId="120" priority="121" operator="lessThan">
      <formula>0</formula>
    </cfRule>
  </conditionalFormatting>
  <conditionalFormatting sqref="P18">
    <cfRule type="cellIs" dxfId="119" priority="120" operator="lessThan">
      <formula>0</formula>
    </cfRule>
  </conditionalFormatting>
  <conditionalFormatting sqref="P44:T44">
    <cfRule type="cellIs" dxfId="118" priority="119" operator="lessThan">
      <formula>0</formula>
    </cfRule>
  </conditionalFormatting>
  <conditionalFormatting sqref="P68:T68">
    <cfRule type="cellIs" dxfId="117" priority="118" operator="lessThan">
      <formula>0</formula>
    </cfRule>
  </conditionalFormatting>
  <conditionalFormatting sqref="P92:T92">
    <cfRule type="cellIs" dxfId="116" priority="117" operator="lessThan">
      <formula>0</formula>
    </cfRule>
  </conditionalFormatting>
  <conditionalFormatting sqref="H115">
    <cfRule type="cellIs" dxfId="115" priority="116" operator="lessThan">
      <formula>0</formula>
    </cfRule>
  </conditionalFormatting>
  <conditionalFormatting sqref="Q18:U18">
    <cfRule type="cellIs" dxfId="114" priority="115" operator="lessThan">
      <formula>0</formula>
    </cfRule>
  </conditionalFormatting>
  <conditionalFormatting sqref="V27">
    <cfRule type="cellIs" dxfId="113" priority="95" operator="lessThan">
      <formula>0</formula>
    </cfRule>
  </conditionalFormatting>
  <conditionalFormatting sqref="H116">
    <cfRule type="cellIs" dxfId="112" priority="114" operator="lessThan">
      <formula>0</formula>
    </cfRule>
  </conditionalFormatting>
  <conditionalFormatting sqref="E25:E32 G30:U30 G25:G29 G31:G32">
    <cfRule type="cellIs" dxfId="111" priority="113" operator="lessThan">
      <formula>0</formula>
    </cfRule>
  </conditionalFormatting>
  <conditionalFormatting sqref="V29:V30 V32">
    <cfRule type="cellIs" dxfId="110" priority="112" operator="lessThan">
      <formula>0</formula>
    </cfRule>
  </conditionalFormatting>
  <conditionalFormatting sqref="F25:F32">
    <cfRule type="cellIs" dxfId="109" priority="111" operator="lessThan">
      <formula>0</formula>
    </cfRule>
  </conditionalFormatting>
  <conditionalFormatting sqref="L49 N49:U49 H49:J49">
    <cfRule type="cellIs" dxfId="108" priority="110" operator="lessThan">
      <formula>0</formula>
    </cfRule>
  </conditionalFormatting>
  <conditionalFormatting sqref="E49">
    <cfRule type="cellIs" dxfId="107" priority="109" operator="lessThan">
      <formula>0</formula>
    </cfRule>
  </conditionalFormatting>
  <conditionalFormatting sqref="V49">
    <cfRule type="cellIs" dxfId="106" priority="108" operator="lessThan">
      <formula>0</formula>
    </cfRule>
  </conditionalFormatting>
  <conditionalFormatting sqref="G49">
    <cfRule type="cellIs" dxfId="105" priority="107" operator="lessThan">
      <formula>0</formula>
    </cfRule>
  </conditionalFormatting>
  <conditionalFormatting sqref="K49">
    <cfRule type="cellIs" dxfId="104" priority="106" operator="lessThan">
      <formula>0</formula>
    </cfRule>
  </conditionalFormatting>
  <conditionalFormatting sqref="F49">
    <cfRule type="cellIs" dxfId="103" priority="105" operator="lessThan">
      <formula>0</formula>
    </cfRule>
  </conditionalFormatting>
  <conditionalFormatting sqref="M49">
    <cfRule type="cellIs" dxfId="102" priority="104" operator="lessThan">
      <formula>0</formula>
    </cfRule>
  </conditionalFormatting>
  <conditionalFormatting sqref="E50:E56 G53 H56:R56 G52:Q52 G55:Q55 G50:G51 H54:T54">
    <cfRule type="cellIs" dxfId="101" priority="103" operator="lessThan">
      <formula>0</formula>
    </cfRule>
  </conditionalFormatting>
  <conditionalFormatting sqref="V50:V51 V54:V56">
    <cfRule type="cellIs" dxfId="100" priority="102" operator="lessThan">
      <formula>0</formula>
    </cfRule>
  </conditionalFormatting>
  <conditionalFormatting sqref="F50:F56">
    <cfRule type="cellIs" dxfId="99" priority="101" operator="lessThan">
      <formula>0</formula>
    </cfRule>
  </conditionalFormatting>
  <conditionalFormatting sqref="H53">
    <cfRule type="cellIs" dxfId="98" priority="100" operator="lessThan">
      <formula>0</formula>
    </cfRule>
  </conditionalFormatting>
  <conditionalFormatting sqref="I53">
    <cfRule type="cellIs" dxfId="97" priority="99" operator="lessThan">
      <formula>0</formula>
    </cfRule>
  </conditionalFormatting>
  <conditionalFormatting sqref="J53:Q53">
    <cfRule type="cellIs" dxfId="96" priority="98" operator="lessThan">
      <formula>0</formula>
    </cfRule>
  </conditionalFormatting>
  <conditionalFormatting sqref="V25">
    <cfRule type="cellIs" dxfId="95" priority="97" operator="lessThan">
      <formula>0</formula>
    </cfRule>
  </conditionalFormatting>
  <conditionalFormatting sqref="V26">
    <cfRule type="cellIs" dxfId="94" priority="96" operator="lessThan">
      <formula>0</formula>
    </cfRule>
  </conditionalFormatting>
  <conditionalFormatting sqref="G73">
    <cfRule type="cellIs" dxfId="93" priority="83" operator="lessThan">
      <formula>0</formula>
    </cfRule>
  </conditionalFormatting>
  <conditionalFormatting sqref="V28">
    <cfRule type="cellIs" dxfId="92" priority="94" operator="lessThan">
      <formula>0</formula>
    </cfRule>
  </conditionalFormatting>
  <conditionalFormatting sqref="V79:V80">
    <cfRule type="cellIs" dxfId="91" priority="78" operator="lessThan">
      <formula>0</formula>
    </cfRule>
  </conditionalFormatting>
  <conditionalFormatting sqref="R55">
    <cfRule type="cellIs" dxfId="90" priority="93" operator="lessThan">
      <formula>0</formula>
    </cfRule>
  </conditionalFormatting>
  <conditionalFormatting sqref="V52:V53">
    <cfRule type="cellIs" dxfId="89" priority="92" operator="lessThan">
      <formula>0</formula>
    </cfRule>
  </conditionalFormatting>
  <conditionalFormatting sqref="H31:R32">
    <cfRule type="cellIs" dxfId="88" priority="87" operator="lessThan">
      <formula>0</formula>
    </cfRule>
  </conditionalFormatting>
  <conditionalFormatting sqref="V76:V77">
    <cfRule type="cellIs" dxfId="87" priority="72" operator="lessThan">
      <formula>0</formula>
    </cfRule>
  </conditionalFormatting>
  <conditionalFormatting sqref="H77">
    <cfRule type="cellIs" dxfId="86" priority="76" operator="lessThan">
      <formula>0</formula>
    </cfRule>
  </conditionalFormatting>
  <conditionalFormatting sqref="G118:G120">
    <cfRule type="cellIs" dxfId="85" priority="90" operator="lessThan">
      <formula>0</formula>
    </cfRule>
  </conditionalFormatting>
  <conditionalFormatting sqref="H117:H120">
    <cfRule type="cellIs" dxfId="84" priority="89" operator="lessThan">
      <formula>0</formula>
    </cfRule>
  </conditionalFormatting>
  <conditionalFormatting sqref="G116:G117">
    <cfRule type="cellIs" dxfId="83" priority="91" operator="lessThan">
      <formula>0</formula>
    </cfRule>
  </conditionalFormatting>
  <conditionalFormatting sqref="J77 L77:Q77">
    <cfRule type="cellIs" dxfId="82" priority="74" operator="lessThan">
      <formula>0</formula>
    </cfRule>
  </conditionalFormatting>
  <conditionalFormatting sqref="G104">
    <cfRule type="cellIs" dxfId="81" priority="50" operator="lessThan">
      <formula>0</formula>
    </cfRule>
  </conditionalFormatting>
  <conditionalFormatting sqref="H29:S29">
    <cfRule type="cellIs" dxfId="80" priority="88" operator="lessThan">
      <formula>0</formula>
    </cfRule>
  </conditionalFormatting>
  <conditionalFormatting sqref="L73 N73:U73 H73:J73">
    <cfRule type="cellIs" dxfId="79" priority="86" operator="lessThan">
      <formula>0</formula>
    </cfRule>
  </conditionalFormatting>
  <conditionalFormatting sqref="E73">
    <cfRule type="cellIs" dxfId="78" priority="85" operator="lessThan">
      <formula>0</formula>
    </cfRule>
  </conditionalFormatting>
  <conditionalFormatting sqref="V73">
    <cfRule type="cellIs" dxfId="77" priority="84" operator="lessThan">
      <formula>0</formula>
    </cfRule>
  </conditionalFormatting>
  <conditionalFormatting sqref="K73">
    <cfRule type="cellIs" dxfId="76" priority="82" operator="lessThan">
      <formula>0</formula>
    </cfRule>
  </conditionalFormatting>
  <conditionalFormatting sqref="F73">
    <cfRule type="cellIs" dxfId="75" priority="81" operator="lessThan">
      <formula>0</formula>
    </cfRule>
  </conditionalFormatting>
  <conditionalFormatting sqref="M73">
    <cfRule type="cellIs" dxfId="74" priority="80" operator="lessThan">
      <formula>0</formula>
    </cfRule>
  </conditionalFormatting>
  <conditionalFormatting sqref="E74:E80 H80:R80 G79:Q79 G74:G77">
    <cfRule type="cellIs" dxfId="73" priority="79" operator="lessThan">
      <formula>0</formula>
    </cfRule>
  </conditionalFormatting>
  <conditionalFormatting sqref="F74:F80">
    <cfRule type="cellIs" dxfId="72" priority="77" operator="lessThan">
      <formula>0</formula>
    </cfRule>
  </conditionalFormatting>
  <conditionalFormatting sqref="J101:Q101">
    <cfRule type="cellIs" dxfId="71" priority="59" operator="lessThan">
      <formula>0</formula>
    </cfRule>
  </conditionalFormatting>
  <conditionalFormatting sqref="I77">
    <cfRule type="cellIs" dxfId="70" priority="75" operator="lessThan">
      <formula>0</formula>
    </cfRule>
  </conditionalFormatting>
  <conditionalFormatting sqref="G78">
    <cfRule type="cellIs" dxfId="69" priority="54" operator="lessThan">
      <formula>0</formula>
    </cfRule>
  </conditionalFormatting>
  <conditionalFormatting sqref="R103">
    <cfRule type="cellIs" dxfId="68" priority="58" operator="lessThan">
      <formula>0</formula>
    </cfRule>
  </conditionalFormatting>
  <conditionalFormatting sqref="I101">
    <cfRule type="cellIs" dxfId="67" priority="60" operator="lessThan">
      <formula>0</formula>
    </cfRule>
  </conditionalFormatting>
  <conditionalFormatting sqref="R79">
    <cfRule type="cellIs" dxfId="66" priority="73" operator="lessThan">
      <formula>0</formula>
    </cfRule>
  </conditionalFormatting>
  <conditionalFormatting sqref="V100">
    <cfRule type="cellIs" dxfId="65" priority="57" operator="lessThan">
      <formula>0</formula>
    </cfRule>
  </conditionalFormatting>
  <conditionalFormatting sqref="H101">
    <cfRule type="cellIs" dxfId="64" priority="61" operator="lessThan">
      <formula>0</formula>
    </cfRule>
  </conditionalFormatting>
  <conditionalFormatting sqref="L97 N97:U97 H97:J97">
    <cfRule type="cellIs" dxfId="63" priority="71" operator="lessThan">
      <formula>0</formula>
    </cfRule>
  </conditionalFormatting>
  <conditionalFormatting sqref="E97">
    <cfRule type="cellIs" dxfId="62" priority="70" operator="lessThan">
      <formula>0</formula>
    </cfRule>
  </conditionalFormatting>
  <conditionalFormatting sqref="V97">
    <cfRule type="cellIs" dxfId="61" priority="69" operator="lessThan">
      <formula>0</formula>
    </cfRule>
  </conditionalFormatting>
  <conditionalFormatting sqref="G97">
    <cfRule type="cellIs" dxfId="60" priority="68" operator="lessThan">
      <formula>0</formula>
    </cfRule>
  </conditionalFormatting>
  <conditionalFormatting sqref="K97">
    <cfRule type="cellIs" dxfId="59" priority="67" operator="lessThan">
      <formula>0</formula>
    </cfRule>
  </conditionalFormatting>
  <conditionalFormatting sqref="F97">
    <cfRule type="cellIs" dxfId="58" priority="66" operator="lessThan">
      <formula>0</formula>
    </cfRule>
  </conditionalFormatting>
  <conditionalFormatting sqref="M97">
    <cfRule type="cellIs" dxfId="57" priority="65" operator="lessThan">
      <formula>0</formula>
    </cfRule>
  </conditionalFormatting>
  <conditionalFormatting sqref="E98:E104 G103:Q103 H104:R104 G98:G101">
    <cfRule type="cellIs" dxfId="56" priority="64" operator="lessThan">
      <formula>0</formula>
    </cfRule>
  </conditionalFormatting>
  <conditionalFormatting sqref="V103:V104">
    <cfRule type="cellIs" dxfId="55" priority="63" operator="lessThan">
      <formula>0</formula>
    </cfRule>
  </conditionalFormatting>
  <conditionalFormatting sqref="F98:F104">
    <cfRule type="cellIs" dxfId="54" priority="62" operator="lessThan">
      <formula>0</formula>
    </cfRule>
  </conditionalFormatting>
  <conditionalFormatting sqref="G80">
    <cfRule type="cellIs" dxfId="53" priority="51" operator="lessThan">
      <formula>0</formula>
    </cfRule>
  </conditionalFormatting>
  <conditionalFormatting sqref="G121:G126">
    <cfRule type="cellIs" dxfId="52" priority="56" operator="lessThan">
      <formula>0</formula>
    </cfRule>
  </conditionalFormatting>
  <conditionalFormatting sqref="G54">
    <cfRule type="cellIs" dxfId="51" priority="55" operator="lessThan">
      <formula>0</formula>
    </cfRule>
  </conditionalFormatting>
  <conditionalFormatting sqref="G102">
    <cfRule type="cellIs" dxfId="50" priority="53" operator="lessThan">
      <formula>0</formula>
    </cfRule>
  </conditionalFormatting>
  <conditionalFormatting sqref="G56">
    <cfRule type="cellIs" dxfId="49" priority="52" operator="lessThan">
      <formula>0</formula>
    </cfRule>
  </conditionalFormatting>
  <conditionalFormatting sqref="S27:U27">
    <cfRule type="cellIs" dxfId="48" priority="49" operator="lessThan">
      <formula>0</formula>
    </cfRule>
  </conditionalFormatting>
  <conditionalFormatting sqref="T29:U29">
    <cfRule type="cellIs" dxfId="47" priority="48" operator="lessThan">
      <formula>0</formula>
    </cfRule>
  </conditionalFormatting>
  <conditionalFormatting sqref="S32:U32">
    <cfRule type="cellIs" dxfId="46" priority="47" operator="lessThan">
      <formula>0</formula>
    </cfRule>
  </conditionalFormatting>
  <conditionalFormatting sqref="S55:U55">
    <cfRule type="cellIs" dxfId="45" priority="46" operator="lessThan">
      <formula>0</formula>
    </cfRule>
  </conditionalFormatting>
  <conditionalFormatting sqref="S80:U80">
    <cfRule type="cellIs" dxfId="44" priority="41" operator="lessThan">
      <formula>0</formula>
    </cfRule>
  </conditionalFormatting>
  <conditionalFormatting sqref="S52:U52">
    <cfRule type="cellIs" dxfId="43" priority="45" operator="lessThan">
      <formula>0</formula>
    </cfRule>
  </conditionalFormatting>
  <conditionalFormatting sqref="S56:U56">
    <cfRule type="cellIs" dxfId="42" priority="44" operator="lessThan">
      <formula>0</formula>
    </cfRule>
  </conditionalFormatting>
  <conditionalFormatting sqref="S79:U79">
    <cfRule type="cellIs" dxfId="41" priority="43" operator="lessThan">
      <formula>0</formula>
    </cfRule>
  </conditionalFormatting>
  <conditionalFormatting sqref="S104:U104">
    <cfRule type="cellIs" dxfId="40" priority="39" operator="lessThan">
      <formula>0</formula>
    </cfRule>
  </conditionalFormatting>
  <conditionalFormatting sqref="T76:U76">
    <cfRule type="cellIs" dxfId="39" priority="42" operator="lessThan">
      <formula>0</formula>
    </cfRule>
  </conditionalFormatting>
  <conditionalFormatting sqref="S103:U103">
    <cfRule type="cellIs" dxfId="38" priority="40" operator="lessThan">
      <formula>0</formula>
    </cfRule>
  </conditionalFormatting>
  <conditionalFormatting sqref="V74">
    <cfRule type="cellIs" dxfId="37" priority="37" operator="lessThan">
      <formula>0</formula>
    </cfRule>
  </conditionalFormatting>
  <conditionalFormatting sqref="S78:U78">
    <cfRule type="cellIs" dxfId="36" priority="36" operator="lessThan">
      <formula>0</formula>
    </cfRule>
  </conditionalFormatting>
  <conditionalFormatting sqref="H74:T74">
    <cfRule type="cellIs" dxfId="35" priority="38" operator="lessThan">
      <formula>0</formula>
    </cfRule>
  </conditionalFormatting>
  <conditionalFormatting sqref="V78">
    <cfRule type="cellIs" dxfId="34" priority="35" operator="lessThan">
      <formula>0</formula>
    </cfRule>
  </conditionalFormatting>
  <conditionalFormatting sqref="H98:T98">
    <cfRule type="cellIs" dxfId="33" priority="34" operator="lessThan">
      <formula>0</formula>
    </cfRule>
  </conditionalFormatting>
  <conditionalFormatting sqref="V98">
    <cfRule type="cellIs" dxfId="32" priority="33" operator="lessThan">
      <formula>0</formula>
    </cfRule>
  </conditionalFormatting>
  <conditionalFormatting sqref="S100:U100">
    <cfRule type="cellIs" dxfId="31" priority="32" operator="lessThan">
      <formula>0</formula>
    </cfRule>
  </conditionalFormatting>
  <conditionalFormatting sqref="H102:T102">
    <cfRule type="cellIs" dxfId="30" priority="31" operator="lessThan">
      <formula>0</formula>
    </cfRule>
  </conditionalFormatting>
  <conditionalFormatting sqref="V102">
    <cfRule type="cellIs" dxfId="29" priority="30" operator="lessThan">
      <formula>0</formula>
    </cfRule>
  </conditionalFormatting>
  <conditionalFormatting sqref="S53:T53">
    <cfRule type="cellIs" dxfId="28" priority="29" operator="lessThan">
      <formula>0</formula>
    </cfRule>
  </conditionalFormatting>
  <conditionalFormatting sqref="S77:T77">
    <cfRule type="cellIs" dxfId="27" priority="28" operator="lessThan">
      <formula>0</formula>
    </cfRule>
  </conditionalFormatting>
  <conditionalFormatting sqref="H76:Q76">
    <cfRule type="cellIs" dxfId="26" priority="27" operator="lessThan">
      <formula>0</formula>
    </cfRule>
  </conditionalFormatting>
  <conditionalFormatting sqref="S76">
    <cfRule type="cellIs" dxfId="25" priority="26" operator="lessThan">
      <formula>0</formula>
    </cfRule>
  </conditionalFormatting>
  <conditionalFormatting sqref="R101:T101">
    <cfRule type="cellIs" dxfId="24" priority="25" operator="lessThan">
      <formula>0</formula>
    </cfRule>
  </conditionalFormatting>
  <conditionalFormatting sqref="V101">
    <cfRule type="cellIs" dxfId="23" priority="24" operator="lessThan">
      <formula>0</formula>
    </cfRule>
  </conditionalFormatting>
  <conditionalFormatting sqref="S31:V31">
    <cfRule type="cellIs" dxfId="22" priority="23" operator="lessThan">
      <formula>0</formula>
    </cfRule>
  </conditionalFormatting>
  <conditionalFormatting sqref="V46">
    <cfRule type="cellIs" dxfId="21" priority="22" operator="lessThan">
      <formula>0</formula>
    </cfRule>
  </conditionalFormatting>
  <conditionalFormatting sqref="U53">
    <cfRule type="cellIs" dxfId="20" priority="21" operator="lessThan">
      <formula>0</formula>
    </cfRule>
  </conditionalFormatting>
  <conditionalFormatting sqref="U54">
    <cfRule type="cellIs" dxfId="19" priority="20" operator="lessThan">
      <formula>0</formula>
    </cfRule>
  </conditionalFormatting>
  <conditionalFormatting sqref="U74">
    <cfRule type="cellIs" dxfId="18" priority="19" operator="lessThan">
      <formula>0</formula>
    </cfRule>
  </conditionalFormatting>
  <conditionalFormatting sqref="U77">
    <cfRule type="cellIs" dxfId="17" priority="18" operator="lessThan">
      <formula>0</formula>
    </cfRule>
  </conditionalFormatting>
  <conditionalFormatting sqref="U98">
    <cfRule type="cellIs" dxfId="16" priority="17" operator="lessThan">
      <formula>0</formula>
    </cfRule>
  </conditionalFormatting>
  <conditionalFormatting sqref="U101">
    <cfRule type="cellIs" dxfId="15" priority="16" operator="lessThan">
      <formula>0</formula>
    </cfRule>
  </conditionalFormatting>
  <conditionalFormatting sqref="U102">
    <cfRule type="cellIs" dxfId="14" priority="15" operator="lessThan">
      <formula>0</formula>
    </cfRule>
  </conditionalFormatting>
  <conditionalFormatting sqref="U44">
    <cfRule type="cellIs" dxfId="13" priority="14" operator="lessThan">
      <formula>0</formula>
    </cfRule>
  </conditionalFormatting>
  <conditionalFormatting sqref="U68">
    <cfRule type="cellIs" dxfId="12" priority="13" operator="lessThan">
      <formula>0</formula>
    </cfRule>
  </conditionalFormatting>
  <conditionalFormatting sqref="U92">
    <cfRule type="cellIs" dxfId="11" priority="12" operator="lessThan">
      <formula>0</formula>
    </cfRule>
  </conditionalFormatting>
  <conditionalFormatting sqref="H121">
    <cfRule type="cellIs" dxfId="10" priority="11" operator="lessThan">
      <formula>0</formula>
    </cfRule>
  </conditionalFormatting>
  <conditionalFormatting sqref="H122:H126">
    <cfRule type="cellIs" dxfId="9" priority="10" operator="lessThan">
      <formula>0</formula>
    </cfRule>
  </conditionalFormatting>
  <conditionalFormatting sqref="K18">
    <cfRule type="cellIs" dxfId="8" priority="9" operator="lessThan">
      <formula>0</formula>
    </cfRule>
  </conditionalFormatting>
  <conditionalFormatting sqref="M18">
    <cfRule type="cellIs" dxfId="7" priority="8" operator="lessThan">
      <formula>0</formula>
    </cfRule>
  </conditionalFormatting>
  <conditionalFormatting sqref="K43">
    <cfRule type="cellIs" dxfId="6" priority="7" operator="lessThan">
      <formula>0</formula>
    </cfRule>
  </conditionalFormatting>
  <conditionalFormatting sqref="M43">
    <cfRule type="cellIs" dxfId="5" priority="6" operator="lessThan">
      <formula>0</formula>
    </cfRule>
  </conditionalFormatting>
  <conditionalFormatting sqref="K67">
    <cfRule type="cellIs" dxfId="4" priority="5" operator="lessThan">
      <formula>0</formula>
    </cfRule>
  </conditionalFormatting>
  <conditionalFormatting sqref="M67">
    <cfRule type="cellIs" dxfId="3" priority="4" operator="lessThan">
      <formula>0</formula>
    </cfRule>
  </conditionalFormatting>
  <conditionalFormatting sqref="K77">
    <cfRule type="cellIs" dxfId="2" priority="3" operator="lessThan">
      <formula>0</formula>
    </cfRule>
  </conditionalFormatting>
  <conditionalFormatting sqref="K91">
    <cfRule type="cellIs" dxfId="1" priority="2" operator="lessThan">
      <formula>0</formula>
    </cfRule>
  </conditionalFormatting>
  <conditionalFormatting sqref="M91">
    <cfRule type="cellIs" dxfId="0" priority="1" operator="lessThan">
      <formula>0</formula>
    </cfRule>
  </conditionalFormatting>
  <pageMargins left="0.2" right="0" top="0.25" bottom="0" header="0.3" footer="0.3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C03A978CBBAD429BE1102881C1805D" ma:contentTypeVersion="76" ma:contentTypeDescription="" ma:contentTypeScope="" ma:versionID="a244bfc27867d7facc50bf4c2193b5a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2018-09-28T07:00:00+00:00</OpenedDate>
    <SignificantOrder xmlns="dc463f71-b30c-4ab2-9473-d307f9d35888">false</SignificantOrder>
    <Date1 xmlns="dc463f71-b30c-4ab2-9473-d307f9d35888">2018-09-28T07:00:00+00:00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180824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C01776-91C9-49BD-AC1F-3007EFEB2A70}"/>
</file>

<file path=customXml/itemProps2.xml><?xml version="1.0" encoding="utf-8"?>
<ds:datastoreItem xmlns:ds="http://schemas.openxmlformats.org/officeDocument/2006/customXml" ds:itemID="{7033F334-350F-4662-B8FF-6C9B9EF7810C}"/>
</file>

<file path=customXml/itemProps3.xml><?xml version="1.0" encoding="utf-8"?>
<ds:datastoreItem xmlns:ds="http://schemas.openxmlformats.org/officeDocument/2006/customXml" ds:itemID="{CD442F79-83AC-4980-AA30-EE8094285623}"/>
</file>

<file path=customXml/itemProps4.xml><?xml version="1.0" encoding="utf-8"?>
<ds:datastoreItem xmlns:ds="http://schemas.openxmlformats.org/officeDocument/2006/customXml" ds:itemID="{9CD3EA98-96E9-46E3-885C-E4CFB48F2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2</vt:lpstr>
      <vt:lpstr>'WA Decoupling Year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2018-09-28T21:23:52Z</dcterms:created>
  <dcterms:modified xsi:type="dcterms:W3CDTF">2018-09-28T21:23:57Z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0x0101006E56B4D1795A2E4DB2F0B01679ED314A0041C03A978CBBAD429BE1102881C1805D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