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4" i="18" l="1"/>
  <c r="C14" i="16" l="1"/>
  <c r="D14" i="16" s="1"/>
  <c r="C26" i="13" l="1"/>
  <c r="G46" i="12"/>
  <c r="G35" i="12"/>
  <c r="D14" i="18" l="1"/>
  <c r="D26" i="1" l="1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D26" i="13" s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<sst xmlns="http://schemas.openxmlformats.org/spreadsheetml/2006/main" count="639" uniqueCount="275">
  <si>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</si>
  <si>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</si>
  <si>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</si>
  <si>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</si>
  <si>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</si>
  <si>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</si>
  <si>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</si>
  <si>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</si>
  <si>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</si>
  <si>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</si>
  <si>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</si>
  <si>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</si>
  <si>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</si>
  <si>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</si>
  <si>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</si>
  <si>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</si>
  <si>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</si>
  <si>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</si>
  <si>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</si>
  <si>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</si>
  <si>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</si>
  <si>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</si>
  <si>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</si>
  <si>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</si>
  <si>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</si>
  <si>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</si>
  <si>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</si>
  <si>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</si>
  <si>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</si>
  <si>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</si>
  <si>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</si>
  <si>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</si>
  <si>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</si>
  <si>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</si>
  <si>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</si>
  <si>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</si>
  <si>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</si>
  <si>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</si>
  <si>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</si>
  <si>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</si>
  <si>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</si>
  <si>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</si>
  <si>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</si>
  <si>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</si>
  <si>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</si>
  <si>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</si>
  <si>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</si>
  <si>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</si>
  <si>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</si>
  <si>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</si>
  <si>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</si>
  <si>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</si>
  <si>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</si>
  <si>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</si>
  <si>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</si>
  <si>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</si>
  <si>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</si>
  <si>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</si>
  <si>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</si>
  <si>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</si>
  <si>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</si>
  <si>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</si>
  <si>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</si>
  <si>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</si>
  <si>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</si>
  <si>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</si>
  <si>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</si>
  <si>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</si>
  <si>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</si>
  <si>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</si>
  <si>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</si>
  <si>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</si>
  <si>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</si>
  <si>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</si>
  <si>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</si>
  <si>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</si>
  <si>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</si>
  <si>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</si>
  <si>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</si>
  <si>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</si>
  <si>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</si>
  <si>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</si>
  <si>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</si>
  <si>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</si>
  <si>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</si>
  <si>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</si>
  <si>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</si>
  <si>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</si>
  <si>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</si>
  <si>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</si>
  <si>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</si>
  <si>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</si>
  <si>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</si>
  <si>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</si>
  <si>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</si>
  <si>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</si>
  <si>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</si>
  <si>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</si>
  <si>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</si>
  <si>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</si>
  <si>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</si>
  <si>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</si>
  <si>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</si>
  <si>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</si>
  <si>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</si>
  <si>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</si>
  <si>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</si>
  <si>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</si>
  <si>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</si>
  <si>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</si>
  <si>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</si>
  <si>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</si>
  <si>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</si>
  <si>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</si>
  <si>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</si>
  <si>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</si>
  <si>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</si>
  <si>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</si>
  <si>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</si>
  <si>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</si>
  <si>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</si>
  <si>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</si>
  <si>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</si>
  <si>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</si>
  <si>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</si>
  <si>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</si>
  <si>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</si>
  <si>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</si>
  <si>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</si>
  <si>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</si>
  <si>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</si>
  <si>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</si>
  <si>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</si>
  <si>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</si>
  <si>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</si>
  <si>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</si>
  <si>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</si>
  <si>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</si>
  <si>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</si>
  <si>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</si>
  <si>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</si>
  <si>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</si>
  <si>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</si>
  <si>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</si>
  <si>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</si>
  <si>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</si>
  <si>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</si>
  <si>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</si>
  <si>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</si>
  <si>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</si>
  <si>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</si>
  <si>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</si>
  <si>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</si>
  <si>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</si>
  <si>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</si>
  <si>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</si>
  <si>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</si>
  <si>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</si>
  <si>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</si>
  <si>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</si>
  <si>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</si>
  <si>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</si>
  <si>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</si>
  <si>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</si>
  <si>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</si>
  <si>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</si>
  <si>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</si>
  <si>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</si>
  <si>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</si>
  <si>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</si>
  <si>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</si>
  <si>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</si>
  <si>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</si>
  <si>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</si>
  <si>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</si>
  <si>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</si>
  <si>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</si>
  <si>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</si>
  <si>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</si>
  <si>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</si>
  <si>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</si>
  <si>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</si>
  <si>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</si>
  <si>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</si>
  <si>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</si>
  <si>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</si>
  <si>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</si>
  <si>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</si>
  <si>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</si>
  <si>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</si>
  <si>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</si>
  <si>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</si>
  <si>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</si>
  <si>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</si>
  <si>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</si>
  <si>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</si>
  <si>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</si>
  <si>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</si>
  <si>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</si>
  <si>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</si>
  <si>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</si>
  <si>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</si>
  <si>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</si>
  <si>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</si>
  <si>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</si>
  <si>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</si>
  <si>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</si>
  <si>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</si>
  <si>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</si>
  <si>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</si>
  <si>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</si>
  <si>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</si>
  <si>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</si>
  <si>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</si>
  <si>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</si>
  <si>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</si>
  <si>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</si>
  <si>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</si>
  <si>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</si>
  <si>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</si>
  <si>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</si>
  <si>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</si>
  <si>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</si>
  <si>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</si>
  <si>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</si>
  <si>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</si>
  <si>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</si>
  <si>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</si>
  <si>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</si>
  <si>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</si>
  <si>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</si>
  <si>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</si>
  <si>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</si>
  <si>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</si>
  <si>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</si>
  <si>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</si>
  <si>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</si>
  <si>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</si>
  <si>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</si>
  <si>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</si>
  <si>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</si>
  <si>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</si>
  <si>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</si>
  <si>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</si>
  <si>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</si>
  <si>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</si>
  <si>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</si>
  <si>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</si>
  <si>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</si>
  <si>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</si>
  <si>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</si>
  <si>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</si>
  <si>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</si>
  <si>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</si>
  <si>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</si>
  <si>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</si>
  <si>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</si>
  <si>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</si>
  <si>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</si>
  <si>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</si>
  <si>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</si>
  <si>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</si>
  <si>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</si>
  <si>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</si>
  <si>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</si>
  <si>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</si>
  <si>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</si>
  <si>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</si>
  <si>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</si>
  <si>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</si>
  <si>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</si>
  <si>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</si>
  <si>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Asotin Telephone Company</t>
  </si>
  <si>
    <t>Remove impacts of ACAM (net of tax)</t>
  </si>
  <si>
    <t>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</si>
</sst>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zoomScaleNormal="100" workbookViewId="0"/>
  </sheetViews>
  <sheetFormatPr defaultRowHeight="15" x14ac:dyDescent="0.25"/>
  <cols>
    <col min="1" max="1" width="118.7109375" customWidth="1"/>
  </cols>
  <sheetData>
    <row r="13" spans="1:5" ht="23.45" x14ac:dyDescent="0.45">
      <c r="A13" s="105" t="s">
        <v>201</v>
      </c>
      <c r="B13" s="47"/>
      <c r="C13" s="47"/>
      <c r="D13" s="47"/>
      <c r="E13" s="47"/>
    </row>
    <row r="14" spans="1:5" ht="14.45" x14ac:dyDescent="0.3">
      <c r="A14" s="47"/>
      <c r="B14" s="47"/>
      <c r="C14" s="47"/>
      <c r="D14" s="47"/>
      <c r="E14" s="47"/>
    </row>
    <row r="15" spans="1:5" ht="23.45" x14ac:dyDescent="0.45">
      <c r="A15" s="105" t="s">
        <v>202</v>
      </c>
      <c r="B15" s="47"/>
      <c r="C15" s="47"/>
      <c r="D15" s="47"/>
      <c r="E15" s="47"/>
    </row>
    <row r="16" spans="1:5" ht="14.45" x14ac:dyDescent="0.3">
      <c r="A16" s="47"/>
      <c r="B16" s="47"/>
      <c r="C16" s="47"/>
      <c r="D16" s="47"/>
      <c r="E16" s="47"/>
    </row>
    <row r="17" spans="1:5" ht="23.45" x14ac:dyDescent="0.4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ht="14.45" x14ac:dyDescent="0.3">
      <c r="B2" t="s">
        <v>160</v>
      </c>
    </row>
    <row r="3" spans="1:5" ht="14.45" x14ac:dyDescent="0.3">
      <c r="B3" s="57" t="str">
        <f>PriorYearBalanceSheet!A3</f>
        <v>Asotin Telephone Company</v>
      </c>
      <c r="C3" s="65"/>
      <c r="D3" s="65"/>
      <c r="E3" s="65"/>
    </row>
    <row r="4" spans="1:5" ht="14.45" x14ac:dyDescent="0.3">
      <c r="B4" s="65"/>
      <c r="C4" s="65"/>
      <c r="D4" s="65"/>
      <c r="E4" s="65"/>
    </row>
    <row r="5" spans="1:5" ht="14.45" x14ac:dyDescent="0.3">
      <c r="B5" s="65"/>
      <c r="C5" s="65"/>
      <c r="D5" s="65"/>
      <c r="E5" s="65"/>
    </row>
    <row r="6" spans="1:5" ht="14.45" x14ac:dyDescent="0.3">
      <c r="A6" s="6"/>
      <c r="B6" s="6"/>
      <c r="C6" s="6"/>
      <c r="D6" s="9" t="s">
        <v>72</v>
      </c>
      <c r="E6" s="23" t="s">
        <v>111</v>
      </c>
    </row>
    <row r="7" spans="1:5" ht="14.45" x14ac:dyDescent="0.3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190">
        <v>91808.58</v>
      </c>
      <c r="E9" s="190">
        <v>93483.56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191">
        <v>35332.1</v>
      </c>
      <c r="E11" s="191">
        <v>34268.44</v>
      </c>
    </row>
    <row r="12" spans="1:5" x14ac:dyDescent="0.25">
      <c r="A12" s="10" t="s">
        <v>176</v>
      </c>
      <c r="B12" s="17" t="s">
        <v>200</v>
      </c>
      <c r="C12" s="10"/>
      <c r="D12" s="191">
        <v>163486.93</v>
      </c>
      <c r="E12" s="191">
        <v>132749.74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192">
        <v>7053.62</v>
      </c>
      <c r="E14" s="192">
        <v>5416.2</v>
      </c>
    </row>
    <row r="15" spans="1:5" x14ac:dyDescent="0.25">
      <c r="A15" s="10" t="s">
        <v>178</v>
      </c>
      <c r="B15" s="17" t="s">
        <v>142</v>
      </c>
      <c r="C15" s="10"/>
      <c r="D15" s="193">
        <v>64283.13</v>
      </c>
      <c r="E15" s="193">
        <v>185526</v>
      </c>
    </row>
    <row r="16" spans="1:5" x14ac:dyDescent="0.25">
      <c r="A16" s="10">
        <v>4</v>
      </c>
      <c r="B16" s="17" t="s">
        <v>271</v>
      </c>
      <c r="C16" s="10" t="s">
        <v>144</v>
      </c>
      <c r="D16" s="194">
        <v>223882</v>
      </c>
      <c r="E16" s="194">
        <v>-4041.03</v>
      </c>
    </row>
    <row r="17" spans="1:5" x14ac:dyDescent="0.25">
      <c r="A17" s="10">
        <v>5</v>
      </c>
      <c r="B17" s="17" t="s">
        <v>270</v>
      </c>
      <c r="C17" s="10" t="s">
        <v>144</v>
      </c>
      <c r="D17" s="52">
        <v>0</v>
      </c>
      <c r="E17" s="52">
        <v>641548</v>
      </c>
    </row>
    <row r="18" spans="1:5" x14ac:dyDescent="0.25">
      <c r="A18" s="10">
        <v>6</v>
      </c>
      <c r="B18" s="17" t="s">
        <v>190</v>
      </c>
      <c r="C18" s="10" t="s">
        <v>144</v>
      </c>
      <c r="D18" s="195">
        <v>105926.52</v>
      </c>
      <c r="E18" s="195">
        <v>113399.92</v>
      </c>
    </row>
    <row r="19" spans="1:5" x14ac:dyDescent="0.25">
      <c r="A19" s="10">
        <v>7</v>
      </c>
      <c r="B19" s="17" t="s">
        <v>163</v>
      </c>
      <c r="C19" s="11"/>
      <c r="D19" s="196">
        <v>0</v>
      </c>
      <c r="E19" s="196">
        <v>0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691772.88</v>
      </c>
      <c r="E20" s="35">
        <f>E9+E11+E12+E14+E15+E16++E17+E18+E19</f>
        <v>1202350.8299999998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691772.88</v>
      </c>
      <c r="E21" s="37">
        <f>IncomeStmtSummary!D10</f>
        <v>1202350.83</v>
      </c>
    </row>
    <row r="22" spans="1:5" thickBot="1" x14ac:dyDescent="0.35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thickTop="1" x14ac:dyDescent="0.3">
      <c r="B23" s="71" t="s">
        <v>179</v>
      </c>
      <c r="C23" s="65"/>
      <c r="D23" s="65"/>
      <c r="E23" s="65"/>
    </row>
    <row r="24" spans="1:5" ht="14.45" x14ac:dyDescent="0.3">
      <c r="B24" t="s">
        <v>164</v>
      </c>
      <c r="C24" s="65"/>
      <c r="D24" s="65"/>
      <c r="E24" s="65"/>
    </row>
    <row r="25" spans="1:5" ht="14.45" x14ac:dyDescent="0.3">
      <c r="B25" t="s">
        <v>165</v>
      </c>
      <c r="C25" s="65"/>
      <c r="D25" s="65"/>
      <c r="E25" s="65"/>
    </row>
    <row r="26" spans="1:5" ht="14.45" x14ac:dyDescent="0.3">
      <c r="A26" s="65"/>
      <c r="B26" s="65"/>
      <c r="C26" s="65"/>
      <c r="D26" s="65"/>
      <c r="E26" s="65"/>
    </row>
    <row r="27" spans="1:5" ht="14.45" x14ac:dyDescent="0.3">
      <c r="A27" s="65"/>
      <c r="B27" s="65"/>
      <c r="C27" s="65"/>
      <c r="D27" s="65"/>
      <c r="E27" s="65"/>
    </row>
    <row r="28" spans="1:5" ht="14.45" x14ac:dyDescent="0.3">
      <c r="A28" s="65"/>
      <c r="B28" s="65"/>
      <c r="C28" s="65"/>
      <c r="D28" s="65"/>
      <c r="E28" s="65"/>
    </row>
    <row r="29" spans="1:5" ht="14.45" x14ac:dyDescent="0.3">
      <c r="A29" s="65"/>
      <c r="B29" s="65"/>
      <c r="C29" s="65"/>
      <c r="D29" s="65"/>
      <c r="E29" s="65"/>
    </row>
    <row r="30" spans="1:5" ht="14.45" x14ac:dyDescent="0.3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ht="14.45" x14ac:dyDescent="0.3">
      <c r="A2" s="72" t="s">
        <v>160</v>
      </c>
      <c r="B2" s="72"/>
    </row>
    <row r="3" spans="1:5" ht="14.45" x14ac:dyDescent="0.3">
      <c r="A3" s="57" t="str">
        <f>PriorYearBalanceSheet!A3</f>
        <v>Asotin Telephone Company</v>
      </c>
      <c r="B3" s="66"/>
    </row>
    <row r="6" spans="1:5" ht="14.45" x14ac:dyDescent="0.3">
      <c r="A6" s="9" t="s">
        <v>259</v>
      </c>
      <c r="B6" s="9" t="s">
        <v>212</v>
      </c>
      <c r="C6" s="6"/>
      <c r="D6" s="197" t="s">
        <v>186</v>
      </c>
      <c r="E6" s="198"/>
    </row>
    <row r="7" spans="1:5" ht="14.45" x14ac:dyDescent="0.3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ht="14.45" x14ac:dyDescent="0.3">
      <c r="A8" s="6"/>
      <c r="B8" s="6"/>
      <c r="C8" s="6"/>
      <c r="D8" s="9"/>
      <c r="E8" s="9"/>
    </row>
    <row r="9" spans="1:5" ht="14.45" x14ac:dyDescent="0.3">
      <c r="A9" s="17" t="s">
        <v>187</v>
      </c>
      <c r="B9" s="17"/>
      <c r="C9" s="17"/>
      <c r="D9" s="114"/>
      <c r="E9" s="114"/>
    </row>
    <row r="10" spans="1:5" x14ac:dyDescent="0.25">
      <c r="A10" s="17" t="s">
        <v>273</v>
      </c>
      <c r="B10" s="10">
        <v>2017</v>
      </c>
      <c r="C10" s="10" t="s">
        <v>274</v>
      </c>
      <c r="D10" s="114">
        <v>410751</v>
      </c>
      <c r="E10" s="114"/>
    </row>
    <row r="11" spans="1:5" ht="14.45" x14ac:dyDescent="0.3">
      <c r="A11" s="17"/>
      <c r="B11" s="17"/>
      <c r="C11" s="17"/>
      <c r="D11" s="114"/>
      <c r="E11" s="114"/>
    </row>
    <row r="12" spans="1:5" ht="14.45" x14ac:dyDescent="0.3">
      <c r="A12" s="17"/>
      <c r="B12" s="17"/>
      <c r="C12" s="17"/>
      <c r="D12" s="114"/>
      <c r="E12" s="114"/>
    </row>
    <row r="13" spans="1:5" ht="14.45" x14ac:dyDescent="0.3">
      <c r="A13" s="19"/>
      <c r="B13" s="19"/>
      <c r="C13" s="19"/>
      <c r="D13" s="115"/>
      <c r="E13" s="115"/>
    </row>
    <row r="14" spans="1:5" ht="14.45" x14ac:dyDescent="0.3">
      <c r="A14" s="17" t="s">
        <v>188</v>
      </c>
      <c r="B14" s="17"/>
      <c r="C14" s="17"/>
      <c r="D14" s="114"/>
      <c r="E14" s="114"/>
    </row>
    <row r="15" spans="1:5" ht="14.45" x14ac:dyDescent="0.3">
      <c r="A15" s="17"/>
      <c r="B15" s="17"/>
      <c r="C15" s="17"/>
      <c r="D15" s="114"/>
      <c r="E15" s="114"/>
    </row>
    <row r="16" spans="1:5" ht="14.45" x14ac:dyDescent="0.3">
      <c r="A16" s="17"/>
      <c r="B16" s="17"/>
      <c r="C16" s="17"/>
      <c r="D16" s="114"/>
      <c r="E16" s="114"/>
    </row>
    <row r="17" spans="1:5" ht="14.45" x14ac:dyDescent="0.3">
      <c r="A17" s="17"/>
      <c r="B17" s="17"/>
      <c r="C17" s="17"/>
      <c r="D17" s="114"/>
      <c r="E17" s="114"/>
    </row>
    <row r="18" spans="1:5" ht="14.45" x14ac:dyDescent="0.3">
      <c r="A18" s="19"/>
      <c r="B18" s="19"/>
      <c r="C18" s="19"/>
      <c r="D18" s="115"/>
      <c r="E18" s="115"/>
    </row>
    <row r="19" spans="1:5" ht="14.45" x14ac:dyDescent="0.3">
      <c r="A19" s="17" t="s">
        <v>189</v>
      </c>
      <c r="B19" s="17"/>
      <c r="C19" s="17"/>
      <c r="D19" s="114"/>
      <c r="E19" s="114"/>
    </row>
    <row r="20" spans="1:5" ht="14.45" x14ac:dyDescent="0.3">
      <c r="A20" s="17"/>
      <c r="B20" s="17"/>
      <c r="C20" s="17"/>
      <c r="D20" s="114"/>
      <c r="E20" s="114"/>
    </row>
    <row r="21" spans="1:5" ht="14.45" x14ac:dyDescent="0.3">
      <c r="A21" s="17"/>
      <c r="B21" s="17"/>
      <c r="C21" s="17"/>
      <c r="D21" s="114"/>
      <c r="E21" s="114"/>
    </row>
    <row r="22" spans="1:5" ht="14.45" x14ac:dyDescent="0.3">
      <c r="A22" s="17"/>
      <c r="B22" s="17"/>
      <c r="C22" s="17"/>
      <c r="D22" s="114"/>
      <c r="E22" s="114"/>
    </row>
    <row r="23" spans="1:5" ht="14.45" x14ac:dyDescent="0.3">
      <c r="A23" s="19"/>
      <c r="B23" s="19"/>
      <c r="C23" s="19"/>
      <c r="D23" s="115"/>
      <c r="E23" s="115"/>
    </row>
    <row r="24" spans="1:5" ht="14.45" x14ac:dyDescent="0.3">
      <c r="A24" s="17" t="s">
        <v>194</v>
      </c>
      <c r="B24" s="17"/>
      <c r="C24" s="17"/>
      <c r="D24" s="114"/>
      <c r="E24" s="114"/>
    </row>
    <row r="25" spans="1:5" ht="14.45" x14ac:dyDescent="0.3">
      <c r="A25" s="17"/>
      <c r="B25" s="17"/>
      <c r="C25" s="17"/>
      <c r="D25" s="114"/>
      <c r="E25" s="114"/>
    </row>
    <row r="26" spans="1:5" ht="14.45" x14ac:dyDescent="0.3">
      <c r="A26" s="17"/>
      <c r="B26" s="17"/>
      <c r="C26" s="17"/>
      <c r="D26" s="114"/>
      <c r="E26" s="114"/>
    </row>
    <row r="27" spans="1:5" ht="14.45" x14ac:dyDescent="0.3">
      <c r="A27" s="17"/>
      <c r="B27" s="17"/>
      <c r="C27" s="17"/>
      <c r="D27" s="114"/>
      <c r="E27" s="114"/>
    </row>
    <row r="28" spans="1:5" ht="14.45" x14ac:dyDescent="0.3">
      <c r="A28" s="19"/>
      <c r="B28" s="19"/>
      <c r="C28" s="19"/>
      <c r="D28" s="115"/>
      <c r="E28" s="115"/>
    </row>
    <row r="29" spans="1:5" ht="14.45" x14ac:dyDescent="0.3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Normal="100" workbookViewId="0">
      <selection activeCell="B4" sqref="B4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3">
      <c r="B3" s="72" t="s">
        <v>160</v>
      </c>
    </row>
    <row r="4" spans="1:4" x14ac:dyDescent="0.3">
      <c r="B4" s="57" t="str">
        <f>PriorYearBalanceSheet!A3</f>
        <v>Asotin Telephone Company</v>
      </c>
      <c r="C4" s="65"/>
    </row>
    <row r="5" spans="1:4" x14ac:dyDescent="0.3">
      <c r="B5" s="65"/>
      <c r="C5" s="65"/>
    </row>
    <row r="7" spans="1:4" x14ac:dyDescent="0.3">
      <c r="A7" s="73"/>
      <c r="B7" s="73"/>
      <c r="C7" s="118" t="s">
        <v>260</v>
      </c>
      <c r="D7" s="118" t="s">
        <v>261</v>
      </c>
    </row>
    <row r="8" spans="1:4" x14ac:dyDescent="0.3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3">
      <c r="A9" s="76"/>
      <c r="B9" s="76"/>
      <c r="C9" s="77" t="s">
        <v>148</v>
      </c>
      <c r="D9" s="77" t="s">
        <v>156</v>
      </c>
    </row>
    <row r="10" spans="1:4" x14ac:dyDescent="0.3">
      <c r="A10" s="85">
        <v>1</v>
      </c>
      <c r="B10" s="73" t="s">
        <v>204</v>
      </c>
      <c r="C10" s="81">
        <f>'RateBase '!D15</f>
        <v>866412.63000000082</v>
      </c>
      <c r="D10" s="81">
        <f>C10</f>
        <v>866412.63000000082</v>
      </c>
    </row>
    <row r="11" spans="1:4" x14ac:dyDescent="0.3">
      <c r="A11" s="74">
        <v>2</v>
      </c>
      <c r="B11" s="78" t="s">
        <v>170</v>
      </c>
      <c r="C11" s="93">
        <f>'RateBase '!E15</f>
        <v>651721.71999999962</v>
      </c>
      <c r="D11" s="93">
        <f>C11</f>
        <v>651721.71999999962</v>
      </c>
    </row>
    <row r="12" spans="1:4" x14ac:dyDescent="0.3">
      <c r="A12" s="74">
        <v>3</v>
      </c>
      <c r="B12" s="89" t="s">
        <v>171</v>
      </c>
      <c r="C12" s="79">
        <f>(C10+C11)/2</f>
        <v>759067.17500000028</v>
      </c>
      <c r="D12" s="79">
        <f>(D10+D11)/2</f>
        <v>759067.17500000028</v>
      </c>
    </row>
    <row r="13" spans="1:4" x14ac:dyDescent="0.3">
      <c r="A13" s="74">
        <v>4</v>
      </c>
      <c r="B13" s="78" t="s">
        <v>172</v>
      </c>
      <c r="C13" s="58">
        <f>IncomeStmtSummary!D29</f>
        <v>357005.2100000002</v>
      </c>
      <c r="D13" s="58">
        <f>C13</f>
        <v>357005.2100000002</v>
      </c>
    </row>
    <row r="14" spans="1:4" x14ac:dyDescent="0.3">
      <c r="A14" s="74">
        <v>5</v>
      </c>
      <c r="B14" s="78" t="s">
        <v>262</v>
      </c>
      <c r="C14" s="109">
        <f>-OutofPeriodAdj!D10</f>
        <v>-410751</v>
      </c>
      <c r="D14" s="53">
        <f>C14</f>
        <v>-410751</v>
      </c>
    </row>
    <row r="15" spans="1:4" x14ac:dyDescent="0.3">
      <c r="A15" s="74">
        <v>6</v>
      </c>
      <c r="B15" s="90" t="s">
        <v>174</v>
      </c>
      <c r="C15" s="79">
        <f>C13+C14</f>
        <v>-53745.789999999804</v>
      </c>
      <c r="D15" s="79">
        <f>D13+D14</f>
        <v>-53745.789999999804</v>
      </c>
    </row>
    <row r="16" spans="1:4" x14ac:dyDescent="0.3">
      <c r="A16" s="74">
        <v>7</v>
      </c>
      <c r="B16" s="89" t="s">
        <v>173</v>
      </c>
      <c r="C16" s="80">
        <f>C15/C12</f>
        <v>-7.0805050949541828E-2</v>
      </c>
      <c r="D16" s="80">
        <f>D15/D12</f>
        <v>-7.0805050949541828E-2</v>
      </c>
    </row>
    <row r="17" spans="1:7" x14ac:dyDescent="0.3">
      <c r="A17" s="86"/>
      <c r="B17" s="117"/>
      <c r="C17" s="80"/>
      <c r="D17" s="80"/>
    </row>
    <row r="18" spans="1:7" x14ac:dyDescent="0.3">
      <c r="B18" s="91" t="s">
        <v>169</v>
      </c>
      <c r="C18" s="65"/>
      <c r="D18" s="65"/>
      <c r="E18" s="65"/>
      <c r="F18" s="65"/>
      <c r="G18" s="65"/>
    </row>
    <row r="19" spans="1:7" x14ac:dyDescent="0.3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3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3">
      <c r="A21" s="65"/>
      <c r="B21" s="106" t="s">
        <v>215</v>
      </c>
      <c r="C21" s="65"/>
      <c r="D21" s="65"/>
      <c r="E21" s="65"/>
      <c r="F21" s="65"/>
      <c r="G21" s="65"/>
    </row>
    <row r="22" spans="1:7" x14ac:dyDescent="0.3">
      <c r="A22" s="65"/>
      <c r="B22" s="65"/>
      <c r="C22" s="65"/>
      <c r="D22" s="65"/>
      <c r="E22" s="65"/>
      <c r="F22" s="65"/>
      <c r="G22" s="65"/>
    </row>
    <row r="23" spans="1:7" x14ac:dyDescent="0.3">
      <c r="A23" s="65"/>
      <c r="B23" s="65"/>
      <c r="C23" s="65"/>
      <c r="D23" s="65"/>
      <c r="E23" s="65"/>
      <c r="F23" s="65"/>
      <c r="G23" s="65"/>
    </row>
    <row r="24" spans="1:7" x14ac:dyDescent="0.3">
      <c r="A24" s="65"/>
      <c r="B24" s="65"/>
      <c r="C24" s="65"/>
      <c r="D24" s="65"/>
      <c r="E24" s="65"/>
      <c r="F24" s="65"/>
      <c r="G24" s="65"/>
    </row>
    <row r="25" spans="1:7" x14ac:dyDescent="0.3">
      <c r="A25" s="65"/>
      <c r="B25" s="65"/>
      <c r="C25" s="65"/>
      <c r="D25" s="65"/>
      <c r="E25" s="65"/>
      <c r="F25" s="65"/>
      <c r="G25" s="65"/>
    </row>
    <row r="26" spans="1:7" x14ac:dyDescent="0.3">
      <c r="A26" s="65"/>
      <c r="B26" s="65"/>
      <c r="C26" s="65"/>
      <c r="D26" s="65"/>
      <c r="E26" s="65"/>
      <c r="F26" s="65"/>
      <c r="G26" s="65"/>
    </row>
    <row r="27" spans="1:7" x14ac:dyDescent="0.3">
      <c r="A27" s="65"/>
      <c r="B27" s="65"/>
      <c r="C27" s="65"/>
      <c r="D27" s="65"/>
      <c r="E27" s="65"/>
      <c r="F27" s="65"/>
      <c r="G27" s="65"/>
    </row>
    <row r="28" spans="1:7" x14ac:dyDescent="0.3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128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ht="14.45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ht="14.45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ht="14.45" x14ac:dyDescent="0.3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119">
        <v>784472.87</v>
      </c>
      <c r="C10" s="54">
        <v>0</v>
      </c>
      <c r="D10" s="58">
        <f>SUM(B10:C10)</f>
        <v>784472.87</v>
      </c>
      <c r="E10" s="17"/>
      <c r="F10" s="17" t="s">
        <v>77</v>
      </c>
      <c r="G10" s="129">
        <v>186154.98</v>
      </c>
      <c r="H10" s="131">
        <v>0</v>
      </c>
      <c r="I10" s="58">
        <f>SUM(G10:H10)</f>
        <v>186154.98</v>
      </c>
    </row>
    <row r="11" spans="1:9" x14ac:dyDescent="0.25">
      <c r="A11" s="17" t="s">
        <v>129</v>
      </c>
      <c r="B11" s="119">
        <v>0</v>
      </c>
      <c r="C11" s="54">
        <v>0</v>
      </c>
      <c r="D11" s="58">
        <f>SUM(B11:C11)</f>
        <v>0</v>
      </c>
      <c r="E11" s="17"/>
      <c r="F11" s="17" t="s">
        <v>79</v>
      </c>
      <c r="G11" s="129">
        <v>0</v>
      </c>
      <c r="H11" s="131">
        <v>0</v>
      </c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129">
        <v>11107.89</v>
      </c>
      <c r="H12" s="131">
        <v>0</v>
      </c>
      <c r="I12" s="58">
        <f t="shared" si="0"/>
        <v>11107.89</v>
      </c>
    </row>
    <row r="13" spans="1:9" x14ac:dyDescent="0.25">
      <c r="A13" s="17" t="s">
        <v>43</v>
      </c>
      <c r="B13" s="120">
        <v>0</v>
      </c>
      <c r="C13" s="54">
        <v>0</v>
      </c>
      <c r="D13" s="58">
        <f>SUM(B13:C13)</f>
        <v>0</v>
      </c>
      <c r="E13" s="17"/>
      <c r="F13" s="17" t="s">
        <v>81</v>
      </c>
      <c r="G13" s="129">
        <v>0</v>
      </c>
      <c r="H13" s="131">
        <v>0</v>
      </c>
      <c r="I13" s="58">
        <f t="shared" si="0"/>
        <v>0</v>
      </c>
    </row>
    <row r="14" spans="1:9" x14ac:dyDescent="0.25">
      <c r="A14" s="17" t="s">
        <v>46</v>
      </c>
      <c r="B14" s="120">
        <v>428933.52</v>
      </c>
      <c r="C14" s="54">
        <v>0</v>
      </c>
      <c r="D14" s="58">
        <f>SUM(B14:C14)</f>
        <v>428933.52</v>
      </c>
      <c r="E14" s="17"/>
      <c r="F14" s="17" t="s">
        <v>82</v>
      </c>
      <c r="G14" s="129">
        <v>0</v>
      </c>
      <c r="H14" s="131">
        <v>0</v>
      </c>
      <c r="I14" s="58">
        <f t="shared" si="0"/>
        <v>0</v>
      </c>
    </row>
    <row r="15" spans="1:9" x14ac:dyDescent="0.25">
      <c r="A15" s="17" t="s">
        <v>44</v>
      </c>
      <c r="B15" s="120">
        <v>0</v>
      </c>
      <c r="C15" s="54">
        <v>0</v>
      </c>
      <c r="D15" s="58">
        <f t="shared" ref="D15" si="1">SUM(B15:C15)</f>
        <v>0</v>
      </c>
      <c r="E15" s="17"/>
      <c r="F15" s="17" t="s">
        <v>83</v>
      </c>
      <c r="G15" s="129">
        <v>0</v>
      </c>
      <c r="H15" s="131">
        <v>0</v>
      </c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129">
        <v>0</v>
      </c>
      <c r="H16" s="131">
        <v>0</v>
      </c>
      <c r="I16" s="58">
        <f t="shared" si="0"/>
        <v>0</v>
      </c>
    </row>
    <row r="17" spans="1:9" x14ac:dyDescent="0.25">
      <c r="A17" s="17" t="s">
        <v>43</v>
      </c>
      <c r="B17" s="121">
        <v>25754.44</v>
      </c>
      <c r="C17" s="54">
        <v>0</v>
      </c>
      <c r="D17" s="58">
        <f>SUM(B17:C17)</f>
        <v>25754.44</v>
      </c>
      <c r="E17" s="18"/>
      <c r="F17" s="17" t="s">
        <v>85</v>
      </c>
      <c r="G17" s="129">
        <v>-2095.5100000000002</v>
      </c>
      <c r="H17" s="131">
        <v>0</v>
      </c>
      <c r="I17" s="58">
        <f t="shared" si="0"/>
        <v>-2095.5100000000002</v>
      </c>
    </row>
    <row r="18" spans="1:9" x14ac:dyDescent="0.25">
      <c r="A18" s="17" t="s">
        <v>46</v>
      </c>
      <c r="B18" s="121">
        <v>43662.44</v>
      </c>
      <c r="C18" s="54">
        <v>0</v>
      </c>
      <c r="D18" s="58">
        <f t="shared" ref="D18:D24" si="2">SUM(B18:C18)</f>
        <v>43662.44</v>
      </c>
      <c r="E18" s="17"/>
      <c r="F18" s="17" t="s">
        <v>86</v>
      </c>
      <c r="G18" s="129">
        <v>7248.55</v>
      </c>
      <c r="H18" s="131">
        <v>0</v>
      </c>
      <c r="I18" s="58">
        <f t="shared" si="0"/>
        <v>7248.55</v>
      </c>
    </row>
    <row r="19" spans="1:9" x14ac:dyDescent="0.25">
      <c r="A19" s="17" t="s">
        <v>44</v>
      </c>
      <c r="B19" s="121">
        <v>0</v>
      </c>
      <c r="C19" s="54">
        <v>0</v>
      </c>
      <c r="D19" s="58">
        <f t="shared" si="2"/>
        <v>0</v>
      </c>
      <c r="E19" s="17"/>
      <c r="F19" s="17" t="s">
        <v>87</v>
      </c>
      <c r="G19" s="130">
        <v>4635.71</v>
      </c>
      <c r="H19" s="132">
        <v>0</v>
      </c>
      <c r="I19" s="59">
        <f t="shared" si="0"/>
        <v>4635.71</v>
      </c>
    </row>
    <row r="20" spans="1:9" x14ac:dyDescent="0.25">
      <c r="A20" s="17" t="s">
        <v>47</v>
      </c>
      <c r="B20" s="121">
        <v>0</v>
      </c>
      <c r="C20" s="54">
        <v>0</v>
      </c>
      <c r="D20" s="58">
        <f t="shared" si="2"/>
        <v>0</v>
      </c>
      <c r="E20" s="17"/>
      <c r="F20" s="17" t="s">
        <v>107</v>
      </c>
      <c r="G20" s="58">
        <f>SUM(G10:G19)</f>
        <v>207051.61999999997</v>
      </c>
      <c r="H20" s="58">
        <f>SUM(H10:H19)</f>
        <v>0</v>
      </c>
      <c r="I20" s="58">
        <f t="shared" ref="I20" si="3">SUM(I10:I19)</f>
        <v>207051.61999999997</v>
      </c>
    </row>
    <row r="21" spans="1:9" x14ac:dyDescent="0.25">
      <c r="A21" s="17" t="s">
        <v>48</v>
      </c>
      <c r="B21" s="121">
        <v>11655.43</v>
      </c>
      <c r="C21" s="54">
        <v>0</v>
      </c>
      <c r="D21" s="58">
        <f t="shared" si="2"/>
        <v>11655.43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121">
        <v>0</v>
      </c>
      <c r="C22" s="54">
        <v>0</v>
      </c>
      <c r="D22" s="58">
        <f t="shared" si="2"/>
        <v>0</v>
      </c>
      <c r="E22" s="17"/>
      <c r="F22" s="17" t="s">
        <v>90</v>
      </c>
      <c r="G22" s="133">
        <v>0</v>
      </c>
      <c r="H22" s="135">
        <v>0</v>
      </c>
      <c r="I22" s="58">
        <f>SUM(G22:H22)</f>
        <v>0</v>
      </c>
    </row>
    <row r="23" spans="1:9" x14ac:dyDescent="0.25">
      <c r="A23" s="17" t="s">
        <v>50</v>
      </c>
      <c r="B23" s="121">
        <v>1929.73</v>
      </c>
      <c r="C23" s="54">
        <v>0</v>
      </c>
      <c r="D23" s="58">
        <f t="shared" si="2"/>
        <v>1929.73</v>
      </c>
      <c r="E23" s="17"/>
      <c r="F23" s="17" t="s">
        <v>91</v>
      </c>
      <c r="G23" s="133">
        <v>0</v>
      </c>
      <c r="H23" s="135">
        <v>0</v>
      </c>
      <c r="I23" s="58">
        <f t="shared" ref="I23:I25" si="4">SUM(G23:H23)</f>
        <v>0</v>
      </c>
    </row>
    <row r="24" spans="1:9" x14ac:dyDescent="0.25">
      <c r="A24" s="17" t="s">
        <v>51</v>
      </c>
      <c r="B24" s="122">
        <v>0</v>
      </c>
      <c r="C24" s="111">
        <v>0</v>
      </c>
      <c r="D24" s="59">
        <f t="shared" si="2"/>
        <v>0</v>
      </c>
      <c r="E24" s="17"/>
      <c r="F24" s="17" t="s">
        <v>92</v>
      </c>
      <c r="G24" s="133">
        <v>0</v>
      </c>
      <c r="H24" s="135">
        <v>0</v>
      </c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1296408.43</v>
      </c>
      <c r="C25" s="58">
        <f>C10+C11+C13+C14+C15+C17+C18+C19+C20+C21+C22+C23+C24</f>
        <v>0</v>
      </c>
      <c r="D25" s="58">
        <f t="shared" ref="D25" si="5">D10+D11+D13+D14+D15+D17+D18+D19+D20+D21+D22+D23+D24</f>
        <v>1296408.43</v>
      </c>
      <c r="E25" s="17"/>
      <c r="F25" s="17" t="s">
        <v>93</v>
      </c>
      <c r="G25" s="133">
        <v>0</v>
      </c>
      <c r="H25" s="135">
        <v>0</v>
      </c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133">
        <v>0</v>
      </c>
      <c r="H26" s="135">
        <v>0</v>
      </c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133">
        <v>0</v>
      </c>
      <c r="H27" s="135">
        <v>0</v>
      </c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133">
        <v>0</v>
      </c>
      <c r="H28" s="135">
        <v>0</v>
      </c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133">
        <v>0</v>
      </c>
      <c r="H29" s="135">
        <v>0</v>
      </c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>
        <v>0</v>
      </c>
      <c r="D30" s="58">
        <f>SUM(B30:C30)</f>
        <v>0</v>
      </c>
      <c r="E30" s="17"/>
      <c r="F30" s="17" t="s">
        <v>97</v>
      </c>
      <c r="G30" s="133">
        <v>0</v>
      </c>
      <c r="H30" s="135">
        <v>0</v>
      </c>
      <c r="I30" s="58">
        <f t="shared" si="6"/>
        <v>0</v>
      </c>
    </row>
    <row r="31" spans="1:9" x14ac:dyDescent="0.25">
      <c r="A31" s="17" t="s">
        <v>55</v>
      </c>
      <c r="B31" s="52">
        <v>0</v>
      </c>
      <c r="C31" s="54">
        <v>0</v>
      </c>
      <c r="D31" s="58">
        <f>SUM(B31:C31)</f>
        <v>0</v>
      </c>
      <c r="E31" s="17"/>
      <c r="F31" s="17" t="s">
        <v>98</v>
      </c>
      <c r="G31" s="134">
        <v>0</v>
      </c>
      <c r="H31" s="136">
        <v>0</v>
      </c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6">
        <f>SUM(G22:G31)</f>
        <v>0</v>
      </c>
      <c r="H32" s="116">
        <f>SUM(H22:H31)</f>
        <v>0</v>
      </c>
      <c r="I32" s="116">
        <f>SUM(I22:I31)</f>
        <v>0</v>
      </c>
    </row>
    <row r="33" spans="1:9" x14ac:dyDescent="0.25">
      <c r="A33" s="17" t="s">
        <v>56</v>
      </c>
      <c r="B33" s="123">
        <v>0</v>
      </c>
      <c r="C33" s="54">
        <v>0</v>
      </c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123">
        <v>0</v>
      </c>
      <c r="C34" s="54">
        <v>0</v>
      </c>
      <c r="D34" s="58">
        <f t="shared" ref="D34:D38" si="7">SUM(B34:C34)</f>
        <v>0</v>
      </c>
      <c r="E34" s="17"/>
      <c r="F34" s="17" t="s">
        <v>101</v>
      </c>
      <c r="G34" s="137">
        <v>-91979.67</v>
      </c>
      <c r="H34" s="139"/>
      <c r="I34" s="58">
        <f>SUM(G34:H34)</f>
        <v>-91979.67</v>
      </c>
    </row>
    <row r="35" spans="1:9" x14ac:dyDescent="0.25">
      <c r="A35" s="17" t="s">
        <v>151</v>
      </c>
      <c r="B35" s="123">
        <v>0</v>
      </c>
      <c r="C35" s="69">
        <f>-1*(C25+C30+C31+C33+C34+C36+C37+C38+C47)</f>
        <v>6344</v>
      </c>
      <c r="D35" s="58">
        <f t="shared" si="7"/>
        <v>6344</v>
      </c>
      <c r="E35" s="17"/>
      <c r="F35" s="18" t="s">
        <v>216</v>
      </c>
      <c r="G35" s="137">
        <v>79621.600000000006</v>
      </c>
      <c r="H35" s="137"/>
      <c r="I35" s="58">
        <f>SUM(G35:H35)</f>
        <v>79621.600000000006</v>
      </c>
    </row>
    <row r="36" spans="1:9" x14ac:dyDescent="0.25">
      <c r="A36" s="17" t="s">
        <v>61</v>
      </c>
      <c r="B36" s="123">
        <v>23721.279999999999</v>
      </c>
      <c r="C36" s="54">
        <v>0</v>
      </c>
      <c r="D36" s="58">
        <f t="shared" si="7"/>
        <v>23721.279999999999</v>
      </c>
      <c r="E36" s="17"/>
      <c r="F36" s="17" t="s">
        <v>240</v>
      </c>
      <c r="G36" s="137">
        <v>0</v>
      </c>
      <c r="H36" s="141">
        <v>0</v>
      </c>
      <c r="I36" s="58">
        <f t="shared" ref="I36:I37" si="8">SUM(G36:H36)</f>
        <v>0</v>
      </c>
    </row>
    <row r="37" spans="1:9" x14ac:dyDescent="0.25">
      <c r="A37" s="17" t="s">
        <v>62</v>
      </c>
      <c r="B37" s="123">
        <v>87.71</v>
      </c>
      <c r="C37" s="54">
        <v>0</v>
      </c>
      <c r="D37" s="58">
        <f t="shared" si="7"/>
        <v>87.71</v>
      </c>
      <c r="E37" s="17"/>
      <c r="F37" s="17" t="s">
        <v>263</v>
      </c>
      <c r="G37" s="138">
        <v>0</v>
      </c>
      <c r="H37" s="140"/>
      <c r="I37" s="59">
        <f t="shared" si="8"/>
        <v>0</v>
      </c>
    </row>
    <row r="38" spans="1:9" x14ac:dyDescent="0.25">
      <c r="A38" s="17" t="s">
        <v>63</v>
      </c>
      <c r="B38" s="53">
        <v>0</v>
      </c>
      <c r="C38" s="111">
        <v>0</v>
      </c>
      <c r="D38" s="59">
        <f t="shared" si="7"/>
        <v>0</v>
      </c>
      <c r="E38" s="17"/>
      <c r="F38" s="17" t="s">
        <v>217</v>
      </c>
      <c r="G38" s="58">
        <f>SUM(G34:G37)</f>
        <v>-12358.069999999992</v>
      </c>
      <c r="H38" s="58">
        <f>SUM(H34:H37)</f>
        <v>0</v>
      </c>
      <c r="I38" s="58">
        <f>SUM(I34:I37)</f>
        <v>-12358.069999999992</v>
      </c>
    </row>
    <row r="39" spans="1:9" x14ac:dyDescent="0.25">
      <c r="A39" s="17" t="s">
        <v>64</v>
      </c>
      <c r="B39" s="58">
        <f>B30+B31+B33+B34+B35+B36+B37+B38</f>
        <v>23808.989999999998</v>
      </c>
      <c r="C39" s="58">
        <f>C30+C31+C33+C34+C35+C36+C37+C38</f>
        <v>6344</v>
      </c>
      <c r="D39" s="58">
        <f>D30+D31+D33+D34+D35+D36+D37+D38</f>
        <v>30152.989999999998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142">
        <v>25875.919999999998</v>
      </c>
      <c r="H40" s="22"/>
      <c r="I40" s="58">
        <f>SUM(G40:H40)</f>
        <v>25875.919999999998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142">
        <v>318203.37</v>
      </c>
      <c r="H41" s="22"/>
      <c r="I41" s="58">
        <f t="shared" ref="I41:I46" si="9">SUM(G41:H41)</f>
        <v>318203.37</v>
      </c>
    </row>
    <row r="42" spans="1:9" x14ac:dyDescent="0.25">
      <c r="A42" s="17" t="s">
        <v>159</v>
      </c>
      <c r="B42" s="124">
        <v>8421883.8200000003</v>
      </c>
      <c r="C42" s="126">
        <v>-9138</v>
      </c>
      <c r="D42" s="58">
        <f>SUM(B42:C42)</f>
        <v>8412745.8200000003</v>
      </c>
      <c r="E42" s="17"/>
      <c r="F42" s="17" t="s">
        <v>220</v>
      </c>
      <c r="G42" s="142">
        <v>0</v>
      </c>
      <c r="H42" s="22"/>
      <c r="I42" s="58">
        <f t="shared" si="9"/>
        <v>0</v>
      </c>
    </row>
    <row r="43" spans="1:9" x14ac:dyDescent="0.25">
      <c r="A43" s="17" t="s">
        <v>67</v>
      </c>
      <c r="B43" s="124">
        <v>0</v>
      </c>
      <c r="C43" s="126">
        <v>0</v>
      </c>
      <c r="D43" s="58">
        <f t="shared" ref="D43:D46" si="10">SUM(B43:C43)</f>
        <v>0</v>
      </c>
      <c r="E43" s="17"/>
      <c r="F43" s="17" t="s">
        <v>226</v>
      </c>
      <c r="G43" s="142">
        <v>0</v>
      </c>
      <c r="H43" s="22"/>
      <c r="I43" s="58">
        <f t="shared" si="9"/>
        <v>0</v>
      </c>
    </row>
    <row r="44" spans="1:9" x14ac:dyDescent="0.25">
      <c r="A44" s="17" t="s">
        <v>68</v>
      </c>
      <c r="B44" s="124">
        <v>25441.64</v>
      </c>
      <c r="C44" s="126">
        <v>0</v>
      </c>
      <c r="D44" s="58">
        <f t="shared" si="10"/>
        <v>25441.64</v>
      </c>
      <c r="E44" s="17"/>
      <c r="F44" s="17" t="s">
        <v>221</v>
      </c>
      <c r="G44" s="142">
        <v>33764.14</v>
      </c>
      <c r="H44" s="22"/>
      <c r="I44" s="58">
        <f t="shared" si="9"/>
        <v>33764.14</v>
      </c>
    </row>
    <row r="45" spans="1:9" x14ac:dyDescent="0.25">
      <c r="A45" s="17" t="s">
        <v>69</v>
      </c>
      <c r="B45" s="124">
        <v>0</v>
      </c>
      <c r="C45" s="126">
        <v>0</v>
      </c>
      <c r="D45" s="58">
        <f t="shared" si="10"/>
        <v>0</v>
      </c>
      <c r="E45" s="17"/>
      <c r="F45" s="17" t="s">
        <v>222</v>
      </c>
      <c r="G45" s="142">
        <v>0</v>
      </c>
      <c r="H45" s="22"/>
      <c r="I45" s="58">
        <f t="shared" si="9"/>
        <v>0</v>
      </c>
    </row>
    <row r="46" spans="1:9" x14ac:dyDescent="0.25">
      <c r="A46" s="17" t="s">
        <v>110</v>
      </c>
      <c r="B46" s="125">
        <v>-7485792.0199999996</v>
      </c>
      <c r="C46" s="127">
        <v>2794</v>
      </c>
      <c r="D46" s="59">
        <f t="shared" si="10"/>
        <v>-7482998.0199999996</v>
      </c>
      <c r="E46" s="17"/>
      <c r="F46" s="17" t="s">
        <v>223</v>
      </c>
      <c r="G46" s="143">
        <v>1709213.88</v>
      </c>
      <c r="H46" s="94">
        <f>-1*(H20+H32+H38)</f>
        <v>0</v>
      </c>
      <c r="I46" s="59">
        <f t="shared" si="9"/>
        <v>1709213.88</v>
      </c>
    </row>
    <row r="47" spans="1:9" x14ac:dyDescent="0.25">
      <c r="A47" s="17" t="s">
        <v>70</v>
      </c>
      <c r="B47" s="58">
        <f>B42+B43+B44+B45+B46</f>
        <v>961533.44000000134</v>
      </c>
      <c r="C47" s="58">
        <f t="shared" ref="C47:D47" si="11">C42+C43+C44+C45+C46</f>
        <v>-6344</v>
      </c>
      <c r="D47" s="58">
        <f t="shared" si="11"/>
        <v>955189.44000000134</v>
      </c>
      <c r="E47" s="17"/>
      <c r="F47" s="17" t="s">
        <v>224</v>
      </c>
      <c r="G47" s="58">
        <f>SUM(G40:G46)</f>
        <v>2087057.3099999998</v>
      </c>
      <c r="H47" s="61">
        <f t="shared" ref="H47:I47" si="12">SUM(H40:H46)</f>
        <v>0</v>
      </c>
      <c r="I47" s="58">
        <f t="shared" si="12"/>
        <v>2087057.3099999998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2281750.8600000013</v>
      </c>
      <c r="C49" s="60">
        <f>C25+C39+C47</f>
        <v>0</v>
      </c>
      <c r="D49" s="60">
        <f>D25+D39+D47</f>
        <v>2281750.8600000013</v>
      </c>
      <c r="E49" s="19"/>
      <c r="F49" s="82" t="s">
        <v>228</v>
      </c>
      <c r="G49" s="60">
        <f>G20+G32+G38+G47</f>
        <v>2281750.86</v>
      </c>
      <c r="H49" s="60">
        <f>H20+H32+H38+H47</f>
        <v>0</v>
      </c>
      <c r="I49" s="60">
        <f>I20+I32+I38+I47</f>
        <v>2281750.86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ht="14.45" x14ac:dyDescent="0.3">
      <c r="A2" t="s">
        <v>160</v>
      </c>
    </row>
    <row r="3" spans="1:9" ht="14.45" x14ac:dyDescent="0.3">
      <c r="A3" s="57" t="str">
        <f>PriorYearBalanceSheet!A3</f>
        <v>Asotin Telephone Company</v>
      </c>
      <c r="B3" s="65"/>
      <c r="C3" s="65"/>
      <c r="D3" s="65"/>
      <c r="E3" s="65"/>
    </row>
    <row r="4" spans="1:9" ht="14.45" x14ac:dyDescent="0.3">
      <c r="A4" s="66"/>
      <c r="B4" s="65"/>
      <c r="C4" s="65"/>
      <c r="D4" s="65"/>
      <c r="E4" s="65"/>
    </row>
    <row r="5" spans="1:9" ht="14.45" x14ac:dyDescent="0.3">
      <c r="A5" s="65"/>
      <c r="B5" s="65"/>
      <c r="C5" s="65"/>
      <c r="D5" s="65"/>
      <c r="E5" s="65"/>
    </row>
    <row r="6" spans="1:9" ht="14.45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ht="14.45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ht="14.45" x14ac:dyDescent="0.3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144">
        <v>609804.81999999995</v>
      </c>
      <c r="C10" s="145">
        <v>0</v>
      </c>
      <c r="D10" s="58">
        <f>SUM(B10:C10)</f>
        <v>609804.81999999995</v>
      </c>
      <c r="E10" s="17"/>
      <c r="F10" s="17" t="s">
        <v>77</v>
      </c>
      <c r="G10" s="158">
        <v>170093.23</v>
      </c>
      <c r="H10" s="160">
        <v>0</v>
      </c>
      <c r="I10" s="58">
        <f>SUM(G10:H10)</f>
        <v>170093.23</v>
      </c>
    </row>
    <row r="11" spans="1:9" x14ac:dyDescent="0.25">
      <c r="A11" s="17" t="s">
        <v>129</v>
      </c>
      <c r="B11" s="144">
        <v>0</v>
      </c>
      <c r="C11" s="145">
        <v>0</v>
      </c>
      <c r="D11" s="58">
        <f>SUM(B11:C11)</f>
        <v>0</v>
      </c>
      <c r="E11" s="17"/>
      <c r="F11" s="17" t="s">
        <v>79</v>
      </c>
      <c r="G11" s="158">
        <v>0</v>
      </c>
      <c r="H11" s="160">
        <v>0</v>
      </c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158">
        <v>11074.7</v>
      </c>
      <c r="H12" s="160">
        <v>0</v>
      </c>
      <c r="I12" s="58">
        <f t="shared" si="0"/>
        <v>11074.7</v>
      </c>
    </row>
    <row r="13" spans="1:9" x14ac:dyDescent="0.25">
      <c r="A13" s="17" t="s">
        <v>43</v>
      </c>
      <c r="B13" s="150">
        <v>0</v>
      </c>
      <c r="C13" s="151">
        <v>0</v>
      </c>
      <c r="D13" s="58">
        <f>SUM(B13:C13)</f>
        <v>0</v>
      </c>
      <c r="E13" s="17"/>
      <c r="F13" s="17" t="s">
        <v>81</v>
      </c>
      <c r="G13" s="158">
        <v>0</v>
      </c>
      <c r="H13" s="160">
        <v>0</v>
      </c>
      <c r="I13" s="58">
        <f t="shared" si="0"/>
        <v>0</v>
      </c>
    </row>
    <row r="14" spans="1:9" x14ac:dyDescent="0.25">
      <c r="A14" s="17" t="s">
        <v>46</v>
      </c>
      <c r="B14" s="150">
        <v>109179.18</v>
      </c>
      <c r="C14" s="151">
        <v>0</v>
      </c>
      <c r="D14" s="58">
        <f t="shared" ref="D14:D15" si="1">SUM(B14:C14)</f>
        <v>109179.18</v>
      </c>
      <c r="E14" s="17"/>
      <c r="F14" s="17" t="s">
        <v>82</v>
      </c>
      <c r="G14" s="158">
        <v>0</v>
      </c>
      <c r="H14" s="160">
        <v>0</v>
      </c>
      <c r="I14" s="58">
        <f t="shared" si="0"/>
        <v>0</v>
      </c>
    </row>
    <row r="15" spans="1:9" x14ac:dyDescent="0.25">
      <c r="A15" s="17" t="s">
        <v>44</v>
      </c>
      <c r="B15" s="150">
        <v>0</v>
      </c>
      <c r="C15" s="151">
        <v>0</v>
      </c>
      <c r="D15" s="58">
        <f t="shared" si="1"/>
        <v>0</v>
      </c>
      <c r="E15" s="17"/>
      <c r="F15" s="17" t="s">
        <v>83</v>
      </c>
      <c r="G15" s="158">
        <v>0</v>
      </c>
      <c r="H15" s="160">
        <v>0</v>
      </c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158">
        <v>0</v>
      </c>
      <c r="H16" s="160">
        <v>0</v>
      </c>
      <c r="I16" s="58">
        <f t="shared" si="0"/>
        <v>0</v>
      </c>
    </row>
    <row r="17" spans="1:9" x14ac:dyDescent="0.25">
      <c r="A17" s="17" t="s">
        <v>43</v>
      </c>
      <c r="B17" s="146">
        <v>32579.86</v>
      </c>
      <c r="C17" s="148">
        <v>0</v>
      </c>
      <c r="D17" s="58">
        <f>SUM(B17:C17)</f>
        <v>32579.86</v>
      </c>
      <c r="E17" s="18"/>
      <c r="F17" s="17" t="s">
        <v>85</v>
      </c>
      <c r="G17" s="158">
        <v>44794.63</v>
      </c>
      <c r="H17" s="160">
        <v>0</v>
      </c>
      <c r="I17" s="58">
        <f t="shared" si="0"/>
        <v>44794.63</v>
      </c>
    </row>
    <row r="18" spans="1:9" x14ac:dyDescent="0.25">
      <c r="A18" s="17" t="s">
        <v>46</v>
      </c>
      <c r="B18" s="146">
        <v>67371.899999999994</v>
      </c>
      <c r="C18" s="148">
        <v>0</v>
      </c>
      <c r="D18" s="58">
        <f t="shared" ref="D18:D24" si="2">SUM(B18:C18)</f>
        <v>67371.899999999994</v>
      </c>
      <c r="E18" s="17"/>
      <c r="F18" s="17" t="s">
        <v>86</v>
      </c>
      <c r="G18" s="158">
        <v>7462.52</v>
      </c>
      <c r="H18" s="160">
        <v>0</v>
      </c>
      <c r="I18" s="58">
        <f t="shared" si="0"/>
        <v>7462.52</v>
      </c>
    </row>
    <row r="19" spans="1:9" x14ac:dyDescent="0.25">
      <c r="A19" s="17" t="s">
        <v>44</v>
      </c>
      <c r="B19" s="146">
        <v>0</v>
      </c>
      <c r="C19" s="148">
        <v>0</v>
      </c>
      <c r="D19" s="58">
        <f t="shared" si="2"/>
        <v>0</v>
      </c>
      <c r="E19" s="17"/>
      <c r="F19" s="17" t="s">
        <v>87</v>
      </c>
      <c r="G19" s="159">
        <v>17846.060000000001</v>
      </c>
      <c r="H19" s="161">
        <v>0</v>
      </c>
      <c r="I19" s="59">
        <f t="shared" si="0"/>
        <v>17846.060000000001</v>
      </c>
    </row>
    <row r="20" spans="1:9" x14ac:dyDescent="0.25">
      <c r="A20" s="17" t="s">
        <v>47</v>
      </c>
      <c r="B20" s="146">
        <v>0</v>
      </c>
      <c r="C20" s="148">
        <v>0</v>
      </c>
      <c r="D20" s="58">
        <f t="shared" si="2"/>
        <v>0</v>
      </c>
      <c r="E20" s="17"/>
      <c r="F20" s="17" t="s">
        <v>107</v>
      </c>
      <c r="G20" s="58">
        <f>SUM(G10:G19)</f>
        <v>251271.14</v>
      </c>
      <c r="H20" s="58">
        <f>SUM(H10:H19)</f>
        <v>0</v>
      </c>
      <c r="I20" s="58">
        <f t="shared" ref="I20" si="3">SUM(I10:I19)</f>
        <v>251271.14</v>
      </c>
    </row>
    <row r="21" spans="1:9" x14ac:dyDescent="0.25">
      <c r="A21" s="17" t="s">
        <v>48</v>
      </c>
      <c r="B21" s="146">
        <v>8607.57</v>
      </c>
      <c r="C21" s="148"/>
      <c r="D21" s="58">
        <f t="shared" si="2"/>
        <v>8607.57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146">
        <v>0</v>
      </c>
      <c r="C22" s="148">
        <v>0</v>
      </c>
      <c r="D22" s="58">
        <f t="shared" si="2"/>
        <v>0</v>
      </c>
      <c r="E22" s="17"/>
      <c r="F22" s="17" t="s">
        <v>90</v>
      </c>
      <c r="G22" s="162">
        <v>0</v>
      </c>
      <c r="H22" s="164">
        <v>0</v>
      </c>
      <c r="I22" s="58">
        <f>SUM(G22:H22)</f>
        <v>0</v>
      </c>
    </row>
    <row r="23" spans="1:9" x14ac:dyDescent="0.25">
      <c r="A23" s="17" t="s">
        <v>50</v>
      </c>
      <c r="B23" s="146">
        <v>1922.52</v>
      </c>
      <c r="C23" s="148">
        <v>0</v>
      </c>
      <c r="D23" s="58">
        <f t="shared" si="2"/>
        <v>1922.52</v>
      </c>
      <c r="E23" s="17"/>
      <c r="F23" s="17" t="s">
        <v>91</v>
      </c>
      <c r="G23" s="162">
        <v>0</v>
      </c>
      <c r="H23" s="164">
        <v>0</v>
      </c>
      <c r="I23" s="58">
        <f t="shared" ref="I23:I25" si="4">SUM(G23:H23)</f>
        <v>0</v>
      </c>
    </row>
    <row r="24" spans="1:9" x14ac:dyDescent="0.25">
      <c r="A24" s="17" t="s">
        <v>51</v>
      </c>
      <c r="B24" s="147">
        <v>0</v>
      </c>
      <c r="C24" s="149">
        <v>0</v>
      </c>
      <c r="D24" s="59">
        <f t="shared" si="2"/>
        <v>0</v>
      </c>
      <c r="E24" s="17"/>
      <c r="F24" s="17" t="s">
        <v>92</v>
      </c>
      <c r="G24" s="162">
        <v>0</v>
      </c>
      <c r="H24" s="164">
        <v>0</v>
      </c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829465.85</v>
      </c>
      <c r="C25" s="58">
        <f>C10+C11+C13+C14+C15+C17+C18+C19+C20+C21+C22+C23+C24</f>
        <v>0</v>
      </c>
      <c r="D25" s="58">
        <f t="shared" ref="D25" si="5">D10+D11+D13+D14+D15+D17+D18+D19+D20+D21+D22+D23+D24</f>
        <v>829465.85</v>
      </c>
      <c r="E25" s="17"/>
      <c r="F25" s="17" t="s">
        <v>93</v>
      </c>
      <c r="G25" s="162">
        <v>0</v>
      </c>
      <c r="H25" s="164">
        <v>0</v>
      </c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162">
        <v>0</v>
      </c>
      <c r="H26" s="164">
        <v>0</v>
      </c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162">
        <v>0</v>
      </c>
      <c r="H27" s="164">
        <v>0</v>
      </c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162">
        <v>0</v>
      </c>
      <c r="H28" s="164">
        <v>0</v>
      </c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162">
        <v>0</v>
      </c>
      <c r="H29" s="164">
        <v>0</v>
      </c>
      <c r="I29" s="58">
        <f t="shared" si="6"/>
        <v>0</v>
      </c>
    </row>
    <row r="30" spans="1:9" x14ac:dyDescent="0.25">
      <c r="A30" s="17" t="s">
        <v>54</v>
      </c>
      <c r="B30" s="152">
        <v>0</v>
      </c>
      <c r="C30" s="153">
        <v>0</v>
      </c>
      <c r="D30" s="58">
        <f>SUM(B30:C30)</f>
        <v>0</v>
      </c>
      <c r="E30" s="17"/>
      <c r="F30" s="17" t="s">
        <v>97</v>
      </c>
      <c r="G30" s="162">
        <v>0</v>
      </c>
      <c r="H30" s="164">
        <v>0</v>
      </c>
      <c r="I30" s="58">
        <f t="shared" si="6"/>
        <v>0</v>
      </c>
    </row>
    <row r="31" spans="1:9" x14ac:dyDescent="0.25">
      <c r="A31" s="17" t="s">
        <v>55</v>
      </c>
      <c r="B31" s="152">
        <v>0</v>
      </c>
      <c r="C31" s="153">
        <v>0</v>
      </c>
      <c r="D31" s="58">
        <f>SUM(B31:C31)</f>
        <v>0</v>
      </c>
      <c r="E31" s="17"/>
      <c r="F31" s="17" t="s">
        <v>98</v>
      </c>
      <c r="G31" s="163">
        <v>0</v>
      </c>
      <c r="H31" s="165">
        <v>0</v>
      </c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6">
        <f>SUM(G22:G31)</f>
        <v>0</v>
      </c>
      <c r="H32" s="81">
        <f>SUM(H22:H31)</f>
        <v>0</v>
      </c>
      <c r="I32" s="58">
        <f>SUM(I22:I31)</f>
        <v>0</v>
      </c>
    </row>
    <row r="33" spans="1:11" x14ac:dyDescent="0.25">
      <c r="A33" s="17" t="s">
        <v>56</v>
      </c>
      <c r="B33" s="154">
        <v>0</v>
      </c>
      <c r="C33" s="54">
        <v>0</v>
      </c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154">
        <v>0</v>
      </c>
      <c r="C34" s="54">
        <v>0</v>
      </c>
      <c r="D34" s="58">
        <f t="shared" ref="D34:D38" si="7">SUM(B34:C34)</f>
        <v>0</v>
      </c>
      <c r="E34" s="17"/>
      <c r="F34" s="17" t="s">
        <v>101</v>
      </c>
      <c r="G34" s="166">
        <v>-102223.69</v>
      </c>
      <c r="H34" s="168">
        <v>0</v>
      </c>
      <c r="I34" s="58">
        <f>SUM(G34:H34)</f>
        <v>-102223.69</v>
      </c>
    </row>
    <row r="35" spans="1:11" x14ac:dyDescent="0.25">
      <c r="A35" s="17" t="s">
        <v>151</v>
      </c>
      <c r="B35" s="154">
        <v>7151.78</v>
      </c>
      <c r="C35" s="69">
        <f>-1*(C25+C30+C31+C33+C34+C36+C37+C38+C47)</f>
        <v>7660</v>
      </c>
      <c r="D35" s="58">
        <f t="shared" si="7"/>
        <v>14811.779999999999</v>
      </c>
      <c r="E35" s="17"/>
      <c r="F35" s="18" t="s">
        <v>216</v>
      </c>
      <c r="G35" s="166">
        <f>25635.13+17508.85</f>
        <v>43143.979999999996</v>
      </c>
      <c r="H35" s="166"/>
      <c r="I35" s="58">
        <f>SUM(G35:H35)</f>
        <v>43143.979999999996</v>
      </c>
    </row>
    <row r="36" spans="1:11" x14ac:dyDescent="0.25">
      <c r="A36" s="17" t="s">
        <v>61</v>
      </c>
      <c r="B36" s="154">
        <v>22584.53</v>
      </c>
      <c r="C36" s="54">
        <v>0</v>
      </c>
      <c r="D36" s="58">
        <f t="shared" si="7"/>
        <v>22584.53</v>
      </c>
      <c r="E36" s="17"/>
      <c r="F36" s="17" t="s">
        <v>240</v>
      </c>
      <c r="G36" s="166">
        <v>0</v>
      </c>
      <c r="H36" s="169">
        <v>0</v>
      </c>
      <c r="I36" s="58">
        <f t="shared" ref="I36:I37" si="8">SUM(G36:H36)</f>
        <v>0</v>
      </c>
    </row>
    <row r="37" spans="1:11" x14ac:dyDescent="0.25">
      <c r="A37" s="17" t="s">
        <v>62</v>
      </c>
      <c r="B37" s="154">
        <v>87.39</v>
      </c>
      <c r="C37" s="54">
        <v>0</v>
      </c>
      <c r="D37" s="58">
        <f t="shared" si="7"/>
        <v>87.39</v>
      </c>
      <c r="E37" s="17"/>
      <c r="F37" s="17" t="s">
        <v>263</v>
      </c>
      <c r="G37" s="167">
        <v>0</v>
      </c>
      <c r="H37" s="170">
        <v>0</v>
      </c>
      <c r="I37" s="59">
        <f t="shared" si="8"/>
        <v>0</v>
      </c>
    </row>
    <row r="38" spans="1:11" x14ac:dyDescent="0.25">
      <c r="A38" s="17" t="s">
        <v>63</v>
      </c>
      <c r="B38" s="155">
        <v>0</v>
      </c>
      <c r="C38" s="111">
        <v>0</v>
      </c>
      <c r="D38" s="59">
        <f t="shared" si="7"/>
        <v>0</v>
      </c>
      <c r="E38" s="17"/>
      <c r="F38" s="17" t="s">
        <v>217</v>
      </c>
      <c r="G38" s="58">
        <f>SUM(G34:G37)</f>
        <v>-59079.710000000006</v>
      </c>
      <c r="H38" s="58">
        <f>SUM(H34:H37)</f>
        <v>0</v>
      </c>
      <c r="I38" s="58">
        <f>SUM(I34:I37)</f>
        <v>-59079.710000000006</v>
      </c>
    </row>
    <row r="39" spans="1:11" x14ac:dyDescent="0.25">
      <c r="A39" s="17" t="s">
        <v>64</v>
      </c>
      <c r="B39" s="58">
        <f>B30+B31+B33+B34+B35+B36+B37+B38</f>
        <v>29823.699999999997</v>
      </c>
      <c r="C39" s="58">
        <f>C30+C31+C33+C34+C35+C36+C37+C38</f>
        <v>7660</v>
      </c>
      <c r="D39" s="58">
        <f t="shared" ref="D39" si="9">D30+D31+D33+D34+D35+D36+D37+D38</f>
        <v>37483.699999999997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171">
        <v>25779.200000000001</v>
      </c>
      <c r="H40" s="22"/>
      <c r="I40" s="58">
        <f>SUM(G40:H40)</f>
        <v>25779.200000000001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171">
        <v>317013.99</v>
      </c>
      <c r="H41" s="22"/>
      <c r="I41" s="58">
        <f t="shared" ref="I41:I46" si="10">SUM(G41:H41)</f>
        <v>317013.99</v>
      </c>
    </row>
    <row r="42" spans="1:11" x14ac:dyDescent="0.25">
      <c r="A42" s="17" t="s">
        <v>159</v>
      </c>
      <c r="B42" s="156">
        <v>8403442.4499999993</v>
      </c>
      <c r="C42" s="156">
        <v>-9103</v>
      </c>
      <c r="D42" s="58">
        <f>SUM(B42:C42)</f>
        <v>8394339.4499999993</v>
      </c>
      <c r="E42" s="17"/>
      <c r="F42" s="17" t="s">
        <v>220</v>
      </c>
      <c r="G42" s="171">
        <v>0</v>
      </c>
      <c r="H42" s="22"/>
      <c r="I42" s="58">
        <f t="shared" si="10"/>
        <v>0</v>
      </c>
    </row>
    <row r="43" spans="1:11" x14ac:dyDescent="0.25">
      <c r="A43" s="17" t="s">
        <v>67</v>
      </c>
      <c r="B43" s="156">
        <v>0</v>
      </c>
      <c r="C43" s="156">
        <v>0</v>
      </c>
      <c r="D43" s="58">
        <f t="shared" ref="D43:D46" si="11">SUM(B43:C43)</f>
        <v>0</v>
      </c>
      <c r="E43" s="17"/>
      <c r="F43" s="17" t="s">
        <v>226</v>
      </c>
      <c r="G43" s="171">
        <v>0</v>
      </c>
      <c r="H43" s="22"/>
      <c r="I43" s="58">
        <f t="shared" si="10"/>
        <v>0</v>
      </c>
    </row>
    <row r="44" spans="1:11" x14ac:dyDescent="0.25">
      <c r="A44" s="17" t="s">
        <v>68</v>
      </c>
      <c r="B44" s="156">
        <v>151667.51999999999</v>
      </c>
      <c r="C44" s="156">
        <v>0</v>
      </c>
      <c r="D44" s="58">
        <f t="shared" si="11"/>
        <v>151667.51999999999</v>
      </c>
      <c r="E44" s="17"/>
      <c r="F44" s="17" t="s">
        <v>221</v>
      </c>
      <c r="G44" s="171">
        <v>43482.84</v>
      </c>
      <c r="H44" s="22"/>
      <c r="I44" s="58">
        <f t="shared" si="10"/>
        <v>43482.84</v>
      </c>
      <c r="K44" s="65"/>
    </row>
    <row r="45" spans="1:11" x14ac:dyDescent="0.25">
      <c r="A45" s="17" t="s">
        <v>69</v>
      </c>
      <c r="B45" s="156">
        <v>0</v>
      </c>
      <c r="C45" s="156">
        <v>0</v>
      </c>
      <c r="D45" s="58">
        <f t="shared" si="11"/>
        <v>0</v>
      </c>
      <c r="E45" s="17"/>
      <c r="F45" s="17" t="s">
        <v>222</v>
      </c>
      <c r="G45" s="171">
        <v>0</v>
      </c>
      <c r="H45" s="22"/>
      <c r="I45" s="58">
        <f t="shared" si="10"/>
        <v>0</v>
      </c>
    </row>
    <row r="46" spans="1:11" x14ac:dyDescent="0.25">
      <c r="A46" s="17" t="s">
        <v>110</v>
      </c>
      <c r="B46" s="157">
        <v>-7746099.5999999996</v>
      </c>
      <c r="C46" s="157">
        <v>1443</v>
      </c>
      <c r="D46" s="59">
        <f t="shared" si="11"/>
        <v>-7744656.5999999996</v>
      </c>
      <c r="E46" s="17"/>
      <c r="F46" s="17" t="s">
        <v>223</v>
      </c>
      <c r="G46" s="172">
        <f>1107341.32-17508.85</f>
        <v>1089832.47</v>
      </c>
      <c r="H46" s="94">
        <f>-1*(H20+H32+H38)</f>
        <v>0</v>
      </c>
      <c r="I46" s="59">
        <f t="shared" si="10"/>
        <v>1089832.47</v>
      </c>
    </row>
    <row r="47" spans="1:11" x14ac:dyDescent="0.25">
      <c r="A47" s="17" t="s">
        <v>70</v>
      </c>
      <c r="B47" s="58">
        <f>B42+B43+B44+B45+B46</f>
        <v>809010.36999999918</v>
      </c>
      <c r="C47" s="58">
        <f t="shared" ref="C47:D47" si="12">C42+C43+C44+C45+C46</f>
        <v>-7660</v>
      </c>
      <c r="D47" s="58">
        <f t="shared" si="12"/>
        <v>801350.36999999918</v>
      </c>
      <c r="E47" s="17"/>
      <c r="F47" s="17" t="s">
        <v>224</v>
      </c>
      <c r="G47" s="58">
        <f>SUM(G40:G46)</f>
        <v>1476108.5</v>
      </c>
      <c r="H47" s="61">
        <f t="shared" ref="H47:I47" si="13">SUM(H40:H46)</f>
        <v>0</v>
      </c>
      <c r="I47" s="58">
        <f t="shared" si="13"/>
        <v>1476108.5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1668299.919999999</v>
      </c>
      <c r="C49" s="60">
        <f t="shared" ref="C49:D49" si="14">C25+C39+C47</f>
        <v>0</v>
      </c>
      <c r="D49" s="60">
        <f t="shared" si="14"/>
        <v>1668299.919999999</v>
      </c>
      <c r="E49" s="19"/>
      <c r="F49" s="82" t="s">
        <v>227</v>
      </c>
      <c r="G49" s="60">
        <f>G20+G32+G38+G47</f>
        <v>1668299.93</v>
      </c>
      <c r="H49" s="60">
        <f>H20+H32+H38+H47</f>
        <v>0</v>
      </c>
      <c r="I49" s="60">
        <f>I20+I32+I38+I47</f>
        <v>1668299.93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ht="14.45" x14ac:dyDescent="0.3">
      <c r="A2" t="s">
        <v>160</v>
      </c>
    </row>
    <row r="3" spans="1:7" ht="14.45" x14ac:dyDescent="0.3">
      <c r="A3" s="57" t="str">
        <f>PriorYearBalanceSheet!A3</f>
        <v>Asotin Telephone Company</v>
      </c>
      <c r="B3" s="65"/>
      <c r="C3" s="65"/>
      <c r="D3" s="65"/>
      <c r="E3" s="65"/>
      <c r="F3" s="65"/>
      <c r="G3" s="65"/>
    </row>
    <row r="4" spans="1:7" ht="14.45" x14ac:dyDescent="0.3">
      <c r="A4" s="66"/>
      <c r="B4" s="65"/>
      <c r="C4" s="65"/>
      <c r="D4" s="65"/>
      <c r="E4" s="65"/>
      <c r="F4" s="65"/>
      <c r="G4" s="65"/>
    </row>
    <row r="5" spans="1:7" ht="14.45" x14ac:dyDescent="0.3">
      <c r="A5" s="65"/>
      <c r="B5" s="65"/>
      <c r="C5" s="65"/>
      <c r="D5" s="65"/>
    </row>
    <row r="6" spans="1:7" ht="14.45" x14ac:dyDescent="0.3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ht="14.45" x14ac:dyDescent="0.3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ht="14.45" x14ac:dyDescent="0.3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ht="14.45" x14ac:dyDescent="0.3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ht="14.45" x14ac:dyDescent="0.3">
      <c r="A10" s="17" t="s">
        <v>41</v>
      </c>
      <c r="B10" s="32">
        <f>PriorYearBalanceSheet!D10</f>
        <v>784472.87</v>
      </c>
      <c r="C10" s="32">
        <f>'CurrentYearBalanceSheet '!D10</f>
        <v>609804.81999999995</v>
      </c>
      <c r="D10" s="17"/>
      <c r="E10" s="17" t="s">
        <v>77</v>
      </c>
      <c r="F10" s="32">
        <f>PriorYearBalanceSheet!I10</f>
        <v>186154.98</v>
      </c>
      <c r="G10" s="32">
        <f>'CurrentYearBalanceSheet '!I10</f>
        <v>170093.23</v>
      </c>
    </row>
    <row r="11" spans="1:7" ht="14.45" x14ac:dyDescent="0.3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ht="14.45" x14ac:dyDescent="0.3">
      <c r="A12" s="17" t="s">
        <v>42</v>
      </c>
      <c r="B12" s="22"/>
      <c r="C12" s="22"/>
      <c r="D12" s="18"/>
      <c r="E12" s="17" t="s">
        <v>80</v>
      </c>
      <c r="F12" s="32">
        <f>PriorYearBalanceSheet!I12</f>
        <v>11107.89</v>
      </c>
      <c r="G12" s="32">
        <f>'CurrentYearBalanceSheet '!I12</f>
        <v>11074.7</v>
      </c>
    </row>
    <row r="13" spans="1:7" ht="14.45" x14ac:dyDescent="0.3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ht="14.45" x14ac:dyDescent="0.3">
      <c r="A14" s="17" t="s">
        <v>46</v>
      </c>
      <c r="B14" s="32">
        <f>PriorYearBalanceSheet!D14</f>
        <v>428933.52</v>
      </c>
      <c r="C14" s="32">
        <f>'CurrentYearBalanceSheet '!D14</f>
        <v>109179.18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ht="14.45" x14ac:dyDescent="0.3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ht="14.45" x14ac:dyDescent="0.3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ht="14.45" x14ac:dyDescent="0.3">
      <c r="A17" s="17" t="s">
        <v>43</v>
      </c>
      <c r="B17" s="32">
        <f>PriorYearBalanceSheet!D17</f>
        <v>25754.44</v>
      </c>
      <c r="C17" s="32">
        <f>'CurrentYearBalanceSheet '!D17</f>
        <v>32579.86</v>
      </c>
      <c r="D17" s="17"/>
      <c r="E17" s="17" t="s">
        <v>85</v>
      </c>
      <c r="F17" s="32">
        <f>PriorYearBalanceSheet!I17</f>
        <v>-2095.5100000000002</v>
      </c>
      <c r="G17" s="32">
        <f>'CurrentYearBalanceSheet '!I17</f>
        <v>44794.63</v>
      </c>
    </row>
    <row r="18" spans="1:7" ht="14.45" x14ac:dyDescent="0.3">
      <c r="A18" s="17" t="s">
        <v>46</v>
      </c>
      <c r="B18" s="32">
        <f>PriorYearBalanceSheet!D18</f>
        <v>43662.44</v>
      </c>
      <c r="C18" s="32">
        <f>'CurrentYearBalanceSheet '!D18</f>
        <v>67371.899999999994</v>
      </c>
      <c r="D18" s="17"/>
      <c r="E18" s="17" t="s">
        <v>86</v>
      </c>
      <c r="F18" s="32">
        <f>PriorYearBalanceSheet!I18</f>
        <v>7248.55</v>
      </c>
      <c r="G18" s="32">
        <f>'CurrentYearBalanceSheet '!I18</f>
        <v>7462.52</v>
      </c>
    </row>
    <row r="19" spans="1:7" ht="14.45" x14ac:dyDescent="0.3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4635.71</v>
      </c>
      <c r="G19" s="32">
        <f>'CurrentYearBalanceSheet '!I19</f>
        <v>17846.060000000001</v>
      </c>
    </row>
    <row r="20" spans="1:7" ht="14.45" x14ac:dyDescent="0.3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207051.61999999997</v>
      </c>
      <c r="G20" s="35">
        <f>SUM(G10:G19)</f>
        <v>251271.14</v>
      </c>
    </row>
    <row r="21" spans="1:7" ht="14.45" x14ac:dyDescent="0.3">
      <c r="A21" s="17" t="s">
        <v>48</v>
      </c>
      <c r="B21" s="32">
        <f>PriorYearBalanceSheet!D21</f>
        <v>11655.43</v>
      </c>
      <c r="C21" s="32">
        <f>'CurrentYearBalanceSheet '!D21</f>
        <v>8607.57</v>
      </c>
      <c r="D21" s="17"/>
      <c r="E21" s="21" t="s">
        <v>89</v>
      </c>
      <c r="F21" s="17"/>
      <c r="G21" s="14"/>
    </row>
    <row r="22" spans="1:7" ht="14.45" x14ac:dyDescent="0.3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ht="14.45" x14ac:dyDescent="0.3">
      <c r="A23" s="17" t="s">
        <v>50</v>
      </c>
      <c r="B23" s="32">
        <f>PriorYearBalanceSheet!D23</f>
        <v>1929.73</v>
      </c>
      <c r="C23" s="32">
        <f>'CurrentYearBalanceSheet '!D23</f>
        <v>1922.52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ht="14.45" x14ac:dyDescent="0.3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ht="14.45" x14ac:dyDescent="0.3">
      <c r="A25" s="17" t="s">
        <v>40</v>
      </c>
      <c r="B25" s="32">
        <f>B10+B11+B13+B14+B15+B17+B18+B19+B20+B21+B22+B23+B24</f>
        <v>1296408.43</v>
      </c>
      <c r="C25" s="32">
        <f>C10+C11+C13+C14+C15+C17+C18+C19+C20+C21+C22+C23+C24</f>
        <v>829465.85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ht="14.45" x14ac:dyDescent="0.3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ht="14.45" x14ac:dyDescent="0.3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ht="14.45" x14ac:dyDescent="0.3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ht="14.45" x14ac:dyDescent="0.3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ht="14.45" x14ac:dyDescent="0.3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0</v>
      </c>
      <c r="G32" s="32">
        <f>SUM(G22:G31)</f>
        <v>0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-91979.67</v>
      </c>
      <c r="G34" s="32">
        <f>'CurrentYearBalanceSheet '!I34</f>
        <v>-102223.69</v>
      </c>
    </row>
    <row r="35" spans="1:7" x14ac:dyDescent="0.25">
      <c r="A35" s="17" t="s">
        <v>60</v>
      </c>
      <c r="B35" s="32">
        <f>PriorYearBalanceSheet!D35</f>
        <v>6344</v>
      </c>
      <c r="C35" s="32">
        <f>'CurrentYearBalanceSheet '!D35</f>
        <v>14811.779999999999</v>
      </c>
      <c r="D35" s="17"/>
      <c r="E35" s="18" t="s">
        <v>216</v>
      </c>
      <c r="F35" s="32">
        <f>PriorYearBalanceSheet!I35</f>
        <v>79621.600000000006</v>
      </c>
      <c r="G35" s="32">
        <f>'CurrentYearBalanceSheet '!I35</f>
        <v>43143.979999999996</v>
      </c>
    </row>
    <row r="36" spans="1:7" x14ac:dyDescent="0.25">
      <c r="A36" s="17" t="s">
        <v>61</v>
      </c>
      <c r="B36" s="32">
        <f>PriorYearBalanceSheet!D36</f>
        <v>23721.279999999999</v>
      </c>
      <c r="C36" s="32">
        <f>'CurrentYearBalanceSheet '!D36</f>
        <v>22584.53</v>
      </c>
      <c r="D36" s="17"/>
      <c r="E36" s="17" t="s">
        <v>231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87.71</v>
      </c>
      <c r="C37" s="32">
        <f>'CurrentYearBalanceSheet '!D37</f>
        <v>87.39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-12358.069999999992</v>
      </c>
      <c r="G38" s="32">
        <f>SUM(G34:G37)</f>
        <v>-59079.710000000006</v>
      </c>
    </row>
    <row r="39" spans="1:7" x14ac:dyDescent="0.25">
      <c r="A39" s="17" t="s">
        <v>64</v>
      </c>
      <c r="B39" s="32">
        <f>B30+B31+B33+B34+B35+B36+B37+B38</f>
        <v>30152.989999999998</v>
      </c>
      <c r="C39" s="32">
        <f>C30+C31+C33+C34+C35+C36+C37+C38</f>
        <v>37483.699999999997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25875.919999999998</v>
      </c>
      <c r="G40" s="32">
        <f>'CurrentYearBalanceSheet '!I40</f>
        <v>25779.200000000001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318203.37</v>
      </c>
      <c r="G41" s="32">
        <f>'CurrentYearBalanceSheet '!I41</f>
        <v>317013.99</v>
      </c>
    </row>
    <row r="42" spans="1:7" x14ac:dyDescent="0.25">
      <c r="A42" s="17" t="s">
        <v>66</v>
      </c>
      <c r="B42" s="32">
        <f>PriorYearBalanceSheet!D42</f>
        <v>8412745.8200000003</v>
      </c>
      <c r="C42" s="32">
        <f>'CurrentYearBalanceSheet '!D42</f>
        <v>8394339.4499999993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25441.64</v>
      </c>
      <c r="C44" s="32">
        <f>'CurrentYearBalanceSheet '!D44</f>
        <v>151667.51999999999</v>
      </c>
      <c r="D44" s="17"/>
      <c r="E44" s="17" t="s">
        <v>221</v>
      </c>
      <c r="F44" s="32">
        <f>PriorYearBalanceSheet!I44</f>
        <v>33764.14</v>
      </c>
      <c r="G44" s="32">
        <f>'CurrentYearBalanceSheet '!I44</f>
        <v>43482.84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-7482998.0199999996</v>
      </c>
      <c r="C46" s="33">
        <f>'CurrentYearBalanceSheet '!D46</f>
        <v>-7744656.5999999996</v>
      </c>
      <c r="D46" s="17"/>
      <c r="E46" s="17" t="s">
        <v>232</v>
      </c>
      <c r="F46" s="33">
        <f>PriorYearBalanceSheet!I46</f>
        <v>1709213.88</v>
      </c>
      <c r="G46" s="33">
        <f>'CurrentYearBalanceSheet '!I46</f>
        <v>1089832.47</v>
      </c>
    </row>
    <row r="47" spans="1:7" x14ac:dyDescent="0.25">
      <c r="A47" s="17" t="s">
        <v>70</v>
      </c>
      <c r="B47" s="32">
        <f>SUM(B42:B46)</f>
        <v>955189.44000000134</v>
      </c>
      <c r="C47" s="32">
        <f>SUM(C42:C46)</f>
        <v>801350.36999999918</v>
      </c>
      <c r="D47" s="17"/>
      <c r="E47" s="17" t="s">
        <v>224</v>
      </c>
      <c r="F47" s="32">
        <f>SUM(F40:F46)</f>
        <v>2087057.3099999998</v>
      </c>
      <c r="G47" s="32">
        <f>SUM(G40:G46)</f>
        <v>1476108.5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2281750.8600000013</v>
      </c>
      <c r="C49" s="34">
        <f>C25+C39+C47</f>
        <v>1668299.919999999</v>
      </c>
      <c r="D49" s="17"/>
      <c r="E49" s="21" t="s">
        <v>225</v>
      </c>
      <c r="F49" s="34">
        <f>F20+F32+F38+F47</f>
        <v>2281750.86</v>
      </c>
      <c r="G49" s="34">
        <f>G20+G32+G38+G47</f>
        <v>1668299.93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B3" sqref="B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Asotin Telephone Company</v>
      </c>
      <c r="C3" s="65"/>
      <c r="D3" s="65"/>
      <c r="E3" s="65"/>
      <c r="F3" s="65"/>
    </row>
    <row r="4" spans="1:6" ht="14.45" x14ac:dyDescent="0.3">
      <c r="B4" s="66"/>
      <c r="C4" s="65"/>
      <c r="D4" s="65"/>
      <c r="E4" s="65"/>
      <c r="F4" s="65"/>
    </row>
    <row r="5" spans="1:6" ht="14.45" x14ac:dyDescent="0.3">
      <c r="B5" s="65"/>
      <c r="C5" s="65"/>
      <c r="D5" s="65"/>
      <c r="E5" s="65"/>
      <c r="F5" s="65"/>
    </row>
    <row r="6" spans="1:6" ht="14.45" x14ac:dyDescent="0.3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ht="14.45" x14ac:dyDescent="0.3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ht="14.45" x14ac:dyDescent="0.3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ht="14.45" x14ac:dyDescent="0.3">
      <c r="A9" s="9"/>
      <c r="B9" s="20" t="s">
        <v>112</v>
      </c>
      <c r="C9" s="6"/>
      <c r="D9" s="6"/>
      <c r="E9" s="6"/>
      <c r="F9" s="14"/>
    </row>
    <row r="10" spans="1:6" ht="14.45" x14ac:dyDescent="0.3">
      <c r="A10" s="10">
        <v>1</v>
      </c>
      <c r="B10" s="17" t="s">
        <v>265</v>
      </c>
      <c r="C10" s="10">
        <v>18</v>
      </c>
      <c r="D10" s="58">
        <f>'BalanceSheet(Summary)'!B42</f>
        <v>8412745.8200000003</v>
      </c>
      <c r="E10" s="58">
        <f>'BalanceSheet(Summary)'!C42</f>
        <v>8394339.4499999993</v>
      </c>
      <c r="F10" s="58">
        <f>(D10+E10)/2</f>
        <v>8403542.6349999998</v>
      </c>
    </row>
    <row r="11" spans="1:6" ht="14.45" x14ac:dyDescent="0.3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ht="14.45" x14ac:dyDescent="0.3">
      <c r="A12" s="10">
        <v>3</v>
      </c>
      <c r="B12" s="17" t="s">
        <v>114</v>
      </c>
      <c r="C12" s="10">
        <v>22</v>
      </c>
      <c r="D12" s="58">
        <f>'BalanceSheet(Summary)'!B46</f>
        <v>-7482998.0199999996</v>
      </c>
      <c r="E12" s="58">
        <f>'BalanceSheet(Summary)'!C46</f>
        <v>-7744656.5999999996</v>
      </c>
      <c r="F12" s="58">
        <f t="shared" ref="F12:F15" si="0">(D12+E12)/2</f>
        <v>-7613827.3099999996</v>
      </c>
    </row>
    <row r="13" spans="1:6" ht="14.45" x14ac:dyDescent="0.3">
      <c r="A13" s="10">
        <v>4</v>
      </c>
      <c r="B13" s="17" t="s">
        <v>113</v>
      </c>
      <c r="C13" s="10">
        <v>6</v>
      </c>
      <c r="D13" s="58">
        <f>'BalanceSheet(Summary)'!B21</f>
        <v>11655.43</v>
      </c>
      <c r="E13" s="58">
        <f>'BalanceSheet(Summary)'!C21</f>
        <v>8607.57</v>
      </c>
      <c r="F13" s="58">
        <f t="shared" si="0"/>
        <v>10131.5</v>
      </c>
    </row>
    <row r="14" spans="1:6" ht="14.45" x14ac:dyDescent="0.3">
      <c r="A14" s="10">
        <v>5</v>
      </c>
      <c r="B14" s="17" t="s">
        <v>257</v>
      </c>
      <c r="C14" s="11"/>
      <c r="D14" s="52">
        <f>-PriorYearBalanceSheet!G35+4631</f>
        <v>-74990.600000000006</v>
      </c>
      <c r="E14" s="52">
        <f>-'CurrentYearBalanceSheet '!G35+36575.28</f>
        <v>-6568.6999999999971</v>
      </c>
      <c r="F14" s="58">
        <f t="shared" si="0"/>
        <v>-40779.65</v>
      </c>
    </row>
    <row r="15" spans="1:6" thickBot="1" x14ac:dyDescent="0.35">
      <c r="A15" s="11">
        <v>6</v>
      </c>
      <c r="B15" s="82" t="s">
        <v>155</v>
      </c>
      <c r="C15" s="84"/>
      <c r="D15" s="87">
        <f>SUM(D10:D14)</f>
        <v>866412.63000000082</v>
      </c>
      <c r="E15" s="62">
        <f>SUM(E10:E14)</f>
        <v>651721.71999999962</v>
      </c>
      <c r="F15" s="63">
        <f t="shared" si="0"/>
        <v>759067.17500000028</v>
      </c>
    </row>
    <row r="16" spans="1:6" thickTop="1" x14ac:dyDescent="0.3">
      <c r="A16" s="12"/>
      <c r="B16" s="12"/>
      <c r="C16" s="66"/>
      <c r="D16" s="66"/>
      <c r="E16" s="66"/>
      <c r="F16" s="66"/>
    </row>
    <row r="17" spans="1:6" ht="14.45" x14ac:dyDescent="0.3">
      <c r="B17" t="s">
        <v>169</v>
      </c>
      <c r="C17" s="65"/>
      <c r="D17" s="65"/>
      <c r="E17" s="65"/>
      <c r="F17" s="65"/>
    </row>
    <row r="18" spans="1:6" ht="14.45" x14ac:dyDescent="0.3">
      <c r="B18" t="s">
        <v>249</v>
      </c>
      <c r="C18" s="65"/>
      <c r="D18" s="65"/>
      <c r="E18" s="65"/>
      <c r="F18" s="65"/>
    </row>
    <row r="19" spans="1:6" ht="14.45" x14ac:dyDescent="0.3">
      <c r="B19" t="s">
        <v>115</v>
      </c>
      <c r="C19" s="65"/>
      <c r="D19" s="65"/>
      <c r="E19" s="65"/>
      <c r="F19" s="65"/>
    </row>
    <row r="20" spans="1:6" ht="14.45" x14ac:dyDescent="0.3">
      <c r="A20" s="47" t="s">
        <v>256</v>
      </c>
      <c r="B20" t="s">
        <v>250</v>
      </c>
      <c r="C20" s="65"/>
      <c r="D20" s="65"/>
      <c r="E20" s="65"/>
      <c r="F20" s="65"/>
    </row>
    <row r="21" spans="1:6" ht="14.45" x14ac:dyDescent="0.3">
      <c r="B21" t="s">
        <v>252</v>
      </c>
      <c r="C21" s="65"/>
      <c r="D21" s="65"/>
      <c r="E21" s="65"/>
      <c r="F21" s="65"/>
    </row>
    <row r="22" spans="1:6" ht="14.45" x14ac:dyDescent="0.3">
      <c r="B22" t="s">
        <v>253</v>
      </c>
      <c r="C22" s="65"/>
      <c r="D22" s="65"/>
      <c r="E22" s="65"/>
      <c r="F22" s="65"/>
    </row>
    <row r="23" spans="1:6" ht="14.45" x14ac:dyDescent="0.3">
      <c r="B23" t="s">
        <v>251</v>
      </c>
      <c r="C23" s="65"/>
      <c r="D23" s="65"/>
      <c r="E23" s="65"/>
      <c r="F23" s="65"/>
    </row>
    <row r="24" spans="1:6" ht="14.45" x14ac:dyDescent="0.3">
      <c r="A24" s="65"/>
      <c r="B24" s="65"/>
      <c r="C24" s="65"/>
      <c r="D24" s="65"/>
      <c r="E24" s="65"/>
      <c r="F24" s="65"/>
    </row>
    <row r="25" spans="1:6" ht="14.45" x14ac:dyDescent="0.3">
      <c r="A25" s="65"/>
      <c r="B25" s="65"/>
      <c r="C25" s="65"/>
      <c r="D25" s="65"/>
      <c r="E25" s="65"/>
      <c r="F25" s="65"/>
    </row>
    <row r="26" spans="1:6" ht="14.45" x14ac:dyDescent="0.3">
      <c r="A26" s="65"/>
      <c r="B26" s="65"/>
      <c r="C26" s="65"/>
      <c r="D26" s="65"/>
      <c r="E26" s="65"/>
      <c r="F26" s="65"/>
    </row>
    <row r="27" spans="1:6" ht="14.45" x14ac:dyDescent="0.3">
      <c r="A27" s="65"/>
      <c r="B27" s="65"/>
      <c r="C27" s="65"/>
      <c r="D27" s="65"/>
      <c r="E27" s="65"/>
      <c r="F27" s="65"/>
    </row>
    <row r="28" spans="1:6" ht="14.45" x14ac:dyDescent="0.3">
      <c r="A28" s="65"/>
      <c r="B28" s="65"/>
      <c r="C28" s="65"/>
      <c r="D28" s="65"/>
      <c r="E28" s="65"/>
      <c r="F28" s="65"/>
    </row>
    <row r="29" spans="1:6" ht="14.45" x14ac:dyDescent="0.3">
      <c r="A29" s="65"/>
      <c r="B29" s="65"/>
      <c r="C29" s="65"/>
      <c r="D29" s="65"/>
      <c r="E29" s="65"/>
      <c r="F29" s="65"/>
    </row>
    <row r="30" spans="1:6" ht="14.45" x14ac:dyDescent="0.3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Asotin Telephone Company</v>
      </c>
      <c r="C3" s="65"/>
      <c r="D3" s="65"/>
      <c r="E3" s="65"/>
      <c r="F3" s="65"/>
    </row>
    <row r="4" spans="1:6" ht="14.45" x14ac:dyDescent="0.3">
      <c r="B4" s="65"/>
      <c r="C4" s="65"/>
      <c r="D4" s="65"/>
      <c r="E4" s="65"/>
      <c r="F4" s="65"/>
    </row>
    <row r="5" spans="1:6" ht="14.45" x14ac:dyDescent="0.3">
      <c r="B5" s="65"/>
      <c r="C5" s="65"/>
      <c r="D5" s="65"/>
      <c r="E5" s="65"/>
      <c r="F5" s="65"/>
    </row>
    <row r="6" spans="1:6" ht="14.45" x14ac:dyDescent="0.3">
      <c r="A6" s="6"/>
      <c r="B6" s="6"/>
      <c r="C6" s="9" t="s">
        <v>72</v>
      </c>
      <c r="D6" s="9" t="s">
        <v>111</v>
      </c>
      <c r="E6" s="6"/>
      <c r="F6" s="3"/>
    </row>
    <row r="7" spans="1:6" ht="14.45" x14ac:dyDescent="0.3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ht="14.45" x14ac:dyDescent="0.3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ht="14.45" x14ac:dyDescent="0.3">
      <c r="A9" s="6"/>
      <c r="B9" s="20" t="s">
        <v>120</v>
      </c>
      <c r="C9" s="6"/>
      <c r="D9" s="32"/>
      <c r="E9" s="6"/>
      <c r="F9" s="14"/>
    </row>
    <row r="10" spans="1:6" ht="14.45" x14ac:dyDescent="0.3">
      <c r="A10" s="10">
        <v>1</v>
      </c>
      <c r="B10" s="17" t="s">
        <v>121</v>
      </c>
      <c r="C10" s="52">
        <v>708</v>
      </c>
      <c r="D10" s="52">
        <v>669</v>
      </c>
      <c r="E10" s="32">
        <f>D10-C10</f>
        <v>-39</v>
      </c>
      <c r="F10" s="38">
        <f>E10/C10</f>
        <v>-5.5084745762711863E-2</v>
      </c>
    </row>
    <row r="11" spans="1:6" ht="14.45" x14ac:dyDescent="0.3">
      <c r="A11" s="10">
        <v>2</v>
      </c>
      <c r="B11" s="19" t="s">
        <v>122</v>
      </c>
      <c r="C11" s="52">
        <v>148</v>
      </c>
      <c r="D11" s="52">
        <v>134</v>
      </c>
      <c r="E11" s="32">
        <f>D11-C11</f>
        <v>-14</v>
      </c>
      <c r="F11" s="38">
        <f t="shared" ref="F11:F12" si="0">E11/C11</f>
        <v>-9.45945945945946E-2</v>
      </c>
    </row>
    <row r="12" spans="1:6" thickBot="1" x14ac:dyDescent="0.35">
      <c r="A12" s="11">
        <v>3</v>
      </c>
      <c r="B12" s="84" t="s">
        <v>123</v>
      </c>
      <c r="C12" s="34">
        <f>SUM(C10:C11)</f>
        <v>856</v>
      </c>
      <c r="D12" s="34">
        <f t="shared" ref="D12:E12" si="1">SUM(D10:D11)</f>
        <v>803</v>
      </c>
      <c r="E12" s="34">
        <f t="shared" si="1"/>
        <v>-53</v>
      </c>
      <c r="F12" s="39">
        <f t="shared" si="0"/>
        <v>-6.191588785046729E-2</v>
      </c>
    </row>
    <row r="13" spans="1:6" thickTop="1" x14ac:dyDescent="0.3">
      <c r="A13" s="103"/>
      <c r="B13" s="66"/>
      <c r="C13" s="66"/>
      <c r="D13" s="66"/>
      <c r="E13" s="66"/>
      <c r="F13" s="66"/>
    </row>
    <row r="14" spans="1:6" ht="14.45" x14ac:dyDescent="0.3">
      <c r="A14" s="65" t="s">
        <v>183</v>
      </c>
      <c r="B14" s="65" t="s">
        <v>255</v>
      </c>
      <c r="C14" s="65"/>
      <c r="D14" s="65"/>
      <c r="E14" s="65"/>
      <c r="F14" s="65"/>
    </row>
    <row r="15" spans="1:6" ht="14.45" x14ac:dyDescent="0.3">
      <c r="A15" s="65"/>
      <c r="B15" s="65" t="s">
        <v>205</v>
      </c>
      <c r="C15" s="65"/>
      <c r="D15" s="65"/>
      <c r="E15" s="65"/>
      <c r="F15" s="65"/>
    </row>
    <row r="16" spans="1:6" ht="14.45" x14ac:dyDescent="0.3">
      <c r="A16" s="65"/>
      <c r="B16" s="65"/>
      <c r="C16" s="65"/>
      <c r="D16" s="65"/>
      <c r="E16" s="65"/>
      <c r="F16" s="65"/>
    </row>
    <row r="17" spans="1:6" ht="14.45" x14ac:dyDescent="0.3">
      <c r="A17" s="65"/>
      <c r="B17" s="65"/>
      <c r="C17" s="65"/>
      <c r="D17" s="65"/>
      <c r="E17" s="65"/>
      <c r="F17" s="65"/>
    </row>
    <row r="18" spans="1:6" ht="14.45" x14ac:dyDescent="0.3">
      <c r="A18" s="65"/>
      <c r="B18" s="65"/>
      <c r="C18" s="65"/>
      <c r="D18" s="65"/>
      <c r="E18" s="65"/>
      <c r="F18" s="65"/>
    </row>
    <row r="19" spans="1:6" ht="14.45" x14ac:dyDescent="0.3">
      <c r="A19" s="65"/>
      <c r="B19" s="65"/>
      <c r="C19" s="65"/>
      <c r="D19" s="65"/>
      <c r="E19" s="65"/>
      <c r="F19" s="65"/>
    </row>
    <row r="20" spans="1:6" ht="14.45" x14ac:dyDescent="0.3">
      <c r="A20" s="65"/>
      <c r="B20" s="65"/>
      <c r="C20" s="65"/>
      <c r="D20" s="65"/>
      <c r="E20" s="65"/>
      <c r="F20" s="65"/>
    </row>
    <row r="21" spans="1:6" ht="14.45" x14ac:dyDescent="0.3">
      <c r="A21" s="65"/>
      <c r="B21" s="65"/>
      <c r="C21" s="65"/>
      <c r="D21" s="65"/>
      <c r="E21" s="65"/>
      <c r="F21" s="65"/>
    </row>
    <row r="22" spans="1:6" ht="14.45" x14ac:dyDescent="0.3">
      <c r="A22" s="65"/>
      <c r="B22" s="65"/>
      <c r="C22" s="65"/>
      <c r="D22" s="65"/>
      <c r="E22" s="65"/>
      <c r="F22" s="65"/>
    </row>
    <row r="23" spans="1:6" ht="14.45" x14ac:dyDescent="0.3">
      <c r="A23" s="65"/>
      <c r="B23" s="65"/>
      <c r="C23" s="65"/>
      <c r="D23" s="65"/>
      <c r="E23" s="65"/>
      <c r="F23" s="65"/>
    </row>
    <row r="24" spans="1:6" ht="14.45" x14ac:dyDescent="0.3">
      <c r="A24" s="65"/>
      <c r="B24" s="65"/>
      <c r="C24" s="65"/>
      <c r="D24" s="65"/>
      <c r="E24" s="65"/>
      <c r="F24" s="65"/>
    </row>
    <row r="25" spans="1:6" ht="14.45" x14ac:dyDescent="0.3">
      <c r="A25" s="65"/>
      <c r="B25" s="65"/>
      <c r="C25" s="65"/>
      <c r="D25" s="65"/>
      <c r="E25" s="65"/>
      <c r="F25" s="65"/>
    </row>
    <row r="26" spans="1:6" ht="14.45" x14ac:dyDescent="0.3">
      <c r="A26" s="65"/>
      <c r="B26" s="65"/>
      <c r="C26" s="65"/>
      <c r="D26" s="65"/>
      <c r="E26" s="65"/>
      <c r="F26" s="65"/>
    </row>
    <row r="27" spans="1:6" ht="14.45" x14ac:dyDescent="0.3">
      <c r="A27" s="65"/>
      <c r="B27" s="65"/>
      <c r="C27" s="65"/>
      <c r="D27" s="65"/>
      <c r="E27" s="65"/>
      <c r="F27" s="65"/>
    </row>
    <row r="28" spans="1:6" ht="14.45" x14ac:dyDescent="0.3">
      <c r="A28" s="65"/>
      <c r="B28" s="65"/>
      <c r="C28" s="65"/>
      <c r="D28" s="65"/>
      <c r="E28" s="65"/>
      <c r="F28" s="65"/>
    </row>
    <row r="29" spans="1:6" ht="14.45" x14ac:dyDescent="0.3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Asotin Telephone Company</v>
      </c>
      <c r="C3" s="65"/>
      <c r="D3" s="65"/>
      <c r="E3" s="65"/>
    </row>
    <row r="4" spans="1:6" ht="14.45" x14ac:dyDescent="0.3">
      <c r="B4" s="65"/>
      <c r="C4" s="65"/>
      <c r="D4" s="65"/>
      <c r="E4" s="65"/>
    </row>
    <row r="5" spans="1:6" ht="14.45" x14ac:dyDescent="0.3">
      <c r="B5" s="65"/>
      <c r="C5" s="65"/>
      <c r="D5" s="65"/>
      <c r="E5" s="65"/>
    </row>
    <row r="6" spans="1:6" ht="14.45" x14ac:dyDescent="0.3">
      <c r="A6" s="6"/>
      <c r="B6" s="6"/>
      <c r="C6" s="27" t="s">
        <v>72</v>
      </c>
      <c r="D6" s="27" t="s">
        <v>103</v>
      </c>
      <c r="E6" s="26" t="s">
        <v>72</v>
      </c>
    </row>
    <row r="7" spans="1:6" ht="14.45" x14ac:dyDescent="0.3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236</v>
      </c>
    </row>
    <row r="9" spans="1:6" x14ac:dyDescent="0.25">
      <c r="A9" s="9">
        <v>1</v>
      </c>
      <c r="B9" s="3" t="s">
        <v>1</v>
      </c>
      <c r="C9" s="174">
        <v>266070.21000000002</v>
      </c>
      <c r="D9" s="173">
        <v>0</v>
      </c>
      <c r="E9" s="58">
        <f>SUM(C9:D9)</f>
        <v>266070.21000000002</v>
      </c>
    </row>
    <row r="10" spans="1:6" x14ac:dyDescent="0.25">
      <c r="A10" s="10">
        <v>2</v>
      </c>
      <c r="B10" s="14" t="s">
        <v>2</v>
      </c>
      <c r="C10" s="173">
        <v>691772.88</v>
      </c>
      <c r="D10" s="173">
        <v>0</v>
      </c>
      <c r="E10" s="58">
        <f t="shared" ref="E10:E14" si="0">SUM(C10:D10)</f>
        <v>691772.88</v>
      </c>
    </row>
    <row r="11" spans="1:6" x14ac:dyDescent="0.25">
      <c r="A11" s="10">
        <v>3</v>
      </c>
      <c r="B11" s="14" t="s">
        <v>3</v>
      </c>
      <c r="C11" s="173">
        <v>0</v>
      </c>
      <c r="D11" s="173">
        <v>0</v>
      </c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173">
        <v>32730.97</v>
      </c>
      <c r="D12" s="173">
        <v>0</v>
      </c>
      <c r="E12" s="58">
        <f t="shared" si="0"/>
        <v>32730.97</v>
      </c>
    </row>
    <row r="13" spans="1:6" x14ac:dyDescent="0.25">
      <c r="A13" s="10">
        <v>5</v>
      </c>
      <c r="B13" s="14" t="s">
        <v>5</v>
      </c>
      <c r="C13" s="173">
        <v>16100.1</v>
      </c>
      <c r="D13" s="173">
        <v>0</v>
      </c>
      <c r="E13" s="58">
        <f t="shared" si="0"/>
        <v>16100.1</v>
      </c>
    </row>
    <row r="14" spans="1:6" x14ac:dyDescent="0.25">
      <c r="A14" s="10">
        <v>6</v>
      </c>
      <c r="B14" s="14" t="s">
        <v>133</v>
      </c>
      <c r="C14" s="173">
        <v>-1835.42</v>
      </c>
      <c r="D14" s="173">
        <v>0</v>
      </c>
      <c r="E14" s="58">
        <f t="shared" si="0"/>
        <v>-1835.42</v>
      </c>
    </row>
    <row r="15" spans="1:6" x14ac:dyDescent="0.25">
      <c r="A15" s="10">
        <v>7</v>
      </c>
      <c r="B15" s="88" t="s">
        <v>132</v>
      </c>
      <c r="C15" s="96">
        <f>SUM(C9:C14)</f>
        <v>1004838.74</v>
      </c>
      <c r="D15" s="96">
        <f t="shared" ref="D15:E15" si="1">SUM(D9:D14)</f>
        <v>0</v>
      </c>
      <c r="E15" s="96">
        <f t="shared" si="1"/>
        <v>1004838.74</v>
      </c>
      <c r="F15" s="1"/>
    </row>
    <row r="16" spans="1:6" x14ac:dyDescent="0.25">
      <c r="A16" s="10">
        <v>8</v>
      </c>
      <c r="B16" s="14" t="s">
        <v>6</v>
      </c>
      <c r="C16" s="175">
        <v>269163.89</v>
      </c>
      <c r="D16" s="175">
        <v>-11388</v>
      </c>
      <c r="E16" s="41">
        <f>SUM(C16:D16)</f>
        <v>257775.89</v>
      </c>
    </row>
    <row r="17" spans="1:6" x14ac:dyDescent="0.25">
      <c r="A17" s="10">
        <v>9</v>
      </c>
      <c r="B17" s="14" t="s">
        <v>39</v>
      </c>
      <c r="C17" s="175">
        <v>144373.35999999999</v>
      </c>
      <c r="D17" s="175">
        <v>-3507</v>
      </c>
      <c r="E17" s="41">
        <f t="shared" ref="E17:E21" si="2">SUM(C17:D17)</f>
        <v>140866.35999999999</v>
      </c>
    </row>
    <row r="18" spans="1:6" x14ac:dyDescent="0.25">
      <c r="A18" s="10">
        <v>10</v>
      </c>
      <c r="B18" s="14" t="s">
        <v>7</v>
      </c>
      <c r="C18" s="175">
        <v>303318.21000000002</v>
      </c>
      <c r="D18" s="175">
        <v>-16904</v>
      </c>
      <c r="E18" s="41">
        <f t="shared" si="2"/>
        <v>286414.21000000002</v>
      </c>
    </row>
    <row r="19" spans="1:6" x14ac:dyDescent="0.25">
      <c r="A19" s="10">
        <v>11</v>
      </c>
      <c r="B19" s="14" t="s">
        <v>8</v>
      </c>
      <c r="C19" s="175">
        <v>20627.95</v>
      </c>
      <c r="D19" s="175">
        <v>-2332</v>
      </c>
      <c r="E19" s="41">
        <f t="shared" si="2"/>
        <v>18295.95</v>
      </c>
    </row>
    <row r="20" spans="1:6" x14ac:dyDescent="0.25">
      <c r="A20" s="10">
        <v>12</v>
      </c>
      <c r="B20" s="14" t="s">
        <v>9</v>
      </c>
      <c r="C20" s="175">
        <v>94359.25</v>
      </c>
      <c r="D20" s="175">
        <v>-3520</v>
      </c>
      <c r="E20" s="41">
        <f t="shared" si="2"/>
        <v>90839.25</v>
      </c>
    </row>
    <row r="21" spans="1:6" x14ac:dyDescent="0.25">
      <c r="A21" s="10">
        <v>13</v>
      </c>
      <c r="B21" s="14" t="s">
        <v>10</v>
      </c>
      <c r="C21" s="175">
        <v>157456.66</v>
      </c>
      <c r="D21" s="175">
        <v>-6197</v>
      </c>
      <c r="E21" s="41">
        <f t="shared" si="2"/>
        <v>151259.66</v>
      </c>
    </row>
    <row r="22" spans="1:6" x14ac:dyDescent="0.25">
      <c r="A22" s="10">
        <v>14</v>
      </c>
      <c r="B22" s="83" t="s">
        <v>237</v>
      </c>
      <c r="C22" s="96">
        <f>C16+C17+C18+C19+C20+C21</f>
        <v>989299.32</v>
      </c>
      <c r="D22" s="96">
        <f>D16+D17+D18+D19+D20+D21</f>
        <v>-43848</v>
      </c>
      <c r="E22" s="97">
        <f>E16+E17+E18+E19+E20+E21</f>
        <v>945451.32</v>
      </c>
      <c r="F22" s="1"/>
    </row>
    <row r="23" spans="1:6" x14ac:dyDescent="0.25">
      <c r="A23" s="10">
        <v>15</v>
      </c>
      <c r="B23" s="14" t="s">
        <v>14</v>
      </c>
      <c r="C23" s="58">
        <f>C15-C22</f>
        <v>15539.420000000042</v>
      </c>
      <c r="D23" s="58">
        <f>D15-D22</f>
        <v>43848</v>
      </c>
      <c r="E23" s="58">
        <f>E15-E22</f>
        <v>59387.420000000042</v>
      </c>
    </row>
    <row r="24" spans="1:6" x14ac:dyDescent="0.25">
      <c r="A24" s="10">
        <v>16</v>
      </c>
      <c r="B24" s="14" t="s">
        <v>134</v>
      </c>
      <c r="C24" s="176">
        <v>0</v>
      </c>
      <c r="D24" s="177">
        <v>6692</v>
      </c>
      <c r="E24" s="58">
        <f>SUM(C24:D24)</f>
        <v>6692</v>
      </c>
    </row>
    <row r="25" spans="1:6" x14ac:dyDescent="0.25">
      <c r="A25" s="10">
        <v>17</v>
      </c>
      <c r="B25" s="14" t="s">
        <v>11</v>
      </c>
      <c r="C25" s="176">
        <v>0</v>
      </c>
      <c r="D25" s="178">
        <v>0</v>
      </c>
      <c r="E25" s="58">
        <f t="shared" ref="E25:E27" si="3">SUM(C25:D25)</f>
        <v>0</v>
      </c>
    </row>
    <row r="26" spans="1:6" x14ac:dyDescent="0.25">
      <c r="A26" s="10">
        <v>18</v>
      </c>
      <c r="B26" s="14" t="s">
        <v>191</v>
      </c>
      <c r="C26" s="176">
        <v>-5752.85</v>
      </c>
      <c r="D26" s="54">
        <f>-ROUND((D22-D24+D27)*0.35,0)</f>
        <v>18104</v>
      </c>
      <c r="E26" s="58">
        <f t="shared" si="3"/>
        <v>12351.15</v>
      </c>
    </row>
    <row r="27" spans="1:6" x14ac:dyDescent="0.25">
      <c r="A27" s="10">
        <v>19</v>
      </c>
      <c r="B27" s="14" t="s">
        <v>13</v>
      </c>
      <c r="C27" s="176">
        <v>32040.09</v>
      </c>
      <c r="D27" s="179">
        <v>-1185</v>
      </c>
      <c r="E27" s="58">
        <f t="shared" si="3"/>
        <v>30855.09</v>
      </c>
    </row>
    <row r="28" spans="1:6" x14ac:dyDescent="0.25">
      <c r="A28" s="10">
        <v>20</v>
      </c>
      <c r="B28" s="88" t="s">
        <v>12</v>
      </c>
      <c r="C28" s="79">
        <f>SUM(C25:C27)</f>
        <v>26287.239999999998</v>
      </c>
      <c r="D28" s="79">
        <f t="shared" ref="D28:E28" si="4">SUM(D25:D27)</f>
        <v>16919</v>
      </c>
      <c r="E28" s="98">
        <f t="shared" si="4"/>
        <v>43206.239999999998</v>
      </c>
    </row>
    <row r="29" spans="1:6" x14ac:dyDescent="0.25">
      <c r="A29" s="10">
        <v>21</v>
      </c>
      <c r="B29" s="88" t="s">
        <v>22</v>
      </c>
      <c r="C29" s="79">
        <f>C23+C24-C28</f>
        <v>-10747.819999999956</v>
      </c>
      <c r="D29" s="79">
        <f>D23+D24-D28</f>
        <v>33621</v>
      </c>
      <c r="E29" s="98">
        <f>E23+E24-E28</f>
        <v>22873.180000000044</v>
      </c>
    </row>
    <row r="30" spans="1:6" x14ac:dyDescent="0.25">
      <c r="A30" s="10">
        <v>22</v>
      </c>
      <c r="B30" s="14" t="s">
        <v>15</v>
      </c>
      <c r="C30" s="180">
        <v>0</v>
      </c>
      <c r="D30" s="181">
        <v>0</v>
      </c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180">
        <v>0</v>
      </c>
      <c r="D31" s="181">
        <v>0</v>
      </c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180">
        <v>0</v>
      </c>
      <c r="D32" s="181">
        <v>0</v>
      </c>
      <c r="E32" s="58">
        <f t="shared" si="5"/>
        <v>0</v>
      </c>
    </row>
    <row r="33" spans="1:10" x14ac:dyDescent="0.25">
      <c r="A33" s="10">
        <v>25</v>
      </c>
      <c r="B33" s="14" t="s">
        <v>268</v>
      </c>
      <c r="C33" s="180">
        <v>0</v>
      </c>
      <c r="D33" s="181">
        <v>0</v>
      </c>
      <c r="E33" s="59">
        <f t="shared" si="5"/>
        <v>0</v>
      </c>
    </row>
    <row r="34" spans="1:10" x14ac:dyDescent="0.25">
      <c r="A34" s="10">
        <v>26</v>
      </c>
      <c r="B34" s="88" t="s">
        <v>267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x14ac:dyDescent="0.25">
      <c r="A35" s="10">
        <v>27</v>
      </c>
      <c r="B35" s="14" t="s">
        <v>18</v>
      </c>
      <c r="C35" s="182">
        <v>1683</v>
      </c>
      <c r="D35" s="183">
        <v>0</v>
      </c>
      <c r="E35" s="32">
        <f>SUM(C35:D35)</f>
        <v>1683</v>
      </c>
    </row>
    <row r="36" spans="1:10" x14ac:dyDescent="0.25">
      <c r="A36" s="10">
        <v>28</v>
      </c>
      <c r="B36" s="14" t="s">
        <v>19</v>
      </c>
      <c r="C36" s="182">
        <v>0</v>
      </c>
      <c r="D36" s="183">
        <v>0</v>
      </c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182">
        <v>0</v>
      </c>
      <c r="D37" s="183">
        <v>0</v>
      </c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42280</v>
      </c>
      <c r="D38" s="69">
        <f>-1*(D29-D34)</f>
        <v>-33621</v>
      </c>
      <c r="E38" s="32">
        <f t="shared" si="7"/>
        <v>8659</v>
      </c>
    </row>
    <row r="39" spans="1:10" x14ac:dyDescent="0.25">
      <c r="A39" s="10">
        <v>31</v>
      </c>
      <c r="B39" s="88" t="s">
        <v>21</v>
      </c>
      <c r="C39" s="79">
        <f>C29-C34+C35+C36+C37+C38</f>
        <v>33215.180000000044</v>
      </c>
      <c r="D39" s="79">
        <f t="shared" ref="D39:E39" si="8">D29-D34+D35+D36+D37+D38</f>
        <v>0</v>
      </c>
      <c r="E39" s="79">
        <f t="shared" si="8"/>
        <v>33215.180000000044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184">
        <v>1603500.29</v>
      </c>
      <c r="D41" s="185">
        <v>0</v>
      </c>
      <c r="E41" s="58">
        <f t="shared" ref="E41:E46" si="9">SUM(C41:D41)</f>
        <v>1603500.29</v>
      </c>
    </row>
    <row r="42" spans="1:10" x14ac:dyDescent="0.25">
      <c r="A42" s="10">
        <v>34</v>
      </c>
      <c r="B42" s="14" t="s">
        <v>25</v>
      </c>
      <c r="C42" s="184">
        <v>72498.59</v>
      </c>
      <c r="D42" s="185">
        <v>0</v>
      </c>
      <c r="E42" s="58">
        <f t="shared" si="9"/>
        <v>72498.59</v>
      </c>
    </row>
    <row r="43" spans="1:10" x14ac:dyDescent="0.25">
      <c r="A43" s="10">
        <v>35</v>
      </c>
      <c r="B43" s="14" t="s">
        <v>26</v>
      </c>
      <c r="C43" s="184">
        <v>0</v>
      </c>
      <c r="D43" s="185">
        <v>0</v>
      </c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184">
        <v>0</v>
      </c>
      <c r="D44" s="185">
        <v>0</v>
      </c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184">
        <v>0</v>
      </c>
      <c r="D45" s="185">
        <v>0</v>
      </c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184">
        <v>0</v>
      </c>
      <c r="D46" s="185">
        <v>0</v>
      </c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1709214.06</v>
      </c>
      <c r="D47" s="99">
        <f t="shared" ref="D47:E47" si="10">(D39+D41+D42)-(D43+D44+D45+D46)</f>
        <v>0</v>
      </c>
      <c r="E47" s="98">
        <f t="shared" si="10"/>
        <v>1709214.06</v>
      </c>
    </row>
    <row r="48" spans="1:10" x14ac:dyDescent="0.25">
      <c r="A48" s="10">
        <v>40</v>
      </c>
      <c r="B48" s="14" t="s">
        <v>31</v>
      </c>
      <c r="C48" s="186">
        <v>0</v>
      </c>
      <c r="D48" s="187">
        <v>0</v>
      </c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186">
        <v>0</v>
      </c>
      <c r="D49" s="187">
        <v>0</v>
      </c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186">
        <v>0</v>
      </c>
      <c r="D50" s="187">
        <v>0</v>
      </c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0.6883098476079853</v>
      </c>
      <c r="D53" s="102" t="e">
        <f>((D22+D28-D18-D19)/D15)</f>
        <v>#DIV/0!</v>
      </c>
      <c r="E53" s="102">
        <f>((E22+E28-E18-E19)/E15)</f>
        <v>0.68065389278283595</v>
      </c>
    </row>
    <row r="54" spans="1:7" x14ac:dyDescent="0.25">
      <c r="A54" s="10">
        <v>46</v>
      </c>
      <c r="B54" s="14" t="s">
        <v>36</v>
      </c>
      <c r="C54" s="102">
        <f>((C22+C28+C34)/C15)</f>
        <v>1.0106960645247416</v>
      </c>
      <c r="D54" s="102" t="e">
        <f>((D22+D28+D34)/D15)</f>
        <v>#DIV/0!</v>
      </c>
      <c r="E54" s="102">
        <f>((E22+E28+E34)/E15)</f>
        <v>0.9838967394907564</v>
      </c>
    </row>
    <row r="55" spans="1:7" x14ac:dyDescent="0.25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Asotin Telephone Company</v>
      </c>
      <c r="C3" s="65"/>
      <c r="D3" s="65"/>
      <c r="E3" s="65"/>
    </row>
    <row r="4" spans="1:6" ht="14.45" x14ac:dyDescent="0.3">
      <c r="B4" s="65"/>
      <c r="C4" s="65"/>
      <c r="D4" s="65"/>
      <c r="E4" s="65"/>
    </row>
    <row r="5" spans="1:6" ht="14.45" x14ac:dyDescent="0.3">
      <c r="B5" s="65"/>
      <c r="C5" s="65"/>
      <c r="D5" s="65"/>
      <c r="E5" s="65"/>
    </row>
    <row r="6" spans="1:6" ht="14.45" x14ac:dyDescent="0.3">
      <c r="A6" s="6"/>
      <c r="B6" s="6"/>
      <c r="C6" s="27" t="s">
        <v>111</v>
      </c>
      <c r="D6" s="27" t="s">
        <v>103</v>
      </c>
      <c r="E6" s="26" t="s">
        <v>111</v>
      </c>
    </row>
    <row r="7" spans="1:6" ht="14.45" x14ac:dyDescent="0.3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247</v>
      </c>
    </row>
    <row r="9" spans="1:6" x14ac:dyDescent="0.25">
      <c r="A9" s="9">
        <v>1</v>
      </c>
      <c r="B9" s="6" t="s">
        <v>1</v>
      </c>
      <c r="C9" s="189">
        <v>254449.89</v>
      </c>
      <c r="D9" s="188">
        <v>0</v>
      </c>
      <c r="E9" s="32">
        <f>SUM(C9:D9)</f>
        <v>254449.89</v>
      </c>
    </row>
    <row r="10" spans="1:6" x14ac:dyDescent="0.25">
      <c r="A10" s="10">
        <v>2</v>
      </c>
      <c r="B10" s="17" t="s">
        <v>2</v>
      </c>
      <c r="C10" s="188">
        <v>1202350.83</v>
      </c>
      <c r="D10" s="188">
        <v>0</v>
      </c>
      <c r="E10" s="32">
        <f t="shared" ref="E10:E14" si="0">SUM(C10:D10)</f>
        <v>1202350.83</v>
      </c>
    </row>
    <row r="11" spans="1:6" x14ac:dyDescent="0.25">
      <c r="A11" s="10">
        <v>3</v>
      </c>
      <c r="B11" s="17" t="s">
        <v>3</v>
      </c>
      <c r="C11" s="188">
        <v>0</v>
      </c>
      <c r="D11" s="188">
        <v>0</v>
      </c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188">
        <v>29011.33</v>
      </c>
      <c r="D12" s="188">
        <v>0</v>
      </c>
      <c r="E12" s="32">
        <f t="shared" si="0"/>
        <v>29011.33</v>
      </c>
    </row>
    <row r="13" spans="1:6" x14ac:dyDescent="0.25">
      <c r="A13" s="10">
        <v>5</v>
      </c>
      <c r="B13" s="17" t="s">
        <v>5</v>
      </c>
      <c r="C13" s="188">
        <v>31045.98</v>
      </c>
      <c r="D13" s="188">
        <v>0</v>
      </c>
      <c r="E13" s="32">
        <f t="shared" si="0"/>
        <v>31045.98</v>
      </c>
    </row>
    <row r="14" spans="1:6" x14ac:dyDescent="0.25">
      <c r="A14" s="10">
        <v>6</v>
      </c>
      <c r="B14" s="17" t="s">
        <v>133</v>
      </c>
      <c r="C14" s="188">
        <v>2925.68</v>
      </c>
      <c r="D14" s="188">
        <v>0</v>
      </c>
      <c r="E14" s="32">
        <f t="shared" si="0"/>
        <v>2925.68</v>
      </c>
    </row>
    <row r="15" spans="1:6" x14ac:dyDescent="0.25">
      <c r="A15" s="10">
        <v>7</v>
      </c>
      <c r="B15" s="83" t="s">
        <v>132</v>
      </c>
      <c r="C15" s="40">
        <f>SUM(C9:C14)</f>
        <v>1519783.7100000002</v>
      </c>
      <c r="D15" s="40">
        <f t="shared" ref="D15:E15" si="1">SUM(D9:D14)</f>
        <v>0</v>
      </c>
      <c r="E15" s="40">
        <f t="shared" si="1"/>
        <v>1519783.7100000002</v>
      </c>
      <c r="F15" s="1"/>
    </row>
    <row r="16" spans="1:6" x14ac:dyDescent="0.25">
      <c r="A16" s="10">
        <v>8</v>
      </c>
      <c r="B16" s="17" t="s">
        <v>6</v>
      </c>
      <c r="C16" s="52">
        <v>256983.63</v>
      </c>
      <c r="D16" s="52">
        <v>-14376.22</v>
      </c>
      <c r="E16" s="41">
        <f>SUM(C16:D16)</f>
        <v>242607.41</v>
      </c>
    </row>
    <row r="17" spans="1:6" ht="14.45" x14ac:dyDescent="0.3">
      <c r="A17" s="10">
        <v>9</v>
      </c>
      <c r="B17" s="17" t="s">
        <v>39</v>
      </c>
      <c r="C17" s="52">
        <v>146935.47</v>
      </c>
      <c r="D17" s="52">
        <v>-5086.82</v>
      </c>
      <c r="E17" s="41">
        <f t="shared" ref="E17:E21" si="2">SUM(C17:D17)</f>
        <v>141848.65</v>
      </c>
    </row>
    <row r="18" spans="1:6" ht="14.45" x14ac:dyDescent="0.3">
      <c r="A18" s="10">
        <v>10</v>
      </c>
      <c r="B18" s="17" t="s">
        <v>7</v>
      </c>
      <c r="C18" s="52">
        <v>318465.52</v>
      </c>
      <c r="D18" s="52">
        <v>-17060.38</v>
      </c>
      <c r="E18" s="41">
        <f t="shared" si="2"/>
        <v>301405.14</v>
      </c>
    </row>
    <row r="19" spans="1:6" ht="14.45" x14ac:dyDescent="0.3">
      <c r="A19" s="10">
        <v>11</v>
      </c>
      <c r="B19" s="17" t="s">
        <v>8</v>
      </c>
      <c r="C19" s="52">
        <v>18686.36</v>
      </c>
      <c r="D19" s="52">
        <v>-3568.95</v>
      </c>
      <c r="E19" s="41">
        <f t="shared" si="2"/>
        <v>15117.41</v>
      </c>
    </row>
    <row r="20" spans="1:6" ht="14.45" x14ac:dyDescent="0.3">
      <c r="A20" s="10">
        <v>12</v>
      </c>
      <c r="B20" s="17" t="s">
        <v>9</v>
      </c>
      <c r="C20" s="52">
        <v>79271.320000000007</v>
      </c>
      <c r="D20" s="52">
        <v>-3938.53</v>
      </c>
      <c r="E20" s="41">
        <f t="shared" si="2"/>
        <v>75332.790000000008</v>
      </c>
    </row>
    <row r="21" spans="1:6" ht="14.45" x14ac:dyDescent="0.3">
      <c r="A21" s="10">
        <v>13</v>
      </c>
      <c r="B21" s="17" t="s">
        <v>10</v>
      </c>
      <c r="C21" s="52">
        <v>152823.24</v>
      </c>
      <c r="D21" s="52">
        <v>-7020.42</v>
      </c>
      <c r="E21" s="41">
        <f t="shared" si="2"/>
        <v>145802.81999999998</v>
      </c>
    </row>
    <row r="22" spans="1:6" ht="14.45" x14ac:dyDescent="0.3">
      <c r="A22" s="10">
        <v>14</v>
      </c>
      <c r="B22" s="83" t="s">
        <v>237</v>
      </c>
      <c r="C22" s="40">
        <f>C16+C17+C18+C19+C20+C21</f>
        <v>973165.54</v>
      </c>
      <c r="D22" s="40">
        <f>D16+D17+D18+D19+D20+D21</f>
        <v>-51051.319999999992</v>
      </c>
      <c r="E22" s="42">
        <f>E16+E17+E18+E19+E20+E21</f>
        <v>922114.22</v>
      </c>
      <c r="F22" s="1"/>
    </row>
    <row r="23" spans="1:6" ht="14.45" x14ac:dyDescent="0.3">
      <c r="A23" s="10">
        <v>15</v>
      </c>
      <c r="B23" s="17" t="s">
        <v>14</v>
      </c>
      <c r="C23" s="32">
        <f>C15-C22</f>
        <v>546618.17000000016</v>
      </c>
      <c r="D23" s="32">
        <f>D15-D22</f>
        <v>51051.319999999992</v>
      </c>
      <c r="E23" s="32">
        <f>E15-E22</f>
        <v>597669.49000000022</v>
      </c>
    </row>
    <row r="24" spans="1:6" ht="14.45" x14ac:dyDescent="0.3">
      <c r="A24" s="10">
        <v>16</v>
      </c>
      <c r="B24" s="17" t="s">
        <v>134</v>
      </c>
      <c r="C24" s="52">
        <v>0</v>
      </c>
      <c r="D24" s="54">
        <v>7169</v>
      </c>
      <c r="E24" s="32">
        <f>SUM(C24:D24)</f>
        <v>7169</v>
      </c>
    </row>
    <row r="25" spans="1:6" ht="14.45" x14ac:dyDescent="0.3">
      <c r="A25" s="10">
        <v>17</v>
      </c>
      <c r="B25" s="17" t="s">
        <v>11</v>
      </c>
      <c r="C25" s="52">
        <v>0</v>
      </c>
      <c r="D25" s="112">
        <v>0</v>
      </c>
      <c r="E25" s="32">
        <f t="shared" ref="E25:E27" si="3">SUM(C25:D25)</f>
        <v>0</v>
      </c>
    </row>
    <row r="26" spans="1:6" ht="14.45" x14ac:dyDescent="0.3">
      <c r="A26" s="10">
        <v>18</v>
      </c>
      <c r="B26" s="17" t="s">
        <v>191</v>
      </c>
      <c r="C26" s="52">
        <f>169590.35+17508.85</f>
        <v>187099.2</v>
      </c>
      <c r="D26" s="54">
        <f>-ROUND((D22-D24+D27)*0.35,0)</f>
        <v>20755</v>
      </c>
      <c r="E26" s="32">
        <f t="shared" si="3"/>
        <v>207854.2</v>
      </c>
    </row>
    <row r="27" spans="1:6" ht="14.45" x14ac:dyDescent="0.3">
      <c r="A27" s="10">
        <v>19</v>
      </c>
      <c r="B27" s="17" t="s">
        <v>13</v>
      </c>
      <c r="C27" s="52">
        <v>41059.47</v>
      </c>
      <c r="D27" s="112">
        <v>-1080.3900000000001</v>
      </c>
      <c r="E27" s="32">
        <f t="shared" si="3"/>
        <v>39979.08</v>
      </c>
    </row>
    <row r="28" spans="1:6" ht="14.45" x14ac:dyDescent="0.3">
      <c r="A28" s="10">
        <v>20</v>
      </c>
      <c r="B28" s="83" t="s">
        <v>12</v>
      </c>
      <c r="C28" s="37">
        <f>SUM(C25:C27)</f>
        <v>228158.67</v>
      </c>
      <c r="D28" s="37">
        <f t="shared" ref="D28:E28" si="4">SUM(D25:D27)</f>
        <v>19674.61</v>
      </c>
      <c r="E28" s="43">
        <f t="shared" si="4"/>
        <v>247833.28000000003</v>
      </c>
    </row>
    <row r="29" spans="1:6" ht="14.45" x14ac:dyDescent="0.3">
      <c r="A29" s="10">
        <v>21</v>
      </c>
      <c r="B29" s="83" t="s">
        <v>22</v>
      </c>
      <c r="C29" s="37">
        <f>C23+C24-C28</f>
        <v>318459.50000000012</v>
      </c>
      <c r="D29" s="37">
        <f>D23+D24-D28</f>
        <v>38545.709999999992</v>
      </c>
      <c r="E29" s="43">
        <f>E23+E24-E28</f>
        <v>357005.2100000002</v>
      </c>
    </row>
    <row r="30" spans="1:6" x14ac:dyDescent="0.25">
      <c r="A30" s="10">
        <v>22</v>
      </c>
      <c r="B30" s="17" t="s">
        <v>15</v>
      </c>
      <c r="C30" s="52">
        <v>0</v>
      </c>
      <c r="D30" s="54">
        <v>0</v>
      </c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52">
        <v>0</v>
      </c>
      <c r="D31" s="54">
        <v>0</v>
      </c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0</v>
      </c>
      <c r="D32" s="54">
        <v>0</v>
      </c>
      <c r="E32" s="32">
        <f t="shared" si="5"/>
        <v>0</v>
      </c>
    </row>
    <row r="33" spans="1:5" x14ac:dyDescent="0.25">
      <c r="A33" s="10">
        <v>25</v>
      </c>
      <c r="B33" s="17" t="s">
        <v>268</v>
      </c>
      <c r="C33" s="52">
        <v>0</v>
      </c>
      <c r="D33" s="54">
        <v>0</v>
      </c>
      <c r="E33" s="33">
        <f t="shared" si="5"/>
        <v>0</v>
      </c>
    </row>
    <row r="34" spans="1:5" x14ac:dyDescent="0.25">
      <c r="A34" s="10">
        <v>26</v>
      </c>
      <c r="B34" s="83" t="s">
        <v>267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25">
      <c r="A35" s="10">
        <v>27</v>
      </c>
      <c r="B35" s="17" t="s">
        <v>18</v>
      </c>
      <c r="C35" s="52">
        <v>4686.5</v>
      </c>
      <c r="D35" s="54">
        <v>0</v>
      </c>
      <c r="E35" s="32">
        <f>SUM(C35:D35)</f>
        <v>4686.5</v>
      </c>
    </row>
    <row r="36" spans="1:5" x14ac:dyDescent="0.25">
      <c r="A36" s="10">
        <v>28</v>
      </c>
      <c r="B36" s="17" t="s">
        <v>19</v>
      </c>
      <c r="C36" s="52">
        <v>0</v>
      </c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>
        <v>0</v>
      </c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43916.81</v>
      </c>
      <c r="D38" s="69">
        <f>-1*(D29-D34)</f>
        <v>-38545.709999999992</v>
      </c>
      <c r="E38" s="32">
        <f t="shared" si="7"/>
        <v>5371.1000000000058</v>
      </c>
    </row>
    <row r="39" spans="1:5" x14ac:dyDescent="0.25">
      <c r="A39" s="10">
        <v>31</v>
      </c>
      <c r="B39" s="83" t="s">
        <v>21</v>
      </c>
      <c r="C39" s="37">
        <f>C29-C34+C35+C36+C37+C38</f>
        <v>367062.81000000011</v>
      </c>
      <c r="D39" s="37">
        <f t="shared" ref="D39:E39" si="8">D29-D34+D35+D36+D37+D38</f>
        <v>0</v>
      </c>
      <c r="E39" s="37">
        <f t="shared" si="8"/>
        <v>367062.81000000017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1709213.88</v>
      </c>
      <c r="D41" s="54">
        <v>0</v>
      </c>
      <c r="E41" s="32">
        <f t="shared" ref="E41:E46" si="9">SUM(C41:D41)</f>
        <v>1709213.88</v>
      </c>
    </row>
    <row r="42" spans="1:5" x14ac:dyDescent="0.25">
      <c r="A42" s="10">
        <v>34</v>
      </c>
      <c r="B42" s="17" t="s">
        <v>25</v>
      </c>
      <c r="C42" s="52">
        <v>58705.57</v>
      </c>
      <c r="D42" s="54">
        <v>0</v>
      </c>
      <c r="E42" s="32">
        <f t="shared" si="9"/>
        <v>58705.57</v>
      </c>
    </row>
    <row r="43" spans="1:5" x14ac:dyDescent="0.25">
      <c r="A43" s="10">
        <v>35</v>
      </c>
      <c r="B43" s="17" t="s">
        <v>26</v>
      </c>
      <c r="C43" s="52">
        <v>1045149.79</v>
      </c>
      <c r="D43" s="54">
        <v>0</v>
      </c>
      <c r="E43" s="32">
        <f t="shared" si="9"/>
        <v>1045149.79</v>
      </c>
    </row>
    <row r="44" spans="1:5" x14ac:dyDescent="0.25">
      <c r="A44" s="10">
        <v>36</v>
      </c>
      <c r="B44" s="17" t="s">
        <v>27</v>
      </c>
      <c r="C44" s="52">
        <v>0</v>
      </c>
      <c r="D44" s="54">
        <v>0</v>
      </c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>
        <v>0</v>
      </c>
      <c r="D45" s="54">
        <v>0</v>
      </c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>
        <v>0</v>
      </c>
      <c r="D46" s="54">
        <v>0</v>
      </c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1089832.4699999997</v>
      </c>
      <c r="D47" s="64">
        <f t="shared" ref="D47:E47" si="10">(D39+D41+D42)-(D43+D44+D45+D46)</f>
        <v>0</v>
      </c>
      <c r="E47" s="43">
        <f t="shared" si="10"/>
        <v>1089832.4699999997</v>
      </c>
    </row>
    <row r="48" spans="1:5" x14ac:dyDescent="0.25">
      <c r="A48" s="10">
        <v>40</v>
      </c>
      <c r="B48" s="17" t="s">
        <v>31</v>
      </c>
      <c r="C48" s="52">
        <v>0</v>
      </c>
      <c r="D48" s="54">
        <v>0</v>
      </c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>
        <v>0</v>
      </c>
      <c r="D49" s="54">
        <v>0</v>
      </c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>
        <v>0</v>
      </c>
      <c r="D50" s="54">
        <v>0</v>
      </c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0.5686153393498341</v>
      </c>
      <c r="D53" s="46" t="e">
        <f>((D22+D28-D18-D19)/D15)</f>
        <v>#DIV/0!</v>
      </c>
      <c r="E53" s="46">
        <f>((E22+E28-E18-E19)/E15)</f>
        <v>0.56154368834496837</v>
      </c>
    </row>
    <row r="54" spans="1:7" x14ac:dyDescent="0.25">
      <c r="A54" s="10">
        <v>46</v>
      </c>
      <c r="B54" s="17" t="s">
        <v>36</v>
      </c>
      <c r="C54" s="46">
        <f>((C22+C28+C34)/C15)</f>
        <v>0.79045735396124217</v>
      </c>
      <c r="D54" s="46" t="e">
        <f>((D22+D28+D34)/D15)</f>
        <v>#DIV/0!</v>
      </c>
      <c r="E54" s="46">
        <f>((E22+E28+E34)/E15)</f>
        <v>0.76981184381822321</v>
      </c>
    </row>
    <row r="55" spans="1:7" x14ac:dyDescent="0.25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ht="14.45" x14ac:dyDescent="0.3">
      <c r="B2" t="s">
        <v>146</v>
      </c>
    </row>
    <row r="3" spans="1:5" ht="14.45" x14ac:dyDescent="0.3">
      <c r="B3" s="57" t="str">
        <f>PriorYearBalanceSheet!A3</f>
        <v>Asotin Telephone Company</v>
      </c>
      <c r="C3" s="65"/>
      <c r="D3" s="65"/>
    </row>
    <row r="4" spans="1:5" ht="14.45" x14ac:dyDescent="0.3">
      <c r="B4" s="65"/>
      <c r="C4" s="65"/>
      <c r="D4" s="65"/>
    </row>
    <row r="5" spans="1:5" ht="14.45" x14ac:dyDescent="0.3">
      <c r="B5" s="65"/>
      <c r="C5" s="65"/>
      <c r="D5" s="65"/>
    </row>
    <row r="6" spans="1:5" ht="14.45" x14ac:dyDescent="0.3">
      <c r="A6" s="6"/>
      <c r="B6" s="6"/>
      <c r="C6" s="9" t="s">
        <v>108</v>
      </c>
      <c r="D6" s="26" t="s">
        <v>108</v>
      </c>
    </row>
    <row r="7" spans="1:5" ht="14.45" x14ac:dyDescent="0.3">
      <c r="A7" s="17" t="s">
        <v>0</v>
      </c>
      <c r="B7" s="10" t="s">
        <v>147</v>
      </c>
      <c r="C7" s="28" t="s">
        <v>72</v>
      </c>
      <c r="D7" s="4" t="s">
        <v>111</v>
      </c>
    </row>
    <row r="8" spans="1:5" ht="14.45" x14ac:dyDescent="0.3">
      <c r="A8" s="11"/>
      <c r="B8" s="11"/>
      <c r="C8" s="11">
        <v>2016</v>
      </c>
      <c r="D8" s="5">
        <v>2017</v>
      </c>
    </row>
    <row r="9" spans="1:5" ht="14.45" x14ac:dyDescent="0.3">
      <c r="A9" s="9">
        <v>1</v>
      </c>
      <c r="B9" s="6" t="s">
        <v>1</v>
      </c>
      <c r="C9" s="36">
        <f>PriorYearIncomeStmt!E9</f>
        <v>266070.21000000002</v>
      </c>
      <c r="D9" s="41">
        <f>'CurrentYearIncomeStmt '!E9</f>
        <v>254449.89</v>
      </c>
    </row>
    <row r="10" spans="1:5" ht="14.45" x14ac:dyDescent="0.3">
      <c r="A10" s="10">
        <v>2</v>
      </c>
      <c r="B10" s="17" t="s">
        <v>2</v>
      </c>
      <c r="C10" s="32">
        <f>PriorYearIncomeStmt!E10</f>
        <v>691772.88</v>
      </c>
      <c r="D10" s="41">
        <f>'CurrentYearIncomeStmt '!E10</f>
        <v>1202350.83</v>
      </c>
    </row>
    <row r="11" spans="1:5" ht="14.45" x14ac:dyDescent="0.3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ht="14.45" x14ac:dyDescent="0.3">
      <c r="A12" s="10">
        <v>4</v>
      </c>
      <c r="B12" s="17" t="s">
        <v>4</v>
      </c>
      <c r="C12" s="32">
        <f>PriorYearIncomeStmt!E12</f>
        <v>32730.97</v>
      </c>
      <c r="D12" s="41">
        <f>'CurrentYearIncomeStmt '!E12</f>
        <v>29011.33</v>
      </c>
    </row>
    <row r="13" spans="1:5" ht="14.45" x14ac:dyDescent="0.3">
      <c r="A13" s="10">
        <v>5</v>
      </c>
      <c r="B13" s="17" t="s">
        <v>5</v>
      </c>
      <c r="C13" s="32">
        <f>PriorYearIncomeStmt!E13</f>
        <v>16100.1</v>
      </c>
      <c r="D13" s="41">
        <f>'CurrentYearIncomeStmt '!E13</f>
        <v>31045.98</v>
      </c>
    </row>
    <row r="14" spans="1:5" ht="14.45" x14ac:dyDescent="0.3">
      <c r="A14" s="10">
        <v>6</v>
      </c>
      <c r="B14" s="17" t="s">
        <v>133</v>
      </c>
      <c r="C14" s="32">
        <f>PriorYearIncomeStmt!E14</f>
        <v>-1835.42</v>
      </c>
      <c r="D14" s="41">
        <f>'CurrentYearIncomeStmt '!E14</f>
        <v>2925.68</v>
      </c>
    </row>
    <row r="15" spans="1:5" ht="14.45" x14ac:dyDescent="0.3">
      <c r="A15" s="10">
        <v>7</v>
      </c>
      <c r="B15" s="83" t="s">
        <v>132</v>
      </c>
      <c r="C15" s="40">
        <f>SUM(C9:C14)</f>
        <v>1004838.74</v>
      </c>
      <c r="D15" s="42">
        <f t="shared" ref="D15" si="0">SUM(D9:D14)</f>
        <v>1519783.7100000002</v>
      </c>
      <c r="E15" s="1"/>
    </row>
    <row r="16" spans="1:5" ht="14.45" x14ac:dyDescent="0.3">
      <c r="A16" s="10">
        <v>8</v>
      </c>
      <c r="B16" s="17" t="s">
        <v>6</v>
      </c>
      <c r="C16" s="32">
        <f>PriorYearIncomeStmt!E16</f>
        <v>257775.89</v>
      </c>
      <c r="D16" s="41">
        <f>'CurrentYearIncomeStmt '!E16</f>
        <v>242607.41</v>
      </c>
    </row>
    <row r="17" spans="1:5" ht="14.45" x14ac:dyDescent="0.3">
      <c r="A17" s="10">
        <v>9</v>
      </c>
      <c r="B17" s="17" t="s">
        <v>39</v>
      </c>
      <c r="C17" s="32">
        <f>PriorYearIncomeStmt!E17</f>
        <v>140866.35999999999</v>
      </c>
      <c r="D17" s="41">
        <f>'CurrentYearIncomeStmt '!E17</f>
        <v>141848.65</v>
      </c>
    </row>
    <row r="18" spans="1:5" ht="14.45" x14ac:dyDescent="0.3">
      <c r="A18" s="10">
        <v>10</v>
      </c>
      <c r="B18" s="17" t="s">
        <v>7</v>
      </c>
      <c r="C18" s="32">
        <f>PriorYearIncomeStmt!E18</f>
        <v>286414.21000000002</v>
      </c>
      <c r="D18" s="41">
        <f>'CurrentYearIncomeStmt '!E18</f>
        <v>301405.14</v>
      </c>
    </row>
    <row r="19" spans="1:5" ht="14.45" x14ac:dyDescent="0.3">
      <c r="A19" s="10">
        <v>11</v>
      </c>
      <c r="B19" s="17" t="s">
        <v>8</v>
      </c>
      <c r="C19" s="32">
        <f>PriorYearIncomeStmt!E19</f>
        <v>18295.95</v>
      </c>
      <c r="D19" s="41">
        <f>'CurrentYearIncomeStmt '!E19</f>
        <v>15117.41</v>
      </c>
    </row>
    <row r="20" spans="1:5" ht="14.45" x14ac:dyDescent="0.3">
      <c r="A20" s="10">
        <v>12</v>
      </c>
      <c r="B20" s="17" t="s">
        <v>9</v>
      </c>
      <c r="C20" s="32">
        <f>PriorYearIncomeStmt!E20</f>
        <v>90839.25</v>
      </c>
      <c r="D20" s="41">
        <f>'CurrentYearIncomeStmt '!E20</f>
        <v>75332.790000000008</v>
      </c>
    </row>
    <row r="21" spans="1:5" ht="14.45" x14ac:dyDescent="0.3">
      <c r="A21" s="10">
        <v>13</v>
      </c>
      <c r="B21" s="17" t="s">
        <v>10</v>
      </c>
      <c r="C21" s="32">
        <f>PriorYearIncomeStmt!E21</f>
        <v>151259.66</v>
      </c>
      <c r="D21" s="41">
        <f>'CurrentYearIncomeStmt '!E21</f>
        <v>145802.81999999998</v>
      </c>
    </row>
    <row r="22" spans="1:5" ht="14.45" x14ac:dyDescent="0.3">
      <c r="A22" s="10">
        <v>14</v>
      </c>
      <c r="B22" s="83" t="s">
        <v>237</v>
      </c>
      <c r="C22" s="40">
        <f>C16+C17+C18+C19+C20+C21</f>
        <v>945451.32</v>
      </c>
      <c r="D22" s="42">
        <f>D16+D17+D18+D19+D20+D21</f>
        <v>922114.22</v>
      </c>
      <c r="E22" s="1"/>
    </row>
    <row r="23" spans="1:5" ht="14.45" x14ac:dyDescent="0.3">
      <c r="A23" s="10">
        <v>15</v>
      </c>
      <c r="B23" s="17" t="s">
        <v>14</v>
      </c>
      <c r="C23" s="32">
        <f>C15-C22</f>
        <v>59387.420000000042</v>
      </c>
      <c r="D23" s="41">
        <f>D15-D22</f>
        <v>597669.49000000022</v>
      </c>
    </row>
    <row r="24" spans="1:5" ht="14.45" x14ac:dyDescent="0.3">
      <c r="A24" s="10">
        <v>16</v>
      </c>
      <c r="B24" s="17" t="s">
        <v>134</v>
      </c>
      <c r="C24" s="32">
        <f>PriorYearIncomeStmt!E24</f>
        <v>6692</v>
      </c>
      <c r="D24" s="41">
        <f>'CurrentYearIncomeStmt '!E24</f>
        <v>7169</v>
      </c>
    </row>
    <row r="25" spans="1:5" ht="14.45" x14ac:dyDescent="0.3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ht="14.45" x14ac:dyDescent="0.3">
      <c r="A26" s="10">
        <v>18</v>
      </c>
      <c r="B26" s="17" t="s">
        <v>181</v>
      </c>
      <c r="C26" s="32">
        <f>PriorYearIncomeStmt!E26</f>
        <v>12351.15</v>
      </c>
      <c r="D26" s="41">
        <f>'CurrentYearIncomeStmt '!E26</f>
        <v>207854.2</v>
      </c>
    </row>
    <row r="27" spans="1:5" ht="14.45" x14ac:dyDescent="0.3">
      <c r="A27" s="10">
        <v>19</v>
      </c>
      <c r="B27" s="17" t="s">
        <v>13</v>
      </c>
      <c r="C27" s="32">
        <f>PriorYearIncomeStmt!E27</f>
        <v>30855.09</v>
      </c>
      <c r="D27" s="41">
        <f>'CurrentYearIncomeStmt '!E27</f>
        <v>39979.08</v>
      </c>
    </row>
    <row r="28" spans="1:5" ht="14.45" x14ac:dyDescent="0.3">
      <c r="A28" s="10">
        <v>20</v>
      </c>
      <c r="B28" s="83" t="s">
        <v>12</v>
      </c>
      <c r="C28" s="37">
        <f>SUM(C25:C27)</f>
        <v>43206.239999999998</v>
      </c>
      <c r="D28" s="43">
        <f t="shared" ref="D28" si="1">SUM(D25:D27)</f>
        <v>247833.28000000003</v>
      </c>
    </row>
    <row r="29" spans="1:5" ht="14.45" x14ac:dyDescent="0.3">
      <c r="A29" s="10">
        <v>21</v>
      </c>
      <c r="B29" s="83" t="s">
        <v>22</v>
      </c>
      <c r="C29" s="37">
        <f>C23+C24-C28</f>
        <v>22873.180000000044</v>
      </c>
      <c r="D29" s="43">
        <f>D23+D24-D28</f>
        <v>357005.2100000002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269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267</v>
      </c>
      <c r="C34" s="37">
        <f>SUM(C30:C33)</f>
        <v>0</v>
      </c>
      <c r="D34" s="43">
        <f t="shared" ref="D34" si="2">SUM(D30:D33)</f>
        <v>0</v>
      </c>
    </row>
    <row r="35" spans="1:4" x14ac:dyDescent="0.25">
      <c r="A35" s="10">
        <v>27</v>
      </c>
      <c r="B35" s="17" t="s">
        <v>18</v>
      </c>
      <c r="C35" s="32">
        <f>PriorYearIncomeStmt!E35</f>
        <v>1683</v>
      </c>
      <c r="D35" s="41">
        <f>'CurrentYearIncomeStmt '!E35</f>
        <v>4686.5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8659</v>
      </c>
      <c r="D38" s="41">
        <f>'CurrentYearIncomeStmt '!E38</f>
        <v>5371.1000000000058</v>
      </c>
    </row>
    <row r="39" spans="1:4" x14ac:dyDescent="0.25">
      <c r="A39" s="10">
        <v>31</v>
      </c>
      <c r="B39" s="83" t="s">
        <v>21</v>
      </c>
      <c r="C39" s="37">
        <f>C29-C34+C35+C36+C37+C38</f>
        <v>33215.180000000044</v>
      </c>
      <c r="D39" s="43">
        <f t="shared" ref="D39" si="3">D29-D34+D35+D36+D37+D38</f>
        <v>367062.81000000017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1603500.29</v>
      </c>
      <c r="D41" s="41">
        <f>'CurrentYearIncomeStmt '!E41</f>
        <v>1709213.88</v>
      </c>
    </row>
    <row r="42" spans="1:4" x14ac:dyDescent="0.25">
      <c r="A42" s="10">
        <v>34</v>
      </c>
      <c r="B42" s="17" t="s">
        <v>25</v>
      </c>
      <c r="C42" s="32">
        <f>PriorYearIncomeStmt!E42</f>
        <v>72498.59</v>
      </c>
      <c r="D42" s="41">
        <f>'CurrentYearIncomeStmt '!E42</f>
        <v>58705.57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1045149.79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1709214.06</v>
      </c>
      <c r="D47" s="43">
        <f t="shared" ref="D47" si="4">(D39+D41+D42)-(D43+D44+D45+D46)</f>
        <v>1089832.4699999997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0.68065389278283595</v>
      </c>
      <c r="D53" s="49">
        <f>((D22+D28-D18-D19)/D15)</f>
        <v>0.56154368834496837</v>
      </c>
    </row>
    <row r="54" spans="1:8" x14ac:dyDescent="0.25">
      <c r="A54" s="10">
        <v>46</v>
      </c>
      <c r="B54" s="17" t="s">
        <v>36</v>
      </c>
      <c r="C54" s="49">
        <f>((C22+C28+C34)/C15)</f>
        <v>0.9838967394907564</v>
      </c>
      <c r="D54" s="49">
        <f>((D22+D28+D34)/D15)</f>
        <v>0.76981184381822321</v>
      </c>
    </row>
    <row r="55" spans="1:8" x14ac:dyDescent="0.25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FAB17D1175404C9250162C512656DA" ma:contentTypeVersion="76" ma:contentTypeDescription="" ma:contentTypeScope="" ma:versionID="69fe40709ee05482f086cd733f6795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2018-07-27T07:00:00+00:00</OpenedDate>
    <SignificantOrder xmlns="dc463f71-b30c-4ab2-9473-d307f9d35888">false</SignificantOrder>
    <Date1 xmlns="dc463f71-b30c-4ab2-9473-d307f9d35888">2018-07-27T07:00:00+00:00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Asotin Telephone Company</CaseCompanyNames>
    <Nickname xmlns="http://schemas.microsoft.com/sharepoint/v3" xsi:nil="true"/>
    <DocketNumber xmlns="dc463f71-b30c-4ab2-9473-d307f9d35888">180643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B5ECE2-E8FD-4ADC-B3F5-3B37AB907C0E}"/>
</file>

<file path=customXml/itemProps2.xml><?xml version="1.0" encoding="utf-8"?>
<ds:datastoreItem xmlns:ds="http://schemas.openxmlformats.org/officeDocument/2006/customXml" ds:itemID="{75AE81B1-4D42-4937-8533-9587B32A0B83}"/>
</file>

<file path=customXml/itemProps3.xml><?xml version="1.0" encoding="utf-8"?>
<ds:datastoreItem xmlns:ds="http://schemas.openxmlformats.org/officeDocument/2006/customXml" ds:itemID="{BF7430F7-F0F7-4067-B7D7-2D6D028DEF74}"/>
</file>

<file path=customXml/itemProps4.xml><?xml version="1.0" encoding="utf-8"?>
<ds:datastoreItem xmlns:ds="http://schemas.openxmlformats.org/officeDocument/2006/customXml" ds:itemID="{532C8743-C00D-48CB-BE41-5AD7C25BC9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2017-11-21T19:20:02Z</cp:lastPrinted>
  <dcterms:created xsi:type="dcterms:W3CDTF">2014-05-21T17:51:51Z</dcterms:created>
  <dcterms:modified xsi:type="dcterms:W3CDTF">2018-07-25T18:37:12Z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0x0101006E56B4D1795A2E4DB2F0B01679ED314A00ECFAB17D1175404C9250162C512656DA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