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8605" windowHeight="10155"/>
  </bookViews>
  <sheets>
    <sheet name="Pacific Comm Credit" sheetId="1" r:id="rId1"/>
  </sheets>
  <externalReferences>
    <externalReference r:id="rId2"/>
    <externalReference r:id="rId3"/>
  </externalReferences>
  <definedNames>
    <definedName name="BREMAIR_COST_of_SERVICE_STUDY">#REF!</definedName>
    <definedName name="_xlnm.Print_Area" localSheetId="0">'Pacific Comm Credit'!$A$1:$O$82</definedName>
    <definedName name="_xlnm.Print_Titles" localSheetId="0">'Pacific Comm Credit'!$1:$4</definedName>
    <definedName name="Print1">#REF!</definedName>
    <definedName name="Print2">#REF!</definedName>
  </definedNames>
  <calcPr calcId="145621" concurrentManualCount="4"/>
</workbook>
</file>

<file path=xl/calcChain.xml><?xml version="1.0" encoding="utf-8"?>
<calcChain xmlns="http://schemas.openxmlformats.org/spreadsheetml/2006/main">
  <c r="C65" i="1" l="1"/>
  <c r="D65" i="1"/>
  <c r="E65" i="1"/>
  <c r="F65" i="1"/>
  <c r="G65" i="1"/>
  <c r="H65" i="1"/>
  <c r="I65" i="1"/>
  <c r="J65" i="1"/>
  <c r="K65" i="1"/>
  <c r="L65" i="1"/>
  <c r="M65" i="1"/>
  <c r="C66" i="1"/>
  <c r="D66" i="1"/>
  <c r="E66" i="1"/>
  <c r="F66" i="1"/>
  <c r="G66" i="1"/>
  <c r="H66" i="1"/>
  <c r="I66" i="1"/>
  <c r="J66" i="1"/>
  <c r="K66" i="1"/>
  <c r="L66" i="1"/>
  <c r="M66" i="1"/>
  <c r="B66" i="1"/>
  <c r="B65" i="1"/>
  <c r="C49" i="1"/>
  <c r="D49" i="1"/>
  <c r="E49" i="1"/>
  <c r="F49" i="1"/>
  <c r="G49" i="1"/>
  <c r="H49" i="1"/>
  <c r="I49" i="1"/>
  <c r="J49" i="1"/>
  <c r="K49" i="1"/>
  <c r="L49" i="1"/>
  <c r="M49" i="1"/>
  <c r="C50" i="1"/>
  <c r="D50" i="1"/>
  <c r="E50" i="1"/>
  <c r="F50" i="1"/>
  <c r="G50" i="1"/>
  <c r="H50" i="1"/>
  <c r="I50" i="1"/>
  <c r="J50" i="1"/>
  <c r="K50" i="1"/>
  <c r="L50" i="1"/>
  <c r="M50" i="1"/>
  <c r="B50" i="1"/>
  <c r="B49" i="1"/>
  <c r="C27" i="1"/>
  <c r="D27" i="1"/>
  <c r="E27" i="1"/>
  <c r="F27" i="1"/>
  <c r="G27" i="1"/>
  <c r="H27" i="1"/>
  <c r="I27" i="1"/>
  <c r="J27" i="1"/>
  <c r="K27" i="1"/>
  <c r="L27" i="1"/>
  <c r="M27" i="1"/>
  <c r="C28" i="1"/>
  <c r="D28" i="1"/>
  <c r="E28" i="1"/>
  <c r="F28" i="1"/>
  <c r="G28" i="1"/>
  <c r="H28" i="1"/>
  <c r="I28" i="1"/>
  <c r="J28" i="1"/>
  <c r="K28" i="1"/>
  <c r="L28" i="1"/>
  <c r="M28" i="1"/>
  <c r="B28" i="1"/>
  <c r="B27" i="1"/>
  <c r="C17" i="1"/>
  <c r="D17" i="1"/>
  <c r="E17" i="1"/>
  <c r="F17" i="1"/>
  <c r="G17" i="1"/>
  <c r="H17" i="1"/>
  <c r="I17" i="1"/>
  <c r="J17" i="1"/>
  <c r="K17" i="1"/>
  <c r="L17" i="1"/>
  <c r="M17" i="1"/>
  <c r="C18" i="1"/>
  <c r="D18" i="1"/>
  <c r="E18" i="1"/>
  <c r="F18" i="1"/>
  <c r="G18" i="1"/>
  <c r="H18" i="1"/>
  <c r="I18" i="1"/>
  <c r="J18" i="1"/>
  <c r="K18" i="1"/>
  <c r="L18" i="1"/>
  <c r="M18" i="1"/>
  <c r="B18" i="1"/>
  <c r="B17" i="1"/>
  <c r="C11" i="1"/>
  <c r="D11" i="1"/>
  <c r="E11" i="1"/>
  <c r="F11" i="1"/>
  <c r="G11" i="1"/>
  <c r="H11" i="1"/>
  <c r="I11" i="1"/>
  <c r="J11" i="1"/>
  <c r="K11" i="1"/>
  <c r="L11" i="1"/>
  <c r="M11" i="1"/>
  <c r="C12" i="1"/>
  <c r="D12" i="1"/>
  <c r="E12" i="1"/>
  <c r="F12" i="1"/>
  <c r="G12" i="1"/>
  <c r="H12" i="1"/>
  <c r="B41" i="1" s="1"/>
  <c r="I12" i="1"/>
  <c r="C41" i="1" s="1"/>
  <c r="J12" i="1"/>
  <c r="D41" i="1" s="1"/>
  <c r="K12" i="1"/>
  <c r="E41" i="1" s="1"/>
  <c r="L12" i="1"/>
  <c r="F41" i="1" s="1"/>
  <c r="M12" i="1"/>
  <c r="G41" i="1" s="1"/>
  <c r="B12" i="1"/>
  <c r="B11" i="1"/>
  <c r="M71" i="1"/>
  <c r="L71" i="1"/>
  <c r="K71" i="1"/>
  <c r="J71" i="1"/>
  <c r="I71" i="1"/>
  <c r="H71" i="1"/>
  <c r="G71" i="1"/>
  <c r="F71" i="1"/>
  <c r="E71" i="1"/>
  <c r="D71" i="1"/>
  <c r="C71" i="1"/>
  <c r="B71" i="1"/>
  <c r="M33" i="1"/>
  <c r="L33" i="1"/>
  <c r="K33" i="1"/>
  <c r="J33" i="1"/>
  <c r="I33" i="1"/>
  <c r="H33" i="1"/>
  <c r="G33" i="1"/>
  <c r="F33" i="1"/>
  <c r="E33" i="1"/>
  <c r="D33" i="1"/>
  <c r="C33" i="1"/>
  <c r="B33" i="1"/>
  <c r="B55" i="1" l="1"/>
  <c r="K56" i="1"/>
  <c r="G56" i="1"/>
  <c r="C56" i="1"/>
  <c r="J55" i="1"/>
  <c r="F55" i="1"/>
  <c r="B56" i="1"/>
  <c r="J56" i="1"/>
  <c r="F56" i="1"/>
  <c r="I55" i="1"/>
  <c r="E55" i="1"/>
  <c r="M56" i="1"/>
  <c r="I56" i="1"/>
  <c r="E56" i="1"/>
  <c r="L55" i="1"/>
  <c r="D55" i="1"/>
  <c r="L56" i="1"/>
  <c r="H56" i="1"/>
  <c r="D56" i="1"/>
  <c r="K55" i="1"/>
  <c r="G55" i="1"/>
  <c r="C55" i="1"/>
  <c r="B14" i="1"/>
  <c r="G78" i="1"/>
  <c r="C78" i="1"/>
  <c r="E78" i="1"/>
  <c r="G39" i="1"/>
  <c r="G77" i="1" s="1"/>
  <c r="M55" i="1"/>
  <c r="D78" i="1"/>
  <c r="B39" i="1"/>
  <c r="B77" i="1" s="1"/>
  <c r="H55" i="1"/>
  <c r="F78" i="1"/>
  <c r="B78" i="1"/>
  <c r="H21" i="1"/>
  <c r="C39" i="1"/>
  <c r="C40" i="1" s="1"/>
  <c r="C42" i="1" s="1"/>
  <c r="D39" i="1"/>
  <c r="D77" i="1" s="1"/>
  <c r="E39" i="1"/>
  <c r="E77" i="1" s="1"/>
  <c r="E79" i="1" s="1"/>
  <c r="F39" i="1"/>
  <c r="F77" i="1" s="1"/>
  <c r="B40" i="1" l="1"/>
  <c r="B42" i="1" s="1"/>
  <c r="G79" i="1"/>
  <c r="D79" i="1"/>
  <c r="F40" i="1"/>
  <c r="F42" i="1" s="1"/>
  <c r="G40" i="1"/>
  <c r="G42" i="1" s="1"/>
  <c r="E40" i="1"/>
  <c r="E42" i="1" s="1"/>
  <c r="F79" i="1"/>
  <c r="B79" i="1"/>
  <c r="D40" i="1"/>
  <c r="D42" i="1" s="1"/>
  <c r="C77" i="1"/>
  <c r="C79" i="1" s="1"/>
  <c r="M68" i="1"/>
  <c r="K68" i="1"/>
  <c r="J68" i="1"/>
  <c r="I68" i="1"/>
  <c r="H68" i="1"/>
  <c r="F68" i="1"/>
  <c r="E68" i="1"/>
  <c r="C68" i="1"/>
  <c r="B68" i="1"/>
  <c r="N27" i="1"/>
  <c r="M22" i="1"/>
  <c r="L22" i="1"/>
  <c r="J22" i="1"/>
  <c r="I22" i="1"/>
  <c r="H22" i="1"/>
  <c r="H24" i="1" s="1"/>
  <c r="G22" i="1"/>
  <c r="F22" i="1"/>
  <c r="E22" i="1"/>
  <c r="D22" i="1"/>
  <c r="C22" i="1"/>
  <c r="B22" i="1"/>
  <c r="M21" i="1"/>
  <c r="K21" i="1"/>
  <c r="J21" i="1"/>
  <c r="I21" i="1"/>
  <c r="G21" i="1"/>
  <c r="F21" i="1"/>
  <c r="E21" i="1"/>
  <c r="D21" i="1"/>
  <c r="C21" i="1"/>
  <c r="B21" i="1"/>
  <c r="M14" i="1"/>
  <c r="L14" i="1"/>
  <c r="K14" i="1"/>
  <c r="J14" i="1"/>
  <c r="I14" i="1"/>
  <c r="H14" i="1"/>
  <c r="G14" i="1"/>
  <c r="F14" i="1"/>
  <c r="E14" i="1"/>
  <c r="C14" i="1"/>
  <c r="N12" i="1"/>
  <c r="N11" i="1"/>
  <c r="N14" i="1" l="1"/>
  <c r="J24" i="1"/>
  <c r="E24" i="1"/>
  <c r="F24" i="1"/>
  <c r="G24" i="1"/>
  <c r="C24" i="1"/>
  <c r="M24" i="1"/>
  <c r="I24" i="1"/>
  <c r="B24" i="1"/>
  <c r="C59" i="1"/>
  <c r="E59" i="1"/>
  <c r="F59" i="1"/>
  <c r="G59" i="1"/>
  <c r="H59" i="1"/>
  <c r="I59" i="1"/>
  <c r="J59" i="1"/>
  <c r="K59" i="1"/>
  <c r="L59" i="1"/>
  <c r="M59" i="1"/>
  <c r="C60" i="1"/>
  <c r="D60" i="1"/>
  <c r="F60" i="1"/>
  <c r="G60" i="1"/>
  <c r="H60" i="1"/>
  <c r="I60" i="1"/>
  <c r="J60" i="1"/>
  <c r="K60" i="1"/>
  <c r="L60" i="1"/>
  <c r="M60" i="1"/>
  <c r="B60" i="1"/>
  <c r="B59" i="1"/>
  <c r="B62" i="1" l="1"/>
  <c r="B47" i="1"/>
  <c r="C47" i="1" l="1"/>
  <c r="D47" i="1" s="1"/>
  <c r="E47" i="1" s="1"/>
  <c r="F47" i="1" s="1"/>
  <c r="G47" i="1" s="1"/>
  <c r="H47" i="1" s="1"/>
  <c r="I47" i="1" s="1"/>
  <c r="J47" i="1" s="1"/>
  <c r="K47" i="1" s="1"/>
  <c r="L47" i="1" s="1"/>
  <c r="M47" i="1" s="1"/>
  <c r="L68" i="1" l="1"/>
  <c r="N76" i="1" s="1"/>
  <c r="G68" i="1"/>
  <c r="D68" i="1"/>
  <c r="M30" i="1"/>
  <c r="I30" i="1"/>
  <c r="E30" i="1"/>
  <c r="N28" i="1"/>
  <c r="L30" i="1"/>
  <c r="K30" i="1"/>
  <c r="J30" i="1"/>
  <c r="H30" i="1"/>
  <c r="G30" i="1"/>
  <c r="F30" i="1"/>
  <c r="D30" i="1"/>
  <c r="C30" i="1"/>
  <c r="B30" i="1"/>
  <c r="B32" i="1" s="1"/>
  <c r="L21" i="1"/>
  <c r="N38" i="1" l="1"/>
  <c r="L24" i="1"/>
  <c r="N21" i="1"/>
  <c r="N65" i="1"/>
  <c r="N66" i="1"/>
  <c r="H52" i="1"/>
  <c r="K52" i="1"/>
  <c r="D59" i="1"/>
  <c r="N59" i="1" s="1"/>
  <c r="N30" i="1"/>
  <c r="N49" i="1"/>
  <c r="D14" i="1"/>
  <c r="E52" i="1"/>
  <c r="N68" i="1" l="1"/>
  <c r="D52" i="1"/>
  <c r="D62" i="1"/>
  <c r="D70" i="1" s="1"/>
  <c r="D73" i="1" s="1"/>
  <c r="M52" i="1"/>
  <c r="M62" i="1"/>
  <c r="M70" i="1" s="1"/>
  <c r="M73" i="1" s="1"/>
  <c r="J62" i="1"/>
  <c r="J70" i="1" s="1"/>
  <c r="J73" i="1" s="1"/>
  <c r="H62" i="1"/>
  <c r="H70" i="1" s="1"/>
  <c r="H73" i="1" s="1"/>
  <c r="F62" i="1"/>
  <c r="F70" i="1" s="1"/>
  <c r="F73" i="1" s="1"/>
  <c r="J32" i="1"/>
  <c r="J35" i="1" s="1"/>
  <c r="I52" i="1"/>
  <c r="I62" i="1"/>
  <c r="I70" i="1" s="1"/>
  <c r="I73" i="1" s="1"/>
  <c r="C32" i="1"/>
  <c r="C35" i="1" s="1"/>
  <c r="H32" i="1"/>
  <c r="H35" i="1" s="1"/>
  <c r="G62" i="1"/>
  <c r="G70" i="1" s="1"/>
  <c r="G73" i="1" s="1"/>
  <c r="G52" i="1"/>
  <c r="L52" i="1"/>
  <c r="L62" i="1"/>
  <c r="L70" i="1" s="1"/>
  <c r="L73" i="1" s="1"/>
  <c r="M32" i="1"/>
  <c r="M35" i="1" s="1"/>
  <c r="E32" i="1"/>
  <c r="E35" i="1" s="1"/>
  <c r="G32" i="1"/>
  <c r="G35" i="1" s="1"/>
  <c r="E60" i="1"/>
  <c r="E62" i="1" s="1"/>
  <c r="E70" i="1" s="1"/>
  <c r="E73" i="1" s="1"/>
  <c r="J52" i="1"/>
  <c r="K62" i="1"/>
  <c r="K70" i="1" s="1"/>
  <c r="K73" i="1" s="1"/>
  <c r="K22" i="1"/>
  <c r="L32" i="1"/>
  <c r="L35" i="1" s="1"/>
  <c r="D24" i="1"/>
  <c r="D32" i="1" s="1"/>
  <c r="D35" i="1" s="1"/>
  <c r="B52" i="1"/>
  <c r="F52" i="1"/>
  <c r="B70" i="1" l="1"/>
  <c r="B73" i="1" s="1"/>
  <c r="K24" i="1"/>
  <c r="K32" i="1" s="1"/>
  <c r="K35" i="1" s="1"/>
  <c r="F32" i="1"/>
  <c r="F35" i="1" s="1"/>
  <c r="C62" i="1"/>
  <c r="C70" i="1" s="1"/>
  <c r="C73" i="1" s="1"/>
  <c r="C52" i="1"/>
  <c r="N50" i="1"/>
  <c r="N52" i="1" s="1"/>
  <c r="I32" i="1"/>
  <c r="I35" i="1" s="1"/>
  <c r="B35" i="1"/>
  <c r="N35" i="1" s="1"/>
  <c r="N60" i="1" l="1"/>
  <c r="N62" i="1" s="1"/>
  <c r="N73" i="1"/>
  <c r="N75" i="1" s="1"/>
  <c r="N22" i="1"/>
  <c r="N24" i="1" s="1"/>
  <c r="N37" i="1"/>
  <c r="N39" i="1" s="1"/>
  <c r="N77" i="1" l="1"/>
  <c r="N80" i="1" s="1"/>
  <c r="O80" i="1" s="1"/>
  <c r="N42" i="1"/>
  <c r="O42" i="1" s="1"/>
  <c r="N43" i="1" l="1"/>
  <c r="N81" i="1"/>
</calcChain>
</file>

<file path=xl/comments1.xml><?xml version="1.0" encoding="utf-8"?>
<comments xmlns="http://schemas.openxmlformats.org/spreadsheetml/2006/main">
  <authors>
    <author>Author</author>
  </authors>
  <commentList>
    <comment ref="A38"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<sst xmlns="http://schemas.openxmlformats.org/spreadsheetml/2006/main" count="65" uniqueCount="32">
  <si>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</si>
  <si>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</si>
  <si>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</si>
  <si>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</si>
  <si>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</si>
  <si>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</si>
  <si>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</si>
  <si>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</si>
  <si>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</si>
  <si>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</si>
  <si>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</si>
  <si>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</si>
  <si>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</si>
  <si>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</si>
  <si>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</si>
  <si>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Old Credit:</t>
  </si>
  <si>
    <t>Change:</t>
  </si>
  <si>
    <t>12-Month Revenue Impact:</t>
  </si>
  <si>
    <t>Multi-Family</t>
  </si>
  <si>
    <t>(Under)/Over Earned</t>
  </si>
  <si>
    <t>Over/(Under) Earned:</t>
  </si>
  <si>
    <t>Harold LeMay Enterprises, Inc. G-98</t>
  </si>
  <si>
    <t>12-Month</t>
  </si>
  <si>
    <t>Price per Ton</t>
  </si>
  <si>
    <t>Effective July 1, 2018</t>
  </si>
  <si>
    <t>6 Month Average:</t>
  </si>
  <si>
    <t>Price per Ton-Net of $45 Processing Fee</t>
  </si>
  <si>
    <t>6-Month Netted Down Revenue - Commingle</t>
  </si>
  <si>
    <t>6-Month Revenue - Glass</t>
  </si>
  <si>
    <t>New Commodity Debit:</t>
  </si>
  <si>
    <t>Total Projected 6-Mo Revenue</t>
  </si>
  <si>
    <t>6-Month Projection at Net Price per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</si>
</sst>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0"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s>
  <fills count="63">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82">
    <xf numFmtId="0" fontId="0" fillId="0" borderId="0" xfId="0"/>
    <xf numFmtId="0" fontId="3" fillId="0" borderId="0" xfId="4" applyFont="1" applyFill="1" applyAlignment="1">
      <alignment horizontal="center"/>
    </xf>
    <xf numFmtId="17" fontId="3" fillId="0" borderId="1" xfId="4" applyNumberFormat="1" applyFont="1" applyFill="1" applyBorder="1" applyAlignment="1">
      <alignment horizontal="center"/>
    </xf>
    <xf numFmtId="17" fontId="3" fillId="0" borderId="0" xfId="4" applyNumberFormat="1" applyFont="1" applyFill="1" applyBorder="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applyFill="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applyFont="1" applyFill="1"/>
    <xf numFmtId="0" fontId="3" fillId="0" borderId="0" xfId="4" applyNumberFormat="1" applyFont="1" applyFill="1"/>
    <xf numFmtId="17" fontId="3" fillId="0" borderId="0" xfId="4" quotePrefix="1" applyNumberFormat="1" applyFont="1" applyFill="1" applyBorder="1" applyAlignment="1">
      <alignment horizontal="center"/>
    </xf>
    <xf numFmtId="0" fontId="6" fillId="0" borderId="0" xfId="4" applyNumberFormat="1" applyFont="1" applyFill="1" applyBorder="1" applyAlignment="1">
      <alignment horizontal="center"/>
    </xf>
    <xf numFmtId="0" fontId="7" fillId="0" borderId="0" xfId="4" applyNumberFormat="1" applyFont="1" applyFill="1" applyBorder="1" applyAlignment="1">
      <alignment horizontal="left"/>
    </xf>
    <xf numFmtId="0" fontId="2" fillId="0" borderId="0" xfId="4" applyNumberFormat="1" applyFont="1" applyFill="1"/>
    <xf numFmtId="0" fontId="7" fillId="0" borderId="0" xfId="4" applyNumberFormat="1" applyFont="1" applyFill="1"/>
    <xf numFmtId="44" fontId="2" fillId="0" borderId="0" xfId="2" applyFont="1" applyFill="1"/>
    <xf numFmtId="10" fontId="2" fillId="0" borderId="0" xfId="3" applyNumberFormat="1" applyFont="1" applyFill="1" applyAlignment="1">
      <alignment horizontal="right"/>
    </xf>
    <xf numFmtId="43" fontId="2" fillId="0" borderId="0" xfId="1" applyNumberFormat="1" applyFont="1" applyFill="1"/>
    <xf numFmtId="0" fontId="6" fillId="0" borderId="0" xfId="4" applyNumberFormat="1" applyFont="1" applyFill="1" applyBorder="1" applyAlignment="1">
      <alignment horizontal="left"/>
    </xf>
    <xf numFmtId="3" fontId="2" fillId="0" borderId="0" xfId="4" applyNumberFormat="1" applyFont="1" applyFill="1"/>
    <xf numFmtId="0" fontId="2" fillId="0" borderId="0" xfId="4" applyNumberFormat="1" applyFont="1" applyFill="1" applyAlignment="1">
      <alignment horizontal="center"/>
    </xf>
    <xf numFmtId="0" fontId="2" fillId="0" borderId="0" xfId="4" applyFont="1" applyFill="1" applyAlignment="1">
      <alignment horizontal="center"/>
    </xf>
    <xf numFmtId="0" fontId="2" fillId="0" borderId="1" xfId="4" applyNumberFormat="1" applyFont="1" applyFill="1" applyBorder="1" applyAlignment="1">
      <alignment horizontal="center"/>
    </xf>
    <xf numFmtId="0" fontId="2" fillId="0" borderId="1" xfId="4" applyFont="1" applyFill="1" applyBorder="1" applyAlignment="1">
      <alignment horizontal="center"/>
    </xf>
    <xf numFmtId="0" fontId="2" fillId="0" borderId="0" xfId="4" applyNumberFormat="1" applyFont="1" applyFill="1" applyBorder="1" applyAlignment="1">
      <alignment horizontal="center"/>
    </xf>
    <xf numFmtId="0" fontId="2" fillId="0" borderId="0" xfId="4" applyFont="1" applyFill="1" applyBorder="1" applyAlignment="1">
      <alignment horizontal="center"/>
    </xf>
    <xf numFmtId="164" fontId="2" fillId="0" borderId="0" xfId="4" applyNumberFormat="1" applyFont="1" applyFill="1" applyBorder="1" applyAlignment="1">
      <alignment horizontal="center"/>
    </xf>
    <xf numFmtId="17" fontId="2" fillId="0" borderId="0" xfId="4" applyNumberFormat="1" applyFont="1" applyFill="1" applyBorder="1" applyAlignment="1">
      <alignment horizontal="center"/>
    </xf>
    <xf numFmtId="43" fontId="3" fillId="0" borderId="2" xfId="1" applyFont="1" applyFill="1" applyBorder="1"/>
    <xf numFmtId="0" fontId="2" fillId="0" borderId="0" xfId="4"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applyFont="1" applyFill="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applyFont="1" applyFill="1" applyBorder="1"/>
    <xf numFmtId="0" fontId="3" fillId="0" borderId="0" xfId="4" applyFont="1" applyFill="1" applyBorder="1"/>
    <xf numFmtId="43" fontId="3" fillId="0" borderId="0" xfId="1" applyFont="1" applyFill="1" applyBorder="1"/>
    <xf numFmtId="44" fontId="2" fillId="0" borderId="0" xfId="4" applyNumberFormat="1" applyFont="1" applyFill="1" applyBorder="1"/>
    <xf numFmtId="4" fontId="3" fillId="0" borderId="0" xfId="4" applyNumberFormat="1" applyFont="1" applyFill="1" applyBorder="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applyFont="1" applyFill="1" applyBorder="1"/>
    <xf numFmtId="165" fontId="3" fillId="0" borderId="0" xfId="4" applyNumberFormat="1" applyFont="1" applyFill="1" applyBorder="1"/>
    <xf numFmtId="165" fontId="2" fillId="0" borderId="0" xfId="4" applyNumberFormat="1" applyFont="1" applyFill="1" applyBorder="1"/>
    <xf numFmtId="10" fontId="2" fillId="0" borderId="0" xfId="3" applyNumberFormat="1" applyFont="1" applyFill="1" applyBorder="1"/>
    <xf numFmtId="44" fontId="2" fillId="0" borderId="0" xfId="2" applyFont="1" applyFill="1"/>
    <xf numFmtId="43" fontId="3" fillId="0" borderId="0" xfId="1" applyNumberFormat="1" applyFont="1" applyFill="1" applyBorder="1"/>
    <xf numFmtId="43" fontId="3" fillId="0" borderId="0" xfId="4" applyNumberFormat="1" applyFont="1" applyFill="1" applyBorder="1"/>
    <xf numFmtId="0" fontId="2" fillId="0" borderId="0" xfId="4" applyNumberFormat="1" applyFont="1" applyFill="1" applyAlignment="1">
      <alignment horizontal="right" wrapText="1"/>
    </xf>
    <xf numFmtId="44" fontId="2" fillId="0" borderId="0" xfId="4" applyNumberFormat="1" applyFont="1" applyFill="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44" fontId="2" fillId="0" borderId="0" xfId="2" applyNumberFormat="1" applyFont="1" applyFill="1"/>
    <xf numFmtId="44" fontId="2" fillId="0" borderId="0" xfId="2" applyFont="1" applyFill="1" applyAlignment="1">
      <alignment horizontal="right"/>
    </xf>
    <xf numFmtId="166" fontId="2" fillId="0" borderId="0" xfId="2" applyNumberFormat="1" applyFont="1" applyFill="1" applyAlignment="1">
      <alignment horizontal="right"/>
    </xf>
    <xf numFmtId="166" fontId="2" fillId="0" borderId="1" xfId="2" applyNumberFormat="1" applyFont="1" applyFill="1" applyBorder="1"/>
    <xf numFmtId="0" fontId="2" fillId="0" borderId="0" xfId="1" applyNumberFormat="1" applyFont="1" applyFill="1" applyAlignment="1">
      <alignment horizontal="right"/>
    </xf>
    <xf numFmtId="44" fontId="2" fillId="0" borderId="28" xfId="4" applyNumberFormat="1" applyFont="1" applyFill="1" applyBorder="1"/>
    <xf numFmtId="44" fontId="2" fillId="0" borderId="1" xfId="4" applyNumberFormat="1" applyFont="1" applyFill="1" applyBorder="1"/>
    <xf numFmtId="0" fontId="67" fillId="0" borderId="0" xfId="30" applyNumberFormat="1" applyFont="1"/>
  </cellXfs>
  <cellStyles count="1539">
    <cellStyle name="20% - Accent1" xfId="185" builtinId="30" customBuiltin="1"/>
    <cellStyle name="20% - Accent1 2" xfId="5"/>
    <cellStyle name="20% - Accent1 3" xfId="208"/>
    <cellStyle name="20% - Accent2" xfId="189" builtinId="34" customBuiltin="1"/>
    <cellStyle name="20% - Accent2 2" xfId="209"/>
    <cellStyle name="20% - Accent3" xfId="193" builtinId="38" customBuiltin="1"/>
    <cellStyle name="20% - Accent3 2" xfId="210"/>
    <cellStyle name="20% - Accent4" xfId="197" builtinId="42" customBuiltin="1"/>
    <cellStyle name="20% - Accent4 2" xfId="6"/>
    <cellStyle name="20% - Accent4 3" xfId="211"/>
    <cellStyle name="20% - Accent5" xfId="201" builtinId="46" customBuiltin="1"/>
    <cellStyle name="20% - Accent5 2" xfId="212"/>
    <cellStyle name="20% - Accent6" xfId="205" builtinId="50" customBuiltin="1"/>
    <cellStyle name="20% - Accent6 2" xfId="213"/>
    <cellStyle name="40% - Accent1" xfId="186" builtinId="31" customBuiltin="1"/>
    <cellStyle name="40% - Accent1 2" xfId="7"/>
    <cellStyle name="40% - Accent1 3" xfId="214"/>
    <cellStyle name="40% - Accent2" xfId="190" builtinId="35" customBuiltin="1"/>
    <cellStyle name="40% - Accent2 2" xfId="215"/>
    <cellStyle name="40% - Accent3" xfId="194" builtinId="39" customBuiltin="1"/>
    <cellStyle name="40% - Accent3 2" xfId="216"/>
    <cellStyle name="40% - Accent4" xfId="198" builtinId="43" customBuiltin="1"/>
    <cellStyle name="40% - Accent4 2" xfId="8"/>
    <cellStyle name="40% - Accent4 3" xfId="217"/>
    <cellStyle name="40% - Accent5" xfId="202" builtinId="47" customBuiltin="1"/>
    <cellStyle name="40% - Accent5 2" xfId="9"/>
    <cellStyle name="40% - Accent6" xfId="206" builtinId="51" customBuiltin="1"/>
    <cellStyle name="40% - Accent6 2" xfId="10"/>
    <cellStyle name="40% - Accent6 3" xfId="218"/>
    <cellStyle name="60% - Accent1" xfId="187" builtinId="32" customBuiltin="1"/>
    <cellStyle name="60% - Accent1 2" xfId="11"/>
    <cellStyle name="60% - Accent1 3" xfId="219"/>
    <cellStyle name="60% - Accent2" xfId="191" builtinId="36" customBuiltin="1"/>
    <cellStyle name="60% - Accent2 2" xfId="12"/>
    <cellStyle name="60% - Accent3" xfId="195" builtinId="40" customBuiltin="1"/>
    <cellStyle name="60% - Accent3 2" xfId="13"/>
    <cellStyle name="60% - Accent3 3" xfId="220"/>
    <cellStyle name="60% - Accent4" xfId="199" builtinId="44" customBuiltin="1"/>
    <cellStyle name="60% - Accent4 2" xfId="14"/>
    <cellStyle name="60% - Accent4 3" xfId="221"/>
    <cellStyle name="60% - Accent5" xfId="203" builtinId="48" customBuiltin="1"/>
    <cellStyle name="60% - Accent5 2" xfId="15"/>
    <cellStyle name="60% - Accent6" xfId="207" builtinId="52" customBuiltin="1"/>
    <cellStyle name="60% - Accent6 2" xfId="222"/>
    <cellStyle name="Accent1" xfId="184" builtinId="29" customBuiltin="1"/>
    <cellStyle name="Accent1 2" xfId="16"/>
    <cellStyle name="Accent1 3" xfId="223"/>
    <cellStyle name="Accent2" xfId="188" builtinId="33" customBuiltin="1"/>
    <cellStyle name="Accent2 2" xfId="17"/>
    <cellStyle name="Accent3" xfId="192" builtinId="37" customBuiltin="1"/>
    <cellStyle name="Accent3 2" xfId="18"/>
    <cellStyle name="Accent4" xfId="196" builtinId="41" customBuiltin="1"/>
    <cellStyle name="Accent4 2" xfId="224"/>
    <cellStyle name="Accent5" xfId="200" builtinId="45" customBuiltin="1"/>
    <cellStyle name="Accent5 2" xfId="225"/>
    <cellStyle name="Accent6" xfId="204" builtinId="49" customBuiltin="1"/>
    <cellStyle name="Accent6 2" xfId="19"/>
    <cellStyle name="Accounting" xfId="20"/>
    <cellStyle name="Accounting 2" xfId="21"/>
    <cellStyle name="Accounting 3" xfId="22"/>
    <cellStyle name="Accounting_Thurston" xfId="23"/>
    <cellStyle name="Bad" xfId="174" builtinId="27" customBuiltin="1"/>
    <cellStyle name="Bad 2" xfId="24"/>
    <cellStyle name="Budget" xfId="25"/>
    <cellStyle name="Budget 2" xfId="26"/>
    <cellStyle name="Budget 3" xfId="27"/>
    <cellStyle name="Budget_Thurston" xfId="28"/>
    <cellStyle name="Calculation" xfId="178" builtinId="22" customBuiltin="1"/>
    <cellStyle name="Calculation 2" xfId="29"/>
    <cellStyle name="Calculation 3" xfId="226"/>
    <cellStyle name="Check Cell" xfId="180" builtinId="23" customBuiltin="1"/>
    <cellStyle name="Check Cell 2" xfId="227"/>
    <cellStyle name="Comma" xfId="1" builtinId="3"/>
    <cellStyle name="Comma 10" xfId="30"/>
    <cellStyle name="Comma 11" xfId="31"/>
    <cellStyle name="Comma 12" xfId="32"/>
    <cellStyle name="Comma 13" xfId="33"/>
    <cellStyle name="Comma 14" xfId="34"/>
    <cellStyle name="Comma 15" xfId="35"/>
    <cellStyle name="Comma 16" xfId="36"/>
    <cellStyle name="Comma 17" xfId="131"/>
    <cellStyle name="Comma 17 2" xfId="228"/>
    <cellStyle name="Comma 17 3" xfId="229"/>
    <cellStyle name="Comma 17 4" xfId="230"/>
    <cellStyle name="Comma 18" xfId="231"/>
    <cellStyle name="Comma 18 2" xfId="232"/>
    <cellStyle name="Comma 18 3" xfId="233"/>
    <cellStyle name="Comma 19" xfId="234"/>
    <cellStyle name="Comma 19 2" xfId="235"/>
    <cellStyle name="Comma 2" xfId="37"/>
    <cellStyle name="Comma 2 2" xfId="38"/>
    <cellStyle name="Comma 2 2 2" xfId="236"/>
    <cellStyle name="Comma 2 2 3" xfId="237"/>
    <cellStyle name="Comma 2 3" xfId="39"/>
    <cellStyle name="Comma 2 3 2" xfId="238"/>
    <cellStyle name="Comma 2 4" xfId="159"/>
    <cellStyle name="Comma 3" xfId="40"/>
    <cellStyle name="Comma 3 2" xfId="41"/>
    <cellStyle name="Comma 3 2 2" xfId="42"/>
    <cellStyle name="Comma 3 3" xfId="43"/>
    <cellStyle name="Comma 3 3 2" xfId="239"/>
    <cellStyle name="Comma 4" xfId="44"/>
    <cellStyle name="Comma 4 2" xfId="45"/>
    <cellStyle name="Comma 4 2 2" xfId="132"/>
    <cellStyle name="Comma 4 2 2 2" xfId="240"/>
    <cellStyle name="Comma 4 2 3" xfId="241"/>
    <cellStyle name="Comma 4 2 3 2" xfId="242"/>
    <cellStyle name="Comma 4 2 3 3" xfId="243"/>
    <cellStyle name="Comma 4 2 4" xfId="244"/>
    <cellStyle name="Comma 4 2 4 2" xfId="245"/>
    <cellStyle name="Comma 4 2 4 3" xfId="246"/>
    <cellStyle name="Comma 4 2 5" xfId="247"/>
    <cellStyle name="Comma 4 2 5 2" xfId="248"/>
    <cellStyle name="Comma 4 2 5 3" xfId="249"/>
    <cellStyle name="Comma 4 2 6" xfId="250"/>
    <cellStyle name="Comma 4 2 6 2" xfId="251"/>
    <cellStyle name="Comma 4 2 6 3" xfId="252"/>
    <cellStyle name="Comma 4 2 7" xfId="253"/>
    <cellStyle name="Comma 4 2 7 2" xfId="254"/>
    <cellStyle name="Comma 4 2 7 3" xfId="255"/>
    <cellStyle name="Comma 4 2 8" xfId="256"/>
    <cellStyle name="Comma 4 3" xfId="46"/>
    <cellStyle name="Comma 4 3 2" xfId="257"/>
    <cellStyle name="Comma 4 3 2 2" xfId="258"/>
    <cellStyle name="Comma 4 3 3" xfId="259"/>
    <cellStyle name="Comma 4 3 3 2" xfId="260"/>
    <cellStyle name="Comma 4 3 3 3" xfId="261"/>
    <cellStyle name="Comma 4 3 4" xfId="262"/>
    <cellStyle name="Comma 4 3 4 2" xfId="263"/>
    <cellStyle name="Comma 4 3 4 3" xfId="264"/>
    <cellStyle name="Comma 4 3 5" xfId="265"/>
    <cellStyle name="Comma 4 4" xfId="47"/>
    <cellStyle name="Comma 4 4 2" xfId="266"/>
    <cellStyle name="Comma 4 4 2 2" xfId="267"/>
    <cellStyle name="Comma 4 4 3" xfId="268"/>
    <cellStyle name="Comma 4 4 3 2" xfId="269"/>
    <cellStyle name="Comma 4 4 3 3" xfId="270"/>
    <cellStyle name="Comma 4 4 4" xfId="271"/>
    <cellStyle name="Comma 4 4 4 2" xfId="272"/>
    <cellStyle name="Comma 4 4 4 3" xfId="273"/>
    <cellStyle name="Comma 4 4 5" xfId="274"/>
    <cellStyle name="Comma 4 5" xfId="48"/>
    <cellStyle name="Comma 4 5 2" xfId="275"/>
    <cellStyle name="Comma 4 6" xfId="276"/>
    <cellStyle name="Comma 4 6 2" xfId="277"/>
    <cellStyle name="Comma 4 6 3" xfId="278"/>
    <cellStyle name="Comma 4 7" xfId="279"/>
    <cellStyle name="Comma 4 8" xfId="280"/>
    <cellStyle name="Comma 5" xfId="49"/>
    <cellStyle name="Comma 5 2" xfId="133"/>
    <cellStyle name="Comma 5 2 2" xfId="281"/>
    <cellStyle name="Comma 5 3" xfId="282"/>
    <cellStyle name="Comma 5 3 2" xfId="283"/>
    <cellStyle name="Comma 5 3 3" xfId="284"/>
    <cellStyle name="Comma 5 4" xfId="285"/>
    <cellStyle name="Comma 5 4 2" xfId="286"/>
    <cellStyle name="Comma 5 4 3" xfId="287"/>
    <cellStyle name="Comma 5 5" xfId="288"/>
    <cellStyle name="Comma 6" xfId="50"/>
    <cellStyle name="Comma 6 2" xfId="289"/>
    <cellStyle name="Comma 6 3" xfId="290"/>
    <cellStyle name="Comma 6 3 2" xfId="291"/>
    <cellStyle name="Comma 6 3 3" xfId="292"/>
    <cellStyle name="Comma 6 4" xfId="293"/>
    <cellStyle name="Comma 6 4 2" xfId="294"/>
    <cellStyle name="Comma 6 4 3" xfId="295"/>
    <cellStyle name="Comma 6 5" xfId="296"/>
    <cellStyle name="Comma 6 5 2" xfId="297"/>
    <cellStyle name="Comma 6 5 3" xfId="298"/>
    <cellStyle name="Comma 6 6" xfId="299"/>
    <cellStyle name="Comma 7" xfId="51"/>
    <cellStyle name="Comma 7 2" xfId="300"/>
    <cellStyle name="Comma 8" xfId="52"/>
    <cellStyle name="Comma 9" xfId="53"/>
    <cellStyle name="Comma(2)" xfId="54"/>
    <cellStyle name="Comma(2) 2" xfId="301"/>
    <cellStyle name="Comma0 - Style2" xfId="55"/>
    <cellStyle name="Comma1 - Style1" xfId="56"/>
    <cellStyle name="Comments" xfId="57"/>
    <cellStyle name="Currency" xfId="2" builtinId="4"/>
    <cellStyle name="Currency 10" xfId="302"/>
    <cellStyle name="Currency 10 2" xfId="303"/>
    <cellStyle name="Currency 2" xfId="58"/>
    <cellStyle name="Currency 2 2" xfId="59"/>
    <cellStyle name="Currency 2 2 2" xfId="304"/>
    <cellStyle name="Currency 2 3" xfId="160"/>
    <cellStyle name="Currency 2 3 2" xfId="305"/>
    <cellStyle name="Currency 2 4" xfId="306"/>
    <cellStyle name="Currency 2 4 2" xfId="307"/>
    <cellStyle name="Currency 2 5" xfId="308"/>
    <cellStyle name="Currency 3" xfId="60"/>
    <cellStyle name="Currency 3 2" xfId="134"/>
    <cellStyle name="Currency 3 2 2" xfId="309"/>
    <cellStyle name="Currency 3 2 2 2" xfId="310"/>
    <cellStyle name="Currency 3 2 2 2 2" xfId="311"/>
    <cellStyle name="Currency 3 2 2 2 3" xfId="312"/>
    <cellStyle name="Currency 3 2 2 3" xfId="313"/>
    <cellStyle name="Currency 3 2 2 3 2" xfId="314"/>
    <cellStyle name="Currency 3 2 2 3 3" xfId="315"/>
    <cellStyle name="Currency 3 2 2 4" xfId="316"/>
    <cellStyle name="Currency 3 2 2 5" xfId="317"/>
    <cellStyle name="Currency 3 2 3" xfId="318"/>
    <cellStyle name="Currency 3 2 3 2" xfId="319"/>
    <cellStyle name="Currency 3 2 3 3" xfId="320"/>
    <cellStyle name="Currency 3 2 4" xfId="321"/>
    <cellStyle name="Currency 3 2 4 2" xfId="322"/>
    <cellStyle name="Currency 3 2 4 3" xfId="323"/>
    <cellStyle name="Currency 3 2 5" xfId="324"/>
    <cellStyle name="Currency 3 2 6" xfId="325"/>
    <cellStyle name="Currency 3 3" xfId="161"/>
    <cellStyle name="Currency 3 3 2" xfId="326"/>
    <cellStyle name="Currency 3 3 2 2" xfId="327"/>
    <cellStyle name="Currency 3 3 2 3" xfId="328"/>
    <cellStyle name="Currency 3 3 3" xfId="329"/>
    <cellStyle name="Currency 3 3 3 2" xfId="330"/>
    <cellStyle name="Currency 3 3 3 3" xfId="331"/>
    <cellStyle name="Currency 3 3 4" xfId="332"/>
    <cellStyle name="Currency 3 3 5" xfId="333"/>
    <cellStyle name="Currency 3 4" xfId="334"/>
    <cellStyle name="Currency 3 4 2" xfId="335"/>
    <cellStyle name="Currency 3 5" xfId="336"/>
    <cellStyle name="Currency 3 6" xfId="337"/>
    <cellStyle name="Currency 3 7" xfId="338"/>
    <cellStyle name="Currency 4" xfId="61"/>
    <cellStyle name="Currency 4 2" xfId="135"/>
    <cellStyle name="Currency 4 3" xfId="339"/>
    <cellStyle name="Currency 4 3 2" xfId="340"/>
    <cellStyle name="Currency 5" xfId="62"/>
    <cellStyle name="Currency 5 2" xfId="136"/>
    <cellStyle name="Currency 5 2 2" xfId="341"/>
    <cellStyle name="Currency 5 3" xfId="342"/>
    <cellStyle name="Currency 5 3 2" xfId="343"/>
    <cellStyle name="Currency 5 3 3" xfId="344"/>
    <cellStyle name="Currency 5 3 4" xfId="345"/>
    <cellStyle name="Currency 5 4" xfId="346"/>
    <cellStyle name="Currency 5 4 2" xfId="347"/>
    <cellStyle name="Currency 5 4 3" xfId="348"/>
    <cellStyle name="Currency 5 5" xfId="349"/>
    <cellStyle name="Currency 5 5 2" xfId="350"/>
    <cellStyle name="Currency 5 5 3" xfId="351"/>
    <cellStyle name="Currency 5 6" xfId="352"/>
    <cellStyle name="Currency 6" xfId="63"/>
    <cellStyle name="Currency 6 2" xfId="137"/>
    <cellStyle name="Currency 6 3" xfId="353"/>
    <cellStyle name="Currency 6 3 2" xfId="354"/>
    <cellStyle name="Currency 7" xfId="64"/>
    <cellStyle name="Currency 8" xfId="138"/>
    <cellStyle name="Currency 8 2" xfId="355"/>
    <cellStyle name="Currency 8 3" xfId="356"/>
    <cellStyle name="Currency 9" xfId="139"/>
    <cellStyle name="Currency 9 2" xfId="357"/>
    <cellStyle name="Currency 9 3" xfId="358"/>
    <cellStyle name="Custom - Style1" xfId="359"/>
    <cellStyle name="Custom - Style8" xfId="360"/>
    <cellStyle name="Data   - Style2" xfId="361"/>
    <cellStyle name="Data Enter" xfId="65"/>
    <cellStyle name="Explanatory Text" xfId="182" builtinId="53" customBuiltin="1"/>
    <cellStyle name="Explanatory Text 2" xfId="362"/>
    <cellStyle name="F9ReportControlStyle_ctpInquire" xfId="363"/>
    <cellStyle name="FactSheet" xfId="66"/>
    <cellStyle name="Good" xfId="173" builtinId="26" customBuiltin="1"/>
    <cellStyle name="Good 2" xfId="67"/>
    <cellStyle name="Heading 1" xfId="169" builtinId="16" customBuiltin="1"/>
    <cellStyle name="Heading 1 2" xfId="68"/>
    <cellStyle name="Heading 1 3" xfId="364"/>
    <cellStyle name="Heading 2" xfId="170" builtinId="17" customBuiltin="1"/>
    <cellStyle name="Heading 2 2" xfId="69"/>
    <cellStyle name="Heading 2 3" xfId="365"/>
    <cellStyle name="Heading 3" xfId="171" builtinId="18" customBuiltin="1"/>
    <cellStyle name="Heading 3 2" xfId="70"/>
    <cellStyle name="Heading 3 3" xfId="366"/>
    <cellStyle name="Heading 4" xfId="172" builtinId="19" customBuiltin="1"/>
    <cellStyle name="Heading 4 2" xfId="367"/>
    <cellStyle name="Hyperlink 2" xfId="71"/>
    <cellStyle name="Hyperlink 2 2" xfId="162"/>
    <cellStyle name="Hyperlink 3" xfId="72"/>
    <cellStyle name="Hyperlink 4" xfId="1521"/>
    <cellStyle name="Input" xfId="176" builtinId="20" customBuiltin="1"/>
    <cellStyle name="Input 2" xfId="368"/>
    <cellStyle name="input(0)" xfId="73"/>
    <cellStyle name="Input(2)" xfId="74"/>
    <cellStyle name="INT Paramter" xfId="369"/>
    <cellStyle name="INT Paramter 2" xfId="370"/>
    <cellStyle name="INT Paramter 3" xfId="371"/>
    <cellStyle name="INT Paramter_13008" xfId="372"/>
    <cellStyle name="Labels - Style3" xfId="373"/>
    <cellStyle name="Linked Cell" xfId="179" builtinId="24" customBuiltin="1"/>
    <cellStyle name="Linked Cell 2" xfId="75"/>
    <cellStyle name="Neutral" xfId="175" builtinId="28" customBuiltin="1"/>
    <cellStyle name="Neutral 2" xfId="76"/>
    <cellStyle name="New_normal" xfId="77"/>
    <cellStyle name="Normal" xfId="0" builtinId="0"/>
    <cellStyle name="Normal - Style1" xfId="78"/>
    <cellStyle name="Normal - Style2" xfId="79"/>
    <cellStyle name="Normal - Style3" xfId="80"/>
    <cellStyle name="Normal - Style4" xfId="81"/>
    <cellStyle name="Normal - Style5" xfId="82"/>
    <cellStyle name="Normal - Style6" xfId="374"/>
    <cellStyle name="Normal - Style7" xfId="375"/>
    <cellStyle name="Normal - Style8" xfId="376"/>
    <cellStyle name="Normal 10" xfId="83"/>
    <cellStyle name="Normal 10 2" xfId="377"/>
    <cellStyle name="Normal 10 2 2" xfId="378"/>
    <cellStyle name="Normal 10 2 2 2" xfId="379"/>
    <cellStyle name="Normal 10 2 2 2 2" xfId="380"/>
    <cellStyle name="Normal 10 2 2 2 2 2" xfId="381"/>
    <cellStyle name="Normal 10 2 2 2 2 3" xfId="382"/>
    <cellStyle name="Normal 10 2 2 2 2_13008" xfId="383"/>
    <cellStyle name="Normal 10 2 2 2 3" xfId="384"/>
    <cellStyle name="Normal 10 2 2 2 3 2" xfId="385"/>
    <cellStyle name="Normal 10 2 2 2 3 3" xfId="386"/>
    <cellStyle name="Normal 10 2 2 2 3_13008" xfId="387"/>
    <cellStyle name="Normal 10 2 2 2 4" xfId="388"/>
    <cellStyle name="Normal 10 2 2 2 5" xfId="389"/>
    <cellStyle name="Normal 10 2 2 2_13008" xfId="390"/>
    <cellStyle name="Normal 10 2 2 3" xfId="391"/>
    <cellStyle name="Normal 10 2 2 3 2" xfId="392"/>
    <cellStyle name="Normal 10 2 2 3 3" xfId="393"/>
    <cellStyle name="Normal 10 2 2 3_13008" xfId="394"/>
    <cellStyle name="Normal 10 2 2 4" xfId="395"/>
    <cellStyle name="Normal 10 2 2 4 2" xfId="396"/>
    <cellStyle name="Normal 10 2 2 4 3" xfId="397"/>
    <cellStyle name="Normal 10 2 2 4_13008" xfId="398"/>
    <cellStyle name="Normal 10 2 2 5" xfId="399"/>
    <cellStyle name="Normal 10 2 2 5 2" xfId="400"/>
    <cellStyle name="Normal 10 2 2 5 3" xfId="401"/>
    <cellStyle name="Normal 10 2 2 5_13008" xfId="402"/>
    <cellStyle name="Normal 10 2 2 6" xfId="403"/>
    <cellStyle name="Normal 10 2 2 7" xfId="404"/>
    <cellStyle name="Normal 10 2 2_13008" xfId="405"/>
    <cellStyle name="Normal 10 2 3" xfId="406"/>
    <cellStyle name="Normal 10 2 3 2" xfId="407"/>
    <cellStyle name="Normal 10 2 3 2 2" xfId="408"/>
    <cellStyle name="Normal 10 2 3 2 3" xfId="409"/>
    <cellStyle name="Normal 10 2 3 2_13008" xfId="410"/>
    <cellStyle name="Normal 10 2 3 3" xfId="411"/>
    <cellStyle name="Normal 10 2 3 3 2" xfId="412"/>
    <cellStyle name="Normal 10 2 3 3 3" xfId="413"/>
    <cellStyle name="Normal 10 2 3 3_13008" xfId="414"/>
    <cellStyle name="Normal 10 2 3 4" xfId="415"/>
    <cellStyle name="Normal 10 2 3 5" xfId="416"/>
    <cellStyle name="Normal 10 2 3_13008" xfId="417"/>
    <cellStyle name="Normal 10 2 4" xfId="418"/>
    <cellStyle name="Normal 10 2 4 2" xfId="419"/>
    <cellStyle name="Normal 10 2 4 3" xfId="420"/>
    <cellStyle name="Normal 10 2 4_13008" xfId="421"/>
    <cellStyle name="Normal 10 2 5" xfId="422"/>
    <cellStyle name="Normal 10 2 5 2" xfId="423"/>
    <cellStyle name="Normal 10 2 5 3" xfId="424"/>
    <cellStyle name="Normal 10 2 5_13008" xfId="425"/>
    <cellStyle name="Normal 10 2 6" xfId="426"/>
    <cellStyle name="Normal 10 2 6 2" xfId="427"/>
    <cellStyle name="Normal 10 2 6 3" xfId="428"/>
    <cellStyle name="Normal 10 2 6_13008" xfId="429"/>
    <cellStyle name="Normal 10 2 7" xfId="430"/>
    <cellStyle name="Normal 10 2 8" xfId="431"/>
    <cellStyle name="Normal 10 2_13008" xfId="432"/>
    <cellStyle name="Normal 10 3" xfId="433"/>
    <cellStyle name="Normal 10 3 2" xfId="434"/>
    <cellStyle name="Normal 10 3 2 2" xfId="435"/>
    <cellStyle name="Normal 10 3 2 3" xfId="436"/>
    <cellStyle name="Normal 10 3 2_13008" xfId="437"/>
    <cellStyle name="Normal 10 3 3" xfId="438"/>
    <cellStyle name="Normal 10 3 3 2" xfId="439"/>
    <cellStyle name="Normal 10 3 3 3" xfId="440"/>
    <cellStyle name="Normal 10 3 3_13008" xfId="441"/>
    <cellStyle name="Normal 10 3 4" xfId="442"/>
    <cellStyle name="Normal 10 3 5" xfId="443"/>
    <cellStyle name="Normal 10 3_13008" xfId="444"/>
    <cellStyle name="Normal 10 4" xfId="445"/>
    <cellStyle name="Normal 10 4 2" xfId="446"/>
    <cellStyle name="Normal 10 4 3" xfId="447"/>
    <cellStyle name="Normal 10 4_13008" xfId="448"/>
    <cellStyle name="Normal 10 5" xfId="449"/>
    <cellStyle name="Normal 10 5 2" xfId="450"/>
    <cellStyle name="Normal 10 5 3" xfId="451"/>
    <cellStyle name="Normal 10 5_13008" xfId="452"/>
    <cellStyle name="Normal 10 6" xfId="453"/>
    <cellStyle name="Normal 10 6 2" xfId="454"/>
    <cellStyle name="Normal 10 6 3" xfId="455"/>
    <cellStyle name="Normal 10 6_13008" xfId="456"/>
    <cellStyle name="Normal 10 7" xfId="457"/>
    <cellStyle name="Normal 10 8" xfId="458"/>
    <cellStyle name="Normal 10_13008" xfId="459"/>
    <cellStyle name="Normal 11" xfId="84"/>
    <cellStyle name="Normal 11 10" xfId="460"/>
    <cellStyle name="Normal 11 11" xfId="461"/>
    <cellStyle name="Normal 11 2" xfId="462"/>
    <cellStyle name="Normal 11 2 2" xfId="463"/>
    <cellStyle name="Normal 11 2 2 2" xfId="464"/>
    <cellStyle name="Normal 11 2 2 2 2" xfId="465"/>
    <cellStyle name="Normal 11 2 2 2 3" xfId="466"/>
    <cellStyle name="Normal 11 2 2 2_13008" xfId="467"/>
    <cellStyle name="Normal 11 2 2 3" xfId="468"/>
    <cellStyle name="Normal 11 2 2 3 2" xfId="469"/>
    <cellStyle name="Normal 11 2 2 3 3" xfId="470"/>
    <cellStyle name="Normal 11 2 2 3_13008" xfId="471"/>
    <cellStyle name="Normal 11 2 2 4" xfId="472"/>
    <cellStyle name="Normal 11 2 2 5" xfId="473"/>
    <cellStyle name="Normal 11 2 2_13008" xfId="474"/>
    <cellStyle name="Normal 11 2 3" xfId="475"/>
    <cellStyle name="Normal 11 2 3 2" xfId="476"/>
    <cellStyle name="Normal 11 2 3 3" xfId="477"/>
    <cellStyle name="Normal 11 2 3_13008" xfId="478"/>
    <cellStyle name="Normal 11 2 4" xfId="479"/>
    <cellStyle name="Normal 11 2 4 2" xfId="480"/>
    <cellStyle name="Normal 11 2 4 3" xfId="481"/>
    <cellStyle name="Normal 11 2 4_13008" xfId="482"/>
    <cellStyle name="Normal 11 2 5" xfId="483"/>
    <cellStyle name="Normal 11 2 5 2" xfId="484"/>
    <cellStyle name="Normal 11 2 5 3" xfId="485"/>
    <cellStyle name="Normal 11 2 5_13008" xfId="486"/>
    <cellStyle name="Normal 11 2 6" xfId="487"/>
    <cellStyle name="Normal 11 2 7" xfId="488"/>
    <cellStyle name="Normal 11 2_13008" xfId="489"/>
    <cellStyle name="Normal 11 3" xfId="490"/>
    <cellStyle name="Normal 11 3 2" xfId="491"/>
    <cellStyle name="Normal 11 3 2 2" xfId="492"/>
    <cellStyle name="Normal 11 3 2 2 2" xfId="493"/>
    <cellStyle name="Normal 11 3 2 2 3" xfId="494"/>
    <cellStyle name="Normal 11 3 2 2_13008" xfId="495"/>
    <cellStyle name="Normal 11 3 2 3" xfId="496"/>
    <cellStyle name="Normal 11 3 2 3 2" xfId="497"/>
    <cellStyle name="Normal 11 3 2 3 3" xfId="498"/>
    <cellStyle name="Normal 11 3 2 3_13008" xfId="499"/>
    <cellStyle name="Normal 11 3 2 4" xfId="500"/>
    <cellStyle name="Normal 11 3 2 5" xfId="501"/>
    <cellStyle name="Normal 11 3 2_13008" xfId="502"/>
    <cellStyle name="Normal 11 3 3" xfId="503"/>
    <cellStyle name="Normal 11 3 3 2" xfId="504"/>
    <cellStyle name="Normal 11 3 3 3" xfId="505"/>
    <cellStyle name="Normal 11 3 3_13008" xfId="506"/>
    <cellStyle name="Normal 11 3 4" xfId="507"/>
    <cellStyle name="Normal 11 3 4 2" xfId="508"/>
    <cellStyle name="Normal 11 3 4 3" xfId="509"/>
    <cellStyle name="Normal 11 3 4_13008" xfId="510"/>
    <cellStyle name="Normal 11 3 5" xfId="511"/>
    <cellStyle name="Normal 11 3 5 2" xfId="512"/>
    <cellStyle name="Normal 11 3 5 3" xfId="513"/>
    <cellStyle name="Normal 11 3 5_13008" xfId="514"/>
    <cellStyle name="Normal 11 3 6" xfId="515"/>
    <cellStyle name="Normal 11 3 7" xfId="516"/>
    <cellStyle name="Normal 11 3_13008" xfId="517"/>
    <cellStyle name="Normal 11 4" xfId="518"/>
    <cellStyle name="Normal 11 4 2" xfId="519"/>
    <cellStyle name="Normal 11 4 2 2" xfId="520"/>
    <cellStyle name="Normal 11 4 2 2 2" xfId="521"/>
    <cellStyle name="Normal 11 4 2 2 2 2" xfId="522"/>
    <cellStyle name="Normal 11 4 2 2 2 3" xfId="523"/>
    <cellStyle name="Normal 11 4 2 2 2_13008" xfId="524"/>
    <cellStyle name="Normal 11 4 2 2 3" xfId="525"/>
    <cellStyle name="Normal 11 4 2 2 3 2" xfId="526"/>
    <cellStyle name="Normal 11 4 2 2 3 3" xfId="527"/>
    <cellStyle name="Normal 11 4 2 2 3_13008" xfId="528"/>
    <cellStyle name="Normal 11 4 2 2 4" xfId="529"/>
    <cellStyle name="Normal 11 4 2 2 5" xfId="530"/>
    <cellStyle name="Normal 11 4 2 2_13008" xfId="531"/>
    <cellStyle name="Normal 11 4 2 3" xfId="532"/>
    <cellStyle name="Normal 11 4 2 3 2" xfId="533"/>
    <cellStyle name="Normal 11 4 2 3 3" xfId="534"/>
    <cellStyle name="Normal 11 4 2 3_13008" xfId="535"/>
    <cellStyle name="Normal 11 4 2 4" xfId="536"/>
    <cellStyle name="Normal 11 4 2 4 2" xfId="537"/>
    <cellStyle name="Normal 11 4 2 4 3" xfId="538"/>
    <cellStyle name="Normal 11 4 2 4_13008" xfId="539"/>
    <cellStyle name="Normal 11 4 2 5" xfId="540"/>
    <cellStyle name="Normal 11 4 2 5 2" xfId="541"/>
    <cellStyle name="Normal 11 4 2 5 3" xfId="542"/>
    <cellStyle name="Normal 11 4 2 5_13008" xfId="543"/>
    <cellStyle name="Normal 11 4 2 6" xfId="544"/>
    <cellStyle name="Normal 11 4 2 7" xfId="545"/>
    <cellStyle name="Normal 11 4 2_13008" xfId="546"/>
    <cellStyle name="Normal 11 4 3" xfId="547"/>
    <cellStyle name="Normal 11 4 3 10" xfId="548"/>
    <cellStyle name="Normal 11 4 3 10 2" xfId="549"/>
    <cellStyle name="Normal 11 4 3 10 3" xfId="550"/>
    <cellStyle name="Normal 11 4 3 10_13008" xfId="551"/>
    <cellStyle name="Normal 11 4 3 11" xfId="552"/>
    <cellStyle name="Normal 11 4 3 11 2" xfId="553"/>
    <cellStyle name="Normal 11 4 3 11 3" xfId="554"/>
    <cellStyle name="Normal 11 4 3 11_13008" xfId="555"/>
    <cellStyle name="Normal 11 4 3 12" xfId="556"/>
    <cellStyle name="Normal 11 4 3 13" xfId="557"/>
    <cellStyle name="Normal 11 4 3 14" xfId="558"/>
    <cellStyle name="Normal 11 4 3 15" xfId="559"/>
    <cellStyle name="Normal 11 4 3 2" xfId="560"/>
    <cellStyle name="Normal 11 4 3 2 2" xfId="561"/>
    <cellStyle name="Normal 11 4 3 2 2 2" xfId="562"/>
    <cellStyle name="Normal 11 4 3 2 2 3" xfId="563"/>
    <cellStyle name="Normal 11 4 3 2 2_13008" xfId="564"/>
    <cellStyle name="Normal 11 4 3 2 3" xfId="565"/>
    <cellStyle name="Normal 11 4 3 2 3 2" xfId="566"/>
    <cellStyle name="Normal 11 4 3 2 3 3" xfId="567"/>
    <cellStyle name="Normal 11 4 3 2 3_13008" xfId="568"/>
    <cellStyle name="Normal 11 4 3 2 4" xfId="569"/>
    <cellStyle name="Normal 11 4 3 2 5" xfId="570"/>
    <cellStyle name="Normal 11 4 3 2_13008" xfId="571"/>
    <cellStyle name="Normal 11 4 3 3" xfId="572"/>
    <cellStyle name="Normal 11 4 3 3 2" xfId="573"/>
    <cellStyle name="Normal 11 4 3 3 2 2" xfId="574"/>
    <cellStyle name="Normal 11 4 3 3 2 3" xfId="575"/>
    <cellStyle name="Normal 11 4 3 3 2_13008" xfId="576"/>
    <cellStyle name="Normal 11 4 3 3 3" xfId="577"/>
    <cellStyle name="Normal 11 4 3 3 3 2" xfId="578"/>
    <cellStyle name="Normal 11 4 3 3 3 3" xfId="579"/>
    <cellStyle name="Normal 11 4 3 3 3_13008" xfId="580"/>
    <cellStyle name="Normal 11 4 3 3 4" xfId="581"/>
    <cellStyle name="Normal 11 4 3 3 5" xfId="582"/>
    <cellStyle name="Normal 11 4 3 3_13008" xfId="583"/>
    <cellStyle name="Normal 11 4 3 4" xfId="584"/>
    <cellStyle name="Normal 11 4 3 4 2" xfId="585"/>
    <cellStyle name="Normal 11 4 3 4 3" xfId="586"/>
    <cellStyle name="Normal 11 4 3 4_13008" xfId="587"/>
    <cellStyle name="Normal 11 4 3 5" xfId="588"/>
    <cellStyle name="Normal 11 4 3 5 2" xfId="589"/>
    <cellStyle name="Normal 11 4 3 5 3" xfId="590"/>
    <cellStyle name="Normal 11 4 3 5_13008" xfId="591"/>
    <cellStyle name="Normal 11 4 3 6" xfId="592"/>
    <cellStyle name="Normal 11 4 3 6 2" xfId="593"/>
    <cellStyle name="Normal 11 4 3 6 3" xfId="594"/>
    <cellStyle name="Normal 11 4 3 6_13008" xfId="595"/>
    <cellStyle name="Normal 11 4 3 7" xfId="596"/>
    <cellStyle name="Normal 11 4 3 7 2" xfId="597"/>
    <cellStyle name="Normal 11 4 3 7 3" xfId="598"/>
    <cellStyle name="Normal 11 4 3 7_13008" xfId="599"/>
    <cellStyle name="Normal 11 4 3 8" xfId="600"/>
    <cellStyle name="Normal 11 4 3 8 2" xfId="601"/>
    <cellStyle name="Normal 11 4 3 8 3" xfId="602"/>
    <cellStyle name="Normal 11 4 3 8_13008" xfId="603"/>
    <cellStyle name="Normal 11 4 3 9" xfId="604"/>
    <cellStyle name="Normal 11 4 3 9 2" xfId="605"/>
    <cellStyle name="Normal 11 4 3 9 3" xfId="606"/>
    <cellStyle name="Normal 11 4 3 9_13008" xfId="607"/>
    <cellStyle name="Normal 11 4 3_13008" xfId="608"/>
    <cellStyle name="Normal 11 4 4" xfId="609"/>
    <cellStyle name="Normal 11 4 4 2" xfId="610"/>
    <cellStyle name="Normal 11 4 4 2 2" xfId="611"/>
    <cellStyle name="Normal 11 4 4 2 3" xfId="612"/>
    <cellStyle name="Normal 11 4 4 2_13008" xfId="613"/>
    <cellStyle name="Normal 11 4 4 3" xfId="614"/>
    <cellStyle name="Normal 11 4 4 3 2" xfId="615"/>
    <cellStyle name="Normal 11 4 4 3 3" xfId="616"/>
    <cellStyle name="Normal 11 4 4 3_13008" xfId="617"/>
    <cellStyle name="Normal 11 4 4 4" xfId="618"/>
    <cellStyle name="Normal 11 4 4 5" xfId="619"/>
    <cellStyle name="Normal 11 4 4_13008" xfId="620"/>
    <cellStyle name="Normal 11 4 5" xfId="621"/>
    <cellStyle name="Normal 11 4 5 2" xfId="622"/>
    <cellStyle name="Normal 11 4 5 3" xfId="623"/>
    <cellStyle name="Normal 11 4 5_13008" xfId="624"/>
    <cellStyle name="Normal 11 4 6" xfId="625"/>
    <cellStyle name="Normal 11 4 6 2" xfId="626"/>
    <cellStyle name="Normal 11 4 6 3" xfId="627"/>
    <cellStyle name="Normal 11 4 6_13008" xfId="628"/>
    <cellStyle name="Normal 11 4 7" xfId="629"/>
    <cellStyle name="Normal 11 4 7 2" xfId="630"/>
    <cellStyle name="Normal 11 4 7 3" xfId="631"/>
    <cellStyle name="Normal 11 4 7_13008" xfId="632"/>
    <cellStyle name="Normal 11 4 8" xfId="633"/>
    <cellStyle name="Normal 11 4 9" xfId="634"/>
    <cellStyle name="Normal 11 4_13008" xfId="635"/>
    <cellStyle name="Normal 11 5" xfId="636"/>
    <cellStyle name="Normal 11 5 10" xfId="637"/>
    <cellStyle name="Normal 11 5 10 2" xfId="638"/>
    <cellStyle name="Normal 11 5 10 3" xfId="639"/>
    <cellStyle name="Normal 11 5 10_13008" xfId="640"/>
    <cellStyle name="Normal 11 5 11" xfId="641"/>
    <cellStyle name="Normal 11 5 11 2" xfId="642"/>
    <cellStyle name="Normal 11 5 11 3" xfId="643"/>
    <cellStyle name="Normal 11 5 11_13008" xfId="644"/>
    <cellStyle name="Normal 11 5 12" xfId="645"/>
    <cellStyle name="Normal 11 5 13" xfId="646"/>
    <cellStyle name="Normal 11 5 14" xfId="1522"/>
    <cellStyle name="Normal 11 5 19" xfId="647"/>
    <cellStyle name="Normal 11 5 19 2" xfId="648"/>
    <cellStyle name="Normal 11 5 19_13008" xfId="649"/>
    <cellStyle name="Normal 11 5 2" xfId="650"/>
    <cellStyle name="Normal 11 5 2 2" xfId="651"/>
    <cellStyle name="Normal 11 5 2 2 2" xfId="652"/>
    <cellStyle name="Normal 11 5 2 2 2 2" xfId="653"/>
    <cellStyle name="Normal 11 5 2 2 2 3" xfId="654"/>
    <cellStyle name="Normal 11 5 2 2 2_13008" xfId="655"/>
    <cellStyle name="Normal 11 5 2 2 3" xfId="656"/>
    <cellStyle name="Normal 11 5 2 2 3 2" xfId="657"/>
    <cellStyle name="Normal 11 5 2 2 3 3" xfId="658"/>
    <cellStyle name="Normal 11 5 2 2 3_13008" xfId="659"/>
    <cellStyle name="Normal 11 5 2 2 4" xfId="660"/>
    <cellStyle name="Normal 11 5 2 2 5" xfId="661"/>
    <cellStyle name="Normal 11 5 2 2_13008" xfId="662"/>
    <cellStyle name="Normal 11 5 2 3" xfId="663"/>
    <cellStyle name="Normal 11 5 2 3 2" xfId="664"/>
    <cellStyle name="Normal 11 5 2 3 3" xfId="665"/>
    <cellStyle name="Normal 11 5 2 3_13008" xfId="666"/>
    <cellStyle name="Normal 11 5 2 4" xfId="667"/>
    <cellStyle name="Normal 11 5 2 4 2" xfId="668"/>
    <cellStyle name="Normal 11 5 2 4 3" xfId="669"/>
    <cellStyle name="Normal 11 5 2 4_13008" xfId="670"/>
    <cellStyle name="Normal 11 5 2 5" xfId="671"/>
    <cellStyle name="Normal 11 5 2 5 2" xfId="672"/>
    <cellStyle name="Normal 11 5 2 5 3" xfId="673"/>
    <cellStyle name="Normal 11 5 2 5_13008" xfId="674"/>
    <cellStyle name="Normal 11 5 2 6" xfId="675"/>
    <cellStyle name="Normal 11 5 2 7" xfId="676"/>
    <cellStyle name="Normal 11 5 2_13008" xfId="677"/>
    <cellStyle name="Normal 11 5 3" xfId="678"/>
    <cellStyle name="Normal 11 5 3 2" xfId="679"/>
    <cellStyle name="Normal 11 5 3 2 2" xfId="680"/>
    <cellStyle name="Normal 11 5 3 2 3" xfId="681"/>
    <cellStyle name="Normal 11 5 3 2_13008" xfId="682"/>
    <cellStyle name="Normal 11 5 3 3" xfId="683"/>
    <cellStyle name="Normal 11 5 3 3 2" xfId="684"/>
    <cellStyle name="Normal 11 5 3 3 3" xfId="685"/>
    <cellStyle name="Normal 11 5 3 3_13008" xfId="686"/>
    <cellStyle name="Normal 11 5 3 4" xfId="687"/>
    <cellStyle name="Normal 11 5 3 5" xfId="688"/>
    <cellStyle name="Normal 11 5 3_13008" xfId="689"/>
    <cellStyle name="Normal 11 5 4" xfId="690"/>
    <cellStyle name="Normal 11 5 4 2" xfId="691"/>
    <cellStyle name="Normal 11 5 4 3" xfId="692"/>
    <cellStyle name="Normal 11 5 4_13008" xfId="693"/>
    <cellStyle name="Normal 11 5 5" xfId="694"/>
    <cellStyle name="Normal 11 5 5 2" xfId="695"/>
    <cellStyle name="Normal 11 5 5 3" xfId="696"/>
    <cellStyle name="Normal 11 5 5_13008" xfId="697"/>
    <cellStyle name="Normal 11 5 6" xfId="698"/>
    <cellStyle name="Normal 11 5 6 2" xfId="699"/>
    <cellStyle name="Normal 11 5 6 3" xfId="700"/>
    <cellStyle name="Normal 11 5 6_13008" xfId="701"/>
    <cellStyle name="Normal 11 5 7" xfId="702"/>
    <cellStyle name="Normal 11 5 7 2" xfId="703"/>
    <cellStyle name="Normal 11 5 7 3" xfId="704"/>
    <cellStyle name="Normal 11 5 7_13008" xfId="705"/>
    <cellStyle name="Normal 11 5 8" xfId="706"/>
    <cellStyle name="Normal 11 5 8 2" xfId="707"/>
    <cellStyle name="Normal 11 5 8 3" xfId="708"/>
    <cellStyle name="Normal 11 5 8_13008" xfId="709"/>
    <cellStyle name="Normal 11 5 9" xfId="710"/>
    <cellStyle name="Normal 11 5 9 2" xfId="711"/>
    <cellStyle name="Normal 11 5 9 3" xfId="712"/>
    <cellStyle name="Normal 11 5 9_13008" xfId="713"/>
    <cellStyle name="Normal 11 5_13008" xfId="714"/>
    <cellStyle name="Normal 11 6" xfId="715"/>
    <cellStyle name="Normal 11 6 2" xfId="716"/>
    <cellStyle name="Normal 11 6 2 2" xfId="717"/>
    <cellStyle name="Normal 11 6 2 3" xfId="718"/>
    <cellStyle name="Normal 11 6 2_13008" xfId="719"/>
    <cellStyle name="Normal 11 6 3" xfId="720"/>
    <cellStyle name="Normal 11 6 3 2" xfId="721"/>
    <cellStyle name="Normal 11 6 3 3" xfId="722"/>
    <cellStyle name="Normal 11 6 3_13008" xfId="723"/>
    <cellStyle name="Normal 11 6 4" xfId="724"/>
    <cellStyle name="Normal 11 6 5" xfId="725"/>
    <cellStyle name="Normal 11 6_13008" xfId="726"/>
    <cellStyle name="Normal 11 7" xfId="727"/>
    <cellStyle name="Normal 11 7 2" xfId="728"/>
    <cellStyle name="Normal 11 7 3" xfId="729"/>
    <cellStyle name="Normal 11 7_13008" xfId="730"/>
    <cellStyle name="Normal 11 8" xfId="731"/>
    <cellStyle name="Normal 11 8 2" xfId="732"/>
    <cellStyle name="Normal 11 8 3" xfId="733"/>
    <cellStyle name="Normal 11 8_13008" xfId="734"/>
    <cellStyle name="Normal 11 9" xfId="735"/>
    <cellStyle name="Normal 11 9 2" xfId="736"/>
    <cellStyle name="Normal 11 9 3" xfId="737"/>
    <cellStyle name="Normal 11 9_13008" xfId="738"/>
    <cellStyle name="Normal 11_13008" xfId="739"/>
    <cellStyle name="Normal 12" xfId="85"/>
    <cellStyle name="Normal 12 2" xfId="740"/>
    <cellStyle name="Normal 12 2 2" xfId="741"/>
    <cellStyle name="Normal 12 2 3" xfId="742"/>
    <cellStyle name="Normal 12 2_13008" xfId="743"/>
    <cellStyle name="Normal 12 3" xfId="744"/>
    <cellStyle name="Normal 12 3 2" xfId="745"/>
    <cellStyle name="Normal 12 3 3" xfId="746"/>
    <cellStyle name="Normal 12 3_13008" xfId="747"/>
    <cellStyle name="Normal 12 4" xfId="748"/>
    <cellStyle name="Normal 12 4 2" xfId="749"/>
    <cellStyle name="Normal 12 4 3" xfId="750"/>
    <cellStyle name="Normal 12 4_13008" xfId="751"/>
    <cellStyle name="Normal 12 5" xfId="752"/>
    <cellStyle name="Normal 12 5 2" xfId="753"/>
    <cellStyle name="Normal 12 5 3" xfId="754"/>
    <cellStyle name="Normal 12 5_13008" xfId="755"/>
    <cellStyle name="Normal 12 6" xfId="756"/>
    <cellStyle name="Normal 12 6 2" xfId="757"/>
    <cellStyle name="Normal 12 6 3" xfId="758"/>
    <cellStyle name="Normal 12 6_13008" xfId="759"/>
    <cellStyle name="Normal 12 7" xfId="760"/>
    <cellStyle name="Normal 12 7 2" xfId="761"/>
    <cellStyle name="Normal 12 7_13008" xfId="762"/>
    <cellStyle name="Normal 12 8" xfId="763"/>
    <cellStyle name="Normal 12 9" xfId="1520"/>
    <cellStyle name="Normal 13" xfId="86"/>
    <cellStyle name="Normal 13 2" xfId="764"/>
    <cellStyle name="Normal 13 2 2" xfId="765"/>
    <cellStyle name="Normal 13 2 2 2" xfId="766"/>
    <cellStyle name="Normal 13 2 2 3" xfId="767"/>
    <cellStyle name="Normal 13 2 2_13008" xfId="768"/>
    <cellStyle name="Normal 13 2 3" xfId="769"/>
    <cellStyle name="Normal 13 2 3 2" xfId="770"/>
    <cellStyle name="Normal 13 2 3 3" xfId="771"/>
    <cellStyle name="Normal 13 2 3_13008" xfId="772"/>
    <cellStyle name="Normal 13 2 4" xfId="773"/>
    <cellStyle name="Normal 13 2 5" xfId="774"/>
    <cellStyle name="Normal 13 2_13008" xfId="775"/>
    <cellStyle name="Normal 13 3" xfId="776"/>
    <cellStyle name="Normal 13 3 2" xfId="777"/>
    <cellStyle name="Normal 13 3 3" xfId="778"/>
    <cellStyle name="Normal 13 3_13008" xfId="779"/>
    <cellStyle name="Normal 13 4" xfId="780"/>
    <cellStyle name="Normal 13 4 2" xfId="781"/>
    <cellStyle name="Normal 13 4 3" xfId="782"/>
    <cellStyle name="Normal 13 4_13008" xfId="783"/>
    <cellStyle name="Normal 13 5" xfId="784"/>
    <cellStyle name="Normal 13 5 2" xfId="785"/>
    <cellStyle name="Normal 13 5 3" xfId="786"/>
    <cellStyle name="Normal 13 5_13008" xfId="787"/>
    <cellStyle name="Normal 13 6" xfId="788"/>
    <cellStyle name="Normal 13 6 2" xfId="789"/>
    <cellStyle name="Normal 13 6 3" xfId="790"/>
    <cellStyle name="Normal 13 6_13008" xfId="791"/>
    <cellStyle name="Normal 13 7" xfId="792"/>
    <cellStyle name="Normal 13 7 2" xfId="793"/>
    <cellStyle name="Normal 13 7_13008" xfId="794"/>
    <cellStyle name="Normal 13 8" xfId="795"/>
    <cellStyle name="Normal 13 9" xfId="796"/>
    <cellStyle name="Normal 13_13008" xfId="797"/>
    <cellStyle name="Normal 14" xfId="87"/>
    <cellStyle name="Normal 14 2" xfId="798"/>
    <cellStyle name="Normal 14 2 2" xfId="799"/>
    <cellStyle name="Normal 14 2 2 2" xfId="800"/>
    <cellStyle name="Normal 14 2 2 3" xfId="801"/>
    <cellStyle name="Normal 14 2 2_13008" xfId="802"/>
    <cellStyle name="Normal 14 2 3" xfId="803"/>
    <cellStyle name="Normal 14 2 3 2" xfId="804"/>
    <cellStyle name="Normal 14 2 3 3" xfId="805"/>
    <cellStyle name="Normal 14 2 3_13008" xfId="806"/>
    <cellStyle name="Normal 14 2 4" xfId="807"/>
    <cellStyle name="Normal 14 2 5" xfId="808"/>
    <cellStyle name="Normal 14 2_13008" xfId="809"/>
    <cellStyle name="Normal 14 3" xfId="810"/>
    <cellStyle name="Normal 14 3 2" xfId="811"/>
    <cellStyle name="Normal 14 3 3" xfId="812"/>
    <cellStyle name="Normal 14 3_13008" xfId="813"/>
    <cellStyle name="Normal 14 4" xfId="814"/>
    <cellStyle name="Normal 14 4 2" xfId="815"/>
    <cellStyle name="Normal 14 4 3" xfId="816"/>
    <cellStyle name="Normal 14 4_13008" xfId="817"/>
    <cellStyle name="Normal 14 5" xfId="818"/>
    <cellStyle name="Normal 14 5 2" xfId="819"/>
    <cellStyle name="Normal 14 5 3" xfId="820"/>
    <cellStyle name="Normal 14 5_13008" xfId="821"/>
    <cellStyle name="Normal 14 6" xfId="822"/>
    <cellStyle name="Normal 14 6 2" xfId="823"/>
    <cellStyle name="Normal 14 6 3" xfId="824"/>
    <cellStyle name="Normal 14 6_13008" xfId="825"/>
    <cellStyle name="Normal 14 7" xfId="826"/>
    <cellStyle name="Normal 14 8" xfId="827"/>
    <cellStyle name="Normal 14 9" xfId="828"/>
    <cellStyle name="Normal 14_13008" xfId="829"/>
    <cellStyle name="Normal 15" xfId="88"/>
    <cellStyle name="Normal 15 2" xfId="83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89"/>
    <cellStyle name="Normal 16 2" xfId="857"/>
    <cellStyle name="Normal 16 3" xfId="858"/>
    <cellStyle name="Normal 16 4" xfId="859"/>
    <cellStyle name="Normal 16 5" xfId="860"/>
    <cellStyle name="Normal 17" xfId="90"/>
    <cellStyle name="Normal 17 2" xfId="861"/>
    <cellStyle name="Normal 17 3" xfId="862"/>
    <cellStyle name="Normal 17 4" xfId="863"/>
    <cellStyle name="Normal 18" xfId="91"/>
    <cellStyle name="Normal 18 2" xfId="864"/>
    <cellStyle name="Normal 18 3" xfId="1523"/>
    <cellStyle name="Normal 19" xfId="92"/>
    <cellStyle name="Normal 19 2" xfId="865"/>
    <cellStyle name="Normal 2" xfId="93"/>
    <cellStyle name="Normal 2 10" xfId="866"/>
    <cellStyle name="Normal 2 10 2" xfId="1537"/>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4"/>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4"/>
    <cellStyle name="Normal 2 2 2" xfId="95"/>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6"/>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4"/>
    <cellStyle name="Normal 2 3" xfId="97"/>
    <cellStyle name="Normal 2 3 2" xfId="98"/>
    <cellStyle name="Normal 2 3 3" xfId="99"/>
    <cellStyle name="Normal 2 3 4" xfId="987"/>
    <cellStyle name="Normal 2 3 4 2" xfId="988"/>
    <cellStyle name="Normal 2 3 4 3" xfId="989"/>
    <cellStyle name="Normal 2 3 4_13008" xfId="990"/>
    <cellStyle name="Normal 2 3 5" xfId="991"/>
    <cellStyle name="Normal 2 3_CloseManagement" xfId="992"/>
    <cellStyle name="Normal 2 4" xfId="100"/>
    <cellStyle name="Normal 2 4 2" xfId="993"/>
    <cellStyle name="Normal 2 5" xfId="101"/>
    <cellStyle name="Normal 2 5 2" xfId="994"/>
    <cellStyle name="Normal 2 6" xfId="140"/>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5"/>
    <cellStyle name="Normal 2 6_13008" xfId="1005"/>
    <cellStyle name="Normal 2 7" xfId="141"/>
    <cellStyle name="Normal 2 7 2" xfId="1006"/>
    <cellStyle name="Normal 2 8" xfId="1007"/>
    <cellStyle name="Normal 2 8 2" xfId="1008"/>
    <cellStyle name="Normal 2 9" xfId="1009"/>
    <cellStyle name="Normal 2 9 2" xfId="1010"/>
    <cellStyle name="Normal 2_20140" xfId="1011"/>
    <cellStyle name="Normal 20" xfId="142"/>
    <cellStyle name="Normal 20 2" xfId="167"/>
    <cellStyle name="Normal 20_20325" xfId="1525"/>
    <cellStyle name="Normal 21" xfId="143"/>
    <cellStyle name="Normal 21 2" xfId="1012"/>
    <cellStyle name="Normal 21_20325" xfId="1526"/>
    <cellStyle name="Normal 22" xfId="144"/>
    <cellStyle name="Normal 22 2" xfId="1013"/>
    <cellStyle name="Normal 22 3" xfId="1014"/>
    <cellStyle name="Normal 22_20325" xfId="1527"/>
    <cellStyle name="Normal 23" xfId="145"/>
    <cellStyle name="Normal 23 2" xfId="1015"/>
    <cellStyle name="Normal 24" xfId="146"/>
    <cellStyle name="Normal 24 2" xfId="1016"/>
    <cellStyle name="Normal 24 3" xfId="1017"/>
    <cellStyle name="Normal 24_13008" xfId="1018"/>
    <cellStyle name="Normal 25" xfId="147"/>
    <cellStyle name="Normal 25 2" xfId="1019"/>
    <cellStyle name="Normal 25 3" xfId="1020"/>
    <cellStyle name="Normal 25_13008" xfId="1021"/>
    <cellStyle name="Normal 26" xfId="148"/>
    <cellStyle name="Normal 26 2" xfId="1022"/>
    <cellStyle name="Normal 27" xfId="149"/>
    <cellStyle name="Normal 27 2" xfId="1023"/>
    <cellStyle name="Normal 27 3" xfId="1024"/>
    <cellStyle name="Normal 27_20325" xfId="1528"/>
    <cellStyle name="Normal 28" xfId="158"/>
    <cellStyle name="Normal 29" xfId="165"/>
    <cellStyle name="Normal 3" xfId="102"/>
    <cellStyle name="Normal 3 2" xfId="103"/>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3"/>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8"/>
    <cellStyle name="Normal 30 2" xfId="1067"/>
    <cellStyle name="Normal 30_20325" xfId="1529"/>
    <cellStyle name="Normal 31" xfId="130"/>
    <cellStyle name="Normal 31 2" xfId="1068"/>
    <cellStyle name="Normal 31_20325" xfId="1530"/>
    <cellStyle name="Normal 32" xfId="1069"/>
    <cellStyle name="Normal 32 2" xfId="1070"/>
    <cellStyle name="Normal 32_20325" xfId="1531"/>
    <cellStyle name="Normal 33" xfId="1071"/>
    <cellStyle name="Normal 33 2" xfId="1072"/>
    <cellStyle name="Normal 33_20325" xfId="1532"/>
    <cellStyle name="Normal 34" xfId="1073"/>
    <cellStyle name="Normal 34 2" xfId="1074"/>
    <cellStyle name="Normal 34_20325" xfId="1533"/>
    <cellStyle name="Normal 35" xfId="1075"/>
    <cellStyle name="Normal 36" xfId="1076"/>
    <cellStyle name="Normal 37" xfId="1077"/>
    <cellStyle name="Normal 38" xfId="1078"/>
    <cellStyle name="Normal 38 2" xfId="1079"/>
    <cellStyle name="Normal 38_13008" xfId="1080"/>
    <cellStyle name="Normal 39" xfId="1081"/>
    <cellStyle name="Normal 4" xfId="104"/>
    <cellStyle name="Normal 4 2" xfId="150"/>
    <cellStyle name="Normal 4 2 2" xfId="1082"/>
    <cellStyle name="Normal 4 2 3" xfId="1083"/>
    <cellStyle name="Normal 4 3" xfId="164"/>
    <cellStyle name="Normal 4 3 2" xfId="1084"/>
    <cellStyle name="Normal 4 3 3" xfId="1085"/>
    <cellStyle name="Normal 4 3_13008" xfId="1086"/>
    <cellStyle name="Normal 4 4" xfId="1087"/>
    <cellStyle name="Normal 4 4 2" xfId="1088"/>
    <cellStyle name="Normal 4 4 3" xfId="1089"/>
    <cellStyle name="Normal 4 4_13008" xfId="1090"/>
    <cellStyle name="Normal 4 5" xfId="1091"/>
    <cellStyle name="Normal 4_Support" xfId="1092"/>
    <cellStyle name="Normal 40" xfId="1093"/>
    <cellStyle name="Normal 41" xfId="1094"/>
    <cellStyle name="Normal 42" xfId="1095"/>
    <cellStyle name="Normal 43" xfId="1096"/>
    <cellStyle name="Normal 5" xfId="105"/>
    <cellStyle name="Normal 5 2" xfId="106"/>
    <cellStyle name="Normal 5 2 10" xfId="1097"/>
    <cellStyle name="Normal 5 2 2" xfId="1098"/>
    <cellStyle name="Normal 5 2 2 2" xfId="1099"/>
    <cellStyle name="Normal 5 2 2 2 2" xfId="1100"/>
    <cellStyle name="Normal 5 2 2 2 2 2" xfId="1101"/>
    <cellStyle name="Normal 5 2 2 2 2 3" xfId="1102"/>
    <cellStyle name="Normal 5 2 2 2 2_13008" xfId="1103"/>
    <cellStyle name="Normal 5 2 2 2 3" xfId="1104"/>
    <cellStyle name="Normal 5 2 2 2 3 2" xfId="1105"/>
    <cellStyle name="Normal 5 2 2 2 3 3" xfId="1106"/>
    <cellStyle name="Normal 5 2 2 2 3_13008" xfId="1107"/>
    <cellStyle name="Normal 5 2 2 2 4" xfId="1108"/>
    <cellStyle name="Normal 5 2 2 2 5" xfId="1109"/>
    <cellStyle name="Normal 5 2 2 2_13008" xfId="1110"/>
    <cellStyle name="Normal 5 2 2 3" xfId="1111"/>
    <cellStyle name="Normal 5 2 2 3 2" xfId="1112"/>
    <cellStyle name="Normal 5 2 2 3 3" xfId="1113"/>
    <cellStyle name="Normal 5 2 2 3_13008" xfId="1114"/>
    <cellStyle name="Normal 5 2 2 4" xfId="1115"/>
    <cellStyle name="Normal 5 2 2 4 2" xfId="1116"/>
    <cellStyle name="Normal 5 2 2 4 3" xfId="1117"/>
    <cellStyle name="Normal 5 2 2 4_13008" xfId="1118"/>
    <cellStyle name="Normal 5 2 2 5" xfId="1119"/>
    <cellStyle name="Normal 5 2 2 5 2" xfId="1120"/>
    <cellStyle name="Normal 5 2 2 5 3" xfId="1121"/>
    <cellStyle name="Normal 5 2 2 5_13008" xfId="1122"/>
    <cellStyle name="Normal 5 2 2 6" xfId="1123"/>
    <cellStyle name="Normal 5 2 2 7" xfId="1124"/>
    <cellStyle name="Normal 5 2 2_13008" xfId="1125"/>
    <cellStyle name="Normal 5 2 3" xfId="1126"/>
    <cellStyle name="Normal 5 2 3 2" xfId="1127"/>
    <cellStyle name="Normal 5 2 3 2 2" xfId="1128"/>
    <cellStyle name="Normal 5 2 3 2 2 2" xfId="1129"/>
    <cellStyle name="Normal 5 2 3 2 2 3" xfId="1130"/>
    <cellStyle name="Normal 5 2 3 2 2_13008" xfId="1131"/>
    <cellStyle name="Normal 5 2 3 2 3" xfId="1132"/>
    <cellStyle name="Normal 5 2 3 2 3 2" xfId="1133"/>
    <cellStyle name="Normal 5 2 3 2 3 3" xfId="1134"/>
    <cellStyle name="Normal 5 2 3 2 3_13008" xfId="1135"/>
    <cellStyle name="Normal 5 2 3 2 4" xfId="1136"/>
    <cellStyle name="Normal 5 2 3 2 5" xfId="1137"/>
    <cellStyle name="Normal 5 2 3 2_13008" xfId="1138"/>
    <cellStyle name="Normal 5 2 3 3" xfId="1139"/>
    <cellStyle name="Normal 5 2 3 3 2" xfId="1140"/>
    <cellStyle name="Normal 5 2 3 3 3" xfId="1141"/>
    <cellStyle name="Normal 5 2 3 3_13008" xfId="1142"/>
    <cellStyle name="Normal 5 2 3 4" xfId="1143"/>
    <cellStyle name="Normal 5 2 3 4 2" xfId="1144"/>
    <cellStyle name="Normal 5 2 3 4 3" xfId="1145"/>
    <cellStyle name="Normal 5 2 3 4_13008" xfId="1146"/>
    <cellStyle name="Normal 5 2 3 5" xfId="1147"/>
    <cellStyle name="Normal 5 2 3 5 2" xfId="1148"/>
    <cellStyle name="Normal 5 2 3 5 3" xfId="1149"/>
    <cellStyle name="Normal 5 2 3 5_13008" xfId="1150"/>
    <cellStyle name="Normal 5 2 3 6" xfId="1151"/>
    <cellStyle name="Normal 5 2 3 7" xfId="1152"/>
    <cellStyle name="Normal 5 2 3_13008" xfId="1153"/>
    <cellStyle name="Normal 5 2 4" xfId="1154"/>
    <cellStyle name="Normal 5 2 4 2" xfId="1155"/>
    <cellStyle name="Normal 5 2 4 2 2" xfId="1156"/>
    <cellStyle name="Normal 5 2 4 2 2 2" xfId="1157"/>
    <cellStyle name="Normal 5 2 4 2 2 3" xfId="1158"/>
    <cellStyle name="Normal 5 2 4 2 2_13008" xfId="1159"/>
    <cellStyle name="Normal 5 2 4 2 3" xfId="1160"/>
    <cellStyle name="Normal 5 2 4 2 3 2" xfId="1161"/>
    <cellStyle name="Normal 5 2 4 2 3 3" xfId="1162"/>
    <cellStyle name="Normal 5 2 4 2 3_13008" xfId="1163"/>
    <cellStyle name="Normal 5 2 4 2 4" xfId="1164"/>
    <cellStyle name="Normal 5 2 4 2 5" xfId="1165"/>
    <cellStyle name="Normal 5 2 4 2_13008" xfId="1166"/>
    <cellStyle name="Normal 5 2 4 3" xfId="1167"/>
    <cellStyle name="Normal 5 2 4 3 2" xfId="1168"/>
    <cellStyle name="Normal 5 2 4 3 3" xfId="1169"/>
    <cellStyle name="Normal 5 2 4 3_13008" xfId="1170"/>
    <cellStyle name="Normal 5 2 4 4" xfId="1171"/>
    <cellStyle name="Normal 5 2 4 4 2" xfId="1172"/>
    <cellStyle name="Normal 5 2 4 4 3" xfId="1173"/>
    <cellStyle name="Normal 5 2 4 4_13008" xfId="1174"/>
    <cellStyle name="Normal 5 2 4 5" xfId="1175"/>
    <cellStyle name="Normal 5 2 4 5 2" xfId="1176"/>
    <cellStyle name="Normal 5 2 4 5 3" xfId="1177"/>
    <cellStyle name="Normal 5 2 4 5_13008" xfId="1178"/>
    <cellStyle name="Normal 5 2 4 6" xfId="1179"/>
    <cellStyle name="Normal 5 2 4 7" xfId="1180"/>
    <cellStyle name="Normal 5 2 4_13008" xfId="1181"/>
    <cellStyle name="Normal 5 2 5" xfId="1182"/>
    <cellStyle name="Normal 5 2 5 10" xfId="1183"/>
    <cellStyle name="Normal 5 2 5 19" xfId="1184"/>
    <cellStyle name="Normal 5 2 5 19 2" xfId="1185"/>
    <cellStyle name="Normal 5 2 5 19_13008" xfId="1186"/>
    <cellStyle name="Normal 5 2 5 2" xfId="1187"/>
    <cellStyle name="Normal 5 2 5 2 2" xfId="1188"/>
    <cellStyle name="Normal 5 2 5 2 2 2" xfId="1189"/>
    <cellStyle name="Normal 5 2 5 2 2 2 2" xfId="1190"/>
    <cellStyle name="Normal 5 2 5 2 2 2 3" xfId="1191"/>
    <cellStyle name="Normal 5 2 5 2 2 2_13008" xfId="1192"/>
    <cellStyle name="Normal 5 2 5 2 2 3" xfId="1193"/>
    <cellStyle name="Normal 5 2 5 2 2 3 2" xfId="1194"/>
    <cellStyle name="Normal 5 2 5 2 2 3 3" xfId="1195"/>
    <cellStyle name="Normal 5 2 5 2 2 3_13008" xfId="1196"/>
    <cellStyle name="Normal 5 2 5 2 2 4" xfId="1197"/>
    <cellStyle name="Normal 5 2 5 2 2 5" xfId="1198"/>
    <cellStyle name="Normal 5 2 5 2 2_13008" xfId="1199"/>
    <cellStyle name="Normal 5 2 5 2 3" xfId="1200"/>
    <cellStyle name="Normal 5 2 5 2 3 2" xfId="1201"/>
    <cellStyle name="Normal 5 2 5 2 3 3" xfId="1202"/>
    <cellStyle name="Normal 5 2 5 2 3_13008" xfId="1203"/>
    <cellStyle name="Normal 5 2 5 2 4" xfId="1204"/>
    <cellStyle name="Normal 5 2 5 2 4 2" xfId="1205"/>
    <cellStyle name="Normal 5 2 5 2 4 3" xfId="1206"/>
    <cellStyle name="Normal 5 2 5 2 4_13008" xfId="1207"/>
    <cellStyle name="Normal 5 2 5 2 5" xfId="1208"/>
    <cellStyle name="Normal 5 2 5 2 5 2" xfId="1209"/>
    <cellStyle name="Normal 5 2 5 2 5 3" xfId="1210"/>
    <cellStyle name="Normal 5 2 5 2 5_13008" xfId="1211"/>
    <cellStyle name="Normal 5 2 5 2 6" xfId="1212"/>
    <cellStyle name="Normal 5 2 5 2 7" xfId="1213"/>
    <cellStyle name="Normal 5 2 5 2_13008" xfId="1214"/>
    <cellStyle name="Normal 5 2 5 3" xfId="1215"/>
    <cellStyle name="Normal 5 2 5 3 10" xfId="1216"/>
    <cellStyle name="Normal 5 2 5 3 10 2" xfId="1217"/>
    <cellStyle name="Normal 5 2 5 3 10 3" xfId="1218"/>
    <cellStyle name="Normal 5 2 5 3 10_13008" xfId="1219"/>
    <cellStyle name="Normal 5 2 5 3 11" xfId="1220"/>
    <cellStyle name="Normal 5 2 5 3 11 2" xfId="1221"/>
    <cellStyle name="Normal 5 2 5 3 11 3" xfId="1222"/>
    <cellStyle name="Normal 5 2 5 3 11_13008" xfId="1223"/>
    <cellStyle name="Normal 5 2 5 3 12" xfId="1224"/>
    <cellStyle name="Normal 5 2 5 3 12 2" xfId="1225"/>
    <cellStyle name="Normal 5 2 5 3 12 3" xfId="1226"/>
    <cellStyle name="Normal 5 2 5 3 12_13008" xfId="1227"/>
    <cellStyle name="Normal 5 2 5 3 13" xfId="1228"/>
    <cellStyle name="Normal 5 2 5 3 14" xfId="1229"/>
    <cellStyle name="Normal 5 2 5 3 15" xfId="1230"/>
    <cellStyle name="Normal 5 2 5 3 16" xfId="1231"/>
    <cellStyle name="Normal 5 2 5 3 17" xfId="1538"/>
    <cellStyle name="Normal 5 2 5 3 2" xfId="1232"/>
    <cellStyle name="Normal 5 2 5 3 2 2" xfId="1233"/>
    <cellStyle name="Normal 5 2 5 3 2 2 2" xfId="1234"/>
    <cellStyle name="Normal 5 2 5 3 2 2 2 2" xfId="1235"/>
    <cellStyle name="Normal 5 2 5 3 2 2 2 3" xfId="1236"/>
    <cellStyle name="Normal 5 2 5 3 2 2 2_13008" xfId="1237"/>
    <cellStyle name="Normal 5 2 5 3 2 2 3" xfId="1238"/>
    <cellStyle name="Normal 5 2 5 3 2 2 3 2" xfId="1239"/>
    <cellStyle name="Normal 5 2 5 3 2 2 3 3" xfId="1240"/>
    <cellStyle name="Normal 5 2 5 3 2 2 3_13008" xfId="1241"/>
    <cellStyle name="Normal 5 2 5 3 2 2 4" xfId="1242"/>
    <cellStyle name="Normal 5 2 5 3 2 2 5" xfId="1243"/>
    <cellStyle name="Normal 5 2 5 3 2 2_13008" xfId="1244"/>
    <cellStyle name="Normal 5 2 5 3 2 3" xfId="1245"/>
    <cellStyle name="Normal 5 2 5 3 2 3 2" xfId="1246"/>
    <cellStyle name="Normal 5 2 5 3 2 3 3" xfId="1247"/>
    <cellStyle name="Normal 5 2 5 3 2 3_13008" xfId="1248"/>
    <cellStyle name="Normal 5 2 5 3 2 4" xfId="1249"/>
    <cellStyle name="Normal 5 2 5 3 2 4 2" xfId="1250"/>
    <cellStyle name="Normal 5 2 5 3 2 4 3" xfId="1251"/>
    <cellStyle name="Normal 5 2 5 3 2 4_13008" xfId="1252"/>
    <cellStyle name="Normal 5 2 5 3 2 5" xfId="1253"/>
    <cellStyle name="Normal 5 2 5 3 2 5 2" xfId="1254"/>
    <cellStyle name="Normal 5 2 5 3 2 5 3" xfId="1255"/>
    <cellStyle name="Normal 5 2 5 3 2 5_13008" xfId="1256"/>
    <cellStyle name="Normal 5 2 5 3 2 6" xfId="1257"/>
    <cellStyle name="Normal 5 2 5 3 2 7" xfId="1258"/>
    <cellStyle name="Normal 5 2 5 3 2_13008" xfId="1259"/>
    <cellStyle name="Normal 5 2 5 3 3" xfId="1260"/>
    <cellStyle name="Normal 5 2 5 3 3 2" xfId="1261"/>
    <cellStyle name="Normal 5 2 5 3 3 2 2" xfId="1262"/>
    <cellStyle name="Normal 5 2 5 3 3 2 3" xfId="1263"/>
    <cellStyle name="Normal 5 2 5 3 3 2_13008" xfId="1264"/>
    <cellStyle name="Normal 5 2 5 3 3 3" xfId="1265"/>
    <cellStyle name="Normal 5 2 5 3 3 3 2" xfId="1266"/>
    <cellStyle name="Normal 5 2 5 3 3 3 3" xfId="1267"/>
    <cellStyle name="Normal 5 2 5 3 3 3_13008" xfId="1268"/>
    <cellStyle name="Normal 5 2 5 3 3 4" xfId="1269"/>
    <cellStyle name="Normal 5 2 5 3 3 5" xfId="1270"/>
    <cellStyle name="Normal 5 2 5 3 3_13008" xfId="1271"/>
    <cellStyle name="Normal 5 2 5 3 4" xfId="1272"/>
    <cellStyle name="Normal 5 2 5 3 4 2" xfId="1273"/>
    <cellStyle name="Normal 5 2 5 3 4 3" xfId="1274"/>
    <cellStyle name="Normal 5 2 5 3 4_13008" xfId="1275"/>
    <cellStyle name="Normal 5 2 5 3 5" xfId="1276"/>
    <cellStyle name="Normal 5 2 5 3 5 2" xfId="1277"/>
    <cellStyle name="Normal 5 2 5 3 5 3" xfId="1278"/>
    <cellStyle name="Normal 5 2 5 3 5_13008" xfId="1279"/>
    <cellStyle name="Normal 5 2 5 3 6" xfId="1280"/>
    <cellStyle name="Normal 5 2 5 3 6 2" xfId="1281"/>
    <cellStyle name="Normal 5 2 5 3 6 3" xfId="1282"/>
    <cellStyle name="Normal 5 2 5 3 6_13008" xfId="1283"/>
    <cellStyle name="Normal 5 2 5 3 7" xfId="1284"/>
    <cellStyle name="Normal 5 2 5 3 7 2" xfId="1285"/>
    <cellStyle name="Normal 5 2 5 3 7 3" xfId="1286"/>
    <cellStyle name="Normal 5 2 5 3 7_13008" xfId="1287"/>
    <cellStyle name="Normal 5 2 5 3 8" xfId="1288"/>
    <cellStyle name="Normal 5 2 5 3 8 2" xfId="1289"/>
    <cellStyle name="Normal 5 2 5 3 8 3" xfId="1290"/>
    <cellStyle name="Normal 5 2 5 3 8_13008" xfId="1291"/>
    <cellStyle name="Normal 5 2 5 3 9" xfId="1292"/>
    <cellStyle name="Normal 5 2 5 3 9 2" xfId="1293"/>
    <cellStyle name="Normal 5 2 5 3 9 3" xfId="1294"/>
    <cellStyle name="Normal 5 2 5 3 9_13008" xfId="1295"/>
    <cellStyle name="Normal 5 2 5 3_13008" xfId="1296"/>
    <cellStyle name="Normal 5 2 5 4" xfId="1297"/>
    <cellStyle name="Normal 5 2 5 4 2" xfId="1298"/>
    <cellStyle name="Normal 5 2 5 4 2 2" xfId="1299"/>
    <cellStyle name="Normal 5 2 5 4 2 3" xfId="1300"/>
    <cellStyle name="Normal 5 2 5 4 2_13008" xfId="1301"/>
    <cellStyle name="Normal 5 2 5 4 3" xfId="1302"/>
    <cellStyle name="Normal 5 2 5 4 3 2" xfId="1303"/>
    <cellStyle name="Normal 5 2 5 4 3 3" xfId="1304"/>
    <cellStyle name="Normal 5 2 5 4 3_13008" xfId="1305"/>
    <cellStyle name="Normal 5 2 5 4 4" xfId="1306"/>
    <cellStyle name="Normal 5 2 5 4 5" xfId="1307"/>
    <cellStyle name="Normal 5 2 5 4_13008" xfId="1308"/>
    <cellStyle name="Normal 5 2 5 5" xfId="1309"/>
    <cellStyle name="Normal 5 2 5 5 2" xfId="1310"/>
    <cellStyle name="Normal 5 2 5 5 3" xfId="1311"/>
    <cellStyle name="Normal 5 2 5 5_13008" xfId="1312"/>
    <cellStyle name="Normal 5 2 5 6" xfId="1313"/>
    <cellStyle name="Normal 5 2 5 6 2" xfId="1314"/>
    <cellStyle name="Normal 5 2 5 6 3" xfId="1315"/>
    <cellStyle name="Normal 5 2 5 6_13008" xfId="1316"/>
    <cellStyle name="Normal 5 2 5 7" xfId="1317"/>
    <cellStyle name="Normal 5 2 5 7 2" xfId="1318"/>
    <cellStyle name="Normal 5 2 5 7 3" xfId="1319"/>
    <cellStyle name="Normal 5 2 5 7_13008" xfId="1320"/>
    <cellStyle name="Normal 5 2 5 8" xfId="1321"/>
    <cellStyle name="Normal 5 2 5 8 2" xfId="1322"/>
    <cellStyle name="Normal 5 2 5 8 3" xfId="1323"/>
    <cellStyle name="Normal 5 2 5 8_13008" xfId="1324"/>
    <cellStyle name="Normal 5 2 5 9" xfId="1325"/>
    <cellStyle name="Normal 5 2 5_13008" xfId="1326"/>
    <cellStyle name="Normal 5 2 6" xfId="1327"/>
    <cellStyle name="Normal 5 2 7" xfId="1328"/>
    <cellStyle name="Normal 5 2 7 2" xfId="1329"/>
    <cellStyle name="Normal 5 2 7 3" xfId="1330"/>
    <cellStyle name="Normal 5 2 7_13008" xfId="1331"/>
    <cellStyle name="Normal 5 2 8" xfId="1332"/>
    <cellStyle name="Normal 5 2 8 2" xfId="1333"/>
    <cellStyle name="Normal 5 2 8 3" xfId="1334"/>
    <cellStyle name="Normal 5 2 8_13008" xfId="1335"/>
    <cellStyle name="Normal 5 2 9" xfId="1336"/>
    <cellStyle name="Normal 5 2 9 2" xfId="1337"/>
    <cellStyle name="Normal 5 2 9 3" xfId="1338"/>
    <cellStyle name="Normal 5 2 9_13008" xfId="1339"/>
    <cellStyle name="Normal 5 2_13008" xfId="1340"/>
    <cellStyle name="Normal 5 3" xfId="1341"/>
    <cellStyle name="Normal 5 3 2" xfId="1342"/>
    <cellStyle name="Normal 5 4" xfId="1343"/>
    <cellStyle name="Normal 5 4 2" xfId="1344"/>
    <cellStyle name="Normal 5 4 2 2" xfId="1345"/>
    <cellStyle name="Normal 5 4 2 3" xfId="1346"/>
    <cellStyle name="Normal 5 4 2_13008" xfId="1347"/>
    <cellStyle name="Normal 5 4 3" xfId="1348"/>
    <cellStyle name="Normal 5 4 3 2" xfId="1349"/>
    <cellStyle name="Normal 5 4 3 3" xfId="1350"/>
    <cellStyle name="Normal 5 4 3_13008" xfId="1351"/>
    <cellStyle name="Normal 5 4 4" xfId="1352"/>
    <cellStyle name="Normal 5 4 5" xfId="1353"/>
    <cellStyle name="Normal 5 4_13008" xfId="1354"/>
    <cellStyle name="Normal 5 5" xfId="1355"/>
    <cellStyle name="Normal 5 5 2" xfId="1356"/>
    <cellStyle name="Normal 5 5 3" xfId="1357"/>
    <cellStyle name="Normal 5 5_13008" xfId="1358"/>
    <cellStyle name="Normal 5 6" xfId="1359"/>
    <cellStyle name="Normal 5 6 2" xfId="1360"/>
    <cellStyle name="Normal 5 6 3" xfId="1361"/>
    <cellStyle name="Normal 5 6_13008" xfId="1362"/>
    <cellStyle name="Normal 5 7" xfId="1363"/>
    <cellStyle name="Normal 5 8" xfId="1364"/>
    <cellStyle name="Normal 5_13008" xfId="1365"/>
    <cellStyle name="Normal 6" xfId="107"/>
    <cellStyle name="Normal 6 2" xfId="1366"/>
    <cellStyle name="Normal 6 2 2" xfId="1367"/>
    <cellStyle name="Normal 6 2 2 2" xfId="1368"/>
    <cellStyle name="Normal 6 2 2 3" xfId="1369"/>
    <cellStyle name="Normal 6 2 2_13008" xfId="1370"/>
    <cellStyle name="Normal 6 2 3" xfId="1371"/>
    <cellStyle name="Normal 6 2 3 2" xfId="1372"/>
    <cellStyle name="Normal 6 2 3 3" xfId="1373"/>
    <cellStyle name="Normal 6 2 3_13008" xfId="1374"/>
    <cellStyle name="Normal 6 2 4" xfId="1375"/>
    <cellStyle name="Normal 6 2 5" xfId="1376"/>
    <cellStyle name="Normal 6 2_13008" xfId="1377"/>
    <cellStyle name="Normal 6 3" xfId="1378"/>
    <cellStyle name="Normal 6 3 2" xfId="1379"/>
    <cellStyle name="Normal 6 3 3" xfId="1380"/>
    <cellStyle name="Normal 6 3_13008" xfId="1381"/>
    <cellStyle name="Normal 6 4" xfId="1382"/>
    <cellStyle name="Normal 6 4 2" xfId="1383"/>
    <cellStyle name="Normal 6 4 3" xfId="1384"/>
    <cellStyle name="Normal 6 4_13008" xfId="1385"/>
    <cellStyle name="Normal 6 5" xfId="1386"/>
    <cellStyle name="Normal 6 5 2" xfId="1387"/>
    <cellStyle name="Normal 6 5 3" xfId="1388"/>
    <cellStyle name="Normal 6 5_13008" xfId="1389"/>
    <cellStyle name="Normal 6 6" xfId="1390"/>
    <cellStyle name="Normal 6 7" xfId="1391"/>
    <cellStyle name="Normal 6_13008" xfId="1392"/>
    <cellStyle name="Normal 7" xfId="108"/>
    <cellStyle name="Normal 7 2" xfId="1393"/>
    <cellStyle name="Normal 7 2 2" xfId="1394"/>
    <cellStyle name="Normal 7 2 2 2" xfId="1395"/>
    <cellStyle name="Normal 7 2 2 3" xfId="1396"/>
    <cellStyle name="Normal 7 2 2_13008" xfId="1397"/>
    <cellStyle name="Normal 7 2 3" xfId="1398"/>
    <cellStyle name="Normal 7 2 3 2" xfId="1399"/>
    <cellStyle name="Normal 7 2 3 3" xfId="1400"/>
    <cellStyle name="Normal 7 2 3_13008" xfId="1401"/>
    <cellStyle name="Normal 7 2 4" xfId="1402"/>
    <cellStyle name="Normal 7 2 5" xfId="1403"/>
    <cellStyle name="Normal 7 2_13008" xfId="1404"/>
    <cellStyle name="Normal 7 3" xfId="1405"/>
    <cellStyle name="Normal 7 3 2" xfId="1406"/>
    <cellStyle name="Normal 7 3 3" xfId="1407"/>
    <cellStyle name="Normal 7 3_13008" xfId="1408"/>
    <cellStyle name="Normal 7 4" xfId="1409"/>
    <cellStyle name="Normal 7 4 2" xfId="1410"/>
    <cellStyle name="Normal 7 4 3" xfId="1411"/>
    <cellStyle name="Normal 7 4_13008" xfId="1412"/>
    <cellStyle name="Normal 7 5" xfId="1413"/>
    <cellStyle name="Normal 7 6" xfId="1414"/>
    <cellStyle name="Normal 7 7" xfId="1415"/>
    <cellStyle name="Normal 7_13008" xfId="1416"/>
    <cellStyle name="Normal 8" xfId="109"/>
    <cellStyle name="Normal 8 2" xfId="1417"/>
    <cellStyle name="Normal 8 2 2" xfId="1418"/>
    <cellStyle name="Normal 8 2 2 2" xfId="1419"/>
    <cellStyle name="Normal 8 2 2 3" xfId="1420"/>
    <cellStyle name="Normal 8 2 2_13008" xfId="1421"/>
    <cellStyle name="Normal 8 2 3" xfId="1422"/>
    <cellStyle name="Normal 8 2 3 2" xfId="1423"/>
    <cellStyle name="Normal 8 2 3 3" xfId="1424"/>
    <cellStyle name="Normal 8 2 3_13008" xfId="1425"/>
    <cellStyle name="Normal 8 2 4" xfId="1426"/>
    <cellStyle name="Normal 8 2 5" xfId="1427"/>
    <cellStyle name="Normal 8 2_13008" xfId="1428"/>
    <cellStyle name="Normal 8 3" xfId="1429"/>
    <cellStyle name="Normal 8 3 2" xfId="1430"/>
    <cellStyle name="Normal 8 3 3" xfId="1431"/>
    <cellStyle name="Normal 8 3_13008" xfId="1432"/>
    <cellStyle name="Normal 8 4" xfId="1433"/>
    <cellStyle name="Normal 8 4 2" xfId="1434"/>
    <cellStyle name="Normal 8 4 3" xfId="1435"/>
    <cellStyle name="Normal 8 4_13008" xfId="1436"/>
    <cellStyle name="Normal 8 5" xfId="1437"/>
    <cellStyle name="Normal 8 5 2" xfId="1438"/>
    <cellStyle name="Normal 8 5 3" xfId="1439"/>
    <cellStyle name="Normal 8 5_13008" xfId="1440"/>
    <cellStyle name="Normal 8 6" xfId="1441"/>
    <cellStyle name="Normal 8 7" xfId="1442"/>
    <cellStyle name="Normal 8_13008" xfId="1443"/>
    <cellStyle name="Normal 9" xfId="110"/>
    <cellStyle name="Normal 9 2" xfId="1444"/>
    <cellStyle name="Normal 9 2 2" xfId="1445"/>
    <cellStyle name="Normal 9 2 2 2" xfId="1446"/>
    <cellStyle name="Normal 9 2 2 3" xfId="1447"/>
    <cellStyle name="Normal 9 2 2_13008" xfId="1448"/>
    <cellStyle name="Normal 9 2 3" xfId="1449"/>
    <cellStyle name="Normal 9 2 3 2" xfId="1450"/>
    <cellStyle name="Normal 9 2 3 3" xfId="1451"/>
    <cellStyle name="Normal 9 2 3_13008" xfId="1452"/>
    <cellStyle name="Normal 9 2 4" xfId="1453"/>
    <cellStyle name="Normal 9 2 4 2" xfId="1454"/>
    <cellStyle name="Normal 9 2 4_13008" xfId="1455"/>
    <cellStyle name="Normal 9 2 5" xfId="1456"/>
    <cellStyle name="Normal 9 2 5 2" xfId="1457"/>
    <cellStyle name="Normal 9 2 5_13008" xfId="1458"/>
    <cellStyle name="Normal 9 2 6" xfId="1459"/>
    <cellStyle name="Normal 9 2_13008" xfId="1460"/>
    <cellStyle name="Normal 9 3" xfId="1461"/>
    <cellStyle name="Normal 9 3 2" xfId="1462"/>
    <cellStyle name="Normal 9 3 3" xfId="1463"/>
    <cellStyle name="Normal 9 3_13008" xfId="1464"/>
    <cellStyle name="Normal 9 4" xfId="1465"/>
    <cellStyle name="Normal 9 4 2" xfId="1466"/>
    <cellStyle name="Normal 9 4 3" xfId="1467"/>
    <cellStyle name="Normal 9 4_13008" xfId="1468"/>
    <cellStyle name="Normal 9 5" xfId="1469"/>
    <cellStyle name="Normal 9 5 2" xfId="1470"/>
    <cellStyle name="Normal 9 6" xfId="1471"/>
    <cellStyle name="Normal 9 7" xfId="1472"/>
    <cellStyle name="Normal 9_13008" xfId="1473"/>
    <cellStyle name="Normal 98" xfId="1474"/>
    <cellStyle name="Normal_Pacific 1-1-06" xfId="4"/>
    <cellStyle name="Note 2" xfId="111"/>
    <cellStyle name="Note 2 2" xfId="1475"/>
    <cellStyle name="Note 2 3" xfId="1476"/>
    <cellStyle name="Note 3" xfId="1477"/>
    <cellStyle name="Notes" xfId="112"/>
    <cellStyle name="NotIncluded1" xfId="1478"/>
    <cellStyle name="OptionalGood" xfId="1479"/>
    <cellStyle name="Output" xfId="177" builtinId="21" customBuiltin="1"/>
    <cellStyle name="Output 2" xfId="1480"/>
    <cellStyle name="Percent" xfId="3" builtinId="5"/>
    <cellStyle name="Percent 2" xfId="113"/>
    <cellStyle name="Percent 2 2" xfId="114"/>
    <cellStyle name="Percent 2 2 2" xfId="151"/>
    <cellStyle name="Percent 2 2 2 2" xfId="1481"/>
    <cellStyle name="Percent 2 2 2 3" xfId="1482"/>
    <cellStyle name="Percent 2 2 3" xfId="1483"/>
    <cellStyle name="Percent 2 2 3 2" xfId="1484"/>
    <cellStyle name="Percent 2 2 3 3" xfId="1485"/>
    <cellStyle name="Percent 2 2 4" xfId="1486"/>
    <cellStyle name="Percent 2 2 4 2" xfId="1487"/>
    <cellStyle name="Percent 2 2 4 3" xfId="1488"/>
    <cellStyle name="Percent 2 2 5" xfId="1489"/>
    <cellStyle name="Percent 2 2 5 2" xfId="1490"/>
    <cellStyle name="Percent 2 2 5 3" xfId="1491"/>
    <cellStyle name="Percent 2 2 6" xfId="1492"/>
    <cellStyle name="Percent 2 2 6 2" xfId="1493"/>
    <cellStyle name="Percent 2 2 6 3" xfId="1494"/>
    <cellStyle name="Percent 2 2 7" xfId="1495"/>
    <cellStyle name="Percent 2 2 7 2" xfId="1496"/>
    <cellStyle name="Percent 2 2 7 3" xfId="1497"/>
    <cellStyle name="Percent 2 2 8" xfId="1498"/>
    <cellStyle name="Percent 2 2 9" xfId="1499"/>
    <cellStyle name="Percent 3" xfId="115"/>
    <cellStyle name="Percent 3 2" xfId="1500"/>
    <cellStyle name="Percent 4" xfId="116"/>
    <cellStyle name="Percent 4 2" xfId="152"/>
    <cellStyle name="Percent 4 3" xfId="153"/>
    <cellStyle name="Percent 4 3 2" xfId="1501"/>
    <cellStyle name="Percent 4 3 3" xfId="1502"/>
    <cellStyle name="Percent 5" xfId="154"/>
    <cellStyle name="Percent 5 2" xfId="1503"/>
    <cellStyle name="Percent 6" xfId="166"/>
    <cellStyle name="Percent 7" xfId="1504"/>
    <cellStyle name="Percent 7 2" xfId="1536"/>
    <cellStyle name="Percent(1)" xfId="117"/>
    <cellStyle name="Percent(2)" xfId="118"/>
    <cellStyle name="PRM" xfId="119"/>
    <cellStyle name="PRM 2" xfId="120"/>
    <cellStyle name="PRM 3" xfId="121"/>
    <cellStyle name="PRM_Thurston" xfId="122"/>
    <cellStyle name="PSChar" xfId="123"/>
    <cellStyle name="PSHeading" xfId="124"/>
    <cellStyle name="Reset  - Style4" xfId="1505"/>
    <cellStyle name="Reset  - Style7" xfId="1506"/>
    <cellStyle name="Style 1" xfId="125"/>
    <cellStyle name="Style 1 2" xfId="126"/>
    <cellStyle name="Style 1 2 2" xfId="1507"/>
    <cellStyle name="Style 1 3" xfId="1508"/>
    <cellStyle name="Style 1_Recycle Center Commodities MRF" xfId="129"/>
    <cellStyle name="STYLE1" xfId="127"/>
    <cellStyle name="STYLE1 2" xfId="157"/>
    <cellStyle name="STYLE1 3" xfId="156"/>
    <cellStyle name="Table  - Style5" xfId="1509"/>
    <cellStyle name="Table  - Style6" xfId="1510"/>
    <cellStyle name="Title" xfId="155" builtinId="15" customBuiltin="1"/>
    <cellStyle name="Title  - Style1" xfId="1511"/>
    <cellStyle name="Title  - Style6" xfId="1512"/>
    <cellStyle name="Title 2" xfId="1513"/>
    <cellStyle name="Total" xfId="183" builtinId="25" customBuiltin="1"/>
    <cellStyle name="Total 2" xfId="128"/>
    <cellStyle name="Total 3" xfId="1514"/>
    <cellStyle name="TotCol - Style5" xfId="1515"/>
    <cellStyle name="TotCol - Style7" xfId="1516"/>
    <cellStyle name="TotRow - Style4" xfId="1517"/>
    <cellStyle name="TotRow - Style8" xfId="1518"/>
    <cellStyle name="Warning Text" xfId="181" builtinId="11" customBuiltin="1"/>
    <cellStyle name="Warning Text 2" xfId="1519"/>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Commodity%20Credit/2017-2018%20Accrual%20Spreadsheets/Pacific%20Disposal,%20Butler's%20Cover,%20Rural%20Refuse%20Commodity%20Accrual%20Calc%202017-2018%20UPDATED%20FOR%20NEW%20M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7/Pacific%20Disposal,%20Commodity%20Credit%20Calculation,%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2"/>
  <sheetViews>
    <sheetView showGridLines="0" tabSelected="1" zoomScaleNormal="100" zoomScaleSheetLayoutView="80" workbookViewId="0">
      <pane xSplit="1" ySplit="7" topLeftCell="B8" activePane="bottomRight" state="frozen"/>
      <selection activeCell="B36" sqref="B36"/>
      <selection pane="topRight" activeCell="B36" sqref="B36"/>
      <selection pane="bottomLeft" activeCell="B36" sqref="B36"/>
      <selection pane="bottomRight" activeCell="Q29" sqref="Q29"/>
    </sheetView>
  </sheetViews>
  <sheetFormatPr defaultRowHeight="12.75" x14ac:dyDescent="0.2"/>
  <cols>
    <col min="1" max="1" width="32.5703125" style="27"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43" bestFit="1" customWidth="1"/>
    <col min="16" max="16" width="10.28515625" style="43" bestFit="1" customWidth="1"/>
    <col min="17" max="17" width="13.5703125" style="43" customWidth="1"/>
    <col min="18" max="18" width="11" style="43"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21</v>
      </c>
    </row>
    <row r="2" spans="1:38" x14ac:dyDescent="0.2">
      <c r="A2" s="23" t="s">
        <v>0</v>
      </c>
      <c r="N2" s="33"/>
    </row>
    <row r="3" spans="1:38" x14ac:dyDescent="0.2">
      <c r="A3" s="23" t="s">
        <v>1</v>
      </c>
      <c r="B3" s="11"/>
      <c r="C3" s="11"/>
      <c r="D3" s="11"/>
      <c r="E3" s="11"/>
      <c r="F3" s="11"/>
      <c r="G3" s="11"/>
      <c r="H3" s="11"/>
      <c r="I3" s="11"/>
      <c r="J3" s="11"/>
      <c r="K3" s="11"/>
      <c r="L3" s="11"/>
      <c r="M3" s="11"/>
      <c r="N3" s="12"/>
      <c r="O3" s="5"/>
    </row>
    <row r="4" spans="1:38" x14ac:dyDescent="0.2">
      <c r="A4" s="23" t="s">
        <v>24</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22</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42886</v>
      </c>
      <c r="C6" s="2">
        <v>42916</v>
      </c>
      <c r="D6" s="2">
        <v>42947</v>
      </c>
      <c r="E6" s="2">
        <v>42978</v>
      </c>
      <c r="F6" s="2">
        <v>43008</v>
      </c>
      <c r="G6" s="2">
        <v>43039</v>
      </c>
      <c r="H6" s="2">
        <v>43069</v>
      </c>
      <c r="I6" s="2">
        <v>43100</v>
      </c>
      <c r="J6" s="2">
        <v>43131</v>
      </c>
      <c r="K6" s="2">
        <v>43159</v>
      </c>
      <c r="L6" s="2">
        <v>43190</v>
      </c>
      <c r="M6" s="2">
        <v>43220</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'[1]Pacific Comm Credit'!B9</f>
        <v>1042.6900000000003</v>
      </c>
      <c r="C11" s="11">
        <f>'[1]Pacific Comm Credit'!C9</f>
        <v>995.99999999999989</v>
      </c>
      <c r="D11" s="11">
        <f>'[1]Pacific Comm Credit'!D9</f>
        <v>925.58</v>
      </c>
      <c r="E11" s="11">
        <f>'[1]Pacific Comm Credit'!E9</f>
        <v>989.97000000000014</v>
      </c>
      <c r="F11" s="11">
        <f>'[1]Pacific Comm Credit'!F9</f>
        <v>928.02</v>
      </c>
      <c r="G11" s="11">
        <f>'[1]Pacific Comm Credit'!G9</f>
        <v>934.42999999999972</v>
      </c>
      <c r="H11" s="11">
        <f>'[1]Pacific Comm Credit'!H9</f>
        <v>1025.8800000000001</v>
      </c>
      <c r="I11" s="11">
        <f>'[1]Pacific Comm Credit'!I9</f>
        <v>1036.6799999999998</v>
      </c>
      <c r="J11" s="11">
        <f>'[1]Pacific Comm Credit'!J9</f>
        <v>1129.6716880000001</v>
      </c>
      <c r="K11" s="11">
        <f>'[1]Pacific Comm Credit'!K9</f>
        <v>808.91343600000016</v>
      </c>
      <c r="L11" s="11">
        <f>'[1]Pacific Comm Credit'!L9</f>
        <v>1058.0130359999996</v>
      </c>
      <c r="M11" s="11">
        <f>'[1]Pacific Comm Credit'!M9</f>
        <v>923.55285099999992</v>
      </c>
      <c r="N11" s="5">
        <f>SUM(B11:M11)</f>
        <v>11799.401011000002</v>
      </c>
      <c r="P11" s="5"/>
      <c r="R11" s="52"/>
      <c r="S11" s="52"/>
      <c r="T11" s="52"/>
      <c r="U11" s="52"/>
      <c r="V11" s="52"/>
      <c r="W11" s="52"/>
      <c r="X11" s="52"/>
      <c r="Y11" s="52"/>
      <c r="Z11" s="52"/>
    </row>
    <row r="12" spans="1:38" x14ac:dyDescent="0.2">
      <c r="A12" s="27" t="s">
        <v>6</v>
      </c>
      <c r="B12" s="11">
        <f>'[1]Pacific Comm Credit'!B10</f>
        <v>148.13999999999999</v>
      </c>
      <c r="C12" s="11">
        <f>'[1]Pacific Comm Credit'!C10</f>
        <v>131.29</v>
      </c>
      <c r="D12" s="11">
        <f>'[1]Pacific Comm Credit'!D10</f>
        <v>149.47</v>
      </c>
      <c r="E12" s="11">
        <f>'[1]Pacific Comm Credit'!E10</f>
        <v>154.04000000000002</v>
      </c>
      <c r="F12" s="11">
        <f>'[1]Pacific Comm Credit'!F10</f>
        <v>136.63</v>
      </c>
      <c r="G12" s="11">
        <f>'[1]Pacific Comm Credit'!G10</f>
        <v>132.31</v>
      </c>
      <c r="H12" s="11">
        <f>'[1]Pacific Comm Credit'!H10</f>
        <v>114.27000000000001</v>
      </c>
      <c r="I12" s="11">
        <f>'[1]Pacific Comm Credit'!I10</f>
        <v>128.38999999999999</v>
      </c>
      <c r="J12" s="11">
        <f>'[1]Pacific Comm Credit'!J10</f>
        <v>147.63</v>
      </c>
      <c r="K12" s="11">
        <f>'[1]Pacific Comm Credit'!K10</f>
        <v>97.610000000000014</v>
      </c>
      <c r="L12" s="11">
        <f>'[1]Pacific Comm Credit'!L10</f>
        <v>118.82</v>
      </c>
      <c r="M12" s="11">
        <f>'[1]Pacific Comm Credit'!M10</f>
        <v>112.94</v>
      </c>
      <c r="N12" s="5">
        <f>SUM(B12:M12)</f>
        <v>1571.5400000000002</v>
      </c>
      <c r="P12" s="5"/>
      <c r="R12" s="52"/>
      <c r="S12" s="52"/>
      <c r="T12" s="52"/>
      <c r="U12" s="52"/>
      <c r="V12" s="52"/>
      <c r="W12" s="52"/>
      <c r="X12" s="52"/>
      <c r="Y12" s="52"/>
      <c r="Z12" s="52"/>
    </row>
    <row r="13" spans="1:38" ht="6" customHeight="1" x14ac:dyDescent="0.2">
      <c r="B13" s="11"/>
      <c r="C13" s="11"/>
      <c r="D13" s="11"/>
      <c r="E13" s="11"/>
      <c r="F13" s="11"/>
      <c r="G13" s="11"/>
      <c r="H13" s="11"/>
      <c r="I13" s="11"/>
      <c r="J13" s="11"/>
      <c r="K13" s="11"/>
      <c r="L13" s="11"/>
      <c r="M13" s="11"/>
      <c r="N13" s="5"/>
      <c r="P13" s="5"/>
    </row>
    <row r="14" spans="1:38" s="6" customFormat="1" x14ac:dyDescent="0.2">
      <c r="A14" s="23" t="s">
        <v>7</v>
      </c>
      <c r="B14" s="42">
        <f>SUM(B11:B12)</f>
        <v>1190.8300000000004</v>
      </c>
      <c r="C14" s="42">
        <f>SUM(C11:C12)</f>
        <v>1127.29</v>
      </c>
      <c r="D14" s="42">
        <f t="shared" ref="D14" si="0">SUM(D11:D12)</f>
        <v>1075.05</v>
      </c>
      <c r="E14" s="42">
        <f t="shared" ref="E14:M14" si="1">SUM(E11:E12)</f>
        <v>1144.0100000000002</v>
      </c>
      <c r="F14" s="42">
        <f t="shared" si="1"/>
        <v>1064.6500000000001</v>
      </c>
      <c r="G14" s="42">
        <f t="shared" si="1"/>
        <v>1066.7399999999998</v>
      </c>
      <c r="H14" s="42">
        <f t="shared" si="1"/>
        <v>1140.1500000000001</v>
      </c>
      <c r="I14" s="42">
        <f t="shared" si="1"/>
        <v>1165.0699999999997</v>
      </c>
      <c r="J14" s="42">
        <f t="shared" si="1"/>
        <v>1277.301688</v>
      </c>
      <c r="K14" s="42">
        <f t="shared" si="1"/>
        <v>906.52343600000017</v>
      </c>
      <c r="L14" s="42">
        <f t="shared" si="1"/>
        <v>1176.8330359999995</v>
      </c>
      <c r="M14" s="42">
        <f t="shared" si="1"/>
        <v>1036.492851</v>
      </c>
      <c r="N14" s="42">
        <f>SUM(N11:N13)</f>
        <v>13370.941011000003</v>
      </c>
      <c r="O14" s="68"/>
      <c r="P14" s="54"/>
      <c r="Q14" s="68"/>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23</v>
      </c>
      <c r="N16" s="43"/>
      <c r="P16" s="5"/>
    </row>
    <row r="17" spans="1:42" x14ac:dyDescent="0.2">
      <c r="A17" s="27" t="s">
        <v>5</v>
      </c>
      <c r="B17" s="66">
        <f>'[1]Pacific Comm Credit'!B15</f>
        <v>62.714999999999996</v>
      </c>
      <c r="C17" s="66">
        <f>'[1]Pacific Comm Credit'!C15</f>
        <v>85.117999999999995</v>
      </c>
      <c r="D17" s="66">
        <f>'[1]Pacific Comm Credit'!D15</f>
        <v>94.094999999999999</v>
      </c>
      <c r="E17" s="66">
        <f>'[1]Pacific Comm Credit'!E15</f>
        <v>80.64</v>
      </c>
      <c r="F17" s="66">
        <f>'[1]Pacific Comm Credit'!F15</f>
        <v>61.322000000000017</v>
      </c>
      <c r="G17" s="66">
        <f>'[1]Pacific Comm Credit'!G15</f>
        <v>22.388999999999996</v>
      </c>
      <c r="H17" s="66">
        <f>'[1]Pacific Comm Credit'!H15</f>
        <v>35.187000000000005</v>
      </c>
      <c r="I17" s="66">
        <f>'[1]Pacific Comm Credit'!I15</f>
        <v>32.935000000000024</v>
      </c>
      <c r="J17" s="66">
        <f>'[1]Pacific Comm Credit'!J15</f>
        <v>-18.190220000000004</v>
      </c>
      <c r="K17" s="66">
        <f>'[1]Pacific Comm Credit'!K15</f>
        <v>-33.529720000000005</v>
      </c>
      <c r="L17" s="66">
        <f>'[1]Pacific Comm Credit'!L15</f>
        <v>-38.297619999999981</v>
      </c>
      <c r="M17" s="66">
        <f>'[1]Pacific Comm Credit'!M15</f>
        <v>-50.726408000000006</v>
      </c>
      <c r="N17" s="7"/>
      <c r="P17" s="5"/>
      <c r="R17" s="55"/>
      <c r="S17" s="55"/>
      <c r="T17" s="55"/>
      <c r="U17" s="55"/>
      <c r="V17" s="55"/>
      <c r="W17" s="55"/>
      <c r="X17" s="55"/>
      <c r="Y17" s="55"/>
      <c r="Z17" s="55"/>
    </row>
    <row r="18" spans="1:42" x14ac:dyDescent="0.2">
      <c r="A18" s="27" t="s">
        <v>6</v>
      </c>
      <c r="B18" s="66">
        <f>'[1]Pacific Comm Credit'!B16</f>
        <v>30</v>
      </c>
      <c r="C18" s="66">
        <f>'[1]Pacific Comm Credit'!C16</f>
        <v>30</v>
      </c>
      <c r="D18" s="66">
        <f>'[1]Pacific Comm Credit'!D16</f>
        <v>30</v>
      </c>
      <c r="E18" s="66">
        <f>'[1]Pacific Comm Credit'!E16</f>
        <v>30</v>
      </c>
      <c r="F18" s="66">
        <f>'[1]Pacific Comm Credit'!F16</f>
        <v>30</v>
      </c>
      <c r="G18" s="66">
        <f>'[1]Pacific Comm Credit'!G16</f>
        <v>30</v>
      </c>
      <c r="H18" s="66">
        <f>'[1]Pacific Comm Credit'!H16</f>
        <v>30</v>
      </c>
      <c r="I18" s="66">
        <f>'[1]Pacific Comm Credit'!I16</f>
        <v>30</v>
      </c>
      <c r="J18" s="66">
        <f>'[1]Pacific Comm Credit'!J16</f>
        <v>-30</v>
      </c>
      <c r="K18" s="66">
        <f>'[1]Pacific Comm Credit'!K16</f>
        <v>-30</v>
      </c>
      <c r="L18" s="66">
        <f>'[1]Pacific Comm Credit'!L16</f>
        <v>-30</v>
      </c>
      <c r="M18" s="66">
        <f>'[1]Pacific Comm Credit'!M16</f>
        <v>-30</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2">+B11*B17</f>
        <v>65392.303350000017</v>
      </c>
      <c r="C21" s="44">
        <f t="shared" si="2"/>
        <v>84777.527999999991</v>
      </c>
      <c r="D21" s="44">
        <f t="shared" si="2"/>
        <v>87092.450100000002</v>
      </c>
      <c r="E21" s="44">
        <f t="shared" si="2"/>
        <v>79831.180800000016</v>
      </c>
      <c r="F21" s="44">
        <f t="shared" si="2"/>
        <v>56908.042440000012</v>
      </c>
      <c r="G21" s="44">
        <f t="shared" si="2"/>
        <v>20920.953269999991</v>
      </c>
      <c r="H21" s="44">
        <f>+H11*H17</f>
        <v>36097.639560000011</v>
      </c>
      <c r="I21" s="44">
        <f t="shared" si="2"/>
        <v>34143.055800000016</v>
      </c>
      <c r="J21" s="16">
        <f t="shared" si="2"/>
        <v>-20548.976532491368</v>
      </c>
      <c r="K21" s="44">
        <f t="shared" si="2"/>
        <v>-27122.641013317931</v>
      </c>
      <c r="L21" s="44">
        <f t="shared" si="2"/>
        <v>-40519.381207774284</v>
      </c>
      <c r="M21" s="44">
        <f t="shared" si="2"/>
        <v>-46848.518729389209</v>
      </c>
      <c r="N21" s="9">
        <f>SUM(B21:M21)</f>
        <v>330123.63583702734</v>
      </c>
      <c r="P21" s="8"/>
      <c r="R21" s="8"/>
      <c r="S21" s="8"/>
      <c r="T21" s="8"/>
      <c r="U21" s="8"/>
      <c r="V21" s="8"/>
      <c r="W21" s="8"/>
      <c r="X21" s="8"/>
      <c r="Y21" s="8"/>
      <c r="Z21" s="8"/>
    </row>
    <row r="22" spans="1:42" x14ac:dyDescent="0.2">
      <c r="A22" s="27" t="s">
        <v>6</v>
      </c>
      <c r="B22" s="44">
        <f t="shared" ref="B22:J22" si="3">+B18*B12</f>
        <v>4444.2</v>
      </c>
      <c r="C22" s="44">
        <f t="shared" si="3"/>
        <v>3938.7</v>
      </c>
      <c r="D22" s="44">
        <f t="shared" si="3"/>
        <v>4484.1000000000004</v>
      </c>
      <c r="E22" s="44">
        <f t="shared" si="3"/>
        <v>4621.2000000000007</v>
      </c>
      <c r="F22" s="44">
        <f t="shared" si="3"/>
        <v>4098.8999999999996</v>
      </c>
      <c r="G22" s="44">
        <f t="shared" si="3"/>
        <v>3969.3</v>
      </c>
      <c r="H22" s="44">
        <f t="shared" si="3"/>
        <v>3428.1000000000004</v>
      </c>
      <c r="I22" s="44">
        <f t="shared" si="3"/>
        <v>3851.7</v>
      </c>
      <c r="J22" s="71">
        <f t="shared" si="3"/>
        <v>-4428.8999999999996</v>
      </c>
      <c r="K22" s="44">
        <f t="shared" ref="K22" si="4">+K18*K12</f>
        <v>-2928.3</v>
      </c>
      <c r="L22" s="44">
        <f>+L18*L12</f>
        <v>-3564.6</v>
      </c>
      <c r="M22" s="44">
        <f>+M18*M12</f>
        <v>-3388.2</v>
      </c>
      <c r="N22" s="9">
        <f>SUM(B22:M22)</f>
        <v>18526.199999999997</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69836.503350000014</v>
      </c>
      <c r="C24" s="45">
        <f>SUM(C21:C22)</f>
        <v>88716.227999999988</v>
      </c>
      <c r="D24" s="45">
        <f t="shared" ref="D24" si="5">SUM(D21:D22)</f>
        <v>91576.550100000008</v>
      </c>
      <c r="E24" s="45">
        <f t="shared" ref="E24:M24" si="6">SUM(E21:E22)</f>
        <v>84452.380800000014</v>
      </c>
      <c r="F24" s="45">
        <f t="shared" si="6"/>
        <v>61006.942440000013</v>
      </c>
      <c r="G24" s="45">
        <f t="shared" si="6"/>
        <v>24890.25326999999</v>
      </c>
      <c r="H24" s="45">
        <f t="shared" si="6"/>
        <v>39525.739560000009</v>
      </c>
      <c r="I24" s="45">
        <f t="shared" si="6"/>
        <v>37994.755800000014</v>
      </c>
      <c r="J24" s="45">
        <f t="shared" si="6"/>
        <v>-24977.876532491369</v>
      </c>
      <c r="K24" s="45">
        <f t="shared" si="6"/>
        <v>-30050.94101331793</v>
      </c>
      <c r="L24" s="45">
        <f t="shared" si="6"/>
        <v>-44083.981207774283</v>
      </c>
      <c r="M24" s="45">
        <f t="shared" si="6"/>
        <v>-50236.718729389206</v>
      </c>
      <c r="N24" s="48">
        <f>SUM(N21:N23)</f>
        <v>348649.83583702735</v>
      </c>
      <c r="O24" s="53"/>
      <c r="P24" s="20"/>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'[1]Pacific Comm Credit'!B23</f>
        <v>45797</v>
      </c>
      <c r="C27" s="16">
        <f>'[1]Pacific Comm Credit'!C23</f>
        <v>45900</v>
      </c>
      <c r="D27" s="16">
        <f>'[1]Pacific Comm Credit'!D23</f>
        <v>45900</v>
      </c>
      <c r="E27" s="16">
        <f>'[1]Pacific Comm Credit'!E23</f>
        <v>46228</v>
      </c>
      <c r="F27" s="16">
        <f>'[1]Pacific Comm Credit'!F23</f>
        <v>46274</v>
      </c>
      <c r="G27" s="16">
        <f>'[1]Pacific Comm Credit'!G23</f>
        <v>45845</v>
      </c>
      <c r="H27" s="16">
        <f>'[1]Pacific Comm Credit'!H23</f>
        <v>45870</v>
      </c>
      <c r="I27" s="16">
        <f>'[1]Pacific Comm Credit'!I23</f>
        <v>45877</v>
      </c>
      <c r="J27" s="16">
        <f>'[1]Pacific Comm Credit'!J23</f>
        <v>45952</v>
      </c>
      <c r="K27" s="16">
        <f>'[1]Pacific Comm Credit'!K23</f>
        <v>45920</v>
      </c>
      <c r="L27" s="16">
        <f>'[1]Pacific Comm Credit'!L23</f>
        <v>46147</v>
      </c>
      <c r="M27" s="16">
        <f>'[1]Pacific Comm Credit'!M23</f>
        <v>46391</v>
      </c>
      <c r="N27" s="8">
        <f>SUM(B27:M27)</f>
        <v>552101</v>
      </c>
      <c r="O27" s="5"/>
      <c r="P27" s="54"/>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t="s">
        <v>11</v>
      </c>
      <c r="B28" s="16">
        <f>'[1]Pacific Comm Credit'!B24</f>
        <v>3581</v>
      </c>
      <c r="C28" s="16">
        <f>'[1]Pacific Comm Credit'!C24</f>
        <v>3602</v>
      </c>
      <c r="D28" s="16">
        <f>'[1]Pacific Comm Credit'!D24</f>
        <v>3602</v>
      </c>
      <c r="E28" s="16">
        <f>'[1]Pacific Comm Credit'!E24</f>
        <v>3620</v>
      </c>
      <c r="F28" s="16">
        <f>'[1]Pacific Comm Credit'!F24</f>
        <v>3622</v>
      </c>
      <c r="G28" s="16">
        <f>'[1]Pacific Comm Credit'!G24</f>
        <v>3576</v>
      </c>
      <c r="H28" s="16">
        <f>'[1]Pacific Comm Credit'!H24</f>
        <v>3574</v>
      </c>
      <c r="I28" s="16">
        <f>'[1]Pacific Comm Credit'!I24</f>
        <v>3575</v>
      </c>
      <c r="J28" s="16">
        <f>'[1]Pacific Comm Credit'!J24</f>
        <v>3583</v>
      </c>
      <c r="K28" s="16">
        <f>'[1]Pacific Comm Credit'!K24</f>
        <v>3586</v>
      </c>
      <c r="L28" s="16">
        <f>'[1]Pacific Comm Credit'!L24</f>
        <v>3603</v>
      </c>
      <c r="M28" s="16">
        <f>'[1]Pacific Comm Credit'!M24</f>
        <v>3616</v>
      </c>
      <c r="N28" s="8">
        <f>SUM(B28:M28)</f>
        <v>43140</v>
      </c>
      <c r="O28" s="5"/>
      <c r="P28" s="54"/>
      <c r="Q28" s="5"/>
      <c r="R28" s="57"/>
      <c r="S28" s="57"/>
      <c r="T28" s="57"/>
      <c r="U28" s="57"/>
      <c r="V28" s="57"/>
      <c r="W28" s="57"/>
      <c r="X28" s="57"/>
      <c r="Y28" s="57"/>
      <c r="Z28" s="57"/>
      <c r="AA28" s="5"/>
      <c r="AB28" s="5"/>
      <c r="AC28" s="5"/>
      <c r="AD28" s="5"/>
      <c r="AE28" s="5"/>
      <c r="AF28" s="5"/>
      <c r="AG28" s="5"/>
      <c r="AH28" s="5"/>
      <c r="AI28" s="5"/>
      <c r="AJ28" s="5"/>
      <c r="AK28" s="5"/>
      <c r="AL28" s="5"/>
    </row>
    <row r="29" spans="1:42" s="11" customFormat="1" x14ac:dyDescent="0.2">
      <c r="A29" s="10"/>
      <c r="N29" s="8"/>
      <c r="O29" s="5"/>
      <c r="P29" s="54"/>
      <c r="Q29" s="5"/>
      <c r="R29" s="57"/>
      <c r="S29" s="57"/>
      <c r="T29" s="57"/>
      <c r="U29" s="57"/>
      <c r="V29" s="57"/>
      <c r="W29" s="57"/>
      <c r="X29" s="57"/>
      <c r="Y29" s="57"/>
      <c r="Z29" s="57"/>
      <c r="AA29" s="5"/>
      <c r="AB29" s="5"/>
      <c r="AC29" s="5"/>
      <c r="AD29" s="5"/>
      <c r="AE29" s="5"/>
      <c r="AF29" s="5"/>
      <c r="AG29" s="5"/>
      <c r="AH29" s="5"/>
      <c r="AI29" s="5"/>
      <c r="AJ29" s="5"/>
      <c r="AK29" s="5"/>
      <c r="AL29" s="5"/>
    </row>
    <row r="30" spans="1:42" s="14" customFormat="1" x14ac:dyDescent="0.2">
      <c r="A30" s="13" t="s">
        <v>12</v>
      </c>
      <c r="B30" s="46">
        <f>+B27+B28</f>
        <v>49378</v>
      </c>
      <c r="C30" s="46">
        <f t="shared" ref="C30:I30" si="7">+C27+C28</f>
        <v>49502</v>
      </c>
      <c r="D30" s="46">
        <f t="shared" si="7"/>
        <v>49502</v>
      </c>
      <c r="E30" s="46">
        <f t="shared" si="7"/>
        <v>49848</v>
      </c>
      <c r="F30" s="46">
        <f t="shared" si="7"/>
        <v>49896</v>
      </c>
      <c r="G30" s="46">
        <f t="shared" si="7"/>
        <v>49421</v>
      </c>
      <c r="H30" s="46">
        <f t="shared" si="7"/>
        <v>49444</v>
      </c>
      <c r="I30" s="46">
        <f t="shared" si="7"/>
        <v>49452</v>
      </c>
      <c r="J30" s="46">
        <f>+J27+J28</f>
        <v>49535</v>
      </c>
      <c r="K30" s="46">
        <f>+K27+K28</f>
        <v>49506</v>
      </c>
      <c r="L30" s="46">
        <f>+L27+L28</f>
        <v>49750</v>
      </c>
      <c r="M30" s="46">
        <f>+M27+M28</f>
        <v>50007</v>
      </c>
      <c r="N30" s="49">
        <f>SUM(N27:N28)</f>
        <v>595241</v>
      </c>
      <c r="O30" s="67"/>
      <c r="P30" s="54"/>
      <c r="Q30" s="54"/>
      <c r="R30" s="58"/>
      <c r="S30" s="58"/>
      <c r="T30" s="58"/>
      <c r="U30" s="58"/>
      <c r="V30" s="58"/>
      <c r="W30" s="58"/>
      <c r="X30" s="58"/>
      <c r="Y30" s="58"/>
      <c r="Z30" s="58"/>
      <c r="AA30" s="54"/>
      <c r="AB30" s="54"/>
      <c r="AC30" s="54"/>
      <c r="AD30" s="54"/>
      <c r="AE30" s="54"/>
      <c r="AF30" s="54"/>
      <c r="AG30" s="54"/>
      <c r="AH30" s="54"/>
      <c r="AI30" s="54"/>
      <c r="AJ30" s="54"/>
      <c r="AK30" s="54"/>
      <c r="AL30" s="54"/>
    </row>
    <row r="31" spans="1:42" s="16" customFormat="1" x14ac:dyDescent="0.2">
      <c r="A31" s="10"/>
      <c r="N31" s="15"/>
      <c r="O31" s="8"/>
      <c r="P31" s="54"/>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29">
        <f>+IFERROR(B24/B30,0)</f>
        <v>1.4143242608044071</v>
      </c>
      <c r="C32" s="29">
        <f t="shared" ref="C32:M32" si="8">+IFERROR(C24/C30,0)</f>
        <v>1.7921746192073045</v>
      </c>
      <c r="D32" s="29">
        <f t="shared" si="8"/>
        <v>1.8499565694315383</v>
      </c>
      <c r="E32" s="29">
        <f t="shared" si="8"/>
        <v>1.6941979778526723</v>
      </c>
      <c r="F32" s="29">
        <f t="shared" si="8"/>
        <v>1.2226820274170276</v>
      </c>
      <c r="G32" s="29">
        <f t="shared" si="8"/>
        <v>0.50363718399061108</v>
      </c>
      <c r="H32" s="29">
        <f t="shared" si="8"/>
        <v>0.79940416552058913</v>
      </c>
      <c r="I32" s="29">
        <f t="shared" si="8"/>
        <v>0.7683158578015048</v>
      </c>
      <c r="J32" s="29">
        <f t="shared" si="8"/>
        <v>-0.50424702801032339</v>
      </c>
      <c r="K32" s="29">
        <f t="shared" si="8"/>
        <v>-0.60701613972685997</v>
      </c>
      <c r="L32" s="29">
        <f t="shared" si="8"/>
        <v>-0.88611017503063882</v>
      </c>
      <c r="M32" s="29">
        <f t="shared" si="8"/>
        <v>-1.004593731465379</v>
      </c>
      <c r="N32" s="17"/>
      <c r="O32" s="8"/>
      <c r="P32" s="5"/>
      <c r="Q32" s="8"/>
      <c r="R32" s="5"/>
      <c r="S32" s="5"/>
      <c r="T32" s="5"/>
      <c r="U32" s="5"/>
      <c r="V32" s="5"/>
      <c r="W32" s="5"/>
      <c r="X32" s="5"/>
      <c r="Y32" s="5"/>
      <c r="Z32" s="5"/>
      <c r="AA32" s="59"/>
      <c r="AB32" s="8"/>
      <c r="AC32" s="8"/>
      <c r="AD32" s="8"/>
      <c r="AE32" s="8"/>
      <c r="AF32" s="8"/>
      <c r="AG32" s="8"/>
      <c r="AH32" s="8"/>
      <c r="AI32" s="8"/>
      <c r="AJ32" s="8"/>
      <c r="AK32" s="8"/>
      <c r="AL32" s="8"/>
    </row>
    <row r="33" spans="1:38" s="16" customFormat="1" x14ac:dyDescent="0.2">
      <c r="A33" s="10" t="s">
        <v>14</v>
      </c>
      <c r="B33" s="66">
        <f>'[2]Pacific Comm Credit'!$M$33</f>
        <v>0.83</v>
      </c>
      <c r="C33" s="66">
        <f>'[2]Pacific Comm Credit'!$M$33</f>
        <v>0.83</v>
      </c>
      <c r="D33" s="66">
        <f>'[2]Pacific Comm Credit'!$N$38</f>
        <v>1.35</v>
      </c>
      <c r="E33" s="66">
        <f>'[2]Pacific Comm Credit'!$N$38</f>
        <v>1.35</v>
      </c>
      <c r="F33" s="66">
        <f>'[2]Pacific Comm Credit'!$N$38</f>
        <v>1.35</v>
      </c>
      <c r="G33" s="66">
        <f>'[2]Pacific Comm Credit'!$N$38</f>
        <v>1.35</v>
      </c>
      <c r="H33" s="66">
        <f>'[2]Pacific Comm Credit'!$N$38</f>
        <v>1.35</v>
      </c>
      <c r="I33" s="66">
        <f>'[2]Pacific Comm Credit'!$N$38</f>
        <v>1.35</v>
      </c>
      <c r="J33" s="66">
        <f>'[2]Pacific Comm Credit'!$N$38</f>
        <v>1.35</v>
      </c>
      <c r="K33" s="66">
        <f>'[2]Pacific Comm Credit'!$N$38</f>
        <v>1.35</v>
      </c>
      <c r="L33" s="66">
        <f>'[2]Pacific Comm Credit'!$N$38</f>
        <v>1.35</v>
      </c>
      <c r="M33" s="66">
        <f>'[2]Pacific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29"/>
      <c r="C34" s="29"/>
      <c r="D34" s="29"/>
      <c r="E34" s="29"/>
      <c r="F34" s="29"/>
      <c r="G34" s="29"/>
      <c r="H34" s="29"/>
      <c r="I34" s="29"/>
      <c r="J34" s="29"/>
      <c r="K34" s="29"/>
      <c r="L34" s="29"/>
      <c r="M34" s="29"/>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19</v>
      </c>
      <c r="B35" s="72">
        <f t="shared" ref="B35:I35" si="9">+(B32-B33)*B30</f>
        <v>28852.763350000016</v>
      </c>
      <c r="C35" s="72">
        <f>+(C32-C33)*C30</f>
        <v>47629.567999999985</v>
      </c>
      <c r="D35" s="72">
        <f t="shared" si="9"/>
        <v>24748.850100000003</v>
      </c>
      <c r="E35" s="72">
        <f t="shared" si="9"/>
        <v>17157.580800000007</v>
      </c>
      <c r="F35" s="72">
        <f t="shared" si="9"/>
        <v>-6352.657559999996</v>
      </c>
      <c r="G35" s="72">
        <f t="shared" si="9"/>
        <v>-41828.096730000012</v>
      </c>
      <c r="H35" s="72">
        <f t="shared" si="9"/>
        <v>-27223.660439999996</v>
      </c>
      <c r="I35" s="72">
        <f t="shared" si="9"/>
        <v>-28765.444199999991</v>
      </c>
      <c r="J35" s="72">
        <f>+(J32-J33)*J30</f>
        <v>-91850.126532491369</v>
      </c>
      <c r="K35" s="72">
        <f>+(K32-K33)*K30</f>
        <v>-96884.041013317939</v>
      </c>
      <c r="L35" s="72">
        <f>+(L32-L33)*L30</f>
        <v>-111246.48120777428</v>
      </c>
      <c r="M35" s="72">
        <f>+(M32-M33)*M30</f>
        <v>-117746.16872938922</v>
      </c>
      <c r="N35" s="73">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30"/>
      <c r="C37" s="30"/>
      <c r="D37" s="30"/>
      <c r="E37" s="30"/>
      <c r="F37" s="30"/>
      <c r="G37" s="30"/>
      <c r="H37" s="30"/>
      <c r="I37" s="30"/>
      <c r="J37" s="30"/>
      <c r="K37" s="30"/>
      <c r="L37" s="30"/>
      <c r="M37" s="21" t="s">
        <v>20</v>
      </c>
      <c r="N37" s="17">
        <f>ROUND(N35/N30,2)</f>
        <v>-0.68</v>
      </c>
      <c r="O37" s="5"/>
      <c r="Q37" s="8"/>
      <c r="X37" s="60"/>
      <c r="Y37" s="60"/>
      <c r="Z37" s="60"/>
      <c r="AA37" s="61"/>
    </row>
    <row r="38" spans="1:38" x14ac:dyDescent="0.2">
      <c r="A38" s="81" t="s">
        <v>31</v>
      </c>
      <c r="B38" s="2">
        <v>43069</v>
      </c>
      <c r="C38" s="2">
        <v>43100</v>
      </c>
      <c r="D38" s="2">
        <v>43131</v>
      </c>
      <c r="E38" s="2">
        <v>43159</v>
      </c>
      <c r="F38" s="2">
        <v>43190</v>
      </c>
      <c r="G38" s="2">
        <v>43220</v>
      </c>
      <c r="H38" s="21"/>
      <c r="I38" s="21"/>
      <c r="J38" s="21"/>
      <c r="K38" s="21"/>
      <c r="L38" s="21"/>
      <c r="M38" s="21" t="s">
        <v>25</v>
      </c>
      <c r="N38" s="17">
        <f>SUM(B42:G42)/SUM(H30:M30)</f>
        <v>-1.1456429004883295</v>
      </c>
      <c r="O38" s="52"/>
      <c r="X38" s="60"/>
      <c r="Y38" s="60"/>
      <c r="Z38" s="60"/>
      <c r="AA38" s="52"/>
    </row>
    <row r="39" spans="1:38" ht="25.5" x14ac:dyDescent="0.2">
      <c r="A39" s="69" t="s">
        <v>26</v>
      </c>
      <c r="B39" s="70">
        <f>H17-45</f>
        <v>-9.8129999999999953</v>
      </c>
      <c r="C39" s="70">
        <f t="shared" ref="C39:G39" si="10">I17-45</f>
        <v>-12.064999999999976</v>
      </c>
      <c r="D39" s="70">
        <f t="shared" si="10"/>
        <v>-63.190220000000004</v>
      </c>
      <c r="E39" s="70">
        <f t="shared" si="10"/>
        <v>-78.529719999999998</v>
      </c>
      <c r="F39" s="70">
        <f t="shared" si="10"/>
        <v>-83.297619999999981</v>
      </c>
      <c r="G39" s="70">
        <f t="shared" si="10"/>
        <v>-95.726408000000006</v>
      </c>
      <c r="J39" s="21"/>
      <c r="K39" s="21"/>
      <c r="L39" s="21"/>
      <c r="M39" s="50" t="s">
        <v>29</v>
      </c>
      <c r="N39" s="18">
        <f>SUM(N37:N38)</f>
        <v>-1.8256429004883294</v>
      </c>
      <c r="X39" s="60"/>
      <c r="Y39" s="60"/>
      <c r="Z39" s="60"/>
      <c r="AA39" s="62"/>
    </row>
    <row r="40" spans="1:38" ht="25.5" x14ac:dyDescent="0.2">
      <c r="A40" s="69" t="s">
        <v>27</v>
      </c>
      <c r="B40" s="44">
        <f>H11*B39</f>
        <v>-10066.960439999997</v>
      </c>
      <c r="C40" s="44">
        <f t="shared" ref="C40:G40" si="11">I11*C39</f>
        <v>-12507.544199999973</v>
      </c>
      <c r="D40" s="44">
        <f t="shared" si="11"/>
        <v>-71384.202492491371</v>
      </c>
      <c r="E40" s="44">
        <f t="shared" si="11"/>
        <v>-63523.745633317929</v>
      </c>
      <c r="F40" s="44">
        <f t="shared" si="11"/>
        <v>-88129.967827774264</v>
      </c>
      <c r="G40" s="44">
        <f t="shared" si="11"/>
        <v>-88408.397024389211</v>
      </c>
      <c r="H40" s="21"/>
      <c r="I40" s="21"/>
      <c r="J40" s="21"/>
      <c r="K40" s="21"/>
      <c r="L40" s="21"/>
      <c r="M40" s="21"/>
      <c r="N40" s="20"/>
      <c r="X40" s="60"/>
      <c r="Y40" s="60"/>
      <c r="Z40" s="60"/>
      <c r="AA40" s="62"/>
    </row>
    <row r="41" spans="1:38" x14ac:dyDescent="0.2">
      <c r="A41" s="69" t="s">
        <v>28</v>
      </c>
      <c r="B41" s="77">
        <f>H12*H18</f>
        <v>3428.1000000000004</v>
      </c>
      <c r="C41" s="77">
        <f t="shared" ref="C41:G41" si="12">I12*I18</f>
        <v>3851.7</v>
      </c>
      <c r="D41" s="77">
        <f t="shared" si="12"/>
        <v>-4428.8999999999996</v>
      </c>
      <c r="E41" s="77">
        <f t="shared" si="12"/>
        <v>-2928.3</v>
      </c>
      <c r="F41" s="77">
        <f t="shared" si="12"/>
        <v>-3564.6</v>
      </c>
      <c r="G41" s="77">
        <f t="shared" si="12"/>
        <v>-3388.2</v>
      </c>
      <c r="H41" s="47"/>
      <c r="I41" s="47"/>
      <c r="J41" s="21"/>
      <c r="K41" s="21"/>
      <c r="L41" s="21"/>
      <c r="M41" s="21" t="s">
        <v>15</v>
      </c>
      <c r="N41" s="5">
        <v>1.81</v>
      </c>
      <c r="Q41" s="8"/>
      <c r="R41" s="8"/>
      <c r="S41" s="64"/>
      <c r="X41" s="8"/>
      <c r="Y41" s="8"/>
      <c r="Z41" s="60"/>
    </row>
    <row r="42" spans="1:38" x14ac:dyDescent="0.2">
      <c r="A42" s="78" t="s">
        <v>30</v>
      </c>
      <c r="B42" s="76">
        <f>SUM(B40:B41)</f>
        <v>-6638.8604399999967</v>
      </c>
      <c r="C42" s="76">
        <f t="shared" ref="C42:G42" si="13">SUM(C40:C41)</f>
        <v>-8655.8441999999741</v>
      </c>
      <c r="D42" s="76">
        <f t="shared" si="13"/>
        <v>-75813.102492491365</v>
      </c>
      <c r="E42" s="76">
        <f t="shared" si="13"/>
        <v>-66452.045633317932</v>
      </c>
      <c r="F42" s="76">
        <f t="shared" si="13"/>
        <v>-91694.56782777427</v>
      </c>
      <c r="G42" s="76">
        <f t="shared" si="13"/>
        <v>-91796.597024389208</v>
      </c>
      <c r="H42" s="21"/>
      <c r="I42" s="21"/>
      <c r="J42" s="21"/>
      <c r="K42" s="21"/>
      <c r="L42" s="21"/>
      <c r="M42" s="21" t="s">
        <v>16</v>
      </c>
      <c r="N42" s="5">
        <f>N41-N39</f>
        <v>3.6356429004883295</v>
      </c>
      <c r="O42" s="65">
        <f>N42/N41</f>
        <v>2.0086424864576404</v>
      </c>
      <c r="X42" s="8"/>
      <c r="Y42" s="8"/>
      <c r="Z42" s="60"/>
    </row>
    <row r="43" spans="1:38" x14ac:dyDescent="0.2">
      <c r="A43" s="10"/>
      <c r="B43" s="21"/>
      <c r="C43" s="21"/>
      <c r="D43" s="21"/>
      <c r="E43" s="21"/>
      <c r="F43" s="21"/>
      <c r="G43" s="21"/>
      <c r="H43" s="21"/>
      <c r="I43" s="21"/>
      <c r="J43" s="21"/>
      <c r="K43" s="21"/>
      <c r="L43" s="21"/>
      <c r="M43" s="21" t="s">
        <v>17</v>
      </c>
      <c r="N43" s="8">
        <f>N42*M30*12</f>
        <v>2181691.1342966389</v>
      </c>
      <c r="P43" s="52"/>
      <c r="R43" s="52"/>
      <c r="S43" s="52"/>
      <c r="T43" s="52"/>
      <c r="U43" s="52"/>
      <c r="V43" s="52"/>
      <c r="W43" s="52"/>
      <c r="X43" s="52"/>
      <c r="Y43" s="52"/>
      <c r="Z43" s="52"/>
    </row>
    <row r="44" spans="1:38" x14ac:dyDescent="0.2">
      <c r="A44" s="10"/>
      <c r="B44" s="21"/>
      <c r="C44" s="21"/>
      <c r="D44" s="21"/>
      <c r="E44" s="21"/>
      <c r="F44" s="21"/>
      <c r="G44" s="21"/>
      <c r="H44" s="21"/>
      <c r="I44" s="21"/>
      <c r="J44" s="21"/>
      <c r="K44" s="21"/>
      <c r="L44" s="21"/>
      <c r="M44" s="21"/>
      <c r="N44" s="8"/>
      <c r="P44" s="52"/>
      <c r="R44" s="52"/>
      <c r="S44" s="52"/>
      <c r="T44" s="52"/>
      <c r="U44" s="52"/>
      <c r="V44" s="52"/>
      <c r="W44" s="52"/>
      <c r="X44" s="52"/>
      <c r="Y44" s="52"/>
      <c r="Z44" s="52"/>
    </row>
    <row r="45" spans="1:38" x14ac:dyDescent="0.2">
      <c r="A45" s="10"/>
      <c r="B45" s="31"/>
      <c r="C45" s="31"/>
      <c r="D45" s="31"/>
      <c r="E45" s="31"/>
      <c r="F45" s="31"/>
      <c r="G45" s="31"/>
      <c r="H45" s="31"/>
      <c r="I45" s="31"/>
      <c r="J45" s="31"/>
      <c r="K45" s="31"/>
      <c r="L45" s="31"/>
      <c r="M45" s="31"/>
      <c r="N45" s="8"/>
    </row>
    <row r="46" spans="1:38" x14ac:dyDescent="0.2">
      <c r="A46" s="32"/>
      <c r="B46" s="1"/>
      <c r="C46" s="1"/>
      <c r="D46" s="1"/>
      <c r="E46" s="1"/>
      <c r="F46" s="1"/>
      <c r="G46" s="1"/>
      <c r="H46" s="1"/>
      <c r="I46" s="1"/>
      <c r="J46" s="1"/>
      <c r="K46" s="1"/>
      <c r="L46" s="1"/>
      <c r="M46" s="1"/>
      <c r="N46" s="1" t="s">
        <v>22</v>
      </c>
      <c r="Y46" s="60"/>
      <c r="Z46" s="60"/>
      <c r="AA46" s="61"/>
    </row>
    <row r="47" spans="1:38" x14ac:dyDescent="0.2">
      <c r="A47" s="32" t="s">
        <v>18</v>
      </c>
      <c r="B47" s="2">
        <f>B6</f>
        <v>42886</v>
      </c>
      <c r="C47" s="2">
        <f>B47+30</f>
        <v>42916</v>
      </c>
      <c r="D47" s="2">
        <f t="shared" ref="D47" si="14">C47+30</f>
        <v>42946</v>
      </c>
      <c r="E47" s="2">
        <f t="shared" ref="E47" si="15">D47+30</f>
        <v>42976</v>
      </c>
      <c r="F47" s="2">
        <f t="shared" ref="F47" si="16">E47+30</f>
        <v>43006</v>
      </c>
      <c r="G47" s="2">
        <f t="shared" ref="G47" si="17">F47+30</f>
        <v>43036</v>
      </c>
      <c r="H47" s="2">
        <f t="shared" ref="H47" si="18">G47+30</f>
        <v>43066</v>
      </c>
      <c r="I47" s="2">
        <f t="shared" ref="I47" si="19">H47+30</f>
        <v>43096</v>
      </c>
      <c r="J47" s="2">
        <f t="shared" ref="J47" si="20">I47+30</f>
        <v>43126</v>
      </c>
      <c r="K47" s="2">
        <f t="shared" ref="K47" si="21">J47+30</f>
        <v>43156</v>
      </c>
      <c r="L47" s="2">
        <f t="shared" ref="L47" si="22">K47+30</f>
        <v>43186</v>
      </c>
      <c r="M47" s="2">
        <f t="shared" ref="M47" si="23">L47+30</f>
        <v>43216</v>
      </c>
      <c r="N47" s="2" t="s">
        <v>2</v>
      </c>
      <c r="Y47" s="60"/>
      <c r="Z47" s="60"/>
      <c r="AA47" s="52"/>
    </row>
    <row r="48" spans="1:38" x14ac:dyDescent="0.2">
      <c r="A48" s="26" t="s">
        <v>4</v>
      </c>
      <c r="B48" s="4"/>
      <c r="C48" s="4"/>
      <c r="D48" s="4"/>
      <c r="E48" s="4"/>
      <c r="F48" s="4"/>
      <c r="G48" s="4"/>
      <c r="H48" s="4"/>
      <c r="I48" s="4"/>
      <c r="J48" s="4"/>
      <c r="K48" s="4"/>
      <c r="L48" s="4"/>
      <c r="M48" s="4"/>
      <c r="N48" s="4"/>
      <c r="Y48" s="60"/>
      <c r="Z48" s="60"/>
      <c r="AA48" s="62"/>
    </row>
    <row r="49" spans="1:38" x14ac:dyDescent="0.2">
      <c r="A49" s="27" t="s">
        <v>5</v>
      </c>
      <c r="B49" s="11">
        <f>'[1]Pacific Comm Credit'!B41</f>
        <v>86.26</v>
      </c>
      <c r="C49" s="11">
        <f>'[1]Pacific Comm Credit'!C41</f>
        <v>82.469999999999985</v>
      </c>
      <c r="D49" s="11">
        <f>'[1]Pacific Comm Credit'!D41</f>
        <v>78.75</v>
      </c>
      <c r="E49" s="11">
        <f>'[1]Pacific Comm Credit'!E41</f>
        <v>86.26</v>
      </c>
      <c r="F49" s="11">
        <f>'[1]Pacific Comm Credit'!F41</f>
        <v>78.75</v>
      </c>
      <c r="G49" s="11">
        <f>'[1]Pacific Comm Credit'!G41</f>
        <v>82.46999999999997</v>
      </c>
      <c r="H49" s="11">
        <f>'[1]Pacific Comm Credit'!H41</f>
        <v>82.469999999999985</v>
      </c>
      <c r="I49" s="11">
        <f>'[1]Pacific Comm Credit'!I41</f>
        <v>78.75</v>
      </c>
      <c r="J49" s="11">
        <f>'[1]Pacific Comm Credit'!J41</f>
        <v>81.952767999999992</v>
      </c>
      <c r="K49" s="11">
        <f>'[1]Pacific Comm Credit'!K41</f>
        <v>75.019995999999992</v>
      </c>
      <c r="L49" s="11">
        <f>'[1]Pacific Comm Credit'!L41</f>
        <v>82.532999999999987</v>
      </c>
      <c r="M49" s="11">
        <f>'[1]Pacific Comm Credit'!M41</f>
        <v>81.245619000000005</v>
      </c>
      <c r="N49" s="5">
        <f>SUM(B49:M49)</f>
        <v>976.93138299999998</v>
      </c>
    </row>
    <row r="50" spans="1:38" x14ac:dyDescent="0.2">
      <c r="A50" s="27" t="s">
        <v>6</v>
      </c>
      <c r="B50" s="11">
        <f>'[1]Pacific Comm Credit'!B42</f>
        <v>23.49</v>
      </c>
      <c r="C50" s="11">
        <f>'[1]Pacific Comm Credit'!C42</f>
        <v>21.91</v>
      </c>
      <c r="D50" s="11">
        <f>'[1]Pacific Comm Credit'!D42</f>
        <v>22.130000000000003</v>
      </c>
      <c r="E50" s="11">
        <f>'[1]Pacific Comm Credit'!E42</f>
        <v>23.669999999999998</v>
      </c>
      <c r="F50" s="11">
        <f>'[1]Pacific Comm Credit'!F42</f>
        <v>21.419999999999998</v>
      </c>
      <c r="G50" s="11">
        <f>'[1]Pacific Comm Credit'!G42</f>
        <v>21.98</v>
      </c>
      <c r="H50" s="11">
        <f>'[1]Pacific Comm Credit'!H42</f>
        <v>21.11</v>
      </c>
      <c r="I50" s="11">
        <f>'[1]Pacific Comm Credit'!I42</f>
        <v>21.08</v>
      </c>
      <c r="J50" s="11">
        <f>'[1]Pacific Comm Credit'!J42</f>
        <v>23.409999999999997</v>
      </c>
      <c r="K50" s="11">
        <f>'[1]Pacific Comm Credit'!K42</f>
        <v>18.88</v>
      </c>
      <c r="L50" s="11">
        <f>'[1]Pacific Comm Credit'!L42</f>
        <v>21.29</v>
      </c>
      <c r="M50" s="11">
        <f>'[1]Pacific Comm Credit'!M42</f>
        <v>15.64</v>
      </c>
      <c r="N50" s="5">
        <f>SUM(B50:M50)</f>
        <v>256.00999999999993</v>
      </c>
    </row>
    <row r="51" spans="1:38" x14ac:dyDescent="0.2">
      <c r="B51" s="11"/>
      <c r="C51" s="11"/>
      <c r="D51" s="11"/>
      <c r="E51" s="11"/>
      <c r="F51" s="11"/>
      <c r="G51" s="11"/>
      <c r="H51" s="11"/>
      <c r="I51" s="11"/>
      <c r="J51" s="11"/>
      <c r="K51" s="11"/>
      <c r="L51" s="11"/>
      <c r="M51" s="11"/>
      <c r="N51" s="5"/>
    </row>
    <row r="52" spans="1:38" s="6" customFormat="1" x14ac:dyDescent="0.2">
      <c r="A52" s="23" t="s">
        <v>2</v>
      </c>
      <c r="B52" s="42">
        <f>SUM(B49:B51)</f>
        <v>109.75</v>
      </c>
      <c r="C52" s="42">
        <f>SUM(C49:C51)</f>
        <v>104.37999999999998</v>
      </c>
      <c r="D52" s="42">
        <f t="shared" ref="D52:K52" si="24">SUM(D49:D50)</f>
        <v>100.88</v>
      </c>
      <c r="E52" s="42">
        <f t="shared" si="24"/>
        <v>109.93</v>
      </c>
      <c r="F52" s="42">
        <f t="shared" si="24"/>
        <v>100.17</v>
      </c>
      <c r="G52" s="42">
        <f t="shared" si="24"/>
        <v>104.44999999999997</v>
      </c>
      <c r="H52" s="42">
        <f t="shared" si="24"/>
        <v>103.57999999999998</v>
      </c>
      <c r="I52" s="42">
        <f t="shared" si="24"/>
        <v>99.83</v>
      </c>
      <c r="J52" s="42">
        <f t="shared" si="24"/>
        <v>105.36276799999999</v>
      </c>
      <c r="K52" s="42">
        <f t="shared" si="24"/>
        <v>93.899995999999987</v>
      </c>
      <c r="L52" s="42">
        <f>SUM(L49:L50)</f>
        <v>103.82299999999998</v>
      </c>
      <c r="M52" s="42">
        <f>SUM(M49:M50)</f>
        <v>96.885619000000005</v>
      </c>
      <c r="N52" s="42">
        <f>SUM(N49:N51)</f>
        <v>1232.9413829999999</v>
      </c>
      <c r="O52" s="68"/>
      <c r="P52" s="54"/>
      <c r="Q52" s="68"/>
      <c r="R52" s="53"/>
      <c r="S52" s="53"/>
      <c r="T52" s="53"/>
      <c r="U52" s="53"/>
      <c r="V52" s="53"/>
      <c r="W52" s="53"/>
      <c r="X52" s="53"/>
      <c r="Y52" s="53"/>
      <c r="Z52" s="53"/>
      <c r="AA52" s="53"/>
      <c r="AB52" s="53"/>
      <c r="AC52" s="53"/>
      <c r="AD52" s="53"/>
      <c r="AE52" s="53"/>
      <c r="AF52" s="53"/>
      <c r="AG52" s="53"/>
      <c r="AH52" s="53"/>
      <c r="AI52" s="53"/>
      <c r="AJ52" s="53"/>
      <c r="AK52" s="53"/>
      <c r="AL52" s="53"/>
    </row>
    <row r="53" spans="1:38" x14ac:dyDescent="0.2">
      <c r="N53" s="43"/>
    </row>
    <row r="54" spans="1:38" x14ac:dyDescent="0.2">
      <c r="A54" s="28" t="s">
        <v>23</v>
      </c>
      <c r="N54" s="43"/>
    </row>
    <row r="55" spans="1:38" x14ac:dyDescent="0.2">
      <c r="A55" s="27" t="s">
        <v>5</v>
      </c>
      <c r="B55" s="74">
        <f>B17</f>
        <v>62.714999999999996</v>
      </c>
      <c r="C55" s="74">
        <f t="shared" ref="C55:M55" si="25">C17</f>
        <v>85.117999999999995</v>
      </c>
      <c r="D55" s="74">
        <f t="shared" si="25"/>
        <v>94.094999999999999</v>
      </c>
      <c r="E55" s="74">
        <f t="shared" si="25"/>
        <v>80.64</v>
      </c>
      <c r="F55" s="74">
        <f t="shared" si="25"/>
        <v>61.322000000000017</v>
      </c>
      <c r="G55" s="74">
        <f t="shared" si="25"/>
        <v>22.388999999999996</v>
      </c>
      <c r="H55" s="74">
        <f t="shared" si="25"/>
        <v>35.187000000000005</v>
      </c>
      <c r="I55" s="74">
        <f t="shared" si="25"/>
        <v>32.935000000000024</v>
      </c>
      <c r="J55" s="74">
        <f t="shared" si="25"/>
        <v>-18.190220000000004</v>
      </c>
      <c r="K55" s="74">
        <f t="shared" si="25"/>
        <v>-33.529720000000005</v>
      </c>
      <c r="L55" s="74">
        <f t="shared" si="25"/>
        <v>-38.297619999999981</v>
      </c>
      <c r="M55" s="74">
        <f t="shared" si="25"/>
        <v>-50.726408000000006</v>
      </c>
      <c r="N55" s="8"/>
    </row>
    <row r="56" spans="1:38" x14ac:dyDescent="0.2">
      <c r="A56" s="27" t="s">
        <v>6</v>
      </c>
      <c r="B56" s="74">
        <f>B18</f>
        <v>30</v>
      </c>
      <c r="C56" s="74">
        <f t="shared" ref="C56:M56" si="26">C18</f>
        <v>30</v>
      </c>
      <c r="D56" s="74">
        <f t="shared" si="26"/>
        <v>30</v>
      </c>
      <c r="E56" s="74">
        <f t="shared" si="26"/>
        <v>30</v>
      </c>
      <c r="F56" s="74">
        <f t="shared" si="26"/>
        <v>30</v>
      </c>
      <c r="G56" s="74">
        <f t="shared" si="26"/>
        <v>30</v>
      </c>
      <c r="H56" s="74">
        <f t="shared" si="26"/>
        <v>30</v>
      </c>
      <c r="I56" s="74">
        <f t="shared" si="26"/>
        <v>30</v>
      </c>
      <c r="J56" s="74">
        <f t="shared" si="26"/>
        <v>-30</v>
      </c>
      <c r="K56" s="74">
        <f t="shared" si="26"/>
        <v>-30</v>
      </c>
      <c r="L56" s="74">
        <f t="shared" si="26"/>
        <v>-30</v>
      </c>
      <c r="M56" s="74">
        <f t="shared" si="26"/>
        <v>-30</v>
      </c>
      <c r="N56" s="8"/>
    </row>
    <row r="57" spans="1:38" x14ac:dyDescent="0.2">
      <c r="N57" s="43"/>
    </row>
    <row r="58" spans="1:38" x14ac:dyDescent="0.2">
      <c r="A58" s="28" t="s">
        <v>8</v>
      </c>
      <c r="N58" s="43"/>
    </row>
    <row r="59" spans="1:38" x14ac:dyDescent="0.2">
      <c r="A59" s="27" t="s">
        <v>5</v>
      </c>
      <c r="B59" s="44">
        <f>B49*B55</f>
        <v>5409.7959000000001</v>
      </c>
      <c r="C59" s="44">
        <f>C49*C55</f>
        <v>7019.681459999998</v>
      </c>
      <c r="D59" s="44">
        <f t="shared" ref="D59" si="27">+D49*D55</f>
        <v>7409.9812499999998</v>
      </c>
      <c r="E59" s="44">
        <f t="shared" ref="E59:M59" si="28">+E49*E55</f>
        <v>6956.0064000000002</v>
      </c>
      <c r="F59" s="44">
        <f t="shared" si="28"/>
        <v>4829.107500000001</v>
      </c>
      <c r="G59" s="44">
        <f t="shared" si="28"/>
        <v>1846.4208299999989</v>
      </c>
      <c r="H59" s="44">
        <f t="shared" si="28"/>
        <v>2901.8718899999999</v>
      </c>
      <c r="I59" s="44">
        <f t="shared" si="28"/>
        <v>2593.6312500000017</v>
      </c>
      <c r="J59" s="44">
        <f t="shared" si="28"/>
        <v>-1490.7388795289601</v>
      </c>
      <c r="K59" s="44">
        <f t="shared" si="28"/>
        <v>-2515.3994602811199</v>
      </c>
      <c r="L59" s="44">
        <f t="shared" si="28"/>
        <v>-3160.8174714599977</v>
      </c>
      <c r="M59" s="44">
        <f t="shared" si="28"/>
        <v>-4121.2984176065529</v>
      </c>
      <c r="N59" s="9">
        <f>SUM(B59:M59)</f>
        <v>27678.242251123367</v>
      </c>
    </row>
    <row r="60" spans="1:38" x14ac:dyDescent="0.2">
      <c r="A60" s="27" t="s">
        <v>6</v>
      </c>
      <c r="B60" s="44">
        <f>B50*B56</f>
        <v>704.69999999999993</v>
      </c>
      <c r="C60" s="44">
        <f>C50*C56</f>
        <v>657.3</v>
      </c>
      <c r="D60" s="44">
        <f>+D56*D50</f>
        <v>663.90000000000009</v>
      </c>
      <c r="E60" s="44">
        <f t="shared" ref="E60" si="29">+E56*E50</f>
        <v>710.09999999999991</v>
      </c>
      <c r="F60" s="44">
        <f t="shared" ref="F60:M60" si="30">+F56*F50</f>
        <v>642.59999999999991</v>
      </c>
      <c r="G60" s="44">
        <f t="shared" si="30"/>
        <v>659.4</v>
      </c>
      <c r="H60" s="44">
        <f t="shared" si="30"/>
        <v>633.29999999999995</v>
      </c>
      <c r="I60" s="44">
        <f t="shared" si="30"/>
        <v>632.4</v>
      </c>
      <c r="J60" s="44">
        <f t="shared" si="30"/>
        <v>-702.3</v>
      </c>
      <c r="K60" s="44">
        <f t="shared" si="30"/>
        <v>-566.4</v>
      </c>
      <c r="L60" s="44">
        <f t="shared" si="30"/>
        <v>-638.69999999999993</v>
      </c>
      <c r="M60" s="44">
        <f t="shared" si="30"/>
        <v>-469.20000000000005</v>
      </c>
      <c r="N60" s="9">
        <f>SUM(B60:M60)</f>
        <v>2927.0999999999995</v>
      </c>
    </row>
    <row r="61" spans="1:38" x14ac:dyDescent="0.2">
      <c r="B61" s="16"/>
      <c r="C61" s="16"/>
      <c r="D61" s="16"/>
      <c r="E61" s="16"/>
      <c r="F61" s="16"/>
      <c r="G61" s="16"/>
      <c r="H61" s="16"/>
      <c r="I61" s="16"/>
      <c r="J61" s="16"/>
      <c r="K61" s="16"/>
      <c r="L61" s="16"/>
      <c r="M61" s="16"/>
      <c r="N61" s="8"/>
    </row>
    <row r="62" spans="1:38" s="6" customFormat="1" x14ac:dyDescent="0.2">
      <c r="A62" s="23" t="s">
        <v>9</v>
      </c>
      <c r="B62" s="45">
        <f>SUM(B59:B60)</f>
        <v>6114.4958999999999</v>
      </c>
      <c r="C62" s="45">
        <f t="shared" ref="C62:I62" si="31">SUM(C59:C60)</f>
        <v>7676.9814599999982</v>
      </c>
      <c r="D62" s="45">
        <f t="shared" si="31"/>
        <v>8073.8812500000004</v>
      </c>
      <c r="E62" s="45">
        <f t="shared" si="31"/>
        <v>7666.1064000000006</v>
      </c>
      <c r="F62" s="45">
        <f t="shared" si="31"/>
        <v>5471.7075000000004</v>
      </c>
      <c r="G62" s="45">
        <f t="shared" si="31"/>
        <v>2505.8208299999988</v>
      </c>
      <c r="H62" s="45">
        <f t="shared" si="31"/>
        <v>3535.1718899999996</v>
      </c>
      <c r="I62" s="45">
        <f t="shared" si="31"/>
        <v>3226.0312500000018</v>
      </c>
      <c r="J62" s="45">
        <f>SUM(J59:J60)</f>
        <v>-2193.03887952896</v>
      </c>
      <c r="K62" s="45">
        <f>SUM(K59:K60)</f>
        <v>-3081.79946028112</v>
      </c>
      <c r="L62" s="45">
        <f>SUM(L59:L60)</f>
        <v>-3799.5174714599975</v>
      </c>
      <c r="M62" s="45">
        <f>SUM(M59:M60)</f>
        <v>-4590.4984176065527</v>
      </c>
      <c r="N62" s="48">
        <f>SUM(N59:N60)</f>
        <v>30605.342251123366</v>
      </c>
      <c r="O62" s="63"/>
      <c r="P62" s="53"/>
      <c r="Q62" s="53"/>
      <c r="R62" s="53"/>
      <c r="S62" s="53"/>
      <c r="T62" s="53"/>
      <c r="U62" s="53"/>
      <c r="V62" s="53"/>
      <c r="W62" s="53"/>
      <c r="X62" s="53"/>
      <c r="Y62" s="53"/>
      <c r="Z62" s="53"/>
      <c r="AA62" s="53"/>
      <c r="AB62" s="53"/>
      <c r="AC62" s="53"/>
      <c r="AD62" s="53"/>
      <c r="AE62" s="53"/>
      <c r="AF62" s="53"/>
      <c r="AG62" s="53"/>
      <c r="AH62" s="53"/>
      <c r="AI62" s="53"/>
      <c r="AJ62" s="53"/>
      <c r="AK62" s="53"/>
      <c r="AL62" s="53"/>
    </row>
    <row r="63" spans="1:38" x14ac:dyDescent="0.2">
      <c r="B63" s="16"/>
      <c r="C63" s="16"/>
      <c r="D63" s="16"/>
      <c r="E63" s="16"/>
      <c r="F63" s="16"/>
      <c r="G63" s="16"/>
      <c r="H63" s="16"/>
      <c r="I63" s="16"/>
      <c r="J63" s="16"/>
      <c r="K63" s="16"/>
      <c r="L63" s="16"/>
      <c r="M63" s="16"/>
      <c r="N63" s="8"/>
    </row>
    <row r="64" spans="1:38" x14ac:dyDescent="0.2">
      <c r="B64" s="16"/>
      <c r="C64" s="16"/>
      <c r="D64" s="16"/>
      <c r="E64" s="16"/>
      <c r="F64" s="16"/>
      <c r="G64" s="16"/>
      <c r="H64" s="16"/>
      <c r="I64" s="16"/>
      <c r="J64" s="16"/>
      <c r="K64" s="16"/>
      <c r="L64" s="16"/>
      <c r="M64" s="16"/>
      <c r="N64" s="8"/>
    </row>
    <row r="65" spans="1:38" x14ac:dyDescent="0.2">
      <c r="A65" s="10" t="s">
        <v>10</v>
      </c>
      <c r="B65" s="16">
        <f>'[1]Pacific Comm Credit'!B55</f>
        <v>9727</v>
      </c>
      <c r="C65" s="16">
        <f>'[1]Pacific Comm Credit'!C55</f>
        <v>9727</v>
      </c>
      <c r="D65" s="16">
        <f>'[1]Pacific Comm Credit'!D55</f>
        <v>9711</v>
      </c>
      <c r="E65" s="16">
        <f>'[1]Pacific Comm Credit'!E55</f>
        <v>9880</v>
      </c>
      <c r="F65" s="16">
        <f>'[1]Pacific Comm Credit'!F55</f>
        <v>9954</v>
      </c>
      <c r="G65" s="16">
        <f>'[1]Pacific Comm Credit'!G55</f>
        <v>9954</v>
      </c>
      <c r="H65" s="16">
        <f>'[1]Pacific Comm Credit'!H55</f>
        <v>9916</v>
      </c>
      <c r="I65" s="16">
        <f>'[1]Pacific Comm Credit'!I55</f>
        <v>10129</v>
      </c>
      <c r="J65" s="16">
        <f>'[1]Pacific Comm Credit'!J55</f>
        <v>10127</v>
      </c>
      <c r="K65" s="16">
        <f>'[1]Pacific Comm Credit'!K55</f>
        <v>10131</v>
      </c>
      <c r="L65" s="16">
        <f>'[1]Pacific Comm Credit'!L55</f>
        <v>10081</v>
      </c>
      <c r="M65" s="16">
        <f>'[1]Pacific Comm Credit'!M55</f>
        <v>10240</v>
      </c>
      <c r="N65" s="8">
        <f>SUM(B65:M65)</f>
        <v>119577</v>
      </c>
    </row>
    <row r="66" spans="1:38" x14ac:dyDescent="0.2">
      <c r="A66" s="10" t="s">
        <v>11</v>
      </c>
      <c r="B66" s="16">
        <f>'[1]Pacific Comm Credit'!B56</f>
        <v>397</v>
      </c>
      <c r="C66" s="16">
        <f>'[1]Pacific Comm Credit'!C56</f>
        <v>407</v>
      </c>
      <c r="D66" s="16">
        <f>'[1]Pacific Comm Credit'!D56</f>
        <v>407</v>
      </c>
      <c r="E66" s="16">
        <f>'[1]Pacific Comm Credit'!E56</f>
        <v>407</v>
      </c>
      <c r="F66" s="16">
        <f>'[1]Pacific Comm Credit'!F56</f>
        <v>407</v>
      </c>
      <c r="G66" s="16">
        <f>'[1]Pacific Comm Credit'!G56</f>
        <v>407</v>
      </c>
      <c r="H66" s="16">
        <f>'[1]Pacific Comm Credit'!H56</f>
        <v>407</v>
      </c>
      <c r="I66" s="16">
        <f>'[1]Pacific Comm Credit'!I56</f>
        <v>405</v>
      </c>
      <c r="J66" s="16">
        <f>'[1]Pacific Comm Credit'!J56</f>
        <v>405</v>
      </c>
      <c r="K66" s="16">
        <f>'[1]Pacific Comm Credit'!K56</f>
        <v>405</v>
      </c>
      <c r="L66" s="16">
        <f>'[1]Pacific Comm Credit'!L56</f>
        <v>405</v>
      </c>
      <c r="M66" s="16">
        <f>'[1]Pacific Comm Credit'!M56</f>
        <v>405</v>
      </c>
      <c r="N66" s="8">
        <f>SUM(B66:M66)</f>
        <v>4864</v>
      </c>
    </row>
    <row r="67" spans="1:38" x14ac:dyDescent="0.2">
      <c r="A67" s="10"/>
      <c r="B67" s="16"/>
      <c r="C67" s="16"/>
      <c r="D67" s="16"/>
      <c r="E67" s="16"/>
      <c r="F67" s="16"/>
      <c r="G67" s="16"/>
      <c r="H67" s="16"/>
      <c r="I67" s="16"/>
      <c r="J67" s="16"/>
      <c r="K67" s="16"/>
      <c r="L67" s="16"/>
      <c r="M67" s="16"/>
      <c r="N67" s="8"/>
    </row>
    <row r="68" spans="1:38" s="6" customFormat="1" x14ac:dyDescent="0.2">
      <c r="A68" s="13" t="s">
        <v>12</v>
      </c>
      <c r="B68" s="46">
        <f>+B65+B66</f>
        <v>10124</v>
      </c>
      <c r="C68" s="46">
        <f>+C65+C66</f>
        <v>10134</v>
      </c>
      <c r="D68" s="46">
        <f t="shared" ref="D68:G68" si="32">+D65+D66</f>
        <v>10118</v>
      </c>
      <c r="E68" s="46">
        <f>+E65+E66</f>
        <v>10287</v>
      </c>
      <c r="F68" s="46">
        <f>+F65+F66</f>
        <v>10361</v>
      </c>
      <c r="G68" s="46">
        <f t="shared" si="32"/>
        <v>10361</v>
      </c>
      <c r="H68" s="46">
        <f t="shared" ref="H68:M68" si="33">+H65+H66</f>
        <v>10323</v>
      </c>
      <c r="I68" s="46">
        <f t="shared" si="33"/>
        <v>10534</v>
      </c>
      <c r="J68" s="46">
        <f t="shared" si="33"/>
        <v>10532</v>
      </c>
      <c r="K68" s="46">
        <f t="shared" si="33"/>
        <v>10536</v>
      </c>
      <c r="L68" s="46">
        <f t="shared" si="33"/>
        <v>10486</v>
      </c>
      <c r="M68" s="46">
        <f t="shared" si="33"/>
        <v>10645</v>
      </c>
      <c r="N68" s="49">
        <f>SUM(N65:N66)</f>
        <v>124441</v>
      </c>
      <c r="O68" s="68"/>
      <c r="P68" s="54"/>
      <c r="Q68" s="68"/>
      <c r="R68" s="53"/>
      <c r="S68" s="53"/>
      <c r="T68" s="53"/>
      <c r="U68" s="53"/>
      <c r="V68" s="53"/>
      <c r="W68" s="53"/>
      <c r="X68" s="53"/>
      <c r="Y68" s="53"/>
      <c r="Z68" s="53"/>
      <c r="AA68" s="53"/>
      <c r="AB68" s="53"/>
      <c r="AC68" s="53"/>
      <c r="AD68" s="53"/>
      <c r="AE68" s="53"/>
      <c r="AF68" s="53"/>
      <c r="AG68" s="53"/>
      <c r="AH68" s="53"/>
      <c r="AI68" s="53"/>
      <c r="AJ68" s="53"/>
      <c r="AK68" s="53"/>
      <c r="AL68" s="53"/>
    </row>
    <row r="69" spans="1:38" x14ac:dyDescent="0.2">
      <c r="A69" s="10"/>
      <c r="B69" s="16"/>
      <c r="C69" s="16"/>
      <c r="D69" s="16"/>
      <c r="E69" s="16"/>
      <c r="F69" s="16"/>
      <c r="G69" s="16"/>
      <c r="H69" s="16"/>
      <c r="I69" s="16"/>
      <c r="J69" s="16"/>
      <c r="K69" s="16"/>
      <c r="L69" s="16"/>
      <c r="M69" s="16"/>
      <c r="N69" s="15"/>
    </row>
    <row r="70" spans="1:38" x14ac:dyDescent="0.2">
      <c r="A70" s="10" t="s">
        <v>13</v>
      </c>
      <c r="B70" s="66">
        <f>+IFERROR(B62/B68,0)</f>
        <v>0.6039604800474121</v>
      </c>
      <c r="C70" s="66">
        <f t="shared" ref="C70:M70" si="34">+IFERROR(C62/C68,0)</f>
        <v>0.75754701598579022</v>
      </c>
      <c r="D70" s="66">
        <f t="shared" si="34"/>
        <v>0.79797205475390398</v>
      </c>
      <c r="E70" s="66">
        <f t="shared" si="34"/>
        <v>0.74522274715660553</v>
      </c>
      <c r="F70" s="66">
        <f t="shared" si="34"/>
        <v>0.528106119100473</v>
      </c>
      <c r="G70" s="66">
        <f t="shared" si="34"/>
        <v>0.24185125277482855</v>
      </c>
      <c r="H70" s="66">
        <f t="shared" si="34"/>
        <v>0.34245586457425164</v>
      </c>
      <c r="I70" s="66">
        <f t="shared" si="34"/>
        <v>0.30624940668312151</v>
      </c>
      <c r="J70" s="66">
        <f t="shared" si="34"/>
        <v>-0.20822625137950626</v>
      </c>
      <c r="K70" s="66">
        <f t="shared" si="34"/>
        <v>-0.29250184702744114</v>
      </c>
      <c r="L70" s="66">
        <f t="shared" si="34"/>
        <v>-0.36234192937821835</v>
      </c>
      <c r="M70" s="66">
        <f t="shared" si="34"/>
        <v>-0.43123517309596548</v>
      </c>
      <c r="N70" s="5"/>
    </row>
    <row r="71" spans="1:38" x14ac:dyDescent="0.2">
      <c r="A71" s="10" t="s">
        <v>14</v>
      </c>
      <c r="B71" s="66">
        <f>'[2]Pacific Comm Credit'!$M$71</f>
        <v>0.5</v>
      </c>
      <c r="C71" s="66">
        <f>'[2]Pacific Comm Credit'!$M$71</f>
        <v>0.5</v>
      </c>
      <c r="D71" s="66">
        <f>'[2]Pacific Comm Credit'!$N$76</f>
        <v>0.64</v>
      </c>
      <c r="E71" s="66">
        <f>'[2]Pacific Comm Credit'!$N$76</f>
        <v>0.64</v>
      </c>
      <c r="F71" s="66">
        <f>'[2]Pacific Comm Credit'!$N$76</f>
        <v>0.64</v>
      </c>
      <c r="G71" s="66">
        <f>'[2]Pacific Comm Credit'!$N$76</f>
        <v>0.64</v>
      </c>
      <c r="H71" s="66">
        <f>'[2]Pacific Comm Credit'!$N$76</f>
        <v>0.64</v>
      </c>
      <c r="I71" s="66">
        <f>'[2]Pacific Comm Credit'!$N$76</f>
        <v>0.64</v>
      </c>
      <c r="J71" s="66">
        <f>'[2]Pacific Comm Credit'!$N$76</f>
        <v>0.64</v>
      </c>
      <c r="K71" s="66">
        <f>'[2]Pacific Comm Credit'!$N$76</f>
        <v>0.64</v>
      </c>
      <c r="L71" s="66">
        <f>'[2]Pacific Comm Credit'!$N$76</f>
        <v>0.64</v>
      </c>
      <c r="M71" s="66">
        <f>'[2]Pacific Comm Credit'!$N$76</f>
        <v>0.64</v>
      </c>
      <c r="N71" s="5"/>
    </row>
    <row r="72" spans="1:38" x14ac:dyDescent="0.2">
      <c r="A72" s="10"/>
      <c r="B72" s="29"/>
      <c r="C72" s="29"/>
      <c r="D72" s="29"/>
      <c r="E72" s="29"/>
      <c r="F72" s="29"/>
      <c r="G72" s="29"/>
      <c r="H72" s="29"/>
      <c r="I72" s="29"/>
      <c r="J72" s="29"/>
      <c r="K72" s="29"/>
      <c r="L72" s="29"/>
      <c r="M72" s="29"/>
      <c r="N72" s="5"/>
    </row>
    <row r="73" spans="1:38" s="6" customFormat="1" x14ac:dyDescent="0.2">
      <c r="A73" s="13" t="s">
        <v>19</v>
      </c>
      <c r="B73" s="72">
        <f t="shared" ref="B73:I73" si="35">+(B70-B71)*B68</f>
        <v>1052.4959000000001</v>
      </c>
      <c r="C73" s="72">
        <f t="shared" si="35"/>
        <v>2609.9814599999982</v>
      </c>
      <c r="D73" s="72">
        <f t="shared" si="35"/>
        <v>1598.3612500000004</v>
      </c>
      <c r="E73" s="72">
        <f t="shared" si="35"/>
        <v>1082.426400000001</v>
      </c>
      <c r="F73" s="72">
        <f t="shared" si="35"/>
        <v>-1159.3324999999993</v>
      </c>
      <c r="G73" s="72">
        <f t="shared" si="35"/>
        <v>-4125.2191700000012</v>
      </c>
      <c r="H73" s="72">
        <f t="shared" si="35"/>
        <v>-3071.5481100000006</v>
      </c>
      <c r="I73" s="72">
        <f t="shared" si="35"/>
        <v>-3515.7287499999984</v>
      </c>
      <c r="J73" s="72">
        <f>+(J70-J71)*J68</f>
        <v>-8933.5188795289596</v>
      </c>
      <c r="K73" s="72">
        <f>+(K70-K71)*K68</f>
        <v>-9824.8394602811186</v>
      </c>
      <c r="L73" s="72">
        <f>+(L70-L71)*L68</f>
        <v>-10510.557471459997</v>
      </c>
      <c r="M73" s="72">
        <f>+(M70-M71)*M68</f>
        <v>-11403.298417606553</v>
      </c>
      <c r="N73" s="73">
        <f>SUM(B73:M73)</f>
        <v>-46200.77774887663</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row>
    <row r="74" spans="1:38" x14ac:dyDescent="0.2">
      <c r="A74" s="10"/>
      <c r="B74" s="11"/>
      <c r="C74" s="11"/>
      <c r="D74" s="11"/>
      <c r="E74" s="11"/>
      <c r="F74" s="11"/>
      <c r="G74" s="11"/>
      <c r="H74" s="11"/>
      <c r="I74" s="11"/>
      <c r="J74" s="11"/>
      <c r="K74" s="11"/>
      <c r="L74" s="11"/>
      <c r="M74" s="11"/>
      <c r="N74" s="8"/>
    </row>
    <row r="75" spans="1:38" x14ac:dyDescent="0.2">
      <c r="A75" s="16"/>
      <c r="B75" s="30"/>
      <c r="C75" s="30"/>
      <c r="D75" s="30"/>
      <c r="E75" s="30"/>
      <c r="F75" s="30"/>
      <c r="G75" s="30"/>
      <c r="H75" s="30"/>
      <c r="I75" s="30"/>
      <c r="J75" s="30"/>
      <c r="K75" s="30"/>
      <c r="L75" s="30"/>
      <c r="M75" s="21" t="s">
        <v>20</v>
      </c>
      <c r="N75" s="17">
        <f>ROUND(N73/N68,2)</f>
        <v>-0.37</v>
      </c>
    </row>
    <row r="76" spans="1:38" x14ac:dyDescent="0.2">
      <c r="A76" s="81" t="s">
        <v>31</v>
      </c>
      <c r="B76" s="2">
        <v>43069</v>
      </c>
      <c r="C76" s="2">
        <v>43100</v>
      </c>
      <c r="D76" s="2">
        <v>43131</v>
      </c>
      <c r="E76" s="2">
        <v>43159</v>
      </c>
      <c r="F76" s="2">
        <v>43190</v>
      </c>
      <c r="G76" s="2">
        <v>43220</v>
      </c>
      <c r="H76" s="21"/>
      <c r="I76" s="21"/>
      <c r="J76" s="21"/>
      <c r="K76" s="21"/>
      <c r="L76" s="21"/>
      <c r="M76" s="21" t="s">
        <v>25</v>
      </c>
      <c r="N76" s="17">
        <f>SUM(B79:G79)/SUM(H68:M68)</f>
        <v>-0.45344397557530808</v>
      </c>
    </row>
    <row r="77" spans="1:38" ht="25.5" x14ac:dyDescent="0.2">
      <c r="A77" s="69" t="s">
        <v>27</v>
      </c>
      <c r="B77" s="79">
        <f>H49*B39</f>
        <v>-809.27810999999951</v>
      </c>
      <c r="C77" s="79">
        <f t="shared" ref="C77:G77" si="36">I49*C39</f>
        <v>-950.11874999999816</v>
      </c>
      <c r="D77" s="79">
        <f t="shared" si="36"/>
        <v>-5178.61343952896</v>
      </c>
      <c r="E77" s="79">
        <f t="shared" si="36"/>
        <v>-5891.2992802811195</v>
      </c>
      <c r="F77" s="79">
        <f t="shared" si="36"/>
        <v>-6874.8024714599969</v>
      </c>
      <c r="G77" s="79">
        <f t="shared" si="36"/>
        <v>-7777.3512726065528</v>
      </c>
      <c r="H77" s="21"/>
      <c r="I77" s="21"/>
      <c r="J77" s="21"/>
      <c r="K77" s="21"/>
      <c r="L77" s="21"/>
      <c r="M77" s="50" t="s">
        <v>29</v>
      </c>
      <c r="N77" s="18">
        <f>+N76+N75</f>
        <v>-0.82344397557530802</v>
      </c>
    </row>
    <row r="78" spans="1:38" x14ac:dyDescent="0.2">
      <c r="A78" s="69" t="s">
        <v>28</v>
      </c>
      <c r="B78" s="80">
        <f>H50*H56</f>
        <v>633.29999999999995</v>
      </c>
      <c r="C78" s="80">
        <f t="shared" ref="C78:G78" si="37">I50*I56</f>
        <v>632.4</v>
      </c>
      <c r="D78" s="80">
        <f t="shared" si="37"/>
        <v>-702.3</v>
      </c>
      <c r="E78" s="80">
        <f t="shared" si="37"/>
        <v>-566.4</v>
      </c>
      <c r="F78" s="80">
        <f t="shared" si="37"/>
        <v>-638.69999999999993</v>
      </c>
      <c r="G78" s="80">
        <f t="shared" si="37"/>
        <v>-469.20000000000005</v>
      </c>
      <c r="H78" s="21"/>
      <c r="I78" s="21"/>
      <c r="J78" s="21"/>
      <c r="K78" s="21"/>
      <c r="L78" s="21"/>
      <c r="M78" s="21"/>
      <c r="N78" s="20"/>
    </row>
    <row r="79" spans="1:38" x14ac:dyDescent="0.2">
      <c r="A79" s="78" t="s">
        <v>30</v>
      </c>
      <c r="B79" s="75">
        <f>SUM(B77:B78)</f>
        <v>-175.97810999999956</v>
      </c>
      <c r="C79" s="75">
        <f t="shared" ref="C79:G79" si="38">SUM(C77:C78)</f>
        <v>-317.71874999999818</v>
      </c>
      <c r="D79" s="75">
        <f t="shared" si="38"/>
        <v>-5880.9134395289602</v>
      </c>
      <c r="E79" s="75">
        <f t="shared" si="38"/>
        <v>-6457.6992802811192</v>
      </c>
      <c r="F79" s="75">
        <f t="shared" si="38"/>
        <v>-7513.5024714599967</v>
      </c>
      <c r="G79" s="75">
        <f t="shared" si="38"/>
        <v>-8246.5512726065535</v>
      </c>
      <c r="H79" s="21"/>
      <c r="I79" s="21"/>
      <c r="J79" s="21"/>
      <c r="K79" s="21"/>
      <c r="L79" s="21"/>
      <c r="M79" s="21" t="s">
        <v>15</v>
      </c>
      <c r="N79" s="5">
        <v>0.76</v>
      </c>
      <c r="Q79" s="8"/>
      <c r="R79" s="8"/>
      <c r="S79" s="64"/>
    </row>
    <row r="80" spans="1:38" x14ac:dyDescent="0.2">
      <c r="A80" s="10"/>
      <c r="B80" s="21"/>
      <c r="C80" s="21"/>
      <c r="D80" s="21"/>
      <c r="E80" s="21"/>
      <c r="F80" s="21"/>
      <c r="G80" s="21"/>
      <c r="H80" s="21"/>
      <c r="I80" s="21"/>
      <c r="J80" s="21"/>
      <c r="K80" s="21"/>
      <c r="L80" s="21"/>
      <c r="M80" s="21" t="s">
        <v>16</v>
      </c>
      <c r="N80" s="5">
        <f>+N79-N77</f>
        <v>1.583443975575308</v>
      </c>
      <c r="O80" s="65">
        <f>N80/N79</f>
        <v>2.0834789152306685</v>
      </c>
    </row>
    <row r="81" spans="1:15" x14ac:dyDescent="0.2">
      <c r="A81" s="10"/>
      <c r="B81" s="21"/>
      <c r="C81" s="21"/>
      <c r="D81" s="21"/>
      <c r="E81" s="21"/>
      <c r="F81" s="21"/>
      <c r="G81" s="21"/>
      <c r="H81" s="21"/>
      <c r="I81" s="21"/>
      <c r="J81" s="21"/>
      <c r="K81" s="21"/>
      <c r="L81" s="21"/>
      <c r="M81" s="21" t="s">
        <v>17</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5"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7B7D2D2D67EF74F8DE13365878B937B" ma:contentTypeVersion="68" ma:contentTypeDescription="" ma:contentTypeScope="" ma:versionID="95665086a600c5c5de3e457ae261e6b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2018-05-15T07:00:00+00:00</OpenedDate>
    <SignificantOrder xmlns="dc463f71-b30c-4ab2-9473-d307f9d35888">false</SignificantOrder>
    <Date1 xmlns="dc463f71-b30c-4ab2-9473-d307f9d35888">2018-05-14T07:00:00+00:00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180426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0308F71-69CA-4133-90A5-1330D88597A4}"/>
</file>

<file path=customXml/itemProps2.xml><?xml version="1.0" encoding="utf-8"?>
<ds:datastoreItem xmlns:ds="http://schemas.openxmlformats.org/officeDocument/2006/customXml" ds:itemID="{466725C6-F88B-4EC3-BC14-96314A967CDF}"/>
</file>

<file path=customXml/itemProps3.xml><?xml version="1.0" encoding="utf-8"?>
<ds:datastoreItem xmlns:ds="http://schemas.openxmlformats.org/officeDocument/2006/customXml" ds:itemID="{0EC351D7-024F-406B-99D2-4AC798277774}"/>
</file>

<file path=customXml/itemProps4.xml><?xml version="1.0" encoding="utf-8"?>
<ds:datastoreItem xmlns:ds="http://schemas.openxmlformats.org/officeDocument/2006/customXml" ds:itemID="{D12F692E-08A4-4FCD-8EE0-EC956346B0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Pacific Comm Credit</vt:lpstr>
      <vt:lpstr>'Pacific Comm Credit'!Print_Area</vt:lpstr>
      <vt:lpstr>'Pacific Comm Credit'!Print_Titles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2017-05-08T22:01:36Z</cp:lastPrinted>
  <dcterms:created xsi:type="dcterms:W3CDTF">2014-05-14T23:45:49Z</dcterms:created>
  <dcterms:modified xsi:type="dcterms:W3CDTF">2018-05-11T01:10:56Z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0x0101006E56B4D1795A2E4DB2F0B01679ED314A0067B7D2D2D67EF74F8DE13365878B937B</vt:lpwstr>
  </property>
  <property fmtid="{D5CDD505-2E9C-101B-9397-08002B2CF9AE}" pid="3" name="_docset_NoMedatataSyncRequired">
    <vt:lpwstr>False</vt:lpwstr>
  </property>
  <property fmtid="{D5CDD505-2E9C-101B-9397-08002B2CF9AE}" pid="4" name="IsEFSEC">
    <vt:bool>false</vt:bool>
  </property>
</Properties>
</file>