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Accounting - Regulatory\Earnings Test &amp; CBR Models\2017\FINAL\For Filing\Oregon\"/>
    </mc:Choice>
  </mc:AlternateContent>
  <bookViews>
    <workbookView xWindow="0" yWindow="0" windowWidth="28800" windowHeight="11385"/>
  </bookViews>
  <sheets>
    <sheet name="ZFP_M01_Z5000_MNTHLY_IS_TMP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12" i="1"/>
  <c r="F16" i="1"/>
  <c r="F17" i="1"/>
  <c r="F18" i="1"/>
  <c r="F19" i="1"/>
  <c r="F20" i="1"/>
  <c r="F21" i="1"/>
  <c r="F23" i="1"/>
  <c r="F24" i="1"/>
  <c r="F26" i="1"/>
  <c r="F29" i="1"/>
  <c r="F30" i="1"/>
  <c r="F31" i="1"/>
  <c r="F32" i="1"/>
  <c r="F34" i="1"/>
  <c r="F35" i="1"/>
  <c r="F36" i="1"/>
  <c r="F37" i="1"/>
  <c r="F38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F62" i="1"/>
  <c r="F63" i="1"/>
  <c r="F65" i="1"/>
  <c r="F67" i="1"/>
  <c r="F68" i="1"/>
  <c r="F69" i="1"/>
  <c r="F71" i="1"/>
  <c r="F73" i="1"/>
  <c r="F75" i="1"/>
  <c r="F77" i="1"/>
  <c r="F79" i="1"/>
  <c r="F80" i="1"/>
  <c r="F81" i="1"/>
  <c r="F82" i="1"/>
  <c r="F83" i="1"/>
  <c r="F84" i="1"/>
  <c r="F86" i="1"/>
  <c r="F87" i="1"/>
  <c r="F89" i="1"/>
  <c r="F91" i="1"/>
  <c r="F93" i="1"/>
  <c r="F8" i="1"/>
  <c r="E9" i="1"/>
  <c r="E10" i="1"/>
  <c r="E11" i="1"/>
  <c r="E12" i="1"/>
  <c r="E14" i="1"/>
  <c r="E15" i="1"/>
  <c r="E16" i="1"/>
  <c r="E17" i="1"/>
  <c r="E18" i="1"/>
  <c r="E19" i="1"/>
  <c r="E20" i="1"/>
  <c r="E21" i="1"/>
  <c r="E23" i="1"/>
  <c r="E24" i="1"/>
  <c r="E26" i="1"/>
  <c r="E29" i="1"/>
  <c r="E30" i="1"/>
  <c r="E31" i="1"/>
  <c r="E32" i="1"/>
  <c r="E33" i="1"/>
  <c r="E34" i="1"/>
  <c r="E35" i="1"/>
  <c r="E36" i="1"/>
  <c r="E37" i="1"/>
  <c r="E38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E62" i="1"/>
  <c r="E63" i="1"/>
  <c r="E65" i="1"/>
  <c r="E67" i="1"/>
  <c r="E68" i="1"/>
  <c r="E69" i="1"/>
  <c r="E71" i="1"/>
  <c r="E73" i="1"/>
  <c r="E75" i="1"/>
  <c r="E77" i="1"/>
  <c r="E79" i="1"/>
  <c r="E80" i="1"/>
  <c r="E81" i="1"/>
  <c r="E82" i="1"/>
  <c r="E83" i="1"/>
  <c r="E84" i="1"/>
  <c r="E85" i="1"/>
  <c r="E86" i="1"/>
  <c r="E87" i="1"/>
  <c r="E89" i="1"/>
  <c r="E91" i="1"/>
  <c r="E93" i="1"/>
  <c r="E8" i="1"/>
  <c r="D69" i="1"/>
  <c r="D91" i="1" s="1"/>
  <c r="C69" i="1"/>
  <c r="C91" i="1" s="1"/>
  <c r="D63" i="1"/>
  <c r="C63" i="1"/>
  <c r="D41" i="1"/>
  <c r="C41" i="1"/>
  <c r="D24" i="1"/>
  <c r="C24" i="1"/>
  <c r="D21" i="1"/>
  <c r="C21" i="1"/>
  <c r="D12" i="1"/>
  <c r="D65" i="1" s="1"/>
  <c r="C12" i="1"/>
  <c r="D93" i="1" l="1"/>
  <c r="D73" i="1"/>
  <c r="C65" i="1"/>
  <c r="C93" i="1" l="1"/>
  <c r="C73" i="1"/>
</calcChain>
</file>

<file path=xl/sharedStrings.xml><?xml version="1.0" encoding="utf-8"?>
<sst xmlns="http://schemas.openxmlformats.org/spreadsheetml/2006/main" count="98" uniqueCount="95">
  <si>
    <t>$</t>
  </si>
  <si>
    <t>GAS SALES - RES-GAS SALES</t>
  </si>
  <si>
    <t>GAS SALES - RES-WARM ADJUSTMENT</t>
  </si>
  <si>
    <t>GAS SALES - COML &amp; IND-GAS SALES</t>
  </si>
  <si>
    <t>GAS SALES - COML &amp; IND-WARM ADJUSTMENT</t>
  </si>
  <si>
    <t>Other Gas Revenues - Unbilled WARM Amort</t>
  </si>
  <si>
    <t>Other Gas Rev - Unbilled Decoup Amort</t>
  </si>
  <si>
    <t>OTHER GAS REVENUES-WARM ADJUSTMENT</t>
  </si>
  <si>
    <t>OTHER GAS REVENUES-P/M WARM ADJUSTMENT</t>
  </si>
  <si>
    <t>OTHER GAS REVENUES-UNBILLED REVS-BILLING</t>
  </si>
  <si>
    <t>OTHER GAS REVENUES-P/M UNBILLED REVS-BIL</t>
  </si>
  <si>
    <t>OTHER GAS REVENUES-UNBILLED REVS-TEMP IN</t>
  </si>
  <si>
    <t>TRANSPORTATION REVENUES-TRANSPORTATION R</t>
  </si>
  <si>
    <t>OTHER GAS REVENUES-INST STRG O&amp;M EXPENSE</t>
  </si>
  <si>
    <t>EARNINGS TEST ADJUSTMENT</t>
  </si>
  <si>
    <t>OTHER GAS REVENUES-COOS BAY AMORTIZATION</t>
  </si>
  <si>
    <t>OTHER GAS REVENUES-DECOUPLING DEFERRAL</t>
  </si>
  <si>
    <t>OTHER GAS REVENUES-DECOUPLING AMORTIZATI</t>
  </si>
  <si>
    <t>OTHER GAS REVENUES-DSM - AMORTIZATION</t>
  </si>
  <si>
    <t>OTHER GAS REVENUES-WARM DEFERRALS</t>
  </si>
  <si>
    <t>OTHER GAS REVENUES-WARM AMORTIZATION</t>
  </si>
  <si>
    <t>OTHER GAS REVENUES-INTERVENER FUND AMORT</t>
  </si>
  <si>
    <t>Residual Amortization</t>
  </si>
  <si>
    <t>OTHER GAS REVENUES-OREGON AMOR</t>
  </si>
  <si>
    <t>OTHER GAS REV - ALBANY PROP GAIN - AMORT</t>
  </si>
  <si>
    <t>OTHER GAS REVENUES-WA GREAT</t>
  </si>
  <si>
    <t>Gasco Cost of Service Reserve</t>
  </si>
  <si>
    <t>GRC REVENUE INCREASE</t>
  </si>
  <si>
    <t>FORFEITED DISCOUNTS-LATE PAYMENT CHARGE</t>
  </si>
  <si>
    <t>MISC SERVICE REVENUES-AUTOMATED PAYMENT</t>
  </si>
  <si>
    <t>MISC SERVICE REVENUES-FIELD COLLECTION C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</si>
  <si>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</si>
  <si>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</si>
  <si>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</si>
  <si>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</si>
  <si>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</si>
  <si>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REVENUES-DELINQ RECONN FEE</t>
  </si>
  <si>
    <t>MISC SERVICE REVENUES-SEAS RECONN FEE</t>
  </si>
  <si>
    <t>MISC SERVICE REVENUES-RETURNED CHECK CHA</t>
  </si>
  <si>
    <t>MISC SERVICE REVENUES-SUMMARY BILL SVCS</t>
  </si>
  <si>
    <t>RENT FROM GAS PROPERTY-RENT - UTILITY PR</t>
  </si>
  <si>
    <t>OTHER GAS REVENUES-METER RENTALS</t>
  </si>
  <si>
    <t>OTHER GAS REV-LNG SALES &amp; OTHER MISC REV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</si>
  <si>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</si>
  <si>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</si>
  <si>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</si>
  <si>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</si>
  <si>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</si>
  <si>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TAXES OTHER THAN INCOME-DEPT OF ENERGY F</t>
  </si>
  <si>
    <t>TAXES OTHER THAN INCOME-MULT CO BUS TAX</t>
  </si>
  <si>
    <t>TAXES OTHER THAN INCOME-TAXES-OTHER</t>
  </si>
  <si>
    <t>TAXES OTHER THAN INCOME-TAXES-PAYROLL</t>
  </si>
  <si>
    <t>TAXES OTHER THAN INCOME-TAXES-PROPERTY</t>
  </si>
  <si>
    <t>PROPERTY TAX CREDITS</t>
  </si>
  <si>
    <t>PROPERTY TAX - N. MIST</t>
  </si>
  <si>
    <t>TAXES OTHER THAN INCOME-TAXES-REG COMM F</t>
  </si>
  <si>
    <t>Other Utility Taxes - Franchise - 3%</t>
  </si>
  <si>
    <t>Other Utility Taxes- Franchise - 3% Warm</t>
  </si>
  <si>
    <t>NW Natural</t>
  </si>
  <si>
    <t>12 Month Income Statement</t>
  </si>
  <si>
    <t>For the Twelve Months ended December 31, 2017 and 2016</t>
  </si>
  <si>
    <t>2017 YTD Actual Amount</t>
  </si>
  <si>
    <t>$ Variance</t>
  </si>
  <si>
    <t>% Variance</t>
  </si>
  <si>
    <t>%</t>
  </si>
  <si>
    <t>OPERATING REVENUES:</t>
  </si>
  <si>
    <t>TOTAL GAS SALES REVENUE</t>
  </si>
  <si>
    <t>2016 YTD Actual Amount</t>
  </si>
  <si>
    <t>UNBILLED REVENUE:</t>
  </si>
  <si>
    <t>TOTAL UNBILLED REVENUE</t>
  </si>
  <si>
    <t>TRANSPORTATION REVENUE:</t>
  </si>
  <si>
    <t>TOTAL TRANSPORTATION REVENUE</t>
  </si>
  <si>
    <t>RATE ADJUSTMENTS:</t>
  </si>
  <si>
    <t>TOTAL RATE ADJUSTMENTS</t>
  </si>
  <si>
    <t>MISCELLANEOUS REVENUE:</t>
  </si>
  <si>
    <t>TOTAL MISCELLANEOUS REVENUE</t>
  </si>
  <si>
    <t>REVENUE TAXES:</t>
  </si>
  <si>
    <t>TOTAL FRANCHISE TAXES</t>
  </si>
  <si>
    <t>TOTAL OPERATING REVENUES</t>
  </si>
  <si>
    <t>COST OF GAS:</t>
  </si>
  <si>
    <t>TOTAL COST OF GAS</t>
  </si>
  <si>
    <t>O&amp;M EXPENSE:</t>
  </si>
  <si>
    <t>TOTAL O&amp;M EXPENSE</t>
  </si>
  <si>
    <t>ENVIRONMENTAL REMEDIATION:</t>
  </si>
  <si>
    <t>TOTAL ENVIRONMENTAL REMEDIATION</t>
  </si>
  <si>
    <t>GENERAL TAXES:</t>
  </si>
  <si>
    <t>NET OPERATING REVENUES:</t>
  </si>
  <si>
    <t>TOTAL NET OPERATING REVENUES</t>
  </si>
  <si>
    <t>TOTAL GENERAL TAXES</t>
  </si>
  <si>
    <t>DEPRECIATION:</t>
  </si>
  <si>
    <t>TOTAL DEPRECIATION</t>
  </si>
  <si>
    <t>OPERATING EXPENSE:</t>
  </si>
  <si>
    <t>TOTAL OPERATING EXPENSE</t>
  </si>
  <si>
    <t>OPERATING INCOME:</t>
  </si>
  <si>
    <t>TOTAL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</si>
</sst>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&quot;(&quot;#,##0&quot;)&quot;;#,##0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21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49" fontId="20" fillId="0" borderId="10" xfId="0" applyNumberFormat="1" applyFont="1" applyFill="1" applyBorder="1" applyAlignment="1">
      <alignment horizontal="righ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 indent="6"/>
    </xf>
    <xf numFmtId="49" fontId="20" fillId="0" borderId="10" xfId="0" applyNumberFormat="1" applyFont="1" applyFill="1" applyBorder="1" applyAlignment="1">
      <alignment horizontal="left" vertical="center" wrapText="1" indent="5"/>
    </xf>
    <xf numFmtId="49" fontId="20" fillId="0" borderId="10" xfId="0" applyNumberFormat="1" applyFont="1" applyFill="1" applyBorder="1" applyAlignment="1">
      <alignment horizontal="left" vertical="center" wrapText="1" indent="4"/>
    </xf>
    <xf numFmtId="49" fontId="18" fillId="0" borderId="0" xfId="0" applyNumberFormat="1" applyFont="1" applyFill="1" applyAlignment="1"/>
    <xf numFmtId="0" fontId="16" fillId="0" borderId="0" xfId="0" applyFont="1" applyFill="1"/>
    <xf numFmtId="49" fontId="22" fillId="0" borderId="10" xfId="0" applyNumberFormat="1" applyFont="1" applyFill="1" applyBorder="1" applyAlignment="1">
      <alignment horizontal="left" vertical="center" wrapText="1" indent="5"/>
    </xf>
    <xf numFmtId="49" fontId="22" fillId="0" borderId="10" xfId="0" applyNumberFormat="1" applyFont="1" applyFill="1" applyBorder="1" applyAlignment="1">
      <alignment horizontal="left" vertical="center" wrapText="1" indent="4"/>
    </xf>
    <xf numFmtId="49" fontId="22" fillId="0" borderId="10" xfId="0" applyNumberFormat="1" applyFont="1" applyFill="1" applyBorder="1" applyAlignment="1">
      <alignment horizontal="left" vertical="center" wrapText="1" indent="3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164" fontId="22" fillId="0" borderId="10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/>
    </xf>
    <xf numFmtId="9" fontId="16" fillId="0" borderId="10" xfId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zoomScaleNormal="100" workbookViewId="0">
      <selection activeCell="G23" sqref="G23"/>
    </sheetView>
  </sheetViews>
  <sheetFormatPr defaultRowHeight="15" x14ac:dyDescent="0.25"/>
  <cols>
    <col min="1" max="1" width="2.28515625" style="10" customWidth="1"/>
    <col min="2" max="2" width="36.5703125" style="1" bestFit="1" customWidth="1"/>
    <col min="3" max="3" width="24" style="14" bestFit="1" customWidth="1"/>
    <col min="4" max="4" width="24.140625" style="14" bestFit="1" customWidth="1"/>
    <col min="5" max="5" width="11.5703125" style="14" bestFit="1" customWidth="1"/>
    <col min="6" max="6" width="10.28515625" style="14" customWidth="1"/>
    <col min="7" max="16384" width="9.140625" style="1"/>
  </cols>
  <sheetData>
    <row r="1" spans="1:6" ht="15.75" x14ac:dyDescent="0.25">
      <c r="A1" s="9" t="s">
        <v>58</v>
      </c>
    </row>
    <row r="2" spans="1:6" x14ac:dyDescent="0.25">
      <c r="A2" s="10" t="s">
        <v>59</v>
      </c>
      <c r="B2" s="2"/>
      <c r="C2" s="15"/>
    </row>
    <row r="3" spans="1:6" ht="15.75" customHeight="1" x14ac:dyDescent="0.25">
      <c r="A3" s="10" t="s">
        <v>60</v>
      </c>
      <c r="B3" s="2"/>
      <c r="C3" s="16"/>
    </row>
    <row r="4" spans="1:6" ht="15.75" thickBot="1" x14ac:dyDescent="0.3">
      <c r="B4" s="3"/>
    </row>
    <row r="5" spans="1:6" ht="15.75" thickBot="1" x14ac:dyDescent="0.3">
      <c r="A5" s="26"/>
      <c r="B5" s="4"/>
      <c r="C5" s="25" t="s">
        <v>61</v>
      </c>
      <c r="D5" s="25" t="s">
        <v>67</v>
      </c>
      <c r="E5" s="25" t="s">
        <v>62</v>
      </c>
      <c r="F5" s="25" t="s">
        <v>63</v>
      </c>
    </row>
    <row r="6" spans="1:6" ht="15.75" thickBot="1" x14ac:dyDescent="0.3">
      <c r="A6" s="26"/>
      <c r="B6" s="5"/>
      <c r="C6" s="17" t="s">
        <v>0</v>
      </c>
      <c r="D6" s="17" t="s">
        <v>0</v>
      </c>
      <c r="E6" s="17" t="s">
        <v>0</v>
      </c>
      <c r="F6" s="17" t="s">
        <v>64</v>
      </c>
    </row>
    <row r="7" spans="1:6" ht="15.75" thickBot="1" x14ac:dyDescent="0.3">
      <c r="A7" s="26" t="s">
        <v>65</v>
      </c>
      <c r="B7" s="5"/>
      <c r="C7" s="17"/>
      <c r="D7" s="17"/>
      <c r="E7" s="17"/>
      <c r="F7" s="17"/>
    </row>
    <row r="8" spans="1:6" ht="15.75" thickBot="1" x14ac:dyDescent="0.3">
      <c r="A8" s="26"/>
      <c r="B8" s="6" t="s">
        <v>1</v>
      </c>
      <c r="C8" s="18">
        <v>-469551003.38</v>
      </c>
      <c r="D8" s="18">
        <v>-384412850.06999999</v>
      </c>
      <c r="E8" s="19">
        <f>C8-D8</f>
        <v>-85138153.310000002</v>
      </c>
      <c r="F8" s="20">
        <f>E8/D8</f>
        <v>0.22147582552065234</v>
      </c>
    </row>
    <row r="9" spans="1:6" ht="23.25" thickBot="1" x14ac:dyDescent="0.3">
      <c r="A9" s="26"/>
      <c r="B9" s="6" t="s">
        <v>2</v>
      </c>
      <c r="C9" s="18">
        <v>10788064.74</v>
      </c>
      <c r="D9" s="18">
        <v>-16481944.789999999</v>
      </c>
      <c r="E9" s="19">
        <f t="shared" ref="E9:E71" si="0">C9-D9</f>
        <v>27270009.530000001</v>
      </c>
      <c r="F9" s="20">
        <f t="shared" ref="F9:F71" si="1">E9/D9</f>
        <v>-1.6545383374021121</v>
      </c>
    </row>
    <row r="10" spans="1:6" ht="23.25" thickBot="1" x14ac:dyDescent="0.3">
      <c r="A10" s="26"/>
      <c r="B10" s="6" t="s">
        <v>3</v>
      </c>
      <c r="C10" s="18">
        <v>-277554679.83999997</v>
      </c>
      <c r="D10" s="18">
        <v>-231606007.27000001</v>
      </c>
      <c r="E10" s="19">
        <f t="shared" si="0"/>
        <v>-45948672.569999963</v>
      </c>
      <c r="F10" s="20">
        <f t="shared" si="1"/>
        <v>0.19839154049417312</v>
      </c>
    </row>
    <row r="11" spans="1:6" ht="23.25" thickBot="1" x14ac:dyDescent="0.3">
      <c r="A11" s="26"/>
      <c r="B11" s="6" t="s">
        <v>4</v>
      </c>
      <c r="C11" s="18">
        <v>2943549.9</v>
      </c>
      <c r="D11" s="18">
        <v>-6463222.4699999997</v>
      </c>
      <c r="E11" s="19">
        <f t="shared" si="0"/>
        <v>9406772.3699999992</v>
      </c>
      <c r="F11" s="20">
        <f t="shared" si="1"/>
        <v>-1.4554306947753881</v>
      </c>
    </row>
    <row r="12" spans="1:6" s="10" customFormat="1" ht="15.75" thickBot="1" x14ac:dyDescent="0.3">
      <c r="A12" s="26"/>
      <c r="B12" s="11" t="s">
        <v>66</v>
      </c>
      <c r="C12" s="21">
        <f>SUM(C8:C11)</f>
        <v>-733374068.58000004</v>
      </c>
      <c r="D12" s="21">
        <f>SUM(D8:D11)</f>
        <v>-638964024.60000002</v>
      </c>
      <c r="E12" s="22">
        <f t="shared" si="0"/>
        <v>-94410043.980000019</v>
      </c>
      <c r="F12" s="23">
        <f t="shared" si="1"/>
        <v>0.14775486622913075</v>
      </c>
    </row>
    <row r="13" spans="1:6" ht="15.75" thickBot="1" x14ac:dyDescent="0.3">
      <c r="A13" s="26" t="s">
        <v>68</v>
      </c>
      <c r="B13" s="7"/>
      <c r="C13" s="18"/>
      <c r="D13" s="18"/>
      <c r="E13" s="19"/>
      <c r="F13" s="20"/>
    </row>
    <row r="14" spans="1:6" ht="23.25" thickBot="1" x14ac:dyDescent="0.3">
      <c r="A14" s="26"/>
      <c r="B14" s="6" t="s">
        <v>5</v>
      </c>
      <c r="C14" s="18">
        <v>-566805</v>
      </c>
      <c r="D14" s="24"/>
      <c r="E14" s="19">
        <f t="shared" si="0"/>
        <v>-566805</v>
      </c>
      <c r="F14" s="20"/>
    </row>
    <row r="15" spans="1:6" ht="15.75" thickBot="1" x14ac:dyDescent="0.3">
      <c r="A15" s="26"/>
      <c r="B15" s="6" t="s">
        <v>6</v>
      </c>
      <c r="C15" s="18">
        <v>1374750</v>
      </c>
      <c r="D15" s="24"/>
      <c r="E15" s="19">
        <f t="shared" si="0"/>
        <v>1374750</v>
      </c>
      <c r="F15" s="20"/>
    </row>
    <row r="16" spans="1:6" ht="23.25" thickBot="1" x14ac:dyDescent="0.3">
      <c r="A16" s="26"/>
      <c r="B16" s="6" t="s">
        <v>7</v>
      </c>
      <c r="C16" s="18">
        <v>5002973.26</v>
      </c>
      <c r="D16" s="18">
        <v>-12185047.98</v>
      </c>
      <c r="E16" s="19">
        <f t="shared" si="0"/>
        <v>17188021.240000002</v>
      </c>
      <c r="F16" s="20">
        <f t="shared" si="1"/>
        <v>-1.4105829758086845</v>
      </c>
    </row>
    <row r="17" spans="1:6" ht="23.25" thickBot="1" x14ac:dyDescent="0.3">
      <c r="A17" s="26"/>
      <c r="B17" s="6" t="s">
        <v>8</v>
      </c>
      <c r="C17" s="18">
        <v>-7028152.8799999999</v>
      </c>
      <c r="D17" s="18">
        <v>17125272.809999999</v>
      </c>
      <c r="E17" s="19">
        <f t="shared" si="0"/>
        <v>-24153425.689999998</v>
      </c>
      <c r="F17" s="20">
        <f t="shared" si="1"/>
        <v>-1.4103965500564777</v>
      </c>
    </row>
    <row r="18" spans="1:6" ht="23.25" thickBot="1" x14ac:dyDescent="0.3">
      <c r="A18" s="26"/>
      <c r="B18" s="6" t="s">
        <v>9</v>
      </c>
      <c r="C18" s="18">
        <v>-394562504.79000002</v>
      </c>
      <c r="D18" s="18">
        <v>-344239987.88999999</v>
      </c>
      <c r="E18" s="19">
        <f t="shared" si="0"/>
        <v>-50322516.900000036</v>
      </c>
      <c r="F18" s="20">
        <f t="shared" si="1"/>
        <v>0.14618440236548091</v>
      </c>
    </row>
    <row r="19" spans="1:6" ht="23.25" thickBot="1" x14ac:dyDescent="0.3">
      <c r="A19" s="26"/>
      <c r="B19" s="6" t="s">
        <v>10</v>
      </c>
      <c r="C19" s="18">
        <v>396151018.38</v>
      </c>
      <c r="D19" s="18">
        <v>332143455.13999999</v>
      </c>
      <c r="E19" s="19">
        <f t="shared" si="0"/>
        <v>64007563.24000001</v>
      </c>
      <c r="F19" s="20">
        <f t="shared" si="1"/>
        <v>0.1927105961278705</v>
      </c>
    </row>
    <row r="20" spans="1:6" ht="23.25" thickBot="1" x14ac:dyDescent="0.3">
      <c r="A20" s="26"/>
      <c r="B20" s="6" t="s">
        <v>11</v>
      </c>
      <c r="C20" s="18">
        <v>-37012</v>
      </c>
      <c r="D20" s="18">
        <v>53979</v>
      </c>
      <c r="E20" s="19">
        <f t="shared" si="0"/>
        <v>-90991</v>
      </c>
      <c r="F20" s="20">
        <f t="shared" si="1"/>
        <v>-1.6856740584301302</v>
      </c>
    </row>
    <row r="21" spans="1:6" s="10" customFormat="1" ht="15.75" thickBot="1" x14ac:dyDescent="0.3">
      <c r="A21" s="26"/>
      <c r="B21" s="11" t="s">
        <v>69</v>
      </c>
      <c r="C21" s="21">
        <f>SUM(C14:C20)</f>
        <v>334266.96999996901</v>
      </c>
      <c r="D21" s="21">
        <f>SUM(D14:D20)</f>
        <v>-7102328.9200000167</v>
      </c>
      <c r="E21" s="22">
        <f t="shared" si="0"/>
        <v>7436595.8899999857</v>
      </c>
      <c r="F21" s="23">
        <f t="shared" si="1"/>
        <v>-1.0470644170053403</v>
      </c>
    </row>
    <row r="22" spans="1:6" ht="15.75" thickBot="1" x14ac:dyDescent="0.3">
      <c r="A22" s="26" t="s">
        <v>70</v>
      </c>
      <c r="B22" s="7"/>
      <c r="C22" s="18"/>
      <c r="D22" s="18"/>
      <c r="E22" s="19"/>
      <c r="F22" s="20"/>
    </row>
    <row r="23" spans="1:6" ht="23.25" thickBot="1" x14ac:dyDescent="0.3">
      <c r="A23" s="26"/>
      <c r="B23" s="6" t="s">
        <v>12</v>
      </c>
      <c r="C23" s="18">
        <v>-20351014.899999999</v>
      </c>
      <c r="D23" s="18">
        <v>-19876955.98</v>
      </c>
      <c r="E23" s="19">
        <f t="shared" si="0"/>
        <v>-474058.91999999806</v>
      </c>
      <c r="F23" s="20">
        <f t="shared" si="1"/>
        <v>2.3849673988159532E-2</v>
      </c>
    </row>
    <row r="24" spans="1:6" s="10" customFormat="1" ht="15.75" thickBot="1" x14ac:dyDescent="0.3">
      <c r="A24" s="26"/>
      <c r="B24" s="11" t="s">
        <v>71</v>
      </c>
      <c r="C24" s="21">
        <f>C23</f>
        <v>-20351014.899999999</v>
      </c>
      <c r="D24" s="21">
        <f>D23</f>
        <v>-19876955.98</v>
      </c>
      <c r="E24" s="22">
        <f t="shared" si="0"/>
        <v>-474058.91999999806</v>
      </c>
      <c r="F24" s="23">
        <f t="shared" si="1"/>
        <v>2.3849673988159532E-2</v>
      </c>
    </row>
    <row r="25" spans="1:6" ht="15.75" thickBot="1" x14ac:dyDescent="0.3">
      <c r="A25" s="26" t="s">
        <v>72</v>
      </c>
      <c r="B25" s="7"/>
      <c r="C25" s="18"/>
      <c r="D25" s="18"/>
      <c r="E25" s="19"/>
      <c r="F25" s="20"/>
    </row>
    <row r="26" spans="1:6" ht="23.25" thickBot="1" x14ac:dyDescent="0.3">
      <c r="A26" s="26"/>
      <c r="B26" s="6" t="s">
        <v>13</v>
      </c>
      <c r="C26" s="18">
        <v>-11545237.130000001</v>
      </c>
      <c r="D26" s="18">
        <v>-9286152.4100000001</v>
      </c>
      <c r="E26" s="19">
        <f t="shared" si="0"/>
        <v>-2259084.7200000007</v>
      </c>
      <c r="F26" s="20">
        <f t="shared" si="1"/>
        <v>0.24327456843883533</v>
      </c>
    </row>
    <row r="27" spans="1:6" ht="15.75" thickBot="1" x14ac:dyDescent="0.3">
      <c r="A27" s="26"/>
      <c r="B27" s="6" t="s">
        <v>14</v>
      </c>
      <c r="C27" s="24"/>
      <c r="D27" s="24"/>
      <c r="E27" s="19"/>
      <c r="F27" s="20"/>
    </row>
    <row r="28" spans="1:6" ht="23.25" thickBot="1" x14ac:dyDescent="0.3">
      <c r="A28" s="26"/>
      <c r="B28" s="6" t="s">
        <v>15</v>
      </c>
      <c r="C28" s="24"/>
      <c r="D28" s="24"/>
      <c r="E28" s="19"/>
      <c r="F28" s="20"/>
    </row>
    <row r="29" spans="1:6" ht="23.25" thickBot="1" x14ac:dyDescent="0.3">
      <c r="A29" s="26"/>
      <c r="B29" s="6" t="s">
        <v>16</v>
      </c>
      <c r="C29" s="18">
        <v>-8637623.3100000005</v>
      </c>
      <c r="D29" s="18">
        <v>-9936977.3300000001</v>
      </c>
      <c r="E29" s="19">
        <f t="shared" si="0"/>
        <v>1299354.0199999996</v>
      </c>
      <c r="F29" s="20">
        <f t="shared" si="1"/>
        <v>-0.13075948317575559</v>
      </c>
    </row>
    <row r="30" spans="1:6" ht="23.25" thickBot="1" x14ac:dyDescent="0.3">
      <c r="A30" s="26"/>
      <c r="B30" s="6" t="s">
        <v>17</v>
      </c>
      <c r="C30" s="18">
        <v>14595839.289999999</v>
      </c>
      <c r="D30" s="18">
        <v>16991256.079999998</v>
      </c>
      <c r="E30" s="19">
        <f t="shared" si="0"/>
        <v>-2395416.7899999991</v>
      </c>
      <c r="F30" s="20">
        <f t="shared" si="1"/>
        <v>-0.14097938249659994</v>
      </c>
    </row>
    <row r="31" spans="1:6" ht="23.25" thickBot="1" x14ac:dyDescent="0.3">
      <c r="A31" s="26"/>
      <c r="B31" s="6" t="s">
        <v>18</v>
      </c>
      <c r="C31" s="18">
        <v>1987857.2</v>
      </c>
      <c r="D31" s="18">
        <v>1262665.1599999999</v>
      </c>
      <c r="E31" s="19">
        <f t="shared" si="0"/>
        <v>725192.04</v>
      </c>
      <c r="F31" s="20">
        <f t="shared" si="1"/>
        <v>0.5743344023208814</v>
      </c>
    </row>
    <row r="32" spans="1:6" ht="23.25" thickBot="1" x14ac:dyDescent="0.3">
      <c r="A32" s="26"/>
      <c r="B32" s="6" t="s">
        <v>19</v>
      </c>
      <c r="C32" s="18">
        <v>5163686.8</v>
      </c>
      <c r="D32" s="18">
        <v>-401559.81</v>
      </c>
      <c r="E32" s="19">
        <f t="shared" si="0"/>
        <v>5565246.6099999994</v>
      </c>
      <c r="F32" s="20">
        <f t="shared" si="1"/>
        <v>-13.859072724434249</v>
      </c>
    </row>
    <row r="33" spans="1:6" ht="23.25" thickBot="1" x14ac:dyDescent="0.3">
      <c r="A33" s="26"/>
      <c r="B33" s="6" t="s">
        <v>20</v>
      </c>
      <c r="C33" s="18">
        <v>-950831.13</v>
      </c>
      <c r="D33" s="24"/>
      <c r="E33" s="19">
        <f t="shared" si="0"/>
        <v>-950831.13</v>
      </c>
      <c r="F33" s="20"/>
    </row>
    <row r="34" spans="1:6" ht="23.25" thickBot="1" x14ac:dyDescent="0.3">
      <c r="A34" s="26"/>
      <c r="B34" s="6" t="s">
        <v>21</v>
      </c>
      <c r="C34" s="18">
        <v>199337.74</v>
      </c>
      <c r="D34" s="18">
        <v>162029.57999999999</v>
      </c>
      <c r="E34" s="19">
        <f t="shared" si="0"/>
        <v>37308.160000000003</v>
      </c>
      <c r="F34" s="20">
        <f t="shared" si="1"/>
        <v>0.23025524104919612</v>
      </c>
    </row>
    <row r="35" spans="1:6" ht="15.75" thickBot="1" x14ac:dyDescent="0.3">
      <c r="A35" s="26"/>
      <c r="B35" s="6" t="s">
        <v>22</v>
      </c>
      <c r="C35" s="18">
        <v>201135.72</v>
      </c>
      <c r="D35" s="18">
        <v>-16226.14</v>
      </c>
      <c r="E35" s="19">
        <f t="shared" si="0"/>
        <v>217361.86</v>
      </c>
      <c r="F35" s="20">
        <f t="shared" si="1"/>
        <v>-13.395783593633482</v>
      </c>
    </row>
    <row r="36" spans="1:6" ht="23.25" thickBot="1" x14ac:dyDescent="0.3">
      <c r="A36" s="26"/>
      <c r="B36" s="6" t="s">
        <v>23</v>
      </c>
      <c r="C36" s="18">
        <v>3687901.71</v>
      </c>
      <c r="D36" s="18">
        <v>2951288.59</v>
      </c>
      <c r="E36" s="19">
        <f t="shared" si="0"/>
        <v>736613.12000000011</v>
      </c>
      <c r="F36" s="20">
        <f t="shared" si="1"/>
        <v>0.24959033911353282</v>
      </c>
    </row>
    <row r="37" spans="1:6" ht="23.25" thickBot="1" x14ac:dyDescent="0.3">
      <c r="A37" s="26"/>
      <c r="B37" s="6" t="s">
        <v>24</v>
      </c>
      <c r="C37" s="18">
        <v>70535.839999999997</v>
      </c>
      <c r="D37" s="18">
        <v>60168.78</v>
      </c>
      <c r="E37" s="19">
        <f t="shared" si="0"/>
        <v>10367.059999999998</v>
      </c>
      <c r="F37" s="20">
        <f t="shared" si="1"/>
        <v>0.17229965440549067</v>
      </c>
    </row>
    <row r="38" spans="1:6" ht="15.75" thickBot="1" x14ac:dyDescent="0.3">
      <c r="A38" s="26"/>
      <c r="B38" s="6" t="s">
        <v>25</v>
      </c>
      <c r="C38" s="18">
        <v>472236.5</v>
      </c>
      <c r="D38" s="18">
        <v>366591.8</v>
      </c>
      <c r="E38" s="19">
        <f t="shared" si="0"/>
        <v>105644.70000000001</v>
      </c>
      <c r="F38" s="20">
        <f t="shared" si="1"/>
        <v>0.28818075036048274</v>
      </c>
    </row>
    <row r="39" spans="1:6" ht="15.75" thickBot="1" x14ac:dyDescent="0.3">
      <c r="A39" s="26"/>
      <c r="B39" s="6" t="s">
        <v>26</v>
      </c>
      <c r="C39" s="24"/>
      <c r="D39" s="24"/>
      <c r="E39" s="19"/>
      <c r="F39" s="20"/>
    </row>
    <row r="40" spans="1:6" ht="15.75" thickBot="1" x14ac:dyDescent="0.3">
      <c r="A40" s="26"/>
      <c r="B40" s="6" t="s">
        <v>27</v>
      </c>
      <c r="C40" s="24"/>
      <c r="D40" s="24"/>
      <c r="E40" s="19"/>
      <c r="F40" s="20"/>
    </row>
    <row r="41" spans="1:6" s="10" customFormat="1" ht="15.75" thickBot="1" x14ac:dyDescent="0.3">
      <c r="A41" s="26"/>
      <c r="B41" s="11" t="s">
        <v>73</v>
      </c>
      <c r="C41" s="21">
        <f>SUM(C26:C40)</f>
        <v>5244839.2299999977</v>
      </c>
      <c r="D41" s="21">
        <f>SUM(D26:D40)</f>
        <v>2153084.2999999961</v>
      </c>
      <c r="E41" s="22">
        <f t="shared" si="0"/>
        <v>3091754.9300000016</v>
      </c>
      <c r="F41" s="23">
        <f t="shared" si="1"/>
        <v>1.4359655727367513</v>
      </c>
    </row>
    <row r="42" spans="1:6" ht="15.75" thickBot="1" x14ac:dyDescent="0.3">
      <c r="A42" s="26" t="s">
        <v>74</v>
      </c>
      <c r="B42" s="7"/>
      <c r="C42" s="18"/>
      <c r="D42" s="18"/>
      <c r="E42" s="19"/>
      <c r="F42" s="20"/>
    </row>
    <row r="43" spans="1:6" ht="23.25" thickBot="1" x14ac:dyDescent="0.3">
      <c r="A43" s="26"/>
      <c r="B43" s="6" t="s">
        <v>28</v>
      </c>
      <c r="C43" s="18">
        <v>-2205196.7799999998</v>
      </c>
      <c r="D43" s="18">
        <v>-2000025.47</v>
      </c>
      <c r="E43" s="19">
        <f t="shared" si="0"/>
        <v>-205171.30999999982</v>
      </c>
      <c r="F43" s="20">
        <f t="shared" si="1"/>
        <v>0.10258434858832063</v>
      </c>
    </row>
    <row r="44" spans="1:6" ht="23.25" thickBot="1" x14ac:dyDescent="0.3">
      <c r="A44" s="26"/>
      <c r="B44" s="6" t="s">
        <v>29</v>
      </c>
      <c r="C44" s="18">
        <v>-44675</v>
      </c>
      <c r="D44" s="18">
        <v>-46413.17</v>
      </c>
      <c r="E44" s="19">
        <f t="shared" si="0"/>
        <v>1738.1699999999983</v>
      </c>
      <c r="F44" s="20">
        <f t="shared" si="1"/>
        <v>-3.7449930698549537E-2</v>
      </c>
    </row>
    <row r="45" spans="1:6" ht="23.25" thickBot="1" x14ac:dyDescent="0.3">
      <c r="A45" s="26"/>
      <c r="B45" s="6" t="s">
        <v>30</v>
      </c>
      <c r="C45" s="18">
        <v>-367130</v>
      </c>
      <c r="D45" s="18">
        <v>-355335</v>
      </c>
      <c r="E45" s="19">
        <f t="shared" si="0"/>
        <v>-11795</v>
      </c>
      <c r="F45" s="20">
        <f t="shared" si="1"/>
        <v>3.3194028170599577E-2</v>
      </c>
    </row>
    <row r="46" spans="1:6" ht="23.25" thickBot="1" x14ac:dyDescent="0.3">
      <c r="A46" s="26"/>
      <c r="B46" s="6" t="s">
        <v>31</v>
      </c>
      <c r="C46" s="18">
        <v>-8754.5</v>
      </c>
      <c r="D46" s="18">
        <v>-4824.51</v>
      </c>
      <c r="E46" s="19">
        <f t="shared" si="0"/>
        <v>-3929.99</v>
      </c>
      <c r="F46" s="20">
        <f t="shared" si="1"/>
        <v>0.8145884245239412</v>
      </c>
    </row>
    <row r="47" spans="1:6" ht="23.25" thickBot="1" x14ac:dyDescent="0.3">
      <c r="A47" s="26"/>
      <c r="B47" s="6" t="s">
        <v>32</v>
      </c>
      <c r="C47" s="18">
        <v>-41170</v>
      </c>
      <c r="D47" s="18">
        <v>-31900</v>
      </c>
      <c r="E47" s="19">
        <f t="shared" si="0"/>
        <v>-9270</v>
      </c>
      <c r="F47" s="20">
        <f t="shared" si="1"/>
        <v>0.29059561128526645</v>
      </c>
    </row>
    <row r="48" spans="1:6" ht="23.25" thickBot="1" x14ac:dyDescent="0.3">
      <c r="A48" s="26"/>
      <c r="B48" s="6" t="s">
        <v>33</v>
      </c>
      <c r="C48" s="18">
        <v>-253175</v>
      </c>
      <c r="D48" s="18">
        <v>-245975</v>
      </c>
      <c r="E48" s="19">
        <f t="shared" si="0"/>
        <v>-7200</v>
      </c>
      <c r="F48" s="20">
        <f t="shared" si="1"/>
        <v>2.9271267405224108E-2</v>
      </c>
    </row>
    <row r="49" spans="1:6" ht="23.25" thickBot="1" x14ac:dyDescent="0.3">
      <c r="A49" s="26"/>
      <c r="B49" s="6" t="s">
        <v>34</v>
      </c>
      <c r="C49" s="18">
        <v>-2330</v>
      </c>
      <c r="D49" s="18">
        <v>-1540</v>
      </c>
      <c r="E49" s="19">
        <f t="shared" si="0"/>
        <v>-790</v>
      </c>
      <c r="F49" s="20">
        <f t="shared" si="1"/>
        <v>0.51298701298701299</v>
      </c>
    </row>
    <row r="50" spans="1:6" ht="23.25" thickBot="1" x14ac:dyDescent="0.3">
      <c r="A50" s="26"/>
      <c r="B50" s="6" t="s">
        <v>35</v>
      </c>
      <c r="C50" s="18">
        <v>-11110</v>
      </c>
      <c r="D50" s="18">
        <v>-14285</v>
      </c>
      <c r="E50" s="19">
        <f t="shared" si="0"/>
        <v>3175</v>
      </c>
      <c r="F50" s="20">
        <f t="shared" si="1"/>
        <v>-0.22226111305565277</v>
      </c>
    </row>
    <row r="51" spans="1:6" ht="23.25" thickBot="1" x14ac:dyDescent="0.3">
      <c r="A51" s="26"/>
      <c r="B51" s="6" t="s">
        <v>36</v>
      </c>
      <c r="C51" s="18">
        <v>-280340</v>
      </c>
      <c r="D51" s="18">
        <v>-269530</v>
      </c>
      <c r="E51" s="19">
        <f t="shared" si="0"/>
        <v>-10810</v>
      </c>
      <c r="F51" s="20">
        <f t="shared" si="1"/>
        <v>4.0106852669461658E-2</v>
      </c>
    </row>
    <row r="52" spans="1:6" ht="23.25" thickBot="1" x14ac:dyDescent="0.3">
      <c r="A52" s="26"/>
      <c r="B52" s="6" t="s">
        <v>37</v>
      </c>
      <c r="C52" s="18">
        <v>-16100</v>
      </c>
      <c r="D52" s="18">
        <v>-13750</v>
      </c>
      <c r="E52" s="19">
        <f t="shared" si="0"/>
        <v>-2350</v>
      </c>
      <c r="F52" s="20">
        <f t="shared" si="1"/>
        <v>0.1709090909090909</v>
      </c>
    </row>
    <row r="53" spans="1:6" ht="23.25" thickBot="1" x14ac:dyDescent="0.3">
      <c r="A53" s="26"/>
      <c r="B53" s="6" t="s">
        <v>38</v>
      </c>
      <c r="C53" s="18">
        <v>-116010</v>
      </c>
      <c r="D53" s="18">
        <v>-103500</v>
      </c>
      <c r="E53" s="19">
        <f t="shared" si="0"/>
        <v>-12510</v>
      </c>
      <c r="F53" s="20">
        <f t="shared" si="1"/>
        <v>0.1208695652173913</v>
      </c>
    </row>
    <row r="54" spans="1:6" ht="23.25" thickBot="1" x14ac:dyDescent="0.3">
      <c r="A54" s="26"/>
      <c r="B54" s="6" t="s">
        <v>39</v>
      </c>
      <c r="C54" s="18">
        <v>-12211</v>
      </c>
      <c r="D54" s="18">
        <v>-11816</v>
      </c>
      <c r="E54" s="19">
        <f t="shared" si="0"/>
        <v>-395</v>
      </c>
      <c r="F54" s="20">
        <f t="shared" si="1"/>
        <v>3.3429248476641839E-2</v>
      </c>
    </row>
    <row r="55" spans="1:6" ht="23.25" thickBot="1" x14ac:dyDescent="0.3">
      <c r="A55" s="26"/>
      <c r="B55" s="6" t="s">
        <v>40</v>
      </c>
      <c r="C55" s="18">
        <v>-241125.67</v>
      </c>
      <c r="D55" s="18">
        <v>-385831.55</v>
      </c>
      <c r="E55" s="19">
        <f t="shared" si="0"/>
        <v>144705.87999999998</v>
      </c>
      <c r="F55" s="20">
        <f t="shared" si="1"/>
        <v>-0.3750493706385597</v>
      </c>
    </row>
    <row r="56" spans="1:6" ht="23.25" thickBot="1" x14ac:dyDescent="0.3">
      <c r="A56" s="26"/>
      <c r="B56" s="6" t="s">
        <v>41</v>
      </c>
      <c r="C56" s="18">
        <v>-198960.93</v>
      </c>
      <c r="D56" s="18">
        <v>-203525.1</v>
      </c>
      <c r="E56" s="19">
        <f t="shared" si="0"/>
        <v>4564.1700000000128</v>
      </c>
      <c r="F56" s="20">
        <f t="shared" si="1"/>
        <v>-2.2425587802192518E-2</v>
      </c>
    </row>
    <row r="57" spans="1:6" ht="23.25" thickBot="1" x14ac:dyDescent="0.3">
      <c r="A57" s="26"/>
      <c r="B57" s="6" t="s">
        <v>42</v>
      </c>
      <c r="C57" s="18">
        <v>-20486.12</v>
      </c>
      <c r="D57" s="18">
        <v>-53722.38</v>
      </c>
      <c r="E57" s="19">
        <f t="shared" si="0"/>
        <v>33236.259999999995</v>
      </c>
      <c r="F57" s="20">
        <f t="shared" si="1"/>
        <v>-0.61866693173310627</v>
      </c>
    </row>
    <row r="58" spans="1:6" ht="23.25" thickBot="1" x14ac:dyDescent="0.3">
      <c r="A58" s="26"/>
      <c r="B58" s="6" t="s">
        <v>43</v>
      </c>
      <c r="C58" s="18">
        <v>-43393.3</v>
      </c>
      <c r="D58" s="18">
        <v>-52250.48</v>
      </c>
      <c r="E58" s="19">
        <f t="shared" si="0"/>
        <v>8857.18</v>
      </c>
      <c r="F58" s="20">
        <f t="shared" si="1"/>
        <v>-0.16951384944214867</v>
      </c>
    </row>
    <row r="59" spans="1:6" ht="23.25" thickBot="1" x14ac:dyDescent="0.3">
      <c r="A59" s="26"/>
      <c r="B59" s="6" t="s">
        <v>44</v>
      </c>
      <c r="C59" s="24"/>
      <c r="D59" s="24"/>
      <c r="E59" s="19"/>
      <c r="F59" s="20"/>
    </row>
    <row r="60" spans="1:6" ht="23.25" thickBot="1" x14ac:dyDescent="0.3">
      <c r="A60" s="26"/>
      <c r="B60" s="6" t="s">
        <v>45</v>
      </c>
      <c r="C60" s="18">
        <v>-290</v>
      </c>
      <c r="D60" s="24"/>
      <c r="E60" s="19">
        <f t="shared" si="0"/>
        <v>-290</v>
      </c>
      <c r="F60" s="20"/>
    </row>
    <row r="61" spans="1:6" ht="15.75" thickBot="1" x14ac:dyDescent="0.3">
      <c r="A61" s="26"/>
      <c r="B61" s="6" t="s">
        <v>46</v>
      </c>
      <c r="C61" s="18">
        <v>-516</v>
      </c>
      <c r="D61" s="18">
        <v>-344</v>
      </c>
      <c r="E61" s="19">
        <f t="shared" si="0"/>
        <v>-172</v>
      </c>
      <c r="F61" s="20">
        <f t="shared" si="1"/>
        <v>0.5</v>
      </c>
    </row>
    <row r="62" spans="1:6" ht="15.75" thickBot="1" x14ac:dyDescent="0.3">
      <c r="A62" s="26"/>
      <c r="B62" s="6" t="s">
        <v>47</v>
      </c>
      <c r="C62" s="18">
        <v>-2017.8</v>
      </c>
      <c r="D62" s="18">
        <v>-2283.3000000000002</v>
      </c>
      <c r="E62" s="19">
        <f t="shared" si="0"/>
        <v>265.50000000000023</v>
      </c>
      <c r="F62" s="20">
        <f t="shared" si="1"/>
        <v>-0.11627906976744196</v>
      </c>
    </row>
    <row r="63" spans="1:6" s="10" customFormat="1" ht="15.75" thickBot="1" x14ac:dyDescent="0.3">
      <c r="A63" s="26"/>
      <c r="B63" s="11" t="s">
        <v>75</v>
      </c>
      <c r="C63" s="21">
        <f>SUM(C43:C62)</f>
        <v>-3864992.0999999996</v>
      </c>
      <c r="D63" s="21">
        <f>SUM(D43:D62)</f>
        <v>-3796850.959999999</v>
      </c>
      <c r="E63" s="22">
        <f t="shared" si="0"/>
        <v>-68141.140000000596</v>
      </c>
      <c r="F63" s="23">
        <f t="shared" si="1"/>
        <v>1.7946751325735633E-2</v>
      </c>
    </row>
    <row r="64" spans="1:6" ht="15.75" thickBot="1" x14ac:dyDescent="0.3">
      <c r="A64" s="26" t="s">
        <v>65</v>
      </c>
      <c r="B64" s="7"/>
      <c r="C64" s="18"/>
      <c r="D64" s="18"/>
      <c r="E64" s="19"/>
      <c r="F64" s="20"/>
    </row>
    <row r="65" spans="1:6" ht="15.75" thickBot="1" x14ac:dyDescent="0.3">
      <c r="A65" s="26"/>
      <c r="B65" s="8" t="s">
        <v>78</v>
      </c>
      <c r="C65" s="18">
        <f>C12+C21+C24+C41+C63</f>
        <v>-752010969.38000011</v>
      </c>
      <c r="D65" s="18">
        <f>D12+D21+D24+D41+D63</f>
        <v>-667587076.16000009</v>
      </c>
      <c r="E65" s="19">
        <f t="shared" si="0"/>
        <v>-84423893.220000029</v>
      </c>
      <c r="F65" s="20">
        <f t="shared" si="1"/>
        <v>0.12646124563347033</v>
      </c>
    </row>
    <row r="66" spans="1:6" ht="15.75" thickBot="1" x14ac:dyDescent="0.3">
      <c r="A66" s="26" t="s">
        <v>76</v>
      </c>
      <c r="B66" s="7"/>
      <c r="C66" s="18"/>
      <c r="D66" s="18"/>
      <c r="E66" s="19"/>
      <c r="F66" s="20"/>
    </row>
    <row r="67" spans="1:6" ht="15.75" thickBot="1" x14ac:dyDescent="0.3">
      <c r="A67" s="26"/>
      <c r="B67" s="6" t="s">
        <v>56</v>
      </c>
      <c r="C67" s="18">
        <v>19019704.379999999</v>
      </c>
      <c r="D67" s="18">
        <v>17228077.699999999</v>
      </c>
      <c r="E67" s="19">
        <f t="shared" si="0"/>
        <v>1791626.6799999997</v>
      </c>
      <c r="F67" s="20">
        <f t="shared" si="1"/>
        <v>0.1039945785710033</v>
      </c>
    </row>
    <row r="68" spans="1:6" ht="23.25" thickBot="1" x14ac:dyDescent="0.3">
      <c r="A68" s="26"/>
      <c r="B68" s="6" t="s">
        <v>57</v>
      </c>
      <c r="C68" s="18">
        <v>49617.72</v>
      </c>
      <c r="D68" s="18">
        <v>-117857.46</v>
      </c>
      <c r="E68" s="19">
        <f t="shared" si="0"/>
        <v>167475.18</v>
      </c>
      <c r="F68" s="20">
        <f t="shared" si="1"/>
        <v>-1.4209977034970886</v>
      </c>
    </row>
    <row r="69" spans="1:6" s="10" customFormat="1" ht="15.75" thickBot="1" x14ac:dyDescent="0.3">
      <c r="A69" s="26"/>
      <c r="B69" s="11" t="s">
        <v>77</v>
      </c>
      <c r="C69" s="21">
        <f>SUM(C67:C68)</f>
        <v>19069322.099999998</v>
      </c>
      <c r="D69" s="21">
        <f>SUM(D67:D68)</f>
        <v>17110220.239999998</v>
      </c>
      <c r="E69" s="22">
        <f t="shared" si="0"/>
        <v>1959101.8599999994</v>
      </c>
      <c r="F69" s="23">
        <f t="shared" si="1"/>
        <v>0.11449892710440059</v>
      </c>
    </row>
    <row r="70" spans="1:6" ht="15.75" thickBot="1" x14ac:dyDescent="0.3">
      <c r="A70" s="26" t="s">
        <v>79</v>
      </c>
      <c r="B70" s="7"/>
      <c r="C70" s="18"/>
      <c r="D70" s="18"/>
      <c r="E70" s="19"/>
      <c r="F70" s="20"/>
    </row>
    <row r="71" spans="1:6" ht="15.75" thickBot="1" x14ac:dyDescent="0.3">
      <c r="A71" s="26"/>
      <c r="B71" s="7" t="s">
        <v>80</v>
      </c>
      <c r="C71" s="18">
        <v>325018901.56</v>
      </c>
      <c r="D71" s="18">
        <v>260588415.97999999</v>
      </c>
      <c r="E71" s="19">
        <f t="shared" si="0"/>
        <v>64430485.580000013</v>
      </c>
      <c r="F71" s="20">
        <f t="shared" si="1"/>
        <v>0.24724999895983488</v>
      </c>
    </row>
    <row r="72" spans="1:6" ht="15.75" thickBot="1" x14ac:dyDescent="0.3">
      <c r="A72" s="26" t="s">
        <v>86</v>
      </c>
      <c r="B72" s="7"/>
      <c r="C72" s="18"/>
      <c r="D72" s="18"/>
      <c r="E72" s="19"/>
      <c r="F72" s="20"/>
    </row>
    <row r="73" spans="1:6" s="10" customFormat="1" ht="15.75" thickBot="1" x14ac:dyDescent="0.3">
      <c r="A73" s="26"/>
      <c r="B73" s="11" t="s">
        <v>87</v>
      </c>
      <c r="C73" s="21">
        <f>C65+C69+C71</f>
        <v>-407922745.72000009</v>
      </c>
      <c r="D73" s="21">
        <f>D65+D69+D71</f>
        <v>-389888439.94000006</v>
      </c>
      <c r="E73" s="22">
        <f t="shared" ref="E73:E93" si="2">C73-D73</f>
        <v>-18034305.780000031</v>
      </c>
      <c r="F73" s="23">
        <f t="shared" ref="F73:F93" si="3">E73/D73</f>
        <v>4.6255041013207085E-2</v>
      </c>
    </row>
    <row r="74" spans="1:6" ht="15.75" thickBot="1" x14ac:dyDescent="0.3">
      <c r="A74" s="26" t="s">
        <v>81</v>
      </c>
      <c r="B74" s="7"/>
      <c r="C74" s="18"/>
      <c r="D74" s="18"/>
      <c r="E74" s="19"/>
      <c r="F74" s="20"/>
    </row>
    <row r="75" spans="1:6" s="10" customFormat="1" ht="15.75" thickBot="1" x14ac:dyDescent="0.3">
      <c r="A75" s="26"/>
      <c r="B75" s="11" t="s">
        <v>82</v>
      </c>
      <c r="C75" s="21">
        <v>151631034.18000001</v>
      </c>
      <c r="D75" s="21">
        <v>141645943.30000001</v>
      </c>
      <c r="E75" s="22">
        <f t="shared" si="2"/>
        <v>9985090.8799999952</v>
      </c>
      <c r="F75" s="23">
        <f t="shared" si="3"/>
        <v>7.0493306390370825E-2</v>
      </c>
    </row>
    <row r="76" spans="1:6" ht="15.75" thickBot="1" x14ac:dyDescent="0.3">
      <c r="A76" s="26" t="s">
        <v>83</v>
      </c>
      <c r="B76" s="7"/>
      <c r="C76" s="18"/>
      <c r="D76" s="18"/>
      <c r="E76" s="19"/>
      <c r="F76" s="20"/>
    </row>
    <row r="77" spans="1:6" s="10" customFormat="1" ht="23.25" thickBot="1" x14ac:dyDescent="0.3">
      <c r="A77" s="26"/>
      <c r="B77" s="11" t="s">
        <v>84</v>
      </c>
      <c r="C77" s="21">
        <v>15291408.58</v>
      </c>
      <c r="D77" s="21">
        <v>13298002.43</v>
      </c>
      <c r="E77" s="22">
        <f t="shared" si="2"/>
        <v>1993406.1500000004</v>
      </c>
      <c r="F77" s="23">
        <f t="shared" si="3"/>
        <v>0.14990267602169483</v>
      </c>
    </row>
    <row r="78" spans="1:6" ht="15.75" thickBot="1" x14ac:dyDescent="0.3">
      <c r="A78" s="26" t="s">
        <v>85</v>
      </c>
      <c r="B78" s="7"/>
      <c r="C78" s="18"/>
      <c r="D78" s="18"/>
      <c r="E78" s="19"/>
      <c r="F78" s="20"/>
    </row>
    <row r="79" spans="1:6" ht="23.25" thickBot="1" x14ac:dyDescent="0.3">
      <c r="A79" s="26"/>
      <c r="B79" s="6" t="s">
        <v>48</v>
      </c>
      <c r="C79" s="18">
        <v>810501</v>
      </c>
      <c r="D79" s="18">
        <v>752878.43</v>
      </c>
      <c r="E79" s="19">
        <f t="shared" si="2"/>
        <v>57622.569999999949</v>
      </c>
      <c r="F79" s="20">
        <f t="shared" si="3"/>
        <v>7.6536353950265174E-2</v>
      </c>
    </row>
    <row r="80" spans="1:6" ht="23.25" thickBot="1" x14ac:dyDescent="0.3">
      <c r="A80" s="26"/>
      <c r="B80" s="6" t="s">
        <v>49</v>
      </c>
      <c r="C80" s="18">
        <v>-31672</v>
      </c>
      <c r="D80" s="18">
        <v>-25505</v>
      </c>
      <c r="E80" s="19">
        <f t="shared" si="2"/>
        <v>-6167</v>
      </c>
      <c r="F80" s="20">
        <f t="shared" si="3"/>
        <v>0.24179572632817095</v>
      </c>
    </row>
    <row r="81" spans="1:6" ht="23.25" thickBot="1" x14ac:dyDescent="0.3">
      <c r="A81" s="26"/>
      <c r="B81" s="6" t="s">
        <v>50</v>
      </c>
      <c r="C81" s="18">
        <v>-369143.52</v>
      </c>
      <c r="D81" s="18">
        <v>-438172.55</v>
      </c>
      <c r="E81" s="19">
        <f t="shared" si="2"/>
        <v>69029.02999999997</v>
      </c>
      <c r="F81" s="20">
        <f t="shared" si="3"/>
        <v>-0.15753846287267417</v>
      </c>
    </row>
    <row r="82" spans="1:6" ht="23.25" thickBot="1" x14ac:dyDescent="0.3">
      <c r="A82" s="26"/>
      <c r="B82" s="6" t="s">
        <v>51</v>
      </c>
      <c r="C82" s="18">
        <v>6292603.3799999999</v>
      </c>
      <c r="D82" s="18">
        <v>5746717.7800000003</v>
      </c>
      <c r="E82" s="19">
        <f t="shared" si="2"/>
        <v>545885.59999999963</v>
      </c>
      <c r="F82" s="20">
        <f t="shared" si="3"/>
        <v>9.4990848845895398E-2</v>
      </c>
    </row>
    <row r="83" spans="1:6" ht="23.25" thickBot="1" x14ac:dyDescent="0.3">
      <c r="A83" s="26"/>
      <c r="B83" s="6" t="s">
        <v>52</v>
      </c>
      <c r="C83" s="18">
        <v>22282721.77</v>
      </c>
      <c r="D83" s="18">
        <v>21599202.739999998</v>
      </c>
      <c r="E83" s="19">
        <f t="shared" si="2"/>
        <v>683519.03000000119</v>
      </c>
      <c r="F83" s="20">
        <f t="shared" si="3"/>
        <v>3.1645567580796792E-2</v>
      </c>
    </row>
    <row r="84" spans="1:6" ht="15.75" thickBot="1" x14ac:dyDescent="0.3">
      <c r="A84" s="26"/>
      <c r="B84" s="6" t="s">
        <v>53</v>
      </c>
      <c r="C84" s="18">
        <v>-980483.64</v>
      </c>
      <c r="D84" s="18">
        <v>-836632.79</v>
      </c>
      <c r="E84" s="19">
        <f t="shared" si="2"/>
        <v>-143850.84999999998</v>
      </c>
      <c r="F84" s="20">
        <f t="shared" si="3"/>
        <v>0.17194024872011049</v>
      </c>
    </row>
    <row r="85" spans="1:6" ht="15.75" thickBot="1" x14ac:dyDescent="0.3">
      <c r="A85" s="26"/>
      <c r="B85" s="6" t="s">
        <v>54</v>
      </c>
      <c r="C85" s="18">
        <v>272048.46999999997</v>
      </c>
      <c r="D85" s="24"/>
      <c r="E85" s="19">
        <f t="shared" si="2"/>
        <v>272048.46999999997</v>
      </c>
      <c r="F85" s="20"/>
    </row>
    <row r="86" spans="1:6" ht="23.25" thickBot="1" x14ac:dyDescent="0.3">
      <c r="A86" s="26"/>
      <c r="B86" s="6" t="s">
        <v>55</v>
      </c>
      <c r="C86" s="18">
        <v>1658508.73</v>
      </c>
      <c r="D86" s="18">
        <v>1767110.27</v>
      </c>
      <c r="E86" s="19">
        <f t="shared" si="2"/>
        <v>-108601.54000000004</v>
      </c>
      <c r="F86" s="20">
        <f t="shared" si="3"/>
        <v>-6.1457138155843569E-2</v>
      </c>
    </row>
    <row r="87" spans="1:6" s="10" customFormat="1" ht="15.75" thickBot="1" x14ac:dyDescent="0.3">
      <c r="A87" s="26"/>
      <c r="B87" s="11" t="s">
        <v>88</v>
      </c>
      <c r="C87" s="21">
        <v>29935084.190000001</v>
      </c>
      <c r="D87" s="21">
        <v>28565598.879999999</v>
      </c>
      <c r="E87" s="22">
        <f t="shared" si="2"/>
        <v>1369485.3100000024</v>
      </c>
      <c r="F87" s="23">
        <f t="shared" si="3"/>
        <v>4.7941767849958773E-2</v>
      </c>
    </row>
    <row r="88" spans="1:6" ht="15.75" thickBot="1" x14ac:dyDescent="0.3">
      <c r="A88" s="26" t="s">
        <v>89</v>
      </c>
      <c r="B88" s="7"/>
      <c r="C88" s="18"/>
      <c r="D88" s="18"/>
      <c r="E88" s="19"/>
      <c r="F88" s="20"/>
    </row>
    <row r="89" spans="1:6" s="10" customFormat="1" ht="15.75" thickBot="1" x14ac:dyDescent="0.3">
      <c r="A89" s="26"/>
      <c r="B89" s="11" t="s">
        <v>90</v>
      </c>
      <c r="C89" s="21">
        <v>79733794.790000007</v>
      </c>
      <c r="D89" s="21">
        <v>76288698.980000004</v>
      </c>
      <c r="E89" s="22">
        <f t="shared" si="2"/>
        <v>3445095.8100000024</v>
      </c>
      <c r="F89" s="23">
        <f t="shared" si="3"/>
        <v>4.5158665124216832E-2</v>
      </c>
    </row>
    <row r="90" spans="1:6" ht="15.75" thickBot="1" x14ac:dyDescent="0.3">
      <c r="A90" s="26" t="s">
        <v>91</v>
      </c>
      <c r="B90" s="7"/>
      <c r="C90" s="18"/>
      <c r="D90" s="18"/>
      <c r="E90" s="19"/>
      <c r="F90" s="20"/>
    </row>
    <row r="91" spans="1:6" s="10" customFormat="1" ht="15.75" thickBot="1" x14ac:dyDescent="0.3">
      <c r="A91" s="26"/>
      <c r="B91" s="12" t="s">
        <v>92</v>
      </c>
      <c r="C91" s="21">
        <f>C69+C71+C75+C77+C87+C89</f>
        <v>620679545.39999998</v>
      </c>
      <c r="D91" s="21">
        <f>D69+D71+D75+D77+D87+D89</f>
        <v>537496879.80999994</v>
      </c>
      <c r="E91" s="22">
        <f t="shared" si="2"/>
        <v>83182665.590000033</v>
      </c>
      <c r="F91" s="23">
        <f t="shared" si="3"/>
        <v>0.15475934598802568</v>
      </c>
    </row>
    <row r="92" spans="1:6" ht="15.75" thickBot="1" x14ac:dyDescent="0.3">
      <c r="A92" s="26" t="s">
        <v>93</v>
      </c>
      <c r="B92" s="8"/>
      <c r="C92" s="18"/>
      <c r="D92" s="18"/>
      <c r="E92" s="19"/>
      <c r="F92" s="20"/>
    </row>
    <row r="93" spans="1:6" s="10" customFormat="1" ht="15.75" thickBot="1" x14ac:dyDescent="0.3">
      <c r="A93" s="26"/>
      <c r="B93" s="13" t="s">
        <v>94</v>
      </c>
      <c r="C93" s="21">
        <f>C65+C91</f>
        <v>-131331423.98000014</v>
      </c>
      <c r="D93" s="21">
        <f>D65+D91</f>
        <v>-130090196.35000014</v>
      </c>
      <c r="E93" s="22">
        <f t="shared" si="2"/>
        <v>-1241227.6299999952</v>
      </c>
      <c r="F93" s="23">
        <f t="shared" si="3"/>
        <v>9.5412849301921582E-3</v>
      </c>
    </row>
  </sheetData>
  <pageMargins left="0.75" right="0.75" top="1" bottom="1" header="0.5" footer="0.5"/>
  <pageSetup scale="82" fitToHeight="0" orientation="portrait" r:id="rId1"/>
  <rowBreaks count="2" manualBreakCount="2">
    <brk id="41" max="16383" man="1"/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D46AB9A8E2449A11686668A487E99" ma:contentTypeVersion="76" ma:contentTypeDescription="" ma:contentTypeScope="" ma:versionID="9da700eab9fb77bc81505a4e6b9069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2018-04-27T07:00:00+00:00</OpenedDate>
    <SignificantOrder xmlns="dc463f71-b30c-4ab2-9473-d307f9d35888">false</SignificantOrder>
    <Date1 xmlns="dc463f71-b30c-4ab2-9473-d307f9d35888">2018-04-27T07:00:00+00:00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180362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11D2EF7-9A6E-4D83-8FF7-A85A98F26344}"/>
</file>

<file path=customXml/itemProps2.xml><?xml version="1.0" encoding="utf-8"?>
<ds:datastoreItem xmlns:ds="http://schemas.openxmlformats.org/officeDocument/2006/customXml" ds:itemID="{D8B60AE9-6AA3-4EA4-AC59-CC59F66F2D84}"/>
</file>

<file path=customXml/itemProps3.xml><?xml version="1.0" encoding="utf-8"?>
<ds:datastoreItem xmlns:ds="http://schemas.openxmlformats.org/officeDocument/2006/customXml" ds:itemID="{FF8EFA38-3DA3-416E-AABD-3E2DCBD636B9}"/>
</file>

<file path=customXml/itemProps4.xml><?xml version="1.0" encoding="utf-8"?>
<ds:datastoreItem xmlns:ds="http://schemas.openxmlformats.org/officeDocument/2006/customXml" ds:itemID="{9EAFBE25-2D9C-47FA-B861-3B68B601E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ZFP_M01_Z5000_MNTHLY_IS_TMP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Walker, Kyle T.</cp:lastModifiedBy>
  <cp:lastPrinted>2018-04-25T23:42:51Z</cp:lastPrinted>
  <dcterms:created xsi:type="dcterms:W3CDTF">2018-04-19T18:32:43Z</dcterms:created>
  <dcterms:modified xsi:type="dcterms:W3CDTF">2018-04-25T23:43:22Z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0x0101006E56B4D1795A2E4DB2F0B01679ED314A00B61D46AB9A8E2449A11686668A487E99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