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10" windowWidth="22695" windowHeight="1020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Titles" localSheetId="3">'Unallocated Detail (C)'!$1:$4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H54" i="5" l="1"/>
  <c r="G321" i="11" l="1"/>
  <c r="H321" i="11"/>
  <c r="H318" i="11"/>
  <c r="H317" i="11"/>
  <c r="H316" i="11"/>
  <c r="H315" i="11"/>
  <c r="H314" i="11"/>
  <c r="H312" i="11"/>
  <c r="H310" i="11"/>
  <c r="G315" i="11"/>
  <c r="G313" i="11"/>
  <c r="G307" i="11"/>
  <c r="G306" i="11"/>
  <c r="G305" i="11"/>
  <c r="G303" i="11"/>
  <c r="G302" i="11"/>
  <c r="H300" i="11"/>
  <c r="H298" i="11"/>
  <c r="H297" i="11"/>
  <c r="G296" i="11"/>
  <c r="G295" i="11"/>
  <c r="G294" i="11"/>
  <c r="G293" i="11"/>
  <c r="H291" i="11"/>
  <c r="H290" i="11"/>
  <c r="H289" i="11"/>
  <c r="H288" i="11"/>
  <c r="H287" i="11"/>
  <c r="H286" i="11"/>
  <c r="H285" i="11"/>
  <c r="G284" i="11"/>
  <c r="G304" i="11"/>
  <c r="G300" i="11"/>
  <c r="G292" i="11"/>
  <c r="G288" i="11"/>
  <c r="H277" i="11"/>
  <c r="G277" i="11"/>
  <c r="G275" i="11"/>
  <c r="H275" i="11"/>
  <c r="G276" i="11"/>
  <c r="H271" i="11"/>
  <c r="H261" i="11"/>
  <c r="H258" i="11"/>
  <c r="H257" i="11"/>
  <c r="H256" i="11"/>
  <c r="H255" i="11"/>
  <c r="H254" i="11"/>
  <c r="H253" i="11"/>
  <c r="G255" i="11"/>
  <c r="H247" i="11"/>
  <c r="H246" i="11"/>
  <c r="G246" i="11"/>
  <c r="H241" i="11"/>
  <c r="H235" i="11"/>
  <c r="H234" i="11"/>
  <c r="H233" i="11"/>
  <c r="H232" i="11"/>
  <c r="H231" i="11"/>
  <c r="H229" i="11"/>
  <c r="H228" i="11"/>
  <c r="H226" i="11"/>
  <c r="H224" i="11"/>
  <c r="H223" i="11"/>
  <c r="G232" i="11"/>
  <c r="G229" i="11"/>
  <c r="G228" i="11"/>
  <c r="G225" i="11"/>
  <c r="G217" i="11"/>
  <c r="H217" i="11"/>
  <c r="G215" i="11"/>
  <c r="H215" i="11"/>
  <c r="G213" i="11"/>
  <c r="H212" i="11"/>
  <c r="G212" i="11"/>
  <c r="G211" i="11"/>
  <c r="G208" i="11"/>
  <c r="H208" i="11"/>
  <c r="H206" i="11"/>
  <c r="H201" i="11"/>
  <c r="H200" i="11"/>
  <c r="H199" i="11"/>
  <c r="H198" i="11"/>
  <c r="H196" i="11"/>
  <c r="H194" i="11"/>
  <c r="H192" i="11"/>
  <c r="H190" i="11"/>
  <c r="H189" i="11"/>
  <c r="H187" i="11"/>
  <c r="H186" i="11"/>
  <c r="H185" i="11"/>
  <c r="H184" i="11"/>
  <c r="H183" i="11"/>
  <c r="H182" i="11"/>
  <c r="H180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G198" i="11"/>
  <c r="G194" i="11"/>
  <c r="G190" i="11"/>
  <c r="G189" i="11"/>
  <c r="G187" i="11"/>
  <c r="G182" i="11"/>
  <c r="G178" i="11"/>
  <c r="G174" i="11"/>
  <c r="G173" i="11"/>
  <c r="G171" i="11"/>
  <c r="H163" i="11"/>
  <c r="G162" i="11"/>
  <c r="H161" i="11"/>
  <c r="H159" i="11"/>
  <c r="H158" i="11"/>
  <c r="H157" i="11"/>
  <c r="H156" i="11"/>
  <c r="H155" i="11"/>
  <c r="H154" i="11"/>
  <c r="H152" i="11"/>
  <c r="H151" i="11"/>
  <c r="G150" i="11"/>
  <c r="H149" i="11"/>
  <c r="H147" i="11"/>
  <c r="H146" i="11"/>
  <c r="H145" i="11"/>
  <c r="H144" i="11"/>
  <c r="G143" i="11"/>
  <c r="H142" i="11"/>
  <c r="G141" i="11"/>
  <c r="H140" i="11"/>
  <c r="H138" i="11"/>
  <c r="H137" i="11"/>
  <c r="H136" i="11"/>
  <c r="G160" i="11"/>
  <c r="G153" i="11"/>
  <c r="G152" i="11"/>
  <c r="G148" i="11"/>
  <c r="G144" i="11"/>
  <c r="G137" i="11"/>
  <c r="H133" i="11"/>
  <c r="H132" i="11"/>
  <c r="H131" i="11"/>
  <c r="H130" i="11"/>
  <c r="H129" i="11"/>
  <c r="H128" i="11"/>
  <c r="H127" i="11"/>
  <c r="H125" i="11"/>
  <c r="H124" i="11"/>
  <c r="H123" i="11"/>
  <c r="H122" i="11"/>
  <c r="H121" i="11"/>
  <c r="H120" i="11"/>
  <c r="G119" i="11"/>
  <c r="H119" i="11"/>
  <c r="H118" i="11"/>
  <c r="H117" i="11"/>
  <c r="H116" i="11"/>
  <c r="G115" i="11"/>
  <c r="H114" i="11"/>
  <c r="G113" i="11"/>
  <c r="I113" i="11" s="1"/>
  <c r="H112" i="11"/>
  <c r="H111" i="11"/>
  <c r="H110" i="11"/>
  <c r="H109" i="11"/>
  <c r="G108" i="11"/>
  <c r="H108" i="11"/>
  <c r="H107" i="11"/>
  <c r="G106" i="11"/>
  <c r="I106" i="11" s="1"/>
  <c r="H105" i="11"/>
  <c r="H104" i="11"/>
  <c r="H103" i="11"/>
  <c r="H102" i="11"/>
  <c r="G101" i="11"/>
  <c r="H99" i="11"/>
  <c r="H98" i="11"/>
  <c r="H97" i="11"/>
  <c r="H96" i="11"/>
  <c r="G95" i="11"/>
  <c r="H95" i="11"/>
  <c r="H94" i="11"/>
  <c r="H93" i="11"/>
  <c r="H92" i="11"/>
  <c r="H91" i="11"/>
  <c r="H90" i="11"/>
  <c r="H89" i="11"/>
  <c r="H88" i="11"/>
  <c r="H87" i="11"/>
  <c r="H85" i="11"/>
  <c r="G84" i="11"/>
  <c r="H83" i="11"/>
  <c r="G82" i="11"/>
  <c r="H81" i="11"/>
  <c r="H79" i="11"/>
  <c r="H78" i="11"/>
  <c r="G77" i="11"/>
  <c r="H76" i="11"/>
  <c r="G75" i="11"/>
  <c r="H74" i="11"/>
  <c r="G73" i="11"/>
  <c r="H72" i="11"/>
  <c r="H71" i="11"/>
  <c r="H70" i="11"/>
  <c r="H69" i="11"/>
  <c r="H68" i="11"/>
  <c r="G128" i="11"/>
  <c r="G126" i="11"/>
  <c r="G120" i="11"/>
  <c r="G118" i="11"/>
  <c r="I118" i="11" s="1"/>
  <c r="G112" i="11"/>
  <c r="G110" i="11"/>
  <c r="G104" i="11"/>
  <c r="G102" i="11"/>
  <c r="I102" i="11" s="1"/>
  <c r="G96" i="11"/>
  <c r="G94" i="11"/>
  <c r="G88" i="11"/>
  <c r="G86" i="11"/>
  <c r="G80" i="11"/>
  <c r="G78" i="11"/>
  <c r="I78" i="11" s="1"/>
  <c r="G72" i="11"/>
  <c r="G70" i="11"/>
  <c r="I70" i="11" s="1"/>
  <c r="H58" i="11"/>
  <c r="H55" i="11"/>
  <c r="G55" i="11"/>
  <c r="H52" i="11"/>
  <c r="H50" i="11"/>
  <c r="H49" i="11"/>
  <c r="H47" i="11"/>
  <c r="H46" i="11"/>
  <c r="G46" i="11"/>
  <c r="G50" i="11"/>
  <c r="G49" i="11"/>
  <c r="H43" i="11"/>
  <c r="G43" i="11"/>
  <c r="G42" i="11"/>
  <c r="H35" i="11"/>
  <c r="H33" i="11"/>
  <c r="H32" i="11"/>
  <c r="H31" i="11"/>
  <c r="H30" i="11"/>
  <c r="H28" i="11"/>
  <c r="H26" i="11"/>
  <c r="G34" i="11"/>
  <c r="G33" i="11"/>
  <c r="G30" i="11"/>
  <c r="G25" i="11"/>
  <c r="H21" i="11"/>
  <c r="G21" i="11"/>
  <c r="H18" i="11"/>
  <c r="H322" i="11"/>
  <c r="G322" i="11"/>
  <c r="G318" i="11"/>
  <c r="G317" i="11"/>
  <c r="G316" i="11"/>
  <c r="G314" i="11"/>
  <c r="H313" i="11"/>
  <c r="G312" i="11"/>
  <c r="H311" i="11"/>
  <c r="G311" i="11"/>
  <c r="G310" i="11"/>
  <c r="H307" i="11"/>
  <c r="H306" i="11"/>
  <c r="H305" i="11"/>
  <c r="H304" i="11"/>
  <c r="H303" i="11"/>
  <c r="H302" i="11"/>
  <c r="H301" i="11"/>
  <c r="H299" i="11"/>
  <c r="G298" i="11"/>
  <c r="H296" i="11"/>
  <c r="H295" i="11"/>
  <c r="H294" i="11"/>
  <c r="H293" i="11"/>
  <c r="H292" i="11"/>
  <c r="G291" i="11"/>
  <c r="G290" i="11"/>
  <c r="G289" i="11"/>
  <c r="G287" i="11"/>
  <c r="G286" i="11"/>
  <c r="H284" i="11"/>
  <c r="H276" i="11"/>
  <c r="H272" i="11"/>
  <c r="G272" i="11"/>
  <c r="G271" i="11"/>
  <c r="H270" i="11"/>
  <c r="G270" i="11"/>
  <c r="H267" i="11"/>
  <c r="G267" i="11"/>
  <c r="H262" i="11"/>
  <c r="G262" i="11"/>
  <c r="G258" i="11"/>
  <c r="G257" i="11"/>
  <c r="G256" i="11"/>
  <c r="G253" i="11"/>
  <c r="H250" i="11"/>
  <c r="G250" i="11"/>
  <c r="G247" i="11"/>
  <c r="H245" i="11"/>
  <c r="G245" i="11"/>
  <c r="H242" i="11"/>
  <c r="G242" i="11"/>
  <c r="G241" i="11"/>
  <c r="G235" i="11"/>
  <c r="G234" i="11"/>
  <c r="G233" i="11"/>
  <c r="G231" i="11"/>
  <c r="H230" i="11"/>
  <c r="G230" i="11"/>
  <c r="H227" i="11"/>
  <c r="G227" i="11"/>
  <c r="G226" i="11"/>
  <c r="H225" i="11"/>
  <c r="G224" i="11"/>
  <c r="G223" i="11"/>
  <c r="H220" i="11"/>
  <c r="H216" i="11"/>
  <c r="G216" i="11"/>
  <c r="I216" i="11" s="1"/>
  <c r="H214" i="11"/>
  <c r="H213" i="11"/>
  <c r="H211" i="11"/>
  <c r="H207" i="11"/>
  <c r="G207" i="11"/>
  <c r="H205" i="11"/>
  <c r="H204" i="11"/>
  <c r="G204" i="11"/>
  <c r="G201" i="11"/>
  <c r="G200" i="11"/>
  <c r="G199" i="11"/>
  <c r="H197" i="11"/>
  <c r="G197" i="11"/>
  <c r="G196" i="11"/>
  <c r="H195" i="11"/>
  <c r="G195" i="11"/>
  <c r="H193" i="11"/>
  <c r="G193" i="11"/>
  <c r="I193" i="11" s="1"/>
  <c r="G192" i="11"/>
  <c r="H191" i="11"/>
  <c r="G191" i="11"/>
  <c r="H188" i="11"/>
  <c r="G188" i="11"/>
  <c r="G186" i="11"/>
  <c r="G185" i="11"/>
  <c r="G184" i="11"/>
  <c r="G183" i="11"/>
  <c r="H181" i="11"/>
  <c r="G181" i="11"/>
  <c r="G180" i="11"/>
  <c r="H179" i="11"/>
  <c r="G179" i="11"/>
  <c r="G177" i="11"/>
  <c r="G176" i="11"/>
  <c r="G175" i="11"/>
  <c r="G172" i="11"/>
  <c r="G170" i="11"/>
  <c r="G169" i="11"/>
  <c r="G168" i="11"/>
  <c r="G167" i="11"/>
  <c r="G166" i="11"/>
  <c r="G163" i="11"/>
  <c r="H162" i="11"/>
  <c r="G161" i="11"/>
  <c r="H160" i="11"/>
  <c r="G159" i="11"/>
  <c r="G158" i="11"/>
  <c r="G157" i="11"/>
  <c r="G156" i="11"/>
  <c r="G154" i="11"/>
  <c r="H153" i="11"/>
  <c r="G151" i="11"/>
  <c r="H150" i="11"/>
  <c r="G149" i="11"/>
  <c r="H148" i="11"/>
  <c r="G147" i="11"/>
  <c r="G146" i="11"/>
  <c r="G145" i="11"/>
  <c r="H143" i="11"/>
  <c r="G142" i="11"/>
  <c r="H141" i="11"/>
  <c r="G140" i="11"/>
  <c r="H139" i="11"/>
  <c r="G138" i="11"/>
  <c r="G136" i="11"/>
  <c r="G133" i="11"/>
  <c r="G132" i="11"/>
  <c r="G131" i="11"/>
  <c r="G130" i="11"/>
  <c r="G129" i="11"/>
  <c r="G127" i="11"/>
  <c r="H126" i="11"/>
  <c r="G125" i="11"/>
  <c r="G124" i="11"/>
  <c r="G123" i="11"/>
  <c r="G122" i="11"/>
  <c r="I122" i="11" s="1"/>
  <c r="G121" i="11"/>
  <c r="G117" i="11"/>
  <c r="G116" i="11"/>
  <c r="I116" i="11" s="1"/>
  <c r="H115" i="11"/>
  <c r="G114" i="11"/>
  <c r="H113" i="11"/>
  <c r="G111" i="11"/>
  <c r="G109" i="11"/>
  <c r="G107" i="11"/>
  <c r="H106" i="11"/>
  <c r="G105" i="11"/>
  <c r="G103" i="11"/>
  <c r="H101" i="11"/>
  <c r="H100" i="11"/>
  <c r="G100" i="11"/>
  <c r="G99" i="11"/>
  <c r="G98" i="11"/>
  <c r="G97" i="11"/>
  <c r="G93" i="11"/>
  <c r="I93" i="11" s="1"/>
  <c r="G92" i="11"/>
  <c r="G91" i="11"/>
  <c r="G90" i="11"/>
  <c r="G89" i="11"/>
  <c r="I89" i="11" s="1"/>
  <c r="G87" i="11"/>
  <c r="H86" i="11"/>
  <c r="G85" i="11"/>
  <c r="H84" i="11"/>
  <c r="G83" i="11"/>
  <c r="H82" i="11"/>
  <c r="G81" i="11"/>
  <c r="H80" i="11"/>
  <c r="G79" i="11"/>
  <c r="H77" i="11"/>
  <c r="G76" i="11"/>
  <c r="H75" i="11"/>
  <c r="G74" i="11"/>
  <c r="H73" i="11"/>
  <c r="G71" i="11"/>
  <c r="G69" i="11"/>
  <c r="I69" i="11" s="1"/>
  <c r="G68" i="11"/>
  <c r="I68" i="11" s="1"/>
  <c r="H67" i="11"/>
  <c r="G67" i="11"/>
  <c r="G58" i="11"/>
  <c r="G52" i="11"/>
  <c r="H51" i="11"/>
  <c r="G51" i="11"/>
  <c r="H48" i="11"/>
  <c r="G48" i="11"/>
  <c r="I48" i="11" s="1"/>
  <c r="G47" i="11"/>
  <c r="H42" i="11"/>
  <c r="H36" i="11"/>
  <c r="G36" i="11"/>
  <c r="G35" i="11"/>
  <c r="H34" i="11"/>
  <c r="G32" i="11"/>
  <c r="G31" i="11"/>
  <c r="H29" i="11"/>
  <c r="G29" i="11"/>
  <c r="G28" i="11"/>
  <c r="H27" i="11"/>
  <c r="G27" i="11"/>
  <c r="G26" i="11"/>
  <c r="H25" i="11"/>
  <c r="H22" i="11"/>
  <c r="G18" i="11"/>
  <c r="H15" i="11"/>
  <c r="H14" i="11"/>
  <c r="H13" i="11"/>
  <c r="H12" i="11"/>
  <c r="H11" i="11"/>
  <c r="G15" i="11"/>
  <c r="G14" i="11"/>
  <c r="G13" i="11"/>
  <c r="G12" i="11"/>
  <c r="G11" i="11"/>
  <c r="I11" i="11" s="1"/>
  <c r="H10" i="11"/>
  <c r="I46" i="11" l="1"/>
  <c r="I314" i="11"/>
  <c r="I293" i="11"/>
  <c r="I208" i="11"/>
  <c r="I169" i="11"/>
  <c r="I200" i="11"/>
  <c r="I184" i="11"/>
  <c r="I196" i="11"/>
  <c r="I98" i="11"/>
  <c r="I71" i="11"/>
  <c r="I95" i="11"/>
  <c r="I43" i="11"/>
  <c r="I305" i="11"/>
  <c r="I284" i="11"/>
  <c r="I250" i="11"/>
  <c r="I242" i="11"/>
  <c r="I234" i="11"/>
  <c r="I211" i="11"/>
  <c r="I215" i="11"/>
  <c r="I207" i="11"/>
  <c r="I204" i="11"/>
  <c r="I180" i="11"/>
  <c r="I168" i="11"/>
  <c r="I162" i="11"/>
  <c r="I136" i="11"/>
  <c r="I141" i="11"/>
  <c r="I150" i="11"/>
  <c r="I87" i="11"/>
  <c r="I103" i="11"/>
  <c r="I67" i="11"/>
  <c r="I117" i="11"/>
  <c r="I94" i="11"/>
  <c r="I110" i="11"/>
  <c r="I126" i="11"/>
  <c r="I119" i="11"/>
  <c r="I127" i="11"/>
  <c r="I79" i="11"/>
  <c r="I84" i="11"/>
  <c r="I101" i="11"/>
  <c r="I132" i="11"/>
  <c r="I51" i="11"/>
  <c r="I27" i="11"/>
  <c r="I36" i="11"/>
  <c r="I311" i="11"/>
  <c r="I303" i="11"/>
  <c r="I307" i="11"/>
  <c r="I290" i="11"/>
  <c r="I296" i="11"/>
  <c r="I287" i="11"/>
  <c r="I295" i="11"/>
  <c r="I212" i="11"/>
  <c r="I321" i="11"/>
  <c r="I322" i="11"/>
  <c r="I315" i="11"/>
  <c r="I312" i="11"/>
  <c r="I317" i="11"/>
  <c r="I313" i="11"/>
  <c r="I316" i="11"/>
  <c r="I318" i="11"/>
  <c r="I310" i="11"/>
  <c r="I294" i="11"/>
  <c r="I306" i="11"/>
  <c r="I288" i="11"/>
  <c r="I292" i="11"/>
  <c r="I300" i="11"/>
  <c r="I304" i="11"/>
  <c r="G285" i="11"/>
  <c r="I285" i="11" s="1"/>
  <c r="G297" i="11"/>
  <c r="I297" i="11" s="1"/>
  <c r="G301" i="11"/>
  <c r="I301" i="11" s="1"/>
  <c r="I289" i="11"/>
  <c r="I291" i="11"/>
  <c r="G299" i="11"/>
  <c r="I299" i="11" s="1"/>
  <c r="I286" i="11"/>
  <c r="I302" i="11"/>
  <c r="I298" i="11"/>
  <c r="I275" i="11"/>
  <c r="I277" i="11"/>
  <c r="I276" i="11"/>
  <c r="I271" i="11"/>
  <c r="I272" i="11"/>
  <c r="I270" i="11"/>
  <c r="I267" i="11"/>
  <c r="G261" i="11"/>
  <c r="I261" i="11" s="1"/>
  <c r="I262" i="11"/>
  <c r="I258" i="11"/>
  <c r="I256" i="11"/>
  <c r="I255" i="11"/>
  <c r="G254" i="11"/>
  <c r="I254" i="11" s="1"/>
  <c r="I257" i="11"/>
  <c r="I253" i="11"/>
  <c r="I246" i="11"/>
  <c r="I245" i="11"/>
  <c r="I247" i="11"/>
  <c r="I241" i="11"/>
  <c r="I223" i="11"/>
  <c r="I228" i="11"/>
  <c r="I231" i="11"/>
  <c r="I224" i="11"/>
  <c r="I232" i="11"/>
  <c r="I226" i="11"/>
  <c r="I235" i="11"/>
  <c r="I227" i="11"/>
  <c r="I230" i="11"/>
  <c r="I229" i="11"/>
  <c r="I233" i="11"/>
  <c r="I225" i="11"/>
  <c r="G220" i="11"/>
  <c r="I220" i="11" s="1"/>
  <c r="I213" i="11"/>
  <c r="G214" i="11"/>
  <c r="I214" i="11" s="1"/>
  <c r="I217" i="11"/>
  <c r="G205" i="11"/>
  <c r="I205" i="11" s="1"/>
  <c r="G206" i="11"/>
  <c r="I206" i="11" s="1"/>
  <c r="I166" i="11"/>
  <c r="I177" i="11"/>
  <c r="I174" i="11"/>
  <c r="I178" i="11"/>
  <c r="I182" i="11"/>
  <c r="I190" i="11"/>
  <c r="I194" i="11"/>
  <c r="I198" i="11"/>
  <c r="I170" i="11"/>
  <c r="I171" i="11"/>
  <c r="I187" i="11"/>
  <c r="I167" i="11"/>
  <c r="I183" i="11"/>
  <c r="I185" i="11"/>
  <c r="I199" i="11"/>
  <c r="I201" i="11"/>
  <c r="I175" i="11"/>
  <c r="I186" i="11"/>
  <c r="I179" i="11"/>
  <c r="I181" i="11"/>
  <c r="I191" i="11"/>
  <c r="I195" i="11"/>
  <c r="I197" i="11"/>
  <c r="I173" i="11"/>
  <c r="I189" i="11"/>
  <c r="I172" i="11"/>
  <c r="I188" i="11"/>
  <c r="I176" i="11"/>
  <c r="I192" i="11"/>
  <c r="I146" i="11"/>
  <c r="I156" i="11"/>
  <c r="I144" i="11"/>
  <c r="I160" i="11"/>
  <c r="I153" i="11"/>
  <c r="I143" i="11"/>
  <c r="I158" i="11"/>
  <c r="I148" i="11"/>
  <c r="I152" i="11"/>
  <c r="I140" i="11"/>
  <c r="I142" i="11"/>
  <c r="I149" i="11"/>
  <c r="I154" i="11"/>
  <c r="I161" i="11"/>
  <c r="I137" i="11"/>
  <c r="I138" i="11"/>
  <c r="I145" i="11"/>
  <c r="I157" i="11"/>
  <c r="I159" i="11"/>
  <c r="G139" i="11"/>
  <c r="I139" i="11" s="1"/>
  <c r="G155" i="11"/>
  <c r="I147" i="11"/>
  <c r="I151" i="11"/>
  <c r="I163" i="11"/>
  <c r="I155" i="11"/>
  <c r="I73" i="11"/>
  <c r="I86" i="11"/>
  <c r="I111" i="11"/>
  <c r="I100" i="11"/>
  <c r="I124" i="11"/>
  <c r="I129" i="11"/>
  <c r="I77" i="11"/>
  <c r="I82" i="11"/>
  <c r="I108" i="11"/>
  <c r="I74" i="11"/>
  <c r="I76" i="11"/>
  <c r="I81" i="11"/>
  <c r="I105" i="11"/>
  <c r="I109" i="11"/>
  <c r="I114" i="11"/>
  <c r="I133" i="11"/>
  <c r="I85" i="11"/>
  <c r="I90" i="11"/>
  <c r="I92" i="11"/>
  <c r="I97" i="11"/>
  <c r="I121" i="11"/>
  <c r="I125" i="11"/>
  <c r="I130" i="11"/>
  <c r="I72" i="11"/>
  <c r="I80" i="11"/>
  <c r="I88" i="11"/>
  <c r="I96" i="11"/>
  <c r="I104" i="11"/>
  <c r="I112" i="11"/>
  <c r="I120" i="11"/>
  <c r="I128" i="11"/>
  <c r="I83" i="11"/>
  <c r="I99" i="11"/>
  <c r="I115" i="11"/>
  <c r="I131" i="11"/>
  <c r="I75" i="11"/>
  <c r="I91" i="11"/>
  <c r="I107" i="11"/>
  <c r="I123" i="11"/>
  <c r="I58" i="11"/>
  <c r="I55" i="11"/>
  <c r="I47" i="11"/>
  <c r="I52" i="11"/>
  <c r="I49" i="11"/>
  <c r="I50" i="11"/>
  <c r="I42" i="11"/>
  <c r="I32" i="11"/>
  <c r="I33" i="11"/>
  <c r="I28" i="11"/>
  <c r="I34" i="11"/>
  <c r="I25" i="11"/>
  <c r="I26" i="11"/>
  <c r="I30" i="11"/>
  <c r="I29" i="11"/>
  <c r="I35" i="11"/>
  <c r="I31" i="11"/>
  <c r="I21" i="11"/>
  <c r="G22" i="11"/>
  <c r="I22" i="11" s="1"/>
  <c r="I18" i="11"/>
  <c r="C323" i="11" l="1"/>
  <c r="D323" i="11"/>
  <c r="E323" i="11"/>
  <c r="F323" i="11"/>
  <c r="G323" i="11"/>
  <c r="H323" i="11"/>
  <c r="I323" i="11"/>
  <c r="B323" i="11"/>
  <c r="H308" i="11"/>
  <c r="H278" i="11"/>
  <c r="H273" i="11"/>
  <c r="H268" i="11"/>
  <c r="H263" i="11"/>
  <c r="G263" i="11"/>
  <c r="H259" i="11"/>
  <c r="G259" i="11"/>
  <c r="H248" i="11"/>
  <c r="I248" i="11"/>
  <c r="G248" i="11"/>
  <c r="I243" i="11"/>
  <c r="I221" i="11"/>
  <c r="G218" i="11"/>
  <c r="C319" i="11"/>
  <c r="D319" i="11"/>
  <c r="E319" i="11"/>
  <c r="F319" i="11"/>
  <c r="G319" i="11"/>
  <c r="H319" i="11"/>
  <c r="B319" i="11"/>
  <c r="I319" i="11"/>
  <c r="C308" i="11"/>
  <c r="C325" i="11" s="1"/>
  <c r="D308" i="11"/>
  <c r="E308" i="11"/>
  <c r="F308" i="11"/>
  <c r="F325" i="11" s="1"/>
  <c r="G308" i="11"/>
  <c r="B308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8" i="11"/>
  <c r="C268" i="11"/>
  <c r="D268" i="11"/>
  <c r="E268" i="11"/>
  <c r="F268" i="11"/>
  <c r="G268" i="11"/>
  <c r="B268" i="11"/>
  <c r="C259" i="11"/>
  <c r="D259" i="11"/>
  <c r="E259" i="11"/>
  <c r="F259" i="11"/>
  <c r="B259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1" i="11"/>
  <c r="C236" i="11"/>
  <c r="D236" i="11"/>
  <c r="E236" i="11"/>
  <c r="F236" i="11"/>
  <c r="H236" i="11"/>
  <c r="B236" i="11"/>
  <c r="C221" i="11"/>
  <c r="D221" i="11"/>
  <c r="E221" i="11"/>
  <c r="F221" i="11"/>
  <c r="G221" i="11"/>
  <c r="B221" i="11"/>
  <c r="C218" i="11"/>
  <c r="D218" i="11"/>
  <c r="E218" i="11"/>
  <c r="F218" i="11"/>
  <c r="H218" i="11"/>
  <c r="B218" i="11"/>
  <c r="D325" i="11" l="1"/>
  <c r="E325" i="11"/>
  <c r="C264" i="11"/>
  <c r="E264" i="11"/>
  <c r="F264" i="11"/>
  <c r="G325" i="11"/>
  <c r="H325" i="11"/>
  <c r="B325" i="11"/>
  <c r="D264" i="11"/>
  <c r="B264" i="11"/>
  <c r="I308" i="11"/>
  <c r="I325" i="11" s="1"/>
  <c r="G278" i="11"/>
  <c r="I278" i="11"/>
  <c r="I273" i="11"/>
  <c r="I263" i="11"/>
  <c r="I259" i="11"/>
  <c r="H264" i="11"/>
  <c r="G243" i="11"/>
  <c r="G264" i="11" s="1"/>
  <c r="I236" i="11"/>
  <c r="G236" i="11"/>
  <c r="H221" i="11"/>
  <c r="I218" i="11"/>
  <c r="I264" i="11" l="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I202" i="11"/>
  <c r="B202" i="11"/>
  <c r="C164" i="11"/>
  <c r="D164" i="11"/>
  <c r="E164" i="11"/>
  <c r="F164" i="11"/>
  <c r="G164" i="11"/>
  <c r="H164" i="11"/>
  <c r="I164" i="11"/>
  <c r="B164" i="11"/>
  <c r="I134" i="11"/>
  <c r="C59" i="11"/>
  <c r="D59" i="11"/>
  <c r="E59" i="11"/>
  <c r="F59" i="11"/>
  <c r="G59" i="11"/>
  <c r="H59" i="11"/>
  <c r="I59" i="11"/>
  <c r="C134" i="11"/>
  <c r="C237" i="11" s="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I56" i="11"/>
  <c r="B56" i="11"/>
  <c r="C53" i="11"/>
  <c r="D53" i="11"/>
  <c r="E53" i="11"/>
  <c r="F53" i="11"/>
  <c r="G53" i="11"/>
  <c r="H53" i="11"/>
  <c r="I53" i="11"/>
  <c r="B53" i="11"/>
  <c r="C44" i="11"/>
  <c r="D44" i="11"/>
  <c r="E44" i="11"/>
  <c r="F44" i="11"/>
  <c r="G44" i="11"/>
  <c r="H44" i="11"/>
  <c r="I44" i="11"/>
  <c r="B44" i="11"/>
  <c r="B60" i="11" s="1"/>
  <c r="C37" i="11"/>
  <c r="D37" i="11"/>
  <c r="E37" i="11"/>
  <c r="F37" i="11"/>
  <c r="G37" i="11"/>
  <c r="H37" i="11"/>
  <c r="I37" i="11"/>
  <c r="B37" i="11"/>
  <c r="C23" i="11"/>
  <c r="D23" i="11"/>
  <c r="E23" i="11"/>
  <c r="F23" i="11"/>
  <c r="G23" i="11"/>
  <c r="H23" i="11"/>
  <c r="I23" i="11"/>
  <c r="B23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F60" i="11" l="1"/>
  <c r="C60" i="11"/>
  <c r="E237" i="11"/>
  <c r="D237" i="11"/>
  <c r="F237" i="11"/>
  <c r="B237" i="11"/>
  <c r="E60" i="11"/>
  <c r="H60" i="11"/>
  <c r="D60" i="11"/>
  <c r="G60" i="11"/>
  <c r="H237" i="11"/>
  <c r="G237" i="11"/>
  <c r="I60" i="11"/>
  <c r="I209" i="11"/>
  <c r="I237" i="11" s="1"/>
  <c r="H16" i="11" l="1"/>
  <c r="H38" i="11" s="1"/>
  <c r="H62" i="11" s="1"/>
  <c r="H280" i="11" s="1"/>
  <c r="H327" i="11" s="1"/>
  <c r="G10" i="1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G16" i="11" l="1"/>
  <c r="G38" i="11" s="1"/>
  <c r="G62" i="11" s="1"/>
  <c r="G280" i="11" s="1"/>
  <c r="G327" i="11" s="1"/>
  <c r="I10" i="1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<sst xmlns="http://schemas.openxmlformats.org/spreadsheetml/2006/main" count="502" uniqueCount="422">
  <si>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</si>
  <si>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</si>
  <si>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</si>
  <si>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</si>
  <si>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</si>
  <si>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</si>
  <si>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</si>
  <si>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</si>
  <si>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</si>
  <si>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</si>
  <si>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</si>
  <si>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</si>
  <si>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</si>
  <si>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</si>
  <si>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</si>
  <si>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</si>
  <si>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</si>
  <si>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</si>
  <si>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</si>
  <si>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</si>
  <si>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</si>
  <si>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</si>
  <si>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</si>
  <si>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</si>
  <si>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</si>
  <si>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</si>
  <si>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</si>
  <si>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</si>
  <si>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</si>
  <si>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</si>
  <si>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</si>
  <si>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</si>
  <si>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</si>
  <si>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</si>
  <si>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</si>
  <si>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</si>
  <si>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</si>
  <si>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</si>
  <si>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</si>
  <si>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</si>
  <si>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</si>
  <si>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</si>
  <si>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</si>
  <si>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</si>
  <si>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</si>
  <si>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</si>
  <si>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</si>
  <si>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</si>
  <si>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</si>
  <si>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</si>
  <si>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</si>
  <si>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</si>
  <si>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</si>
  <si>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</si>
  <si>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</si>
  <si>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</si>
  <si>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</si>
  <si>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</si>
  <si>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</si>
  <si>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</si>
  <si>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</si>
  <si>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</si>
  <si>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</si>
  <si>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</si>
  <si>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</si>
  <si>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</si>
  <si>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</si>
  <si>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</si>
  <si>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</si>
  <si>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</si>
  <si>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</si>
  <si>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</si>
  <si>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</si>
  <si>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</si>
  <si>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</si>
  <si>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</si>
  <si>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</si>
  <si>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</si>
  <si>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</si>
  <si>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</si>
  <si>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</si>
  <si>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</si>
  <si>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</si>
  <si>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</si>
  <si>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</si>
  <si>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</si>
  <si>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</si>
  <si>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</si>
  <si>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</si>
  <si>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</si>
  <si>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</si>
  <si>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</si>
  <si>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</si>
  <si>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</si>
  <si>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</si>
  <si>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</si>
  <si>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</si>
  <si>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</si>
  <si>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</si>
  <si>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</si>
  <si>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</si>
  <si>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</si>
  <si>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</si>
  <si>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</si>
  <si>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</si>
  <si>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</si>
  <si>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</si>
  <si>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</si>
  <si>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</si>
  <si>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</si>
  <si>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</si>
  <si>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</si>
  <si>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</si>
  <si>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</si>
  <si>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</si>
  <si>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</si>
  <si>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</si>
  <si>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</si>
  <si>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</si>
  <si>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</si>
  <si>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</si>
  <si>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</si>
  <si>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</si>
  <si>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</si>
  <si>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</si>
  <si>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</si>
  <si>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</si>
  <si>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</si>
  <si>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</si>
  <si>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</si>
  <si>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</si>
  <si>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</si>
  <si>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</si>
  <si>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</si>
  <si>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</si>
  <si>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</si>
  <si>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</si>
  <si>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</si>
  <si>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</si>
  <si>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</si>
  <si>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</si>
  <si>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</si>
  <si>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</si>
  <si>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</si>
  <si>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</si>
  <si>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</si>
  <si>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</si>
  <si>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</si>
  <si>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</si>
  <si>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</si>
  <si>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</si>
  <si>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</si>
  <si>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</si>
  <si>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</si>
  <si>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</si>
  <si>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</si>
  <si>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</si>
  <si>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</si>
  <si>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</si>
  <si>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</si>
  <si>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</si>
  <si>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</si>
  <si>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</si>
  <si>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</si>
  <si>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</si>
  <si>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</si>
  <si>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</si>
  <si>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</si>
  <si>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</si>
  <si>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</si>
  <si>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</si>
  <si>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</si>
  <si>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</si>
  <si>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</si>
  <si>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</si>
  <si>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</si>
  <si>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</si>
  <si>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</si>
  <si>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</si>
  <si>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</si>
  <si>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</si>
  <si>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</si>
  <si>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</si>
  <si>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</si>
  <si>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</si>
  <si>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</si>
  <si>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</si>
  <si>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</si>
  <si>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</si>
  <si>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</si>
  <si>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</si>
  <si>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</si>
  <si>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</si>
  <si>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</si>
  <si>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</si>
  <si>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</si>
  <si>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</si>
  <si>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</si>
  <si>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</si>
  <si>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</si>
  <si>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</si>
  <si>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</si>
  <si>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</si>
  <si>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</si>
  <si>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</si>
  <si>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</si>
  <si>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</si>
  <si>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</si>
  <si>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</si>
  <si>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</si>
  <si>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</si>
  <si>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</si>
  <si>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</si>
  <si>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</si>
  <si>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</si>
  <si>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</si>
  <si>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</si>
  <si>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</si>
  <si>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</si>
  <si>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</si>
  <si>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</si>
  <si>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</si>
  <si>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</si>
  <si>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</si>
  <si>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</si>
  <si>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</si>
  <si>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</si>
  <si>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</si>
  <si>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</si>
  <si>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</si>
  <si>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</si>
  <si>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</si>
  <si>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</si>
  <si>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</si>
  <si>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</si>
  <si>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</si>
  <si>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</si>
  <si>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</si>
  <si>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</si>
  <si>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</si>
  <si>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</si>
  <si>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</si>
  <si>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</si>
  <si>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</si>
  <si>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</si>
  <si>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</si>
  <si>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</si>
  <si>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</si>
  <si>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</si>
  <si>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</si>
  <si>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</si>
  <si>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</si>
  <si>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</si>
  <si>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</si>
  <si>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</si>
  <si>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</si>
  <si>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</si>
  <si>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</si>
  <si>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</si>
  <si>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</si>
  <si>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</si>
  <si>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</si>
  <si>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</si>
  <si>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</si>
  <si>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</si>
  <si>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</si>
  <si>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</si>
  <si>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</si>
  <si>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</si>
  <si>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</si>
  <si>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</si>
  <si>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</si>
  <si>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</si>
  <si>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</si>
  <si>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</si>
  <si>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</si>
  <si>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</si>
  <si>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</si>
  <si>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</si>
  <si>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</si>
  <si>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</si>
  <si>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</si>
  <si>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</si>
  <si>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</si>
  <si>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</si>
  <si>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</si>
  <si>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</si>
  <si>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</si>
  <si>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</si>
  <si>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</si>
  <si>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</si>
  <si>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</si>
  <si>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</si>
  <si>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</si>
  <si>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</si>
  <si>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</si>
  <si>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</si>
  <si>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</si>
  <si>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</si>
  <si>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</si>
  <si>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</si>
  <si>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</si>
  <si>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</si>
  <si>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</si>
  <si>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</si>
  <si>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</si>
  <si>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</si>
  <si>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</si>
  <si>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</si>
  <si>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</si>
  <si>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</si>
  <si>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</si>
  <si>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</si>
  <si>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</si>
  <si>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</si>
  <si>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</si>
  <si>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</si>
  <si>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</si>
  <si>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</si>
  <si>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</si>
  <si>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</si>
  <si>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</si>
  <si>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</si>
  <si>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</si>
  <si>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</si>
  <si>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</si>
  <si>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</si>
  <si>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</si>
  <si>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</si>
  <si>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</si>
  <si>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</si>
  <si>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</si>
  <si>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</si>
  <si>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</si>
  <si>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</si>
  <si>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</si>
  <si>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</si>
  <si>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</si>
  <si>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</si>
  <si>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</si>
  <si>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</si>
  <si>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</si>
  <si>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</si>
  <si>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</si>
  <si>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</si>
  <si>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</si>
  <si>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</si>
  <si>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</si>
  <si>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</si>
  <si>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</si>
  <si>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</si>
  <si>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</si>
  <si>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</si>
  <si>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</si>
  <si>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</si>
  <si>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</si>
  <si>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</si>
  <si>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</si>
  <si>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</si>
  <si>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</si>
  <si>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</si>
  <si>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</si>
  <si>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</si>
  <si>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</si>
  <si>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</si>
  <si>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</si>
  <si>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</si>
  <si>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</si>
  <si>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</si>
  <si>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</si>
  <si>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</si>
  <si>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</si>
  <si>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</si>
  <si>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</si>
  <si>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</si>
  <si>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</si>
  <si>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</si>
  <si>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</si>
  <si>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</si>
  <si>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</si>
  <si>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</si>
  <si>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</si>
  <si>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</si>
  <si>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</si>
  <si>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</si>
  <si>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</si>
  <si>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</si>
  <si>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</si>
  <si>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</si>
  <si>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</si>
  <si>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</si>
  <si>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</si>
  <si>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</si>
  <si>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</si>
  <si>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</si>
  <si>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</si>
  <si>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</si>
  <si>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</si>
  <si>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</si>
  <si>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</si>
  <si>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</si>
  <si>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</si>
  <si>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</si>
  <si>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</si>
  <si>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</si>
  <si>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</si>
  <si>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</si>
  <si>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</si>
  <si>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</si>
  <si>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</si>
  <si>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</si>
  <si>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</si>
  <si>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</si>
  <si>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</si>
  <si>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</si>
  <si>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</si>
  <si>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</si>
  <si>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</si>
  <si>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</si>
  <si>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 xml:space="preserve"> </t>
  </si>
  <si>
    <t>Designated Information is Confidential per WAC 480-07-160</t>
  </si>
  <si>
    <t>FOR THE MONTH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</si>
</sst>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2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8" fontId="97" fillId="111" borderId="0" xfId="1689" applyNumberFormat="1" applyFont="1" applyFill="1" applyAlignment="1">
      <alignment horizontal="left"/>
    </xf>
    <xf numFmtId="168" fontId="19" fillId="111" borderId="0" xfId="1689" applyNumberFormat="1" applyFill="1" applyAlignment="1">
      <alignment horizontal="left"/>
    </xf>
    <xf numFmtId="168" fontId="52" fillId="111" borderId="0" xfId="1689" applyNumberFormat="1" applyFont="1" applyFill="1" applyAlignment="1">
      <alignment horizontal="left"/>
    </xf>
    <xf numFmtId="37" fontId="19" fillId="112" borderId="0" xfId="0" applyNumberFormat="1" applyFont="1" applyFill="1" applyBorder="1"/>
    <xf numFmtId="167" fontId="19" fillId="112" borderId="11" xfId="0" applyNumberFormat="1" applyFont="1" applyFill="1" applyBorder="1"/>
    <xf numFmtId="166" fontId="19" fillId="112" borderId="0" xfId="0" applyNumberFormat="1" applyFont="1" applyFill="1" applyBorder="1"/>
    <xf numFmtId="166" fontId="21" fillId="112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2" borderId="51" xfId="0" applyNumberFormat="1" applyFont="1" applyFill="1" applyBorder="1"/>
    <xf numFmtId="37" fontId="19" fillId="112" borderId="52" xfId="0" applyNumberFormat="1" applyFont="1" applyFill="1" applyBorder="1"/>
    <xf numFmtId="37" fontId="19" fillId="112" borderId="53" xfId="0" applyNumberFormat="1" applyFont="1" applyFill="1" applyBorder="1"/>
    <xf numFmtId="166" fontId="19" fillId="112" borderId="54" xfId="0" applyNumberFormat="1" applyFont="1" applyFill="1" applyBorder="1"/>
    <xf numFmtId="166" fontId="19" fillId="112" borderId="55" xfId="0" applyNumberFormat="1" applyFont="1" applyFill="1" applyBorder="1"/>
    <xf numFmtId="167" fontId="19" fillId="112" borderId="54" xfId="0" applyNumberFormat="1" applyFont="1" applyFill="1" applyBorder="1"/>
    <xf numFmtId="167" fontId="19" fillId="112" borderId="0" xfId="0" applyNumberFormat="1" applyFont="1" applyFill="1" applyBorder="1"/>
    <xf numFmtId="37" fontId="19" fillId="112" borderId="55" xfId="0" applyNumberFormat="1" applyFont="1" applyFill="1" applyBorder="1"/>
    <xf numFmtId="167" fontId="19" fillId="112" borderId="56" xfId="0" applyNumberFormat="1" applyFont="1" applyFill="1" applyBorder="1"/>
    <xf numFmtId="37" fontId="19" fillId="112" borderId="57" xfId="0" applyNumberFormat="1" applyFont="1" applyFill="1" applyBorder="1"/>
    <xf numFmtId="37" fontId="19" fillId="112" borderId="54" xfId="0" applyNumberFormat="1" applyFont="1" applyFill="1" applyBorder="1"/>
    <xf numFmtId="167" fontId="19" fillId="112" borderId="55" xfId="0" applyNumberFormat="1" applyFont="1" applyFill="1" applyBorder="1"/>
    <xf numFmtId="167" fontId="19" fillId="112" borderId="57" xfId="0" applyNumberFormat="1" applyFont="1" applyFill="1" applyBorder="1"/>
    <xf numFmtId="166" fontId="21" fillId="112" borderId="54" xfId="0" applyNumberFormat="1" applyFont="1" applyFill="1" applyBorder="1"/>
    <xf numFmtId="166" fontId="21" fillId="112" borderId="55" xfId="0" applyNumberFormat="1" applyFont="1" applyFill="1" applyBorder="1"/>
    <xf numFmtId="42" fontId="19" fillId="112" borderId="58" xfId="0" applyNumberFormat="1" applyFont="1" applyFill="1" applyBorder="1"/>
    <xf numFmtId="42" fontId="19" fillId="112" borderId="59" xfId="0" applyNumberFormat="1" applyFont="1" applyFill="1" applyBorder="1"/>
    <xf numFmtId="37" fontId="19" fillId="112" borderId="60" xfId="0" applyNumberFormat="1" applyFont="1" applyFill="1" applyBorder="1"/>
    <xf numFmtId="167" fontId="19" fillId="112" borderId="0" xfId="1" applyNumberFormat="1" applyFont="1" applyFill="1" applyBorder="1"/>
    <xf numFmtId="167" fontId="19" fillId="112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2" borderId="54" xfId="1" applyNumberFormat="1" applyFont="1" applyFill="1" applyBorder="1"/>
    <xf numFmtId="167" fontId="19" fillId="112" borderId="56" xfId="1" applyNumberFormat="1" applyFont="1" applyFill="1" applyBorder="1"/>
    <xf numFmtId="37" fontId="0" fillId="112" borderId="58" xfId="0" applyNumberFormat="1" applyFill="1" applyBorder="1"/>
    <xf numFmtId="37" fontId="0" fillId="112" borderId="59" xfId="0" applyNumberFormat="1" applyFill="1" applyBorder="1"/>
    <xf numFmtId="37" fontId="0" fillId="112" borderId="60" xfId="0" applyNumberFormat="1" applyFill="1" applyBorder="1"/>
    <xf numFmtId="41" fontId="90" fillId="112" borderId="36" xfId="0" applyNumberFormat="1" applyFont="1" applyFill="1" applyBorder="1" applyAlignment="1">
      <alignment horizontal="right"/>
    </xf>
    <xf numFmtId="41" fontId="91" fillId="112" borderId="36" xfId="0" applyNumberFormat="1" applyFont="1" applyFill="1" applyBorder="1" applyAlignment="1">
      <alignment horizontal="right"/>
    </xf>
    <xf numFmtId="41" fontId="90" fillId="112" borderId="11" xfId="0" applyNumberFormat="1" applyFont="1" applyFill="1" applyBorder="1" applyAlignment="1">
      <alignment horizontal="right"/>
    </xf>
    <xf numFmtId="41" fontId="91" fillId="112" borderId="48" xfId="0" applyNumberFormat="1" applyFont="1" applyFill="1" applyBorder="1" applyAlignment="1">
      <alignment horizontal="right"/>
    </xf>
    <xf numFmtId="41" fontId="90" fillId="112" borderId="49" xfId="0" applyNumberFormat="1" applyFont="1" applyFill="1" applyBorder="1" applyAlignment="1">
      <alignment horizontal="right"/>
    </xf>
    <xf numFmtId="41" fontId="95" fillId="112" borderId="36" xfId="0" applyNumberFormat="1" applyFont="1" applyFill="1" applyBorder="1" applyAlignment="1">
      <alignment horizontal="right"/>
    </xf>
    <xf numFmtId="164" fontId="18" fillId="112" borderId="51" xfId="0" applyNumberFormat="1" applyFont="1" applyFill="1" applyBorder="1" applyAlignment="1">
      <alignment horizontal="right"/>
    </xf>
    <xf numFmtId="164" fontId="18" fillId="112" borderId="52" xfId="0" applyNumberFormat="1" applyFont="1" applyFill="1" applyBorder="1" applyAlignment="1">
      <alignment horizontal="right"/>
    </xf>
    <xf numFmtId="164" fontId="18" fillId="112" borderId="53" xfId="0" applyNumberFormat="1" applyFont="1" applyFill="1" applyBorder="1" applyAlignment="1">
      <alignment horizontal="right"/>
    </xf>
    <xf numFmtId="164" fontId="18" fillId="112" borderId="54" xfId="0" applyNumberFormat="1" applyFont="1" applyFill="1" applyBorder="1" applyAlignment="1">
      <alignment horizontal="right"/>
    </xf>
    <xf numFmtId="164" fontId="18" fillId="112" borderId="0" xfId="0" applyNumberFormat="1" applyFont="1" applyFill="1" applyBorder="1" applyAlignment="1">
      <alignment horizontal="right"/>
    </xf>
    <xf numFmtId="164" fontId="18" fillId="112" borderId="55" xfId="0" applyNumberFormat="1" applyFont="1" applyFill="1" applyBorder="1" applyAlignment="1">
      <alignment horizontal="right"/>
    </xf>
    <xf numFmtId="41" fontId="90" fillId="112" borderId="54" xfId="0" applyNumberFormat="1" applyFont="1" applyFill="1" applyBorder="1" applyAlignment="1">
      <alignment horizontal="right"/>
    </xf>
    <xf numFmtId="41" fontId="90" fillId="112" borderId="0" xfId="0" applyNumberFormat="1" applyFont="1" applyFill="1" applyBorder="1" applyAlignment="1">
      <alignment horizontal="right"/>
    </xf>
    <xf numFmtId="41" fontId="90" fillId="112" borderId="55" xfId="0" applyNumberFormat="1" applyFont="1" applyFill="1" applyBorder="1" applyAlignment="1">
      <alignment horizontal="right"/>
    </xf>
    <xf numFmtId="41" fontId="90" fillId="112" borderId="61" xfId="0" applyNumberFormat="1" applyFont="1" applyFill="1" applyBorder="1" applyAlignment="1">
      <alignment horizontal="right"/>
    </xf>
    <xf numFmtId="41" fontId="90" fillId="112" borderId="62" xfId="0" applyNumberFormat="1" applyFont="1" applyFill="1" applyBorder="1" applyAlignment="1">
      <alignment horizontal="right"/>
    </xf>
    <xf numFmtId="41" fontId="91" fillId="112" borderId="61" xfId="0" applyNumberFormat="1" applyFont="1" applyFill="1" applyBorder="1" applyAlignment="1">
      <alignment horizontal="right"/>
    </xf>
    <xf numFmtId="41" fontId="91" fillId="112" borderId="62" xfId="0" applyNumberFormat="1" applyFont="1" applyFill="1" applyBorder="1" applyAlignment="1">
      <alignment horizontal="right"/>
    </xf>
    <xf numFmtId="41" fontId="90" fillId="112" borderId="56" xfId="0" applyNumberFormat="1" applyFont="1" applyFill="1" applyBorder="1" applyAlignment="1">
      <alignment horizontal="right"/>
    </xf>
    <xf numFmtId="41" fontId="90" fillId="112" borderId="57" xfId="0" applyNumberFormat="1" applyFont="1" applyFill="1" applyBorder="1" applyAlignment="1">
      <alignment horizontal="right"/>
    </xf>
    <xf numFmtId="41" fontId="91" fillId="112" borderId="63" xfId="0" applyNumberFormat="1" applyFont="1" applyFill="1" applyBorder="1" applyAlignment="1">
      <alignment horizontal="right"/>
    </xf>
    <xf numFmtId="41" fontId="91" fillId="112" borderId="64" xfId="0" applyNumberFormat="1" applyFont="1" applyFill="1" applyBorder="1" applyAlignment="1">
      <alignment horizontal="right"/>
    </xf>
    <xf numFmtId="41" fontId="90" fillId="112" borderId="65" xfId="0" applyNumberFormat="1" applyFont="1" applyFill="1" applyBorder="1" applyAlignment="1">
      <alignment horizontal="right"/>
    </xf>
    <xf numFmtId="41" fontId="90" fillId="112" borderId="66" xfId="0" applyNumberFormat="1" applyFont="1" applyFill="1" applyBorder="1" applyAlignment="1">
      <alignment horizontal="right"/>
    </xf>
    <xf numFmtId="41" fontId="95" fillId="112" borderId="62" xfId="0" applyNumberFormat="1" applyFont="1" applyFill="1" applyBorder="1" applyAlignment="1">
      <alignment horizontal="right"/>
    </xf>
    <xf numFmtId="41" fontId="95" fillId="112" borderId="0" xfId="0" applyNumberFormat="1" applyFont="1" applyFill="1" applyBorder="1" applyAlignment="1">
      <alignment horizontal="center"/>
    </xf>
    <xf numFmtId="41" fontId="95" fillId="112" borderId="55" xfId="0" applyNumberFormat="1" applyFont="1" applyFill="1" applyBorder="1" applyAlignment="1">
      <alignment horizontal="center"/>
    </xf>
    <xf numFmtId="41" fontId="91" fillId="112" borderId="58" xfId="0" applyNumberFormat="1" applyFont="1" applyFill="1" applyBorder="1" applyAlignment="1">
      <alignment horizontal="right"/>
    </xf>
    <xf numFmtId="41" fontId="91" fillId="112" borderId="59" xfId="0" applyNumberFormat="1" applyFont="1" applyFill="1" applyBorder="1" applyAlignment="1">
      <alignment horizontal="right"/>
    </xf>
    <xf numFmtId="41" fontId="91" fillId="112" borderId="60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2" borderId="67" xfId="0" applyNumberFormat="1" applyFont="1" applyFill="1" applyBorder="1"/>
    <xf numFmtId="166" fontId="19" fillId="112" borderId="68" xfId="0" applyNumberFormat="1" applyFont="1" applyFill="1" applyBorder="1"/>
    <xf numFmtId="37" fontId="19" fillId="112" borderId="69" xfId="0" applyNumberFormat="1" applyFont="1" applyFill="1" applyBorder="1"/>
    <xf numFmtId="37" fontId="19" fillId="112" borderId="70" xfId="0" applyNumberFormat="1" applyFont="1" applyFill="1" applyBorder="1"/>
    <xf numFmtId="37" fontId="19" fillId="112" borderId="71" xfId="0" applyNumberFormat="1" applyFont="1" applyFill="1" applyBorder="1"/>
    <xf numFmtId="37" fontId="19" fillId="112" borderId="72" xfId="0" applyNumberFormat="1" applyFont="1" applyFill="1" applyBorder="1"/>
    <xf numFmtId="167" fontId="19" fillId="112" borderId="69" xfId="1" applyNumberFormat="1" applyFont="1" applyFill="1" applyBorder="1"/>
    <xf numFmtId="167" fontId="19" fillId="112" borderId="70" xfId="1" applyNumberFormat="1" applyFont="1" applyFill="1" applyBorder="1"/>
    <xf numFmtId="167" fontId="19" fillId="112" borderId="71" xfId="1" applyNumberFormat="1" applyFont="1" applyFill="1" applyBorder="1"/>
    <xf numFmtId="167" fontId="19" fillId="112" borderId="72" xfId="1" applyNumberFormat="1" applyFont="1" applyFill="1" applyBorder="1"/>
    <xf numFmtId="167" fontId="19" fillId="112" borderId="69" xfId="0" applyNumberFormat="1" applyFont="1" applyFill="1" applyBorder="1"/>
    <xf numFmtId="167" fontId="19" fillId="112" borderId="70" xfId="0" applyNumberFormat="1" applyFont="1" applyFill="1" applyBorder="1"/>
    <xf numFmtId="166" fontId="21" fillId="112" borderId="73" xfId="0" applyNumberFormat="1" applyFont="1" applyFill="1" applyBorder="1"/>
    <xf numFmtId="166" fontId="21" fillId="112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2" borderId="75" xfId="0" applyNumberFormat="1" applyFont="1" applyFill="1" applyBorder="1"/>
    <xf numFmtId="167" fontId="19" fillId="112" borderId="76" xfId="1" applyNumberFormat="1" applyFont="1" applyFill="1" applyBorder="1"/>
    <xf numFmtId="167" fontId="19" fillId="112" borderId="77" xfId="1" applyNumberFormat="1" applyFont="1" applyFill="1" applyBorder="1"/>
    <xf numFmtId="167" fontId="19" fillId="112" borderId="76" xfId="0" applyNumberFormat="1" applyFont="1" applyFill="1" applyBorder="1"/>
    <xf numFmtId="167" fontId="19" fillId="112" borderId="78" xfId="1" applyNumberFormat="1" applyFont="1" applyFill="1" applyBorder="1"/>
    <xf numFmtId="166" fontId="21" fillId="112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22" sqref="H22"/>
    </sheetView>
  </sheetViews>
  <sheetFormatPr defaultColWidth="9.140625" defaultRowHeight="12.75"/>
  <cols>
    <col min="1" max="16384" width="9.140625" style="74"/>
  </cols>
  <sheetData>
    <row r="3" spans="1:1" ht="30">
      <c r="A3" s="73" t="s">
        <v>420</v>
      </c>
    </row>
    <row r="11" spans="1:1" ht="30">
      <c r="A11" s="73"/>
    </row>
    <row r="13" spans="1:1" ht="30">
      <c r="A13" s="73"/>
    </row>
    <row r="15" spans="1:1" ht="15.75">
      <c r="A15" s="75" t="s">
        <v>419</v>
      </c>
    </row>
    <row r="16" spans="1:1" ht="15.75">
      <c r="A16" s="75" t="s">
        <v>419</v>
      </c>
    </row>
    <row r="17" spans="1:1" ht="15.75">
      <c r="A17" s="75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topLeftCell="A16" zoomScaleNormal="100" workbookViewId="0">
      <selection activeCell="B32" sqref="B32"/>
    </sheetView>
  </sheetViews>
  <sheetFormatPr defaultColWidth="9.140625" defaultRowHeight="15"/>
  <cols>
    <col min="1" max="1" width="56.28515625" customWidth="1"/>
    <col min="2" max="2" width="15" customWidth="1"/>
    <col min="3" max="3" width="15.85546875" customWidth="1"/>
    <col min="4" max="4" width="16.2851562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7" t="s">
        <v>421</v>
      </c>
      <c r="B3" s="177"/>
      <c r="C3" s="177"/>
      <c r="D3" s="177"/>
    </row>
    <row r="4" spans="1:4">
      <c r="B4" s="10"/>
      <c r="C4" s="10"/>
      <c r="D4" s="10"/>
    </row>
    <row r="5" spans="1:4">
      <c r="A5" s="178" t="s">
        <v>418</v>
      </c>
      <c r="B5" s="178"/>
      <c r="C5" s="178"/>
      <c r="D5" s="178"/>
    </row>
    <row r="6" spans="1:4">
      <c r="A6" s="9"/>
      <c r="B6" s="9"/>
      <c r="C6" s="9"/>
      <c r="D6" s="9"/>
    </row>
    <row r="7" spans="1:4" ht="15.75" thickBot="1">
      <c r="A7" s="8"/>
      <c r="B7" s="85" t="s">
        <v>42</v>
      </c>
      <c r="C7" s="86" t="s">
        <v>41</v>
      </c>
      <c r="D7" s="87" t="s">
        <v>40</v>
      </c>
    </row>
    <row r="8" spans="1:4" ht="15.75" thickTop="1">
      <c r="A8" s="80" t="s">
        <v>39</v>
      </c>
      <c r="B8" s="88"/>
      <c r="C8" s="89"/>
      <c r="D8" s="90"/>
    </row>
    <row r="9" spans="1:4">
      <c r="A9" s="81" t="s">
        <v>1</v>
      </c>
      <c r="B9" s="91">
        <v>241481084.41</v>
      </c>
      <c r="C9" s="78">
        <v>132862925.06999999</v>
      </c>
      <c r="D9" s="92">
        <f>SUM(B9:C9)</f>
        <v>374344009.48000002</v>
      </c>
    </row>
    <row r="10" spans="1:4">
      <c r="A10" s="81" t="s">
        <v>2</v>
      </c>
      <c r="B10" s="93">
        <v>46248.639999999999</v>
      </c>
      <c r="C10" s="94">
        <v>0</v>
      </c>
      <c r="D10" s="95">
        <f>SUM(B10:C10)</f>
        <v>46248.639999999999</v>
      </c>
    </row>
    <row r="11" spans="1:4">
      <c r="A11" s="81" t="s">
        <v>3</v>
      </c>
      <c r="B11" s="93">
        <v>11214951.02</v>
      </c>
      <c r="C11" s="94">
        <v>0</v>
      </c>
      <c r="D11" s="95">
        <f>SUM(B11:C11)</f>
        <v>11214951.02</v>
      </c>
    </row>
    <row r="12" spans="1:4">
      <c r="A12" s="81" t="s">
        <v>4</v>
      </c>
      <c r="B12" s="96">
        <v>-7632502.5099999998</v>
      </c>
      <c r="C12" s="77">
        <v>-1573065.6699999899</v>
      </c>
      <c r="D12" s="97">
        <f>SUM(B12:C12)</f>
        <v>-9205568.1799999904</v>
      </c>
    </row>
    <row r="13" spans="1:4">
      <c r="A13" s="81" t="s">
        <v>5</v>
      </c>
      <c r="B13" s="91">
        <f>SUM(B9:B12)</f>
        <v>245109781.56</v>
      </c>
      <c r="C13" s="78">
        <f>SUM(C9:C12)</f>
        <v>131289859.40000001</v>
      </c>
      <c r="D13" s="92">
        <f>SUM(D9:D12)</f>
        <v>376399640.95999998</v>
      </c>
    </row>
    <row r="14" spans="1:4">
      <c r="A14" s="80" t="s">
        <v>38</v>
      </c>
      <c r="B14" s="98"/>
      <c r="C14" s="76"/>
      <c r="D14" s="95"/>
    </row>
    <row r="15" spans="1:4">
      <c r="A15" s="80" t="s">
        <v>37</v>
      </c>
      <c r="B15" s="98"/>
      <c r="C15" s="76"/>
      <c r="D15" s="95"/>
    </row>
    <row r="16" spans="1:4">
      <c r="A16" s="80" t="s">
        <v>36</v>
      </c>
      <c r="B16" s="98"/>
      <c r="C16" s="76"/>
      <c r="D16" s="95"/>
    </row>
    <row r="17" spans="1:4">
      <c r="A17" s="80" t="s">
        <v>35</v>
      </c>
      <c r="B17" s="98"/>
      <c r="C17" s="76"/>
      <c r="D17" s="95"/>
    </row>
    <row r="18" spans="1:4">
      <c r="A18" s="81" t="s">
        <v>6</v>
      </c>
      <c r="B18" s="91">
        <v>20788732.460000001</v>
      </c>
      <c r="C18" s="78">
        <v>0</v>
      </c>
      <c r="D18" s="92">
        <f>B18+C18</f>
        <v>20788732.460000001</v>
      </c>
    </row>
    <row r="19" spans="1:4">
      <c r="A19" s="81" t="s">
        <v>7</v>
      </c>
      <c r="B19" s="93">
        <v>64637958.530000001</v>
      </c>
      <c r="C19" s="94">
        <v>49431863.969999999</v>
      </c>
      <c r="D19" s="99">
        <f>B19+C19</f>
        <v>114069822.5</v>
      </c>
    </row>
    <row r="20" spans="1:4">
      <c r="A20" s="81" t="s">
        <v>8</v>
      </c>
      <c r="B20" s="93">
        <v>9879042</v>
      </c>
      <c r="C20" s="94">
        <v>0</v>
      </c>
      <c r="D20" s="99">
        <f>B20+C20</f>
        <v>9879042</v>
      </c>
    </row>
    <row r="21" spans="1:4">
      <c r="A21" s="81" t="s">
        <v>9</v>
      </c>
      <c r="B21" s="96">
        <v>-9446135.8399999999</v>
      </c>
      <c r="C21" s="77">
        <v>0</v>
      </c>
      <c r="D21" s="100">
        <f>B21+C21</f>
        <v>-9446135.8399999999</v>
      </c>
    </row>
    <row r="22" spans="1:4">
      <c r="A22" s="81" t="s">
        <v>10</v>
      </c>
      <c r="B22" s="91">
        <f>SUM(B18:B21)</f>
        <v>85859597.150000006</v>
      </c>
      <c r="C22" s="78">
        <f>SUM(C18:C21)</f>
        <v>49431863.969999999</v>
      </c>
      <c r="D22" s="92">
        <f>SUM(D18:D21)</f>
        <v>135291461.12</v>
      </c>
    </row>
    <row r="23" spans="1:4">
      <c r="A23" s="82" t="s">
        <v>34</v>
      </c>
      <c r="B23" s="98"/>
      <c r="C23" s="76"/>
      <c r="D23" s="95"/>
    </row>
    <row r="24" spans="1:4">
      <c r="A24" s="81" t="s">
        <v>11</v>
      </c>
      <c r="B24" s="91">
        <v>11914721.09</v>
      </c>
      <c r="C24" s="78">
        <v>360484.08</v>
      </c>
      <c r="D24" s="92">
        <f t="shared" ref="D24:D38" si="0">B24+C24</f>
        <v>12275205.17</v>
      </c>
    </row>
    <row r="25" spans="1:4">
      <c r="A25" s="81" t="s">
        <v>12</v>
      </c>
      <c r="B25" s="93">
        <v>1492589.76</v>
      </c>
      <c r="C25" s="94">
        <v>0</v>
      </c>
      <c r="D25" s="99">
        <f t="shared" si="0"/>
        <v>1492589.76</v>
      </c>
    </row>
    <row r="26" spans="1:4">
      <c r="A26" s="81" t="s">
        <v>13</v>
      </c>
      <c r="B26" s="93">
        <v>6975564.3299999796</v>
      </c>
      <c r="C26" s="94">
        <v>5233458.09</v>
      </c>
      <c r="D26" s="99">
        <f t="shared" si="0"/>
        <v>12209022.419999979</v>
      </c>
    </row>
    <row r="27" spans="1:4">
      <c r="A27" s="81" t="s">
        <v>14</v>
      </c>
      <c r="B27" s="93">
        <v>6432223.2611689996</v>
      </c>
      <c r="C27" s="94">
        <v>2763044.9288309999</v>
      </c>
      <c r="D27" s="99">
        <f t="shared" si="0"/>
        <v>9195268.1899999995</v>
      </c>
    </row>
    <row r="28" spans="1:4">
      <c r="A28" s="81" t="s">
        <v>15</v>
      </c>
      <c r="B28" s="93">
        <v>2627483.79845999</v>
      </c>
      <c r="C28" s="94">
        <v>1080832.64154</v>
      </c>
      <c r="D28" s="99">
        <f t="shared" si="0"/>
        <v>3708316.4399999902</v>
      </c>
    </row>
    <row r="29" spans="1:4">
      <c r="A29" s="81" t="s">
        <v>16</v>
      </c>
      <c r="B29" s="93">
        <v>11708949.800000001</v>
      </c>
      <c r="C29" s="94">
        <v>2310969.25</v>
      </c>
      <c r="D29" s="99">
        <f t="shared" si="0"/>
        <v>14019919.050000001</v>
      </c>
    </row>
    <row r="30" spans="1:4">
      <c r="A30" s="81" t="s">
        <v>17</v>
      </c>
      <c r="B30" s="93">
        <v>13358970.228526982</v>
      </c>
      <c r="C30" s="94">
        <v>4876387.42147299</v>
      </c>
      <c r="D30" s="99">
        <f t="shared" si="0"/>
        <v>18235357.649999972</v>
      </c>
    </row>
    <row r="31" spans="1:4">
      <c r="A31" s="81" t="s">
        <v>18</v>
      </c>
      <c r="B31" s="93">
        <v>26594521.623181999</v>
      </c>
      <c r="C31" s="94">
        <v>10580643.366818</v>
      </c>
      <c r="D31" s="99">
        <f t="shared" si="0"/>
        <v>37175164.989999995</v>
      </c>
    </row>
    <row r="32" spans="1:4">
      <c r="A32" s="81" t="s">
        <v>19</v>
      </c>
      <c r="B32" s="93">
        <v>5349446.784124</v>
      </c>
      <c r="C32" s="94">
        <v>1620820.0458759901</v>
      </c>
      <c r="D32" s="99">
        <f t="shared" si="0"/>
        <v>6970266.8299999898</v>
      </c>
    </row>
    <row r="33" spans="1:4">
      <c r="A33" s="81" t="s">
        <v>20</v>
      </c>
      <c r="B33" s="93">
        <v>2218641.9300000002</v>
      </c>
      <c r="C33" s="94">
        <v>0</v>
      </c>
      <c r="D33" s="99">
        <f t="shared" si="0"/>
        <v>2218641.9300000002</v>
      </c>
    </row>
    <row r="34" spans="1:4">
      <c r="A34" s="14" t="s">
        <v>21</v>
      </c>
      <c r="B34" s="93">
        <v>-54484658.169999897</v>
      </c>
      <c r="C34" s="94">
        <v>323397.17</v>
      </c>
      <c r="D34" s="99">
        <f t="shared" si="0"/>
        <v>-54161260.999999896</v>
      </c>
    </row>
    <row r="35" spans="1:4">
      <c r="A35" s="81" t="s">
        <v>33</v>
      </c>
      <c r="B35" s="93">
        <v>2063947.27999999</v>
      </c>
      <c r="C35" s="94">
        <v>0</v>
      </c>
      <c r="D35" s="99">
        <f t="shared" si="0"/>
        <v>2063947.27999999</v>
      </c>
    </row>
    <row r="36" spans="1:4">
      <c r="A36" s="14" t="s">
        <v>22</v>
      </c>
      <c r="B36" s="93">
        <v>24894421.891383</v>
      </c>
      <c r="C36" s="94">
        <v>14469588.178617001</v>
      </c>
      <c r="D36" s="99">
        <f t="shared" si="0"/>
        <v>39364010.07</v>
      </c>
    </row>
    <row r="37" spans="1:4">
      <c r="A37" s="14" t="s">
        <v>23</v>
      </c>
      <c r="B37" s="93">
        <v>3243442.98999999</v>
      </c>
      <c r="C37" s="94">
        <v>6877599.1200000001</v>
      </c>
      <c r="D37" s="99">
        <f t="shared" si="0"/>
        <v>10121042.10999999</v>
      </c>
    </row>
    <row r="38" spans="1:4">
      <c r="A38" s="14" t="s">
        <v>24</v>
      </c>
      <c r="B38" s="96">
        <v>41920626.250960998</v>
      </c>
      <c r="C38" s="77">
        <v>-4272044.6409609905</v>
      </c>
      <c r="D38" s="100">
        <f t="shared" si="0"/>
        <v>37648581.610000007</v>
      </c>
    </row>
    <row r="39" spans="1:4">
      <c r="A39" s="82" t="s">
        <v>25</v>
      </c>
      <c r="B39" s="91">
        <f>SUM(B22:B38)</f>
        <v>192170489.99780604</v>
      </c>
      <c r="C39" s="78">
        <f>SUM(C22:C38)</f>
        <v>95657043.622193992</v>
      </c>
      <c r="D39" s="92">
        <f>SUM(D22:D38)</f>
        <v>287827533.62000006</v>
      </c>
    </row>
    <row r="40" spans="1:4">
      <c r="A40" s="14"/>
      <c r="B40" s="98"/>
      <c r="C40" s="76"/>
      <c r="D40" s="95"/>
    </row>
    <row r="41" spans="1:4" ht="16.5">
      <c r="A41" s="83" t="s">
        <v>26</v>
      </c>
      <c r="B41" s="101">
        <f>B13-B39</f>
        <v>52939291.56219396</v>
      </c>
      <c r="C41" s="79">
        <f>C13-C39</f>
        <v>35632815.777806014</v>
      </c>
      <c r="D41" s="102">
        <f>D13-D39</f>
        <v>88572107.339999914</v>
      </c>
    </row>
    <row r="42" spans="1:4" ht="15.75" thickBot="1">
      <c r="A42" s="84"/>
      <c r="B42" s="103"/>
      <c r="C42" s="104"/>
      <c r="D42" s="105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8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zoomScaleNormal="100" workbookViewId="0">
      <selection activeCell="H37" sqref="H37"/>
    </sheetView>
  </sheetViews>
  <sheetFormatPr defaultColWidth="9.140625" defaultRowHeight="15"/>
  <cols>
    <col min="1" max="1" width="45.42578125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6.285156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(C)'!A3</f>
        <v>FOR THE MONTH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11" t="s">
        <v>42</v>
      </c>
      <c r="C5" s="111" t="s">
        <v>41</v>
      </c>
      <c r="D5" s="111" t="s">
        <v>46</v>
      </c>
      <c r="E5" s="111" t="s">
        <v>45</v>
      </c>
      <c r="F5" s="112" t="s">
        <v>40</v>
      </c>
      <c r="G5" s="12"/>
    </row>
    <row r="6" spans="1:7" customFormat="1" ht="18" customHeight="1" thickTop="1">
      <c r="A6" s="108" t="s">
        <v>0</v>
      </c>
      <c r="B6" s="88"/>
      <c r="C6" s="89"/>
      <c r="D6" s="89"/>
      <c r="E6" s="89"/>
      <c r="F6" s="90"/>
      <c r="G6" s="12"/>
    </row>
    <row r="7" spans="1:7" customFormat="1" ht="18" customHeight="1">
      <c r="A7" s="82" t="s">
        <v>39</v>
      </c>
      <c r="B7" s="98"/>
      <c r="C7" s="76"/>
      <c r="D7" s="76"/>
      <c r="E7" s="76"/>
      <c r="F7" s="95"/>
      <c r="G7" s="12"/>
    </row>
    <row r="8" spans="1:7" customFormat="1" ht="18" customHeight="1">
      <c r="A8" s="14" t="s">
        <v>1</v>
      </c>
      <c r="B8" s="91">
        <v>241481084.41</v>
      </c>
      <c r="C8" s="78">
        <v>132862925.06999999</v>
      </c>
      <c r="D8" s="78">
        <v>0</v>
      </c>
      <c r="E8" s="78">
        <v>0</v>
      </c>
      <c r="F8" s="92">
        <f>SUM(B8:E8)</f>
        <v>374344009.48000002</v>
      </c>
      <c r="G8" s="13"/>
    </row>
    <row r="9" spans="1:7" customFormat="1" ht="18" customHeight="1">
      <c r="A9" s="14" t="s">
        <v>2</v>
      </c>
      <c r="B9" s="113">
        <v>46248.639999999999</v>
      </c>
      <c r="C9" s="106">
        <v>0</v>
      </c>
      <c r="D9" s="106">
        <v>0</v>
      </c>
      <c r="E9" s="106">
        <v>0</v>
      </c>
      <c r="F9" s="99">
        <f>SUM(B9:E9)</f>
        <v>46248.639999999999</v>
      </c>
      <c r="G9" s="13"/>
    </row>
    <row r="10" spans="1:7" customFormat="1" ht="18" customHeight="1">
      <c r="A10" s="14" t="s">
        <v>3</v>
      </c>
      <c r="B10" s="113">
        <v>11214951.02</v>
      </c>
      <c r="C10" s="106">
        <v>0</v>
      </c>
      <c r="D10" s="106">
        <v>0</v>
      </c>
      <c r="E10" s="106">
        <v>0</v>
      </c>
      <c r="F10" s="99">
        <f>SUM(B10:E10)</f>
        <v>11214951.02</v>
      </c>
      <c r="G10" s="13"/>
    </row>
    <row r="11" spans="1:7" customFormat="1" ht="18" customHeight="1">
      <c r="A11" s="14" t="s">
        <v>4</v>
      </c>
      <c r="B11" s="114">
        <v>-7632502.5099999998</v>
      </c>
      <c r="C11" s="107">
        <v>-1573065.6699999899</v>
      </c>
      <c r="D11" s="107">
        <v>0</v>
      </c>
      <c r="E11" s="107">
        <v>0</v>
      </c>
      <c r="F11" s="100">
        <f>SUM(B11:E11)</f>
        <v>-9205568.1799999904</v>
      </c>
      <c r="G11" s="13"/>
    </row>
    <row r="12" spans="1:7" customFormat="1" ht="18" customHeight="1">
      <c r="A12" s="14" t="s">
        <v>5</v>
      </c>
      <c r="B12" s="91">
        <f>SUM(B8:B11)</f>
        <v>245109781.56</v>
      </c>
      <c r="C12" s="78">
        <f>SUM(C8:C11)</f>
        <v>131289859.40000001</v>
      </c>
      <c r="D12" s="78">
        <f>SUM(D8:D11)</f>
        <v>0</v>
      </c>
      <c r="E12" s="78">
        <f>SUM(E8:E11)</f>
        <v>0</v>
      </c>
      <c r="F12" s="92">
        <f>SUM(F8:F11)</f>
        <v>376399640.95999998</v>
      </c>
      <c r="G12" s="13"/>
    </row>
    <row r="13" spans="1:7" customFormat="1" ht="18" customHeight="1">
      <c r="A13" s="82" t="s">
        <v>38</v>
      </c>
      <c r="B13" s="98"/>
      <c r="C13" s="76"/>
      <c r="D13" s="76"/>
      <c r="E13" s="76"/>
      <c r="F13" s="95"/>
      <c r="G13" s="13"/>
    </row>
    <row r="14" spans="1:7" customFormat="1" ht="18" customHeight="1">
      <c r="A14" s="82" t="s">
        <v>37</v>
      </c>
      <c r="B14" s="98"/>
      <c r="C14" s="76"/>
      <c r="D14" s="76"/>
      <c r="E14" s="76"/>
      <c r="F14" s="95"/>
      <c r="G14" s="13"/>
    </row>
    <row r="15" spans="1:7" customFormat="1" ht="18" customHeight="1">
      <c r="A15" s="82" t="s">
        <v>36</v>
      </c>
      <c r="B15" s="98"/>
      <c r="C15" s="76"/>
      <c r="D15" s="76"/>
      <c r="E15" s="76"/>
      <c r="F15" s="95"/>
      <c r="G15" s="13"/>
    </row>
    <row r="16" spans="1:7" customFormat="1" ht="18" customHeight="1">
      <c r="A16" s="82" t="s">
        <v>35</v>
      </c>
      <c r="B16" s="98"/>
      <c r="C16" s="76"/>
      <c r="D16" s="76"/>
      <c r="E16" s="76"/>
      <c r="F16" s="95"/>
      <c r="G16" s="13"/>
    </row>
    <row r="17" spans="1:7" customFormat="1" ht="18" customHeight="1">
      <c r="A17" s="14" t="s">
        <v>6</v>
      </c>
      <c r="B17" s="91">
        <v>20788732.460000001</v>
      </c>
      <c r="C17" s="78">
        <v>0</v>
      </c>
      <c r="D17" s="78">
        <v>0</v>
      </c>
      <c r="E17" s="78">
        <v>0</v>
      </c>
      <c r="F17" s="92">
        <f>SUM(B17:E17)</f>
        <v>20788732.460000001</v>
      </c>
      <c r="G17" s="13"/>
    </row>
    <row r="18" spans="1:7" customFormat="1" ht="18" customHeight="1">
      <c r="A18" s="14" t="s">
        <v>7</v>
      </c>
      <c r="B18" s="93">
        <v>64637958.530000001</v>
      </c>
      <c r="C18" s="94">
        <v>49431863.969999999</v>
      </c>
      <c r="D18" s="94">
        <v>0</v>
      </c>
      <c r="E18" s="94">
        <v>0</v>
      </c>
      <c r="F18" s="99">
        <f>SUM(B18:E18)</f>
        <v>114069822.5</v>
      </c>
      <c r="G18" s="13"/>
    </row>
    <row r="19" spans="1:7" customFormat="1" ht="18" customHeight="1">
      <c r="A19" s="14" t="s">
        <v>8</v>
      </c>
      <c r="B19" s="93">
        <v>9879042</v>
      </c>
      <c r="C19" s="94">
        <v>0</v>
      </c>
      <c r="D19" s="94">
        <v>0</v>
      </c>
      <c r="E19" s="94">
        <v>0</v>
      </c>
      <c r="F19" s="99">
        <f>SUM(B19:E19)</f>
        <v>9879042</v>
      </c>
      <c r="G19" s="13"/>
    </row>
    <row r="20" spans="1:7" customFormat="1" ht="18" customHeight="1">
      <c r="A20" s="14" t="s">
        <v>9</v>
      </c>
      <c r="B20" s="96">
        <v>-9446135.8399999999</v>
      </c>
      <c r="C20" s="77">
        <v>0</v>
      </c>
      <c r="D20" s="77">
        <v>0</v>
      </c>
      <c r="E20" s="77">
        <v>0</v>
      </c>
      <c r="F20" s="100">
        <f>SUM(B20:E20)</f>
        <v>-9446135.8399999999</v>
      </c>
      <c r="G20" s="13"/>
    </row>
    <row r="21" spans="1:7" customFormat="1" ht="18" customHeight="1">
      <c r="A21" s="14" t="s">
        <v>10</v>
      </c>
      <c r="B21" s="91">
        <f>SUM(B17:B20)</f>
        <v>85859597.150000006</v>
      </c>
      <c r="C21" s="78">
        <f>SUM(C17:C20)</f>
        <v>49431863.969999999</v>
      </c>
      <c r="D21" s="78">
        <f>SUM(D17:D20)</f>
        <v>0</v>
      </c>
      <c r="E21" s="78">
        <f>SUM(E17:E20)</f>
        <v>0</v>
      </c>
      <c r="F21" s="92">
        <f>SUM(F17:F20)</f>
        <v>135291461.12</v>
      </c>
      <c r="G21" s="13"/>
    </row>
    <row r="22" spans="1:7" customFormat="1" ht="18" customHeight="1">
      <c r="A22" s="82" t="s">
        <v>34</v>
      </c>
      <c r="B22" s="98"/>
      <c r="C22" s="76"/>
      <c r="D22" s="76"/>
      <c r="E22" s="76"/>
      <c r="F22" s="95"/>
      <c r="G22" s="13"/>
    </row>
    <row r="23" spans="1:7" customFormat="1" ht="18" customHeight="1">
      <c r="A23" s="14" t="s">
        <v>11</v>
      </c>
      <c r="B23" s="91">
        <v>11914721.09</v>
      </c>
      <c r="C23" s="78">
        <v>360484.08</v>
      </c>
      <c r="D23" s="78">
        <v>0</v>
      </c>
      <c r="E23" s="78">
        <v>0</v>
      </c>
      <c r="F23" s="92">
        <f t="shared" ref="F23:F37" si="0">SUM(B23:E23)</f>
        <v>12275205.17</v>
      </c>
      <c r="G23" s="13"/>
    </row>
    <row r="24" spans="1:7" customFormat="1" ht="18" customHeight="1">
      <c r="A24" s="14" t="s">
        <v>12</v>
      </c>
      <c r="B24" s="93">
        <v>1492589.76</v>
      </c>
      <c r="C24" s="94">
        <v>0</v>
      </c>
      <c r="D24" s="94">
        <v>0</v>
      </c>
      <c r="E24" s="94">
        <v>0</v>
      </c>
      <c r="F24" s="99">
        <f t="shared" si="0"/>
        <v>1492589.76</v>
      </c>
      <c r="G24" s="13"/>
    </row>
    <row r="25" spans="1:7" customFormat="1" ht="18" customHeight="1">
      <c r="A25" s="14" t="s">
        <v>13</v>
      </c>
      <c r="B25" s="93">
        <v>6975564.3299999796</v>
      </c>
      <c r="C25" s="94">
        <v>5233458.09</v>
      </c>
      <c r="D25" s="94">
        <v>0</v>
      </c>
      <c r="E25" s="94">
        <v>0</v>
      </c>
      <c r="F25" s="99">
        <f t="shared" si="0"/>
        <v>12209022.419999979</v>
      </c>
      <c r="G25" s="13"/>
    </row>
    <row r="26" spans="1:7" customFormat="1" ht="18" customHeight="1">
      <c r="A26" s="81" t="s">
        <v>14</v>
      </c>
      <c r="B26" s="93">
        <v>4694840.3600000003</v>
      </c>
      <c r="C26" s="94">
        <v>1518102.78</v>
      </c>
      <c r="D26" s="94">
        <v>2982325.05</v>
      </c>
      <c r="E26" s="94">
        <v>0</v>
      </c>
      <c r="F26" s="99">
        <f t="shared" si="0"/>
        <v>9195268.1900000013</v>
      </c>
      <c r="G26" s="13"/>
    </row>
    <row r="27" spans="1:7" customFormat="1" ht="18" customHeight="1">
      <c r="A27" s="14" t="s">
        <v>15</v>
      </c>
      <c r="B27" s="93">
        <v>2477727.75999999</v>
      </c>
      <c r="C27" s="94">
        <v>972833.02</v>
      </c>
      <c r="D27" s="94">
        <v>257755.66</v>
      </c>
      <c r="E27" s="94">
        <v>0</v>
      </c>
      <c r="F27" s="99">
        <f t="shared" si="0"/>
        <v>3708316.4399999902</v>
      </c>
      <c r="G27" s="13"/>
    </row>
    <row r="28" spans="1:7" customFormat="1" ht="18" customHeight="1">
      <c r="A28" s="14" t="s">
        <v>16</v>
      </c>
      <c r="B28" s="93">
        <v>11708949.800000001</v>
      </c>
      <c r="C28" s="94">
        <v>2310969.25</v>
      </c>
      <c r="D28" s="94">
        <v>0</v>
      </c>
      <c r="E28" s="94">
        <v>0</v>
      </c>
      <c r="F28" s="99">
        <f t="shared" si="0"/>
        <v>14019919.050000001</v>
      </c>
      <c r="G28" s="13"/>
    </row>
    <row r="29" spans="1:7" customFormat="1" ht="18" customHeight="1">
      <c r="A29" s="81" t="s">
        <v>17</v>
      </c>
      <c r="B29" s="93">
        <v>4764457.6899999902</v>
      </c>
      <c r="C29" s="94">
        <v>524477.05000000005</v>
      </c>
      <c r="D29" s="94">
        <v>12946422.9099999</v>
      </c>
      <c r="E29" s="94">
        <v>0</v>
      </c>
      <c r="F29" s="99">
        <f t="shared" si="0"/>
        <v>18235357.64999989</v>
      </c>
      <c r="G29" s="13"/>
    </row>
    <row r="30" spans="1:7" customFormat="1" ht="18" customHeight="1">
      <c r="A30" s="14" t="s">
        <v>18</v>
      </c>
      <c r="B30" s="93">
        <v>25099791.27</v>
      </c>
      <c r="C30" s="94">
        <v>9836748.0600000005</v>
      </c>
      <c r="D30" s="94">
        <v>2238625.66</v>
      </c>
      <c r="E30" s="94">
        <v>0</v>
      </c>
      <c r="F30" s="99">
        <f t="shared" si="0"/>
        <v>37175164.989999995</v>
      </c>
      <c r="G30" s="13"/>
    </row>
    <row r="31" spans="1:7" customFormat="1" ht="18" customHeight="1">
      <c r="A31" s="14" t="s">
        <v>19</v>
      </c>
      <c r="B31" s="93">
        <v>2654329.0699999998</v>
      </c>
      <c r="C31" s="94">
        <v>279517.64</v>
      </c>
      <c r="D31" s="94">
        <v>4036420.12</v>
      </c>
      <c r="E31" s="94">
        <v>0</v>
      </c>
      <c r="F31" s="99">
        <f t="shared" si="0"/>
        <v>6970266.8300000001</v>
      </c>
      <c r="G31" s="13"/>
    </row>
    <row r="32" spans="1:7" customFormat="1" ht="18" customHeight="1">
      <c r="A32" s="14" t="s">
        <v>20</v>
      </c>
      <c r="B32" s="93">
        <v>2218641.9300000002</v>
      </c>
      <c r="C32" s="94">
        <v>0</v>
      </c>
      <c r="D32" s="94">
        <v>0</v>
      </c>
      <c r="E32" s="94">
        <v>0</v>
      </c>
      <c r="F32" s="99">
        <f t="shared" si="0"/>
        <v>2218641.9300000002</v>
      </c>
      <c r="G32" s="13"/>
    </row>
    <row r="33" spans="1:8" customFormat="1" ht="18" customHeight="1">
      <c r="A33" s="81" t="s">
        <v>21</v>
      </c>
      <c r="B33" s="93">
        <v>-54484658.169999897</v>
      </c>
      <c r="C33" s="94">
        <v>323397.17</v>
      </c>
      <c r="D33" s="94">
        <v>0</v>
      </c>
      <c r="E33" s="94">
        <v>0</v>
      </c>
      <c r="F33" s="99">
        <f t="shared" si="0"/>
        <v>-54161260.999999896</v>
      </c>
      <c r="G33" s="13"/>
      <c r="H33" s="12"/>
    </row>
    <row r="34" spans="1:8" customFormat="1" ht="18" customHeight="1">
      <c r="A34" s="81" t="s">
        <v>33</v>
      </c>
      <c r="B34" s="93">
        <v>2063947.27999999</v>
      </c>
      <c r="C34" s="94">
        <v>0</v>
      </c>
      <c r="D34" s="94">
        <v>0</v>
      </c>
      <c r="E34" s="94">
        <v>0</v>
      </c>
      <c r="F34" s="99">
        <f t="shared" si="0"/>
        <v>2063947.27999999</v>
      </c>
      <c r="G34" s="13"/>
      <c r="H34" s="12"/>
    </row>
    <row r="35" spans="1:8" customFormat="1" ht="18" customHeight="1">
      <c r="A35" s="14" t="s">
        <v>22</v>
      </c>
      <c r="B35" s="93">
        <v>24472697.370000001</v>
      </c>
      <c r="C35" s="94">
        <v>14259704.91</v>
      </c>
      <c r="D35" s="94">
        <v>631607.79</v>
      </c>
      <c r="E35" s="94">
        <v>0</v>
      </c>
      <c r="F35" s="99">
        <f t="shared" si="0"/>
        <v>39364010.07</v>
      </c>
      <c r="G35" s="13"/>
      <c r="H35" s="12"/>
    </row>
    <row r="36" spans="1:8" customFormat="1" ht="18" customHeight="1">
      <c r="A36" s="14" t="s">
        <v>23</v>
      </c>
      <c r="B36" s="93">
        <v>3243442.98999999</v>
      </c>
      <c r="C36" s="94">
        <v>6877599.1200000001</v>
      </c>
      <c r="D36" s="94">
        <v>0</v>
      </c>
      <c r="E36" s="94">
        <v>0</v>
      </c>
      <c r="F36" s="99">
        <f t="shared" si="0"/>
        <v>10121042.10999999</v>
      </c>
      <c r="G36" s="13"/>
      <c r="H36" s="12"/>
    </row>
    <row r="37" spans="1:8" customFormat="1" ht="18" customHeight="1">
      <c r="A37" s="14" t="s">
        <v>24</v>
      </c>
      <c r="B37" s="96">
        <v>41878961.149999902</v>
      </c>
      <c r="C37" s="77">
        <v>-4292780.4699999904</v>
      </c>
      <c r="D37" s="77">
        <v>62400.93</v>
      </c>
      <c r="E37" s="77">
        <v>0</v>
      </c>
      <c r="F37" s="100">
        <f t="shared" si="0"/>
        <v>37648581.60999991</v>
      </c>
      <c r="G37" s="13"/>
      <c r="H37" s="12"/>
    </row>
    <row r="38" spans="1:8" customFormat="1" ht="18" customHeight="1">
      <c r="A38" s="82" t="s">
        <v>25</v>
      </c>
      <c r="B38" s="91">
        <f>SUM(B21:B37)</f>
        <v>177035600.82999998</v>
      </c>
      <c r="C38" s="78">
        <f>SUM(C21:C37)</f>
        <v>87636374.670000017</v>
      </c>
      <c r="D38" s="78">
        <f>SUM(D21:D37)</f>
        <v>23155558.1199999</v>
      </c>
      <c r="E38" s="78">
        <f>SUM(E21:E37)</f>
        <v>0</v>
      </c>
      <c r="F38" s="92">
        <f>SUM(F21:F37)</f>
        <v>287827533.61999983</v>
      </c>
      <c r="G38" s="13"/>
      <c r="H38" s="12"/>
    </row>
    <row r="39" spans="1:8" customFormat="1" ht="12" customHeight="1">
      <c r="A39" s="14"/>
      <c r="B39" s="98"/>
      <c r="C39" s="76"/>
      <c r="D39" s="76"/>
      <c r="E39" s="76"/>
      <c r="F39" s="95"/>
      <c r="G39" s="13"/>
      <c r="H39" s="12"/>
    </row>
    <row r="40" spans="1:8" customFormat="1" ht="18" customHeight="1">
      <c r="A40" s="83" t="s">
        <v>26</v>
      </c>
      <c r="B40" s="91">
        <f>B12-B38</f>
        <v>68074180.730000019</v>
      </c>
      <c r="C40" s="78">
        <f>C12-C38</f>
        <v>43653484.729999989</v>
      </c>
      <c r="D40" s="78">
        <f>D12-D38</f>
        <v>-23155558.1199999</v>
      </c>
      <c r="E40" s="78">
        <f>E12-E38</f>
        <v>0</v>
      </c>
      <c r="F40" s="92">
        <f>F12-F38</f>
        <v>88572107.340000153</v>
      </c>
      <c r="G40" s="13"/>
      <c r="H40" s="16"/>
    </row>
    <row r="41" spans="1:8" customFormat="1" ht="13.5" customHeight="1">
      <c r="A41" s="14"/>
      <c r="B41" s="98"/>
      <c r="C41" s="76"/>
      <c r="D41" s="76"/>
      <c r="E41" s="76"/>
      <c r="F41" s="95"/>
      <c r="G41" s="13"/>
      <c r="H41" s="12"/>
    </row>
    <row r="42" spans="1:8" customFormat="1" ht="18" customHeight="1">
      <c r="A42" s="83" t="s">
        <v>27</v>
      </c>
      <c r="B42" s="98"/>
      <c r="C42" s="76"/>
      <c r="D42" s="76"/>
      <c r="E42" s="76"/>
      <c r="F42" s="95"/>
      <c r="G42" s="13"/>
      <c r="H42" s="12"/>
    </row>
    <row r="43" spans="1:8" customFormat="1" ht="18" customHeight="1">
      <c r="A43" s="14" t="s">
        <v>28</v>
      </c>
      <c r="B43" s="91">
        <v>0</v>
      </c>
      <c r="C43" s="78">
        <v>0</v>
      </c>
      <c r="D43" s="78">
        <v>0</v>
      </c>
      <c r="E43" s="78">
        <v>39289294.619999997</v>
      </c>
      <c r="F43" s="92">
        <f>SUM(B43:E43)</f>
        <v>39289294.619999997</v>
      </c>
      <c r="G43" s="13"/>
      <c r="H43" s="12"/>
    </row>
    <row r="44" spans="1:8" customFormat="1" ht="18" customHeight="1">
      <c r="A44" s="14" t="s">
        <v>29</v>
      </c>
      <c r="B44" s="93">
        <v>0</v>
      </c>
      <c r="C44" s="94">
        <v>0</v>
      </c>
      <c r="D44" s="94">
        <v>0</v>
      </c>
      <c r="E44" s="94">
        <v>18836405.939999901</v>
      </c>
      <c r="F44" s="99">
        <f>SUM(B44:E44)</f>
        <v>18836405.939999901</v>
      </c>
      <c r="G44" s="13"/>
      <c r="H44" s="12"/>
    </row>
    <row r="45" spans="1:8" customFormat="1" ht="18" customHeight="1">
      <c r="A45" s="14" t="s">
        <v>30</v>
      </c>
      <c r="B45" s="96">
        <v>0</v>
      </c>
      <c r="C45" s="77">
        <v>0</v>
      </c>
      <c r="D45" s="77">
        <v>0</v>
      </c>
      <c r="E45" s="77">
        <v>0</v>
      </c>
      <c r="F45" s="100">
        <v>0</v>
      </c>
      <c r="G45" s="13"/>
      <c r="H45" s="12"/>
    </row>
    <row r="46" spans="1:8" customFormat="1" ht="18" customHeight="1">
      <c r="A46" s="83" t="s">
        <v>31</v>
      </c>
      <c r="B46" s="91">
        <f>SUM(B43:B45)</f>
        <v>0</v>
      </c>
      <c r="C46" s="78">
        <f>SUM(C43:C45)</f>
        <v>0</v>
      </c>
      <c r="D46" s="78">
        <f>SUM(D43:D45)</f>
        <v>0</v>
      </c>
      <c r="E46" s="78">
        <f>SUM(E43:E45)</f>
        <v>58125700.559999898</v>
      </c>
      <c r="F46" s="92">
        <f>SUM(F43:F45)</f>
        <v>58125700.559999898</v>
      </c>
      <c r="G46" s="13"/>
      <c r="H46" s="12"/>
    </row>
    <row r="47" spans="1:8" customFormat="1" ht="18" customHeight="1">
      <c r="A47" s="14"/>
      <c r="B47" s="98"/>
      <c r="C47" s="76"/>
      <c r="D47" s="76"/>
      <c r="E47" s="76"/>
      <c r="F47" s="95"/>
      <c r="G47" s="13"/>
      <c r="H47" s="12"/>
    </row>
    <row r="48" spans="1:8" customFormat="1" ht="18" customHeight="1">
      <c r="A48" s="109" t="s">
        <v>32</v>
      </c>
      <c r="B48" s="101">
        <f>B40-B46</f>
        <v>68074180.730000019</v>
      </c>
      <c r="C48" s="79">
        <f>C40-C46</f>
        <v>43653484.729999989</v>
      </c>
      <c r="D48" s="79">
        <f>D40-D46</f>
        <v>-23155558.1199999</v>
      </c>
      <c r="E48" s="79">
        <f>E40-E46</f>
        <v>-58125700.559999898</v>
      </c>
      <c r="F48" s="102">
        <f>F40-F46</f>
        <v>30446406.780000255</v>
      </c>
      <c r="G48" s="13"/>
      <c r="H48" s="12"/>
    </row>
    <row r="49" spans="1:7" customFormat="1" ht="9.9499999999999993" customHeight="1" thickBot="1">
      <c r="A49" s="110"/>
      <c r="B49" s="115"/>
      <c r="C49" s="116"/>
      <c r="D49" s="116"/>
      <c r="E49" s="116"/>
      <c r="F49" s="117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2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9"/>
  <sheetViews>
    <sheetView topLeftCell="A271" zoomScaleNormal="100" workbookViewId="0">
      <selection activeCell="D314" sqref="D314"/>
    </sheetView>
  </sheetViews>
  <sheetFormatPr defaultColWidth="8.85546875" defaultRowHeight="11.25" outlineLevelCol="1"/>
  <cols>
    <col min="1" max="1" width="59.140625" style="3" customWidth="1"/>
    <col min="2" max="2" width="13.5703125" style="4" customWidth="1"/>
    <col min="3" max="3" width="13.7109375" style="4" customWidth="1"/>
    <col min="4" max="4" width="12.85546875" style="4" customWidth="1"/>
    <col min="5" max="5" width="14.85546875" style="4" hidden="1" customWidth="1" outlineLevel="1"/>
    <col min="6" max="6" width="12.85546875" style="4" hidden="1" customWidth="1" outlineLevel="1"/>
    <col min="7" max="7" width="13.7109375" style="4" hidden="1" customWidth="1" outlineLevel="1"/>
    <col min="8" max="8" width="12.2851562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9" t="s">
        <v>44</v>
      </c>
      <c r="B1" s="179"/>
      <c r="C1" s="179"/>
      <c r="D1" s="179"/>
      <c r="E1" s="179"/>
      <c r="F1" s="179"/>
      <c r="G1" s="179"/>
      <c r="H1" s="179"/>
      <c r="I1" s="179"/>
    </row>
    <row r="2" spans="1:9" ht="12.75">
      <c r="A2" s="179" t="s">
        <v>48</v>
      </c>
      <c r="B2" s="179"/>
      <c r="C2" s="179"/>
      <c r="D2" s="179"/>
      <c r="E2" s="179"/>
      <c r="F2" s="179"/>
      <c r="G2" s="179"/>
      <c r="H2" s="179"/>
      <c r="I2" s="179"/>
    </row>
    <row r="3" spans="1:9" ht="12.75">
      <c r="A3" s="179" t="str">
        <f>'Allocated (C)'!A3</f>
        <v>FOR THE MONTH ENDED DECEMBER 31, 2017</v>
      </c>
      <c r="B3" s="179"/>
      <c r="C3" s="179"/>
      <c r="D3" s="179"/>
      <c r="E3" s="179"/>
      <c r="F3" s="179"/>
      <c r="G3" s="179"/>
      <c r="H3" s="179"/>
      <c r="I3" s="179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4"/>
      <c r="C7" s="125"/>
      <c r="D7" s="125"/>
      <c r="E7" s="125"/>
      <c r="F7" s="125"/>
      <c r="G7" s="125"/>
      <c r="H7" s="125"/>
      <c r="I7" s="126"/>
    </row>
    <row r="8" spans="1:9" ht="12">
      <c r="A8" s="20" t="s">
        <v>56</v>
      </c>
      <c r="B8" s="127"/>
      <c r="C8" s="128"/>
      <c r="D8" s="128"/>
      <c r="E8" s="128"/>
      <c r="F8" s="128"/>
      <c r="G8" s="128"/>
      <c r="H8" s="128"/>
      <c r="I8" s="129"/>
    </row>
    <row r="9" spans="1:9" ht="12">
      <c r="A9" s="21" t="s">
        <v>57</v>
      </c>
      <c r="B9" s="127"/>
      <c r="C9" s="128"/>
      <c r="D9" s="128"/>
      <c r="E9" s="128"/>
      <c r="F9" s="128"/>
      <c r="G9" s="128"/>
      <c r="H9" s="128"/>
      <c r="I9" s="129"/>
    </row>
    <row r="10" spans="1:9" ht="12">
      <c r="A10" s="22" t="s">
        <v>58</v>
      </c>
      <c r="B10" s="130">
        <v>145224997</v>
      </c>
      <c r="C10" s="131">
        <v>0</v>
      </c>
      <c r="D10" s="131">
        <v>0</v>
      </c>
      <c r="E10" s="131">
        <v>0</v>
      </c>
      <c r="F10" s="131">
        <v>0</v>
      </c>
      <c r="G10" s="131">
        <f>B10+E10</f>
        <v>145224997</v>
      </c>
      <c r="H10" s="131">
        <f>C10+F10</f>
        <v>0</v>
      </c>
      <c r="I10" s="132">
        <f>SUM(G10:H10)</f>
        <v>145224997</v>
      </c>
    </row>
    <row r="11" spans="1:9" ht="12">
      <c r="A11" s="22" t="s">
        <v>59</v>
      </c>
      <c r="B11" s="130">
        <v>94398791.259999901</v>
      </c>
      <c r="C11" s="131">
        <v>0</v>
      </c>
      <c r="D11" s="131">
        <v>0</v>
      </c>
      <c r="E11" s="131">
        <v>0</v>
      </c>
      <c r="F11" s="131">
        <v>0</v>
      </c>
      <c r="G11" s="131">
        <f t="shared" ref="G11:G15" si="0">B11+E11</f>
        <v>94398791.259999901</v>
      </c>
      <c r="H11" s="131">
        <f t="shared" ref="H11:H15" si="1">C11+F11</f>
        <v>0</v>
      </c>
      <c r="I11" s="132">
        <f>SUM(G11:H11)</f>
        <v>94398791.259999901</v>
      </c>
    </row>
    <row r="12" spans="1:9" ht="12">
      <c r="A12" s="22" t="s">
        <v>60</v>
      </c>
      <c r="B12" s="130">
        <v>1857296.15</v>
      </c>
      <c r="C12" s="131">
        <v>0</v>
      </c>
      <c r="D12" s="131">
        <v>0</v>
      </c>
      <c r="E12" s="131">
        <v>0</v>
      </c>
      <c r="F12" s="131">
        <v>0</v>
      </c>
      <c r="G12" s="131">
        <f t="shared" si="0"/>
        <v>1857296.15</v>
      </c>
      <c r="H12" s="131">
        <f t="shared" si="1"/>
        <v>0</v>
      </c>
      <c r="I12" s="132">
        <f t="shared" ref="I12:I15" si="2">SUM(G12:H12)</f>
        <v>1857296.15</v>
      </c>
    </row>
    <row r="13" spans="1:9" ht="12">
      <c r="A13" s="22" t="s">
        <v>61</v>
      </c>
      <c r="B13" s="130">
        <v>0</v>
      </c>
      <c r="C13" s="131">
        <v>94835834.730000004</v>
      </c>
      <c r="D13" s="131">
        <v>0</v>
      </c>
      <c r="E13" s="131">
        <v>0</v>
      </c>
      <c r="F13" s="131">
        <v>0</v>
      </c>
      <c r="G13" s="131">
        <f t="shared" si="0"/>
        <v>0</v>
      </c>
      <c r="H13" s="131">
        <f t="shared" si="1"/>
        <v>94835834.730000004</v>
      </c>
      <c r="I13" s="132">
        <f t="shared" si="2"/>
        <v>94835834.730000004</v>
      </c>
    </row>
    <row r="14" spans="1:9" ht="12">
      <c r="A14" s="22" t="s">
        <v>62</v>
      </c>
      <c r="B14" s="130">
        <v>0</v>
      </c>
      <c r="C14" s="131">
        <v>36134963.960000001</v>
      </c>
      <c r="D14" s="131">
        <v>0</v>
      </c>
      <c r="E14" s="131">
        <v>0</v>
      </c>
      <c r="F14" s="131">
        <v>0</v>
      </c>
      <c r="G14" s="131">
        <f t="shared" si="0"/>
        <v>0</v>
      </c>
      <c r="H14" s="131">
        <f t="shared" si="1"/>
        <v>36134963.960000001</v>
      </c>
      <c r="I14" s="132">
        <f t="shared" si="2"/>
        <v>36134963.960000001</v>
      </c>
    </row>
    <row r="15" spans="1:9" ht="12">
      <c r="A15" s="22" t="s">
        <v>63</v>
      </c>
      <c r="B15" s="130">
        <v>0</v>
      </c>
      <c r="C15" s="131">
        <v>1892126.38</v>
      </c>
      <c r="D15" s="131">
        <v>0</v>
      </c>
      <c r="E15" s="131">
        <v>0</v>
      </c>
      <c r="F15" s="131">
        <v>0</v>
      </c>
      <c r="G15" s="131">
        <f t="shared" si="0"/>
        <v>0</v>
      </c>
      <c r="H15" s="131">
        <f t="shared" si="1"/>
        <v>1892126.38</v>
      </c>
      <c r="I15" s="132">
        <f t="shared" si="2"/>
        <v>1892126.38</v>
      </c>
    </row>
    <row r="16" spans="1:9" ht="12">
      <c r="A16" s="22" t="s">
        <v>64</v>
      </c>
      <c r="B16" s="133">
        <f>SUM(B10:B15)</f>
        <v>241481084.40999991</v>
      </c>
      <c r="C16" s="118">
        <f t="shared" ref="C16:I16" si="3">SUM(C10:C15)</f>
        <v>132862925.06999999</v>
      </c>
      <c r="D16" s="118">
        <f t="shared" si="3"/>
        <v>0</v>
      </c>
      <c r="E16" s="118">
        <f t="shared" si="3"/>
        <v>0</v>
      </c>
      <c r="F16" s="118">
        <f t="shared" si="3"/>
        <v>0</v>
      </c>
      <c r="G16" s="118">
        <f t="shared" si="3"/>
        <v>241481084.40999991</v>
      </c>
      <c r="H16" s="118">
        <f t="shared" si="3"/>
        <v>132862925.06999999</v>
      </c>
      <c r="I16" s="134">
        <f t="shared" si="3"/>
        <v>374344009.4799999</v>
      </c>
    </row>
    <row r="17" spans="1:9" ht="12">
      <c r="A17" s="21" t="s">
        <v>65</v>
      </c>
      <c r="B17" s="130"/>
      <c r="C17" s="131"/>
      <c r="D17" s="131"/>
      <c r="E17" s="131"/>
      <c r="F17" s="131"/>
      <c r="G17" s="131"/>
      <c r="H17" s="131"/>
      <c r="I17" s="132"/>
    </row>
    <row r="18" spans="1:9" ht="12">
      <c r="A18" s="22" t="s">
        <v>66</v>
      </c>
      <c r="B18" s="130">
        <v>46248.639999999999</v>
      </c>
      <c r="C18" s="131">
        <v>0</v>
      </c>
      <c r="D18" s="131">
        <v>0</v>
      </c>
      <c r="E18" s="131">
        <v>0</v>
      </c>
      <c r="F18" s="131">
        <v>0</v>
      </c>
      <c r="G18" s="131">
        <f>B18+E18</f>
        <v>46248.639999999999</v>
      </c>
      <c r="H18" s="131">
        <f>C18+F18</f>
        <v>0</v>
      </c>
      <c r="I18" s="132">
        <f>SUM(G18:H18)</f>
        <v>46248.639999999999</v>
      </c>
    </row>
    <row r="19" spans="1:9" ht="12">
      <c r="A19" s="22" t="s">
        <v>67</v>
      </c>
      <c r="B19" s="133">
        <f>SUM(B18)</f>
        <v>46248.639999999999</v>
      </c>
      <c r="C19" s="118">
        <f t="shared" ref="C19:I19" si="4">SUM(C18)</f>
        <v>0</v>
      </c>
      <c r="D19" s="118">
        <f t="shared" si="4"/>
        <v>0</v>
      </c>
      <c r="E19" s="118">
        <f t="shared" si="4"/>
        <v>0</v>
      </c>
      <c r="F19" s="118">
        <f t="shared" si="4"/>
        <v>0</v>
      </c>
      <c r="G19" s="118">
        <f t="shared" si="4"/>
        <v>46248.639999999999</v>
      </c>
      <c r="H19" s="118">
        <f t="shared" si="4"/>
        <v>0</v>
      </c>
      <c r="I19" s="134">
        <f t="shared" si="4"/>
        <v>46248.639999999999</v>
      </c>
    </row>
    <row r="20" spans="1:9" ht="12">
      <c r="A20" s="21" t="s">
        <v>68</v>
      </c>
      <c r="B20" s="130"/>
      <c r="C20" s="131"/>
      <c r="D20" s="131"/>
      <c r="E20" s="131"/>
      <c r="F20" s="131"/>
      <c r="G20" s="131"/>
      <c r="H20" s="131"/>
      <c r="I20" s="132"/>
    </row>
    <row r="21" spans="1:9" ht="12">
      <c r="A21" s="22" t="s">
        <v>69</v>
      </c>
      <c r="B21" s="130">
        <v>4963987.67</v>
      </c>
      <c r="C21" s="131">
        <v>0</v>
      </c>
      <c r="D21" s="131">
        <v>0</v>
      </c>
      <c r="E21" s="131">
        <v>0</v>
      </c>
      <c r="F21" s="131">
        <v>0</v>
      </c>
      <c r="G21" s="131">
        <f t="shared" ref="G21:G22" si="5">B21+E21</f>
        <v>4963987.67</v>
      </c>
      <c r="H21" s="131">
        <f t="shared" ref="H21:H22" si="6">C21+F21</f>
        <v>0</v>
      </c>
      <c r="I21" s="132">
        <f t="shared" ref="I21:I22" si="7">SUM(G21:H21)</f>
        <v>4963987.67</v>
      </c>
    </row>
    <row r="22" spans="1:9" ht="12">
      <c r="A22" s="22" t="s">
        <v>70</v>
      </c>
      <c r="B22" s="130">
        <v>6250963.3499999996</v>
      </c>
      <c r="C22" s="131">
        <v>0</v>
      </c>
      <c r="D22" s="131">
        <v>0</v>
      </c>
      <c r="E22" s="131">
        <v>0</v>
      </c>
      <c r="F22" s="131">
        <v>0</v>
      </c>
      <c r="G22" s="131">
        <f t="shared" si="5"/>
        <v>6250963.3499999996</v>
      </c>
      <c r="H22" s="131">
        <f t="shared" si="6"/>
        <v>0</v>
      </c>
      <c r="I22" s="132">
        <f t="shared" si="7"/>
        <v>6250963.3499999996</v>
      </c>
    </row>
    <row r="23" spans="1:9" ht="12">
      <c r="A23" s="22" t="s">
        <v>71</v>
      </c>
      <c r="B23" s="133">
        <f>SUM(B21:B22)</f>
        <v>11214951.02</v>
      </c>
      <c r="C23" s="118">
        <f t="shared" ref="C23:I23" si="8">SUM(C21:C22)</f>
        <v>0</v>
      </c>
      <c r="D23" s="118">
        <f t="shared" si="8"/>
        <v>0</v>
      </c>
      <c r="E23" s="118">
        <f t="shared" si="8"/>
        <v>0</v>
      </c>
      <c r="F23" s="118">
        <f t="shared" si="8"/>
        <v>0</v>
      </c>
      <c r="G23" s="118">
        <f t="shared" si="8"/>
        <v>11214951.02</v>
      </c>
      <c r="H23" s="118">
        <f t="shared" si="8"/>
        <v>0</v>
      </c>
      <c r="I23" s="134">
        <f t="shared" si="8"/>
        <v>11214951.02</v>
      </c>
    </row>
    <row r="24" spans="1:9" ht="12">
      <c r="A24" s="21" t="s">
        <v>72</v>
      </c>
      <c r="B24" s="130"/>
      <c r="C24" s="131"/>
      <c r="D24" s="131"/>
      <c r="E24" s="131"/>
      <c r="F24" s="131"/>
      <c r="G24" s="131"/>
      <c r="H24" s="131"/>
      <c r="I24" s="132"/>
    </row>
    <row r="25" spans="1:9" ht="12">
      <c r="A25" s="22" t="s">
        <v>73</v>
      </c>
      <c r="B25" s="130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f t="shared" ref="G25:G36" si="9">B25+E25</f>
        <v>0</v>
      </c>
      <c r="H25" s="131">
        <f t="shared" ref="H25:H36" si="10">C25+F25</f>
        <v>0</v>
      </c>
      <c r="I25" s="132">
        <f t="shared" ref="I25:I36" si="11">SUM(G25:H25)</f>
        <v>0</v>
      </c>
    </row>
    <row r="26" spans="1:9" ht="12">
      <c r="A26" s="22" t="s">
        <v>74</v>
      </c>
      <c r="B26" s="130">
        <v>174901.33</v>
      </c>
      <c r="C26" s="131">
        <v>0</v>
      </c>
      <c r="D26" s="131">
        <v>0</v>
      </c>
      <c r="E26" s="131">
        <v>0</v>
      </c>
      <c r="F26" s="131">
        <v>0</v>
      </c>
      <c r="G26" s="131">
        <f t="shared" si="9"/>
        <v>174901.33</v>
      </c>
      <c r="H26" s="131">
        <f t="shared" si="10"/>
        <v>0</v>
      </c>
      <c r="I26" s="132">
        <f t="shared" si="11"/>
        <v>174901.33</v>
      </c>
    </row>
    <row r="27" spans="1:9" ht="12">
      <c r="A27" s="22" t="s">
        <v>75</v>
      </c>
      <c r="B27" s="130">
        <v>578298.61999999895</v>
      </c>
      <c r="C27" s="131">
        <v>0</v>
      </c>
      <c r="D27" s="131">
        <v>0</v>
      </c>
      <c r="E27" s="131">
        <v>0</v>
      </c>
      <c r="F27" s="131">
        <v>0</v>
      </c>
      <c r="G27" s="131">
        <f t="shared" si="9"/>
        <v>578298.61999999895</v>
      </c>
      <c r="H27" s="131">
        <f t="shared" si="10"/>
        <v>0</v>
      </c>
      <c r="I27" s="132">
        <f t="shared" si="11"/>
        <v>578298.61999999895</v>
      </c>
    </row>
    <row r="28" spans="1:9" ht="12">
      <c r="A28" s="22" t="s">
        <v>76</v>
      </c>
      <c r="B28" s="130">
        <v>1581748.66</v>
      </c>
      <c r="C28" s="131">
        <v>0</v>
      </c>
      <c r="D28" s="131">
        <v>0</v>
      </c>
      <c r="E28" s="131">
        <v>0</v>
      </c>
      <c r="F28" s="131">
        <v>0</v>
      </c>
      <c r="G28" s="131">
        <f t="shared" si="9"/>
        <v>1581748.66</v>
      </c>
      <c r="H28" s="131">
        <f t="shared" si="10"/>
        <v>0</v>
      </c>
      <c r="I28" s="132">
        <f t="shared" si="11"/>
        <v>1581748.66</v>
      </c>
    </row>
    <row r="29" spans="1:9" ht="12">
      <c r="A29" s="22" t="s">
        <v>77</v>
      </c>
      <c r="B29" s="130">
        <v>637988.179999999</v>
      </c>
      <c r="C29" s="131">
        <v>0</v>
      </c>
      <c r="D29" s="131">
        <v>0</v>
      </c>
      <c r="E29" s="131">
        <v>0</v>
      </c>
      <c r="F29" s="131">
        <v>0</v>
      </c>
      <c r="G29" s="131">
        <f t="shared" si="9"/>
        <v>637988.179999999</v>
      </c>
      <c r="H29" s="131">
        <f t="shared" si="10"/>
        <v>0</v>
      </c>
      <c r="I29" s="132">
        <f t="shared" si="11"/>
        <v>637988.179999999</v>
      </c>
    </row>
    <row r="30" spans="1:9" ht="12">
      <c r="A30" s="22" t="s">
        <v>78</v>
      </c>
      <c r="B30" s="130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f t="shared" si="9"/>
        <v>0</v>
      </c>
      <c r="H30" s="131">
        <f t="shared" si="10"/>
        <v>0</v>
      </c>
      <c r="I30" s="132">
        <f t="shared" si="11"/>
        <v>0</v>
      </c>
    </row>
    <row r="31" spans="1:9" ht="12">
      <c r="A31" s="22" t="s">
        <v>79</v>
      </c>
      <c r="B31" s="130">
        <v>-10605439.300000001</v>
      </c>
      <c r="C31" s="131">
        <v>0</v>
      </c>
      <c r="D31" s="131">
        <v>0</v>
      </c>
      <c r="E31" s="131">
        <v>0</v>
      </c>
      <c r="F31" s="131">
        <v>0</v>
      </c>
      <c r="G31" s="131">
        <f t="shared" si="9"/>
        <v>-10605439.300000001</v>
      </c>
      <c r="H31" s="131">
        <f t="shared" si="10"/>
        <v>0</v>
      </c>
      <c r="I31" s="132">
        <f t="shared" si="11"/>
        <v>-10605439.300000001</v>
      </c>
    </row>
    <row r="32" spans="1:9" ht="12">
      <c r="A32" s="22" t="s">
        <v>80</v>
      </c>
      <c r="B32" s="130">
        <v>0</v>
      </c>
      <c r="C32" s="131">
        <v>73173.919999999998</v>
      </c>
      <c r="D32" s="131">
        <v>0</v>
      </c>
      <c r="E32" s="131">
        <v>0</v>
      </c>
      <c r="F32" s="131">
        <v>0</v>
      </c>
      <c r="G32" s="131">
        <f t="shared" si="9"/>
        <v>0</v>
      </c>
      <c r="H32" s="131">
        <f t="shared" si="10"/>
        <v>73173.919999999998</v>
      </c>
      <c r="I32" s="132">
        <f t="shared" si="11"/>
        <v>73173.919999999998</v>
      </c>
    </row>
    <row r="33" spans="1:9" ht="12">
      <c r="A33" s="22" t="s">
        <v>81</v>
      </c>
      <c r="B33" s="130">
        <v>0</v>
      </c>
      <c r="C33" s="131">
        <v>917828.62</v>
      </c>
      <c r="D33" s="131">
        <v>0</v>
      </c>
      <c r="E33" s="131">
        <v>0</v>
      </c>
      <c r="F33" s="131">
        <v>0</v>
      </c>
      <c r="G33" s="131">
        <f t="shared" si="9"/>
        <v>0</v>
      </c>
      <c r="H33" s="131">
        <f t="shared" si="10"/>
        <v>917828.62</v>
      </c>
      <c r="I33" s="132">
        <f t="shared" si="11"/>
        <v>917828.62</v>
      </c>
    </row>
    <row r="34" spans="1:9" ht="12">
      <c r="A34" s="22" t="s">
        <v>82</v>
      </c>
      <c r="B34" s="130">
        <v>0</v>
      </c>
      <c r="C34" s="131">
        <v>81668.75</v>
      </c>
      <c r="D34" s="131">
        <v>0</v>
      </c>
      <c r="E34" s="131">
        <v>0</v>
      </c>
      <c r="F34" s="131">
        <v>0</v>
      </c>
      <c r="G34" s="131">
        <f t="shared" si="9"/>
        <v>0</v>
      </c>
      <c r="H34" s="131">
        <f t="shared" si="10"/>
        <v>81668.75</v>
      </c>
      <c r="I34" s="132">
        <f t="shared" si="11"/>
        <v>81668.75</v>
      </c>
    </row>
    <row r="35" spans="1:9" ht="12">
      <c r="A35" s="22" t="s">
        <v>83</v>
      </c>
      <c r="B35" s="130">
        <v>0</v>
      </c>
      <c r="C35" s="131">
        <v>551441.21</v>
      </c>
      <c r="D35" s="131">
        <v>0</v>
      </c>
      <c r="E35" s="131">
        <v>0</v>
      </c>
      <c r="F35" s="131">
        <v>0</v>
      </c>
      <c r="G35" s="131">
        <f t="shared" si="9"/>
        <v>0</v>
      </c>
      <c r="H35" s="131">
        <f t="shared" si="10"/>
        <v>551441.21</v>
      </c>
      <c r="I35" s="132">
        <f t="shared" si="11"/>
        <v>551441.21</v>
      </c>
    </row>
    <row r="36" spans="1:9" ht="12">
      <c r="A36" s="22" t="s">
        <v>84</v>
      </c>
      <c r="B36" s="130">
        <v>0</v>
      </c>
      <c r="C36" s="131">
        <v>-3197178.1699999901</v>
      </c>
      <c r="D36" s="131">
        <v>0</v>
      </c>
      <c r="E36" s="131">
        <v>0</v>
      </c>
      <c r="F36" s="131">
        <v>0</v>
      </c>
      <c r="G36" s="131">
        <f t="shared" si="9"/>
        <v>0</v>
      </c>
      <c r="H36" s="131">
        <f t="shared" si="10"/>
        <v>-3197178.1699999901</v>
      </c>
      <c r="I36" s="132">
        <f t="shared" si="11"/>
        <v>-3197178.1699999901</v>
      </c>
    </row>
    <row r="37" spans="1:9" ht="12">
      <c r="A37" s="22" t="s">
        <v>85</v>
      </c>
      <c r="B37" s="133">
        <f>SUM(B25:B36)</f>
        <v>-7632502.5100000026</v>
      </c>
      <c r="C37" s="118">
        <f t="shared" ref="C37:I37" si="12">SUM(C25:C36)</f>
        <v>-1573065.6699999901</v>
      </c>
      <c r="D37" s="118">
        <f t="shared" si="12"/>
        <v>0</v>
      </c>
      <c r="E37" s="118">
        <f t="shared" si="12"/>
        <v>0</v>
      </c>
      <c r="F37" s="118">
        <f t="shared" si="12"/>
        <v>0</v>
      </c>
      <c r="G37" s="118">
        <f t="shared" si="12"/>
        <v>-7632502.5100000026</v>
      </c>
      <c r="H37" s="118">
        <f t="shared" si="12"/>
        <v>-1573065.6699999901</v>
      </c>
      <c r="I37" s="134">
        <f t="shared" si="12"/>
        <v>-9205568.1799999923</v>
      </c>
    </row>
    <row r="38" spans="1:9" ht="12">
      <c r="A38" s="20" t="s">
        <v>86</v>
      </c>
      <c r="B38" s="135">
        <f>B16+B19+B23+B37</f>
        <v>245109781.55999991</v>
      </c>
      <c r="C38" s="119">
        <f t="shared" ref="C38:I38" si="13">C16+C19+C23+C37</f>
        <v>131289859.40000001</v>
      </c>
      <c r="D38" s="119">
        <f t="shared" si="13"/>
        <v>0</v>
      </c>
      <c r="E38" s="119">
        <f t="shared" si="13"/>
        <v>0</v>
      </c>
      <c r="F38" s="119">
        <f t="shared" si="13"/>
        <v>0</v>
      </c>
      <c r="G38" s="119">
        <f t="shared" si="13"/>
        <v>245109781.55999991</v>
      </c>
      <c r="H38" s="119">
        <f t="shared" si="13"/>
        <v>131289859.40000001</v>
      </c>
      <c r="I38" s="136">
        <f t="shared" si="13"/>
        <v>376399640.95999986</v>
      </c>
    </row>
    <row r="39" spans="1:9" ht="12">
      <c r="A39" s="22"/>
      <c r="B39" s="130"/>
      <c r="C39" s="131"/>
      <c r="D39" s="131"/>
      <c r="E39" s="131"/>
      <c r="F39" s="131"/>
      <c r="G39" s="131"/>
      <c r="H39" s="131"/>
      <c r="I39" s="132"/>
    </row>
    <row r="40" spans="1:9" ht="12">
      <c r="A40" s="20" t="s">
        <v>87</v>
      </c>
      <c r="B40" s="130"/>
      <c r="C40" s="131"/>
      <c r="D40" s="131"/>
      <c r="E40" s="131"/>
      <c r="F40" s="131"/>
      <c r="G40" s="131"/>
      <c r="H40" s="131"/>
      <c r="I40" s="132"/>
    </row>
    <row r="41" spans="1:9" ht="12">
      <c r="A41" s="21" t="s">
        <v>88</v>
      </c>
      <c r="B41" s="130"/>
      <c r="C41" s="131"/>
      <c r="D41" s="131"/>
      <c r="E41" s="131"/>
      <c r="F41" s="131"/>
      <c r="G41" s="131"/>
      <c r="H41" s="131"/>
      <c r="I41" s="132"/>
    </row>
    <row r="42" spans="1:9" ht="12">
      <c r="A42" s="22" t="s">
        <v>89</v>
      </c>
      <c r="B42" s="130">
        <v>7028039.4399999902</v>
      </c>
      <c r="C42" s="131">
        <v>0</v>
      </c>
      <c r="D42" s="131">
        <v>0</v>
      </c>
      <c r="E42" s="131">
        <v>0</v>
      </c>
      <c r="F42" s="131">
        <v>0</v>
      </c>
      <c r="G42" s="131">
        <f t="shared" ref="G42:G43" si="14">B42+E42</f>
        <v>7028039.4399999902</v>
      </c>
      <c r="H42" s="131">
        <f t="shared" ref="H42:H43" si="15">C42+F42</f>
        <v>0</v>
      </c>
      <c r="I42" s="132">
        <f t="shared" ref="I42:I43" si="16">SUM(G42:H42)</f>
        <v>7028039.4399999902</v>
      </c>
    </row>
    <row r="43" spans="1:9" ht="12">
      <c r="A43" s="22" t="s">
        <v>90</v>
      </c>
      <c r="B43" s="130">
        <v>13760693.02</v>
      </c>
      <c r="C43" s="131">
        <v>0</v>
      </c>
      <c r="D43" s="131">
        <v>0</v>
      </c>
      <c r="E43" s="131">
        <v>0</v>
      </c>
      <c r="F43" s="131">
        <v>0</v>
      </c>
      <c r="G43" s="131">
        <f t="shared" si="14"/>
        <v>13760693.02</v>
      </c>
      <c r="H43" s="131">
        <f t="shared" si="15"/>
        <v>0</v>
      </c>
      <c r="I43" s="132">
        <f t="shared" si="16"/>
        <v>13760693.02</v>
      </c>
    </row>
    <row r="44" spans="1:9" ht="12">
      <c r="A44" s="22" t="s">
        <v>91</v>
      </c>
      <c r="B44" s="133">
        <f>SUM(B42:B43)</f>
        <v>20788732.45999999</v>
      </c>
      <c r="C44" s="118">
        <f t="shared" ref="C44:I44" si="17">SUM(C42:C43)</f>
        <v>0</v>
      </c>
      <c r="D44" s="118">
        <f t="shared" si="17"/>
        <v>0</v>
      </c>
      <c r="E44" s="118">
        <f t="shared" si="17"/>
        <v>0</v>
      </c>
      <c r="F44" s="118">
        <f t="shared" si="17"/>
        <v>0</v>
      </c>
      <c r="G44" s="118">
        <f t="shared" si="17"/>
        <v>20788732.45999999</v>
      </c>
      <c r="H44" s="118">
        <f t="shared" si="17"/>
        <v>0</v>
      </c>
      <c r="I44" s="134">
        <f t="shared" si="17"/>
        <v>20788732.45999999</v>
      </c>
    </row>
    <row r="45" spans="1:9" ht="12">
      <c r="A45" s="21" t="s">
        <v>92</v>
      </c>
      <c r="B45" s="130"/>
      <c r="C45" s="131"/>
      <c r="D45" s="131"/>
      <c r="E45" s="131"/>
      <c r="F45" s="131"/>
      <c r="G45" s="131"/>
      <c r="H45" s="131"/>
      <c r="I45" s="132"/>
    </row>
    <row r="46" spans="1:9" ht="12">
      <c r="A46" s="22" t="s">
        <v>93</v>
      </c>
      <c r="B46" s="130">
        <v>56792059.079999998</v>
      </c>
      <c r="C46" s="131">
        <v>0</v>
      </c>
      <c r="D46" s="131">
        <v>0</v>
      </c>
      <c r="E46" s="131">
        <v>0</v>
      </c>
      <c r="F46" s="131">
        <v>0</v>
      </c>
      <c r="G46" s="131">
        <f t="shared" ref="G46:G52" si="18">B46+E46</f>
        <v>56792059.079999998</v>
      </c>
      <c r="H46" s="131">
        <f t="shared" ref="H46:H52" si="19">C46+F46</f>
        <v>0</v>
      </c>
      <c r="I46" s="132">
        <f t="shared" ref="I46:I52" si="20">SUM(G46:H46)</f>
        <v>56792059.079999998</v>
      </c>
    </row>
    <row r="47" spans="1:9" ht="12">
      <c r="A47" s="22" t="s">
        <v>94</v>
      </c>
      <c r="B47" s="130">
        <v>7845899.4500000002</v>
      </c>
      <c r="C47" s="131">
        <v>0</v>
      </c>
      <c r="D47" s="131">
        <v>0</v>
      </c>
      <c r="E47" s="131">
        <v>0</v>
      </c>
      <c r="F47" s="131">
        <v>0</v>
      </c>
      <c r="G47" s="131">
        <f t="shared" si="18"/>
        <v>7845899.4500000002</v>
      </c>
      <c r="H47" s="131">
        <f t="shared" si="19"/>
        <v>0</v>
      </c>
      <c r="I47" s="132">
        <f t="shared" si="20"/>
        <v>7845899.4500000002</v>
      </c>
    </row>
    <row r="48" spans="1:9" ht="12">
      <c r="A48" s="22" t="s">
        <v>95</v>
      </c>
      <c r="B48" s="130">
        <v>0</v>
      </c>
      <c r="C48" s="131">
        <v>40273544.119999997</v>
      </c>
      <c r="D48" s="131">
        <v>0</v>
      </c>
      <c r="E48" s="131">
        <v>0</v>
      </c>
      <c r="F48" s="131">
        <v>0</v>
      </c>
      <c r="G48" s="131">
        <f t="shared" si="18"/>
        <v>0</v>
      </c>
      <c r="H48" s="131">
        <f t="shared" si="19"/>
        <v>40273544.119999997</v>
      </c>
      <c r="I48" s="132">
        <f t="shared" si="20"/>
        <v>40273544.119999997</v>
      </c>
    </row>
    <row r="49" spans="1:9" ht="12">
      <c r="A49" s="22" t="s">
        <v>96</v>
      </c>
      <c r="B49" s="130">
        <v>0</v>
      </c>
      <c r="C49" s="131">
        <v>40000</v>
      </c>
      <c r="D49" s="131">
        <v>0</v>
      </c>
      <c r="E49" s="131">
        <v>0</v>
      </c>
      <c r="F49" s="131">
        <v>0</v>
      </c>
      <c r="G49" s="131">
        <f t="shared" si="18"/>
        <v>0</v>
      </c>
      <c r="H49" s="131">
        <f t="shared" si="19"/>
        <v>40000</v>
      </c>
      <c r="I49" s="132">
        <f t="shared" si="20"/>
        <v>40000</v>
      </c>
    </row>
    <row r="50" spans="1:9" ht="12">
      <c r="A50" s="22" t="s">
        <v>97</v>
      </c>
      <c r="B50" s="130">
        <v>0</v>
      </c>
      <c r="C50" s="131">
        <v>3300974.82</v>
      </c>
      <c r="D50" s="131">
        <v>0</v>
      </c>
      <c r="E50" s="131">
        <v>0</v>
      </c>
      <c r="F50" s="131">
        <v>0</v>
      </c>
      <c r="G50" s="131">
        <f t="shared" si="18"/>
        <v>0</v>
      </c>
      <c r="H50" s="131">
        <f t="shared" si="19"/>
        <v>3300974.82</v>
      </c>
      <c r="I50" s="132">
        <f t="shared" si="20"/>
        <v>3300974.82</v>
      </c>
    </row>
    <row r="51" spans="1:9" ht="12">
      <c r="A51" s="22" t="s">
        <v>98</v>
      </c>
      <c r="B51" s="130">
        <v>0</v>
      </c>
      <c r="C51" s="131">
        <v>7920153.23999999</v>
      </c>
      <c r="D51" s="131">
        <v>0</v>
      </c>
      <c r="E51" s="131">
        <v>0</v>
      </c>
      <c r="F51" s="131">
        <v>0</v>
      </c>
      <c r="G51" s="131">
        <f t="shared" si="18"/>
        <v>0</v>
      </c>
      <c r="H51" s="131">
        <f t="shared" si="19"/>
        <v>7920153.23999999</v>
      </c>
      <c r="I51" s="132">
        <f t="shared" si="20"/>
        <v>7920153.23999999</v>
      </c>
    </row>
    <row r="52" spans="1:9" ht="12">
      <c r="A52" s="22" t="s">
        <v>99</v>
      </c>
      <c r="B52" s="130">
        <v>0</v>
      </c>
      <c r="C52" s="131">
        <v>-2102808.21</v>
      </c>
      <c r="D52" s="131">
        <v>0</v>
      </c>
      <c r="E52" s="131">
        <v>0</v>
      </c>
      <c r="F52" s="131">
        <v>0</v>
      </c>
      <c r="G52" s="131">
        <f t="shared" si="18"/>
        <v>0</v>
      </c>
      <c r="H52" s="131">
        <f t="shared" si="19"/>
        <v>-2102808.21</v>
      </c>
      <c r="I52" s="132">
        <f t="shared" si="20"/>
        <v>-2102808.21</v>
      </c>
    </row>
    <row r="53" spans="1:9" ht="12">
      <c r="A53" s="22" t="s">
        <v>100</v>
      </c>
      <c r="B53" s="133">
        <f>SUM(B46:B52)</f>
        <v>64637958.530000001</v>
      </c>
      <c r="C53" s="118">
        <f t="shared" ref="C53:I53" si="21">SUM(C46:C52)</f>
        <v>49431863.969999984</v>
      </c>
      <c r="D53" s="118">
        <f t="shared" si="21"/>
        <v>0</v>
      </c>
      <c r="E53" s="118">
        <f t="shared" si="21"/>
        <v>0</v>
      </c>
      <c r="F53" s="118">
        <f t="shared" si="21"/>
        <v>0</v>
      </c>
      <c r="G53" s="118">
        <f t="shared" si="21"/>
        <v>64637958.530000001</v>
      </c>
      <c r="H53" s="118">
        <f t="shared" si="21"/>
        <v>49431863.969999984</v>
      </c>
      <c r="I53" s="134">
        <f t="shared" si="21"/>
        <v>114069822.5</v>
      </c>
    </row>
    <row r="54" spans="1:9" ht="12">
      <c r="A54" s="21" t="s">
        <v>101</v>
      </c>
      <c r="B54" s="130"/>
      <c r="C54" s="131"/>
      <c r="D54" s="131"/>
      <c r="E54" s="131"/>
      <c r="F54" s="131"/>
      <c r="G54" s="131"/>
      <c r="H54" s="131"/>
      <c r="I54" s="132"/>
    </row>
    <row r="55" spans="1:9" ht="12">
      <c r="A55" s="22" t="s">
        <v>102</v>
      </c>
      <c r="B55" s="130">
        <v>9879042</v>
      </c>
      <c r="C55" s="131">
        <v>0</v>
      </c>
      <c r="D55" s="131">
        <v>0</v>
      </c>
      <c r="E55" s="131">
        <v>0</v>
      </c>
      <c r="F55" s="131">
        <v>0</v>
      </c>
      <c r="G55" s="131">
        <f t="shared" ref="G55" si="22">B55+E55</f>
        <v>9879042</v>
      </c>
      <c r="H55" s="131">
        <f t="shared" ref="H55" si="23">C55+F55</f>
        <v>0</v>
      </c>
      <c r="I55" s="132">
        <f t="shared" ref="I55" si="24">SUM(G55:H55)</f>
        <v>9879042</v>
      </c>
    </row>
    <row r="56" spans="1:9" ht="12">
      <c r="A56" s="22" t="s">
        <v>103</v>
      </c>
      <c r="B56" s="133">
        <f>SUM(B55)</f>
        <v>9879042</v>
      </c>
      <c r="C56" s="118">
        <f t="shared" ref="C56:I56" si="25">SUM(C55)</f>
        <v>0</v>
      </c>
      <c r="D56" s="118">
        <f t="shared" si="25"/>
        <v>0</v>
      </c>
      <c r="E56" s="118">
        <f t="shared" si="25"/>
        <v>0</v>
      </c>
      <c r="F56" s="118">
        <f t="shared" si="25"/>
        <v>0</v>
      </c>
      <c r="G56" s="118">
        <f t="shared" si="25"/>
        <v>9879042</v>
      </c>
      <c r="H56" s="118">
        <f t="shared" si="25"/>
        <v>0</v>
      </c>
      <c r="I56" s="134">
        <f t="shared" si="25"/>
        <v>9879042</v>
      </c>
    </row>
    <row r="57" spans="1:9" ht="12">
      <c r="A57" s="21" t="s">
        <v>104</v>
      </c>
      <c r="B57" s="130"/>
      <c r="C57" s="131"/>
      <c r="D57" s="131"/>
      <c r="E57" s="131"/>
      <c r="F57" s="131"/>
      <c r="G57" s="131"/>
      <c r="H57" s="131"/>
      <c r="I57" s="132"/>
    </row>
    <row r="58" spans="1:9" ht="12">
      <c r="A58" s="22" t="s">
        <v>105</v>
      </c>
      <c r="B58" s="137">
        <v>-9446135.8399999999</v>
      </c>
      <c r="C58" s="120">
        <v>0</v>
      </c>
      <c r="D58" s="120">
        <v>0</v>
      </c>
      <c r="E58" s="120">
        <v>0</v>
      </c>
      <c r="F58" s="120">
        <v>0</v>
      </c>
      <c r="G58" s="120">
        <f t="shared" ref="G58" si="26">B58+E58</f>
        <v>-9446135.8399999999</v>
      </c>
      <c r="H58" s="120">
        <f t="shared" ref="H58" si="27">C58+F58</f>
        <v>0</v>
      </c>
      <c r="I58" s="138">
        <f t="shared" ref="I58" si="28">SUM(G58:H58)</f>
        <v>-9446135.8399999999</v>
      </c>
    </row>
    <row r="59" spans="1:9" ht="12">
      <c r="A59" s="22" t="s">
        <v>106</v>
      </c>
      <c r="B59" s="130">
        <f>SUM(B58)</f>
        <v>-9446135.8399999999</v>
      </c>
      <c r="C59" s="131">
        <f t="shared" ref="C59:I59" si="29">SUM(C58)</f>
        <v>0</v>
      </c>
      <c r="D59" s="131">
        <f t="shared" si="29"/>
        <v>0</v>
      </c>
      <c r="E59" s="131">
        <f t="shared" si="29"/>
        <v>0</v>
      </c>
      <c r="F59" s="131">
        <f t="shared" si="29"/>
        <v>0</v>
      </c>
      <c r="G59" s="131">
        <f t="shared" si="29"/>
        <v>-9446135.8399999999</v>
      </c>
      <c r="H59" s="131">
        <f t="shared" si="29"/>
        <v>0</v>
      </c>
      <c r="I59" s="132">
        <f t="shared" si="29"/>
        <v>-9446135.8399999999</v>
      </c>
    </row>
    <row r="60" spans="1:9" ht="12">
      <c r="A60" s="20" t="s">
        <v>107</v>
      </c>
      <c r="B60" s="135">
        <f>B44+B53+B56+B59</f>
        <v>85859597.149999991</v>
      </c>
      <c r="C60" s="119">
        <f t="shared" ref="C60:I60" si="30">C44+C53+C56+C59</f>
        <v>49431863.969999984</v>
      </c>
      <c r="D60" s="119">
        <f t="shared" si="30"/>
        <v>0</v>
      </c>
      <c r="E60" s="119">
        <f t="shared" si="30"/>
        <v>0</v>
      </c>
      <c r="F60" s="119">
        <f t="shared" si="30"/>
        <v>0</v>
      </c>
      <c r="G60" s="119">
        <f t="shared" si="30"/>
        <v>85859597.149999991</v>
      </c>
      <c r="H60" s="119">
        <f t="shared" si="30"/>
        <v>49431863.969999984</v>
      </c>
      <c r="I60" s="136">
        <f t="shared" si="30"/>
        <v>135291461.11999997</v>
      </c>
    </row>
    <row r="61" spans="1:9" ht="12">
      <c r="A61" s="22"/>
      <c r="B61" s="137"/>
      <c r="C61" s="120"/>
      <c r="D61" s="120"/>
      <c r="E61" s="120"/>
      <c r="F61" s="120"/>
      <c r="G61" s="120"/>
      <c r="H61" s="120"/>
      <c r="I61" s="138"/>
    </row>
    <row r="62" spans="1:9" ht="12.75" thickBot="1">
      <c r="A62" s="20" t="s">
        <v>108</v>
      </c>
      <c r="B62" s="139">
        <f>B38-B60</f>
        <v>159250184.40999991</v>
      </c>
      <c r="C62" s="121">
        <f t="shared" ref="C62:I62" si="31">C38-C60</f>
        <v>81857995.430000022</v>
      </c>
      <c r="D62" s="121">
        <f t="shared" si="31"/>
        <v>0</v>
      </c>
      <c r="E62" s="121">
        <f t="shared" si="31"/>
        <v>0</v>
      </c>
      <c r="F62" s="121">
        <f t="shared" si="31"/>
        <v>0</v>
      </c>
      <c r="G62" s="121">
        <f t="shared" si="31"/>
        <v>159250184.40999991</v>
      </c>
      <c r="H62" s="121">
        <f t="shared" si="31"/>
        <v>81857995.430000022</v>
      </c>
      <c r="I62" s="140">
        <f t="shared" si="31"/>
        <v>241108179.83999988</v>
      </c>
    </row>
    <row r="63" spans="1:9" ht="12.75" thickTop="1">
      <c r="A63" s="22"/>
      <c r="B63" s="130"/>
      <c r="C63" s="131"/>
      <c r="D63" s="131"/>
      <c r="E63" s="131"/>
      <c r="F63" s="131"/>
      <c r="G63" s="131"/>
      <c r="H63" s="131"/>
      <c r="I63" s="132"/>
    </row>
    <row r="64" spans="1:9" ht="12">
      <c r="A64" s="20" t="s">
        <v>109</v>
      </c>
      <c r="B64" s="130"/>
      <c r="C64" s="131"/>
      <c r="D64" s="131"/>
      <c r="E64" s="131"/>
      <c r="F64" s="131"/>
      <c r="G64" s="131"/>
      <c r="H64" s="131"/>
      <c r="I64" s="132"/>
    </row>
    <row r="65" spans="1:9" ht="12">
      <c r="A65" s="22" t="s">
        <v>110</v>
      </c>
      <c r="B65" s="130"/>
      <c r="C65" s="131"/>
      <c r="D65" s="131"/>
      <c r="E65" s="131"/>
      <c r="F65" s="131"/>
      <c r="G65" s="131"/>
      <c r="H65" s="131"/>
      <c r="I65" s="132"/>
    </row>
    <row r="66" spans="1:9" ht="12">
      <c r="A66" s="21" t="s">
        <v>111</v>
      </c>
      <c r="B66" s="130"/>
      <c r="C66" s="131"/>
      <c r="D66" s="131"/>
      <c r="E66" s="131"/>
      <c r="F66" s="131"/>
      <c r="G66" s="131"/>
      <c r="H66" s="131"/>
      <c r="I66" s="132"/>
    </row>
    <row r="67" spans="1:9" ht="12">
      <c r="A67" s="22" t="s">
        <v>112</v>
      </c>
      <c r="B67" s="130">
        <v>203897.94999999899</v>
      </c>
      <c r="C67" s="131">
        <v>0</v>
      </c>
      <c r="D67" s="131">
        <v>0</v>
      </c>
      <c r="E67" s="131">
        <v>0</v>
      </c>
      <c r="F67" s="131">
        <v>0</v>
      </c>
      <c r="G67" s="131">
        <f t="shared" ref="G67:G130" si="32">B67+E67</f>
        <v>203897.94999999899</v>
      </c>
      <c r="H67" s="131">
        <f t="shared" ref="H67:H130" si="33">C67+F67</f>
        <v>0</v>
      </c>
      <c r="I67" s="132">
        <f t="shared" ref="I67:I130" si="34">SUM(G67:H67)</f>
        <v>203897.94999999899</v>
      </c>
    </row>
    <row r="68" spans="1:9" ht="12">
      <c r="A68" s="22" t="s">
        <v>113</v>
      </c>
      <c r="B68" s="130">
        <v>960705.21</v>
      </c>
      <c r="C68" s="131">
        <v>0</v>
      </c>
      <c r="D68" s="131">
        <v>0</v>
      </c>
      <c r="E68" s="131">
        <v>0</v>
      </c>
      <c r="F68" s="131">
        <v>0</v>
      </c>
      <c r="G68" s="131">
        <f t="shared" si="32"/>
        <v>960705.21</v>
      </c>
      <c r="H68" s="131">
        <f t="shared" si="33"/>
        <v>0</v>
      </c>
      <c r="I68" s="132">
        <f t="shared" si="34"/>
        <v>960705.21</v>
      </c>
    </row>
    <row r="69" spans="1:9" ht="12">
      <c r="A69" s="22" t="s">
        <v>114</v>
      </c>
      <c r="B69" s="130">
        <v>155253.19</v>
      </c>
      <c r="C69" s="131">
        <v>0</v>
      </c>
      <c r="D69" s="131">
        <v>0</v>
      </c>
      <c r="E69" s="131">
        <v>0</v>
      </c>
      <c r="F69" s="131">
        <v>0</v>
      </c>
      <c r="G69" s="131">
        <f t="shared" si="32"/>
        <v>155253.19</v>
      </c>
      <c r="H69" s="131">
        <f t="shared" si="33"/>
        <v>0</v>
      </c>
      <c r="I69" s="132">
        <f t="shared" si="34"/>
        <v>155253.19</v>
      </c>
    </row>
    <row r="70" spans="1:9" ht="12">
      <c r="A70" s="22" t="s">
        <v>115</v>
      </c>
      <c r="B70" s="130">
        <v>56850.809999999903</v>
      </c>
      <c r="C70" s="131">
        <v>0</v>
      </c>
      <c r="D70" s="131">
        <v>0</v>
      </c>
      <c r="E70" s="131">
        <v>0</v>
      </c>
      <c r="F70" s="131">
        <v>0</v>
      </c>
      <c r="G70" s="131">
        <f t="shared" si="32"/>
        <v>56850.809999999903</v>
      </c>
      <c r="H70" s="131">
        <f t="shared" si="33"/>
        <v>0</v>
      </c>
      <c r="I70" s="132">
        <f t="shared" si="34"/>
        <v>56850.809999999903</v>
      </c>
    </row>
    <row r="71" spans="1:9" ht="12">
      <c r="A71" s="22" t="s">
        <v>116</v>
      </c>
      <c r="B71" s="130">
        <v>9288.2999999999993</v>
      </c>
      <c r="C71" s="131">
        <v>0</v>
      </c>
      <c r="D71" s="131">
        <v>0</v>
      </c>
      <c r="E71" s="131">
        <v>0</v>
      </c>
      <c r="F71" s="131">
        <v>0</v>
      </c>
      <c r="G71" s="131">
        <f t="shared" si="32"/>
        <v>9288.2999999999993</v>
      </c>
      <c r="H71" s="131">
        <f t="shared" si="33"/>
        <v>0</v>
      </c>
      <c r="I71" s="132">
        <f t="shared" si="34"/>
        <v>9288.2999999999993</v>
      </c>
    </row>
    <row r="72" spans="1:9" ht="12">
      <c r="A72" s="22" t="s">
        <v>117</v>
      </c>
      <c r="B72" s="130">
        <v>137554.41</v>
      </c>
      <c r="C72" s="131">
        <v>0</v>
      </c>
      <c r="D72" s="131">
        <v>0</v>
      </c>
      <c r="E72" s="131">
        <v>0</v>
      </c>
      <c r="F72" s="131">
        <v>0</v>
      </c>
      <c r="G72" s="131">
        <f t="shared" si="32"/>
        <v>137554.41</v>
      </c>
      <c r="H72" s="131">
        <f t="shared" si="33"/>
        <v>0</v>
      </c>
      <c r="I72" s="132">
        <f t="shared" si="34"/>
        <v>137554.41</v>
      </c>
    </row>
    <row r="73" spans="1:9" ht="12">
      <c r="A73" s="22" t="s">
        <v>118</v>
      </c>
      <c r="B73" s="130">
        <v>231310.72</v>
      </c>
      <c r="C73" s="131">
        <v>0</v>
      </c>
      <c r="D73" s="131">
        <v>0</v>
      </c>
      <c r="E73" s="131">
        <v>0</v>
      </c>
      <c r="F73" s="131">
        <v>0</v>
      </c>
      <c r="G73" s="131">
        <f t="shared" si="32"/>
        <v>231310.72</v>
      </c>
      <c r="H73" s="131">
        <f t="shared" si="33"/>
        <v>0</v>
      </c>
      <c r="I73" s="132">
        <f t="shared" si="34"/>
        <v>231310.72</v>
      </c>
    </row>
    <row r="74" spans="1:9" ht="12">
      <c r="A74" s="22" t="s">
        <v>119</v>
      </c>
      <c r="B74" s="130">
        <v>1784242.8499999901</v>
      </c>
      <c r="C74" s="131">
        <v>0</v>
      </c>
      <c r="D74" s="131">
        <v>0</v>
      </c>
      <c r="E74" s="131">
        <v>0</v>
      </c>
      <c r="F74" s="131">
        <v>0</v>
      </c>
      <c r="G74" s="131">
        <f t="shared" si="32"/>
        <v>1784242.8499999901</v>
      </c>
      <c r="H74" s="131">
        <f t="shared" si="33"/>
        <v>0</v>
      </c>
      <c r="I74" s="132">
        <f t="shared" si="34"/>
        <v>1784242.8499999901</v>
      </c>
    </row>
    <row r="75" spans="1:9" ht="12">
      <c r="A75" s="22" t="s">
        <v>120</v>
      </c>
      <c r="B75" s="130">
        <v>1018472.14999999</v>
      </c>
      <c r="C75" s="131">
        <v>0</v>
      </c>
      <c r="D75" s="131">
        <v>0</v>
      </c>
      <c r="E75" s="131">
        <v>0</v>
      </c>
      <c r="F75" s="131">
        <v>0</v>
      </c>
      <c r="G75" s="131">
        <f t="shared" si="32"/>
        <v>1018472.14999999</v>
      </c>
      <c r="H75" s="131">
        <f t="shared" si="33"/>
        <v>0</v>
      </c>
      <c r="I75" s="132">
        <f t="shared" si="34"/>
        <v>1018472.14999999</v>
      </c>
    </row>
    <row r="76" spans="1:9" ht="12">
      <c r="A76" s="22" t="s">
        <v>121</v>
      </c>
      <c r="B76" s="130">
        <v>133431.32999999999</v>
      </c>
      <c r="C76" s="131">
        <v>0</v>
      </c>
      <c r="D76" s="131">
        <v>0</v>
      </c>
      <c r="E76" s="131">
        <v>0</v>
      </c>
      <c r="F76" s="131">
        <v>0</v>
      </c>
      <c r="G76" s="131">
        <f t="shared" si="32"/>
        <v>133431.32999999999</v>
      </c>
      <c r="H76" s="131">
        <f t="shared" si="33"/>
        <v>0</v>
      </c>
      <c r="I76" s="132">
        <f t="shared" si="34"/>
        <v>133431.32999999999</v>
      </c>
    </row>
    <row r="77" spans="1:9" ht="12">
      <c r="A77" s="22" t="s">
        <v>122</v>
      </c>
      <c r="B77" s="130">
        <v>165252.01</v>
      </c>
      <c r="C77" s="131">
        <v>0</v>
      </c>
      <c r="D77" s="131">
        <v>0</v>
      </c>
      <c r="E77" s="131">
        <v>0</v>
      </c>
      <c r="F77" s="131">
        <v>0</v>
      </c>
      <c r="G77" s="131">
        <f t="shared" si="32"/>
        <v>165252.01</v>
      </c>
      <c r="H77" s="131">
        <f t="shared" si="33"/>
        <v>0</v>
      </c>
      <c r="I77" s="132">
        <f t="shared" si="34"/>
        <v>165252.01</v>
      </c>
    </row>
    <row r="78" spans="1:9" ht="12">
      <c r="A78" s="22" t="s">
        <v>123</v>
      </c>
      <c r="B78" s="130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f t="shared" si="32"/>
        <v>0</v>
      </c>
      <c r="H78" s="131">
        <f t="shared" si="33"/>
        <v>0</v>
      </c>
      <c r="I78" s="132">
        <f t="shared" si="34"/>
        <v>0</v>
      </c>
    </row>
    <row r="79" spans="1:9" ht="12">
      <c r="A79" s="22" t="s">
        <v>124</v>
      </c>
      <c r="B79" s="130">
        <v>418519.29</v>
      </c>
      <c r="C79" s="131">
        <v>0</v>
      </c>
      <c r="D79" s="131">
        <v>0</v>
      </c>
      <c r="E79" s="131">
        <v>0</v>
      </c>
      <c r="F79" s="131">
        <v>0</v>
      </c>
      <c r="G79" s="131">
        <f t="shared" si="32"/>
        <v>418519.29</v>
      </c>
      <c r="H79" s="131">
        <f t="shared" si="33"/>
        <v>0</v>
      </c>
      <c r="I79" s="132">
        <f t="shared" si="34"/>
        <v>418519.29</v>
      </c>
    </row>
    <row r="80" spans="1:9" ht="12">
      <c r="A80" s="22" t="s">
        <v>125</v>
      </c>
      <c r="B80" s="130">
        <v>19830.289999999899</v>
      </c>
      <c r="C80" s="131">
        <v>0</v>
      </c>
      <c r="D80" s="131">
        <v>0</v>
      </c>
      <c r="E80" s="131">
        <v>0</v>
      </c>
      <c r="F80" s="131">
        <v>0</v>
      </c>
      <c r="G80" s="131">
        <f t="shared" si="32"/>
        <v>19830.289999999899</v>
      </c>
      <c r="H80" s="131">
        <f t="shared" si="33"/>
        <v>0</v>
      </c>
      <c r="I80" s="132">
        <f t="shared" si="34"/>
        <v>19830.289999999899</v>
      </c>
    </row>
    <row r="81" spans="1:9" ht="12">
      <c r="A81" s="22" t="s">
        <v>126</v>
      </c>
      <c r="B81" s="130">
        <v>330632.34999999998</v>
      </c>
      <c r="C81" s="131">
        <v>0</v>
      </c>
      <c r="D81" s="131">
        <v>0</v>
      </c>
      <c r="E81" s="131">
        <v>0</v>
      </c>
      <c r="F81" s="131">
        <v>0</v>
      </c>
      <c r="G81" s="131">
        <f t="shared" si="32"/>
        <v>330632.34999999998</v>
      </c>
      <c r="H81" s="131">
        <f t="shared" si="33"/>
        <v>0</v>
      </c>
      <c r="I81" s="132">
        <f t="shared" si="34"/>
        <v>330632.34999999998</v>
      </c>
    </row>
    <row r="82" spans="1:9" ht="12">
      <c r="A82" s="22" t="s">
        <v>127</v>
      </c>
      <c r="B82" s="130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f t="shared" si="32"/>
        <v>0</v>
      </c>
      <c r="H82" s="131">
        <f t="shared" si="33"/>
        <v>0</v>
      </c>
      <c r="I82" s="132">
        <f t="shared" si="34"/>
        <v>0</v>
      </c>
    </row>
    <row r="83" spans="1:9" ht="12">
      <c r="A83" s="22" t="s">
        <v>128</v>
      </c>
      <c r="B83" s="130">
        <v>7824.23</v>
      </c>
      <c r="C83" s="131">
        <v>0</v>
      </c>
      <c r="D83" s="131">
        <v>0</v>
      </c>
      <c r="E83" s="131">
        <v>0</v>
      </c>
      <c r="F83" s="131">
        <v>0</v>
      </c>
      <c r="G83" s="131">
        <f t="shared" si="32"/>
        <v>7824.23</v>
      </c>
      <c r="H83" s="131">
        <f t="shared" si="33"/>
        <v>0</v>
      </c>
      <c r="I83" s="132">
        <f t="shared" si="34"/>
        <v>7824.23</v>
      </c>
    </row>
    <row r="84" spans="1:9" ht="12">
      <c r="A84" s="22" t="s">
        <v>129</v>
      </c>
      <c r="B84" s="130">
        <v>106489.28</v>
      </c>
      <c r="C84" s="131">
        <v>0</v>
      </c>
      <c r="D84" s="131">
        <v>0</v>
      </c>
      <c r="E84" s="131">
        <v>0</v>
      </c>
      <c r="F84" s="131">
        <v>0</v>
      </c>
      <c r="G84" s="131">
        <f t="shared" si="32"/>
        <v>106489.28</v>
      </c>
      <c r="H84" s="131">
        <f t="shared" si="33"/>
        <v>0</v>
      </c>
      <c r="I84" s="132">
        <f t="shared" si="34"/>
        <v>106489.28</v>
      </c>
    </row>
    <row r="85" spans="1:9" ht="12">
      <c r="A85" s="22" t="s">
        <v>130</v>
      </c>
      <c r="B85" s="130">
        <v>96487.3</v>
      </c>
      <c r="C85" s="131">
        <v>0</v>
      </c>
      <c r="D85" s="131">
        <v>0</v>
      </c>
      <c r="E85" s="131">
        <v>0</v>
      </c>
      <c r="F85" s="131">
        <v>0</v>
      </c>
      <c r="G85" s="131">
        <f t="shared" si="32"/>
        <v>96487.3</v>
      </c>
      <c r="H85" s="131">
        <f t="shared" si="33"/>
        <v>0</v>
      </c>
      <c r="I85" s="132">
        <f t="shared" si="34"/>
        <v>96487.3</v>
      </c>
    </row>
    <row r="86" spans="1:9" ht="12">
      <c r="A86" s="22" t="s">
        <v>131</v>
      </c>
      <c r="B86" s="130">
        <v>67981.13</v>
      </c>
      <c r="C86" s="131">
        <v>0</v>
      </c>
      <c r="D86" s="131">
        <v>0</v>
      </c>
      <c r="E86" s="131">
        <v>0</v>
      </c>
      <c r="F86" s="131">
        <v>0</v>
      </c>
      <c r="G86" s="131">
        <f t="shared" si="32"/>
        <v>67981.13</v>
      </c>
      <c r="H86" s="131">
        <f t="shared" si="33"/>
        <v>0</v>
      </c>
      <c r="I86" s="132">
        <f t="shared" si="34"/>
        <v>67981.13</v>
      </c>
    </row>
    <row r="87" spans="1:9" ht="12">
      <c r="A87" s="22" t="s">
        <v>132</v>
      </c>
      <c r="B87" s="130">
        <v>202857.11</v>
      </c>
      <c r="C87" s="131">
        <v>0</v>
      </c>
      <c r="D87" s="131">
        <v>0</v>
      </c>
      <c r="E87" s="131">
        <v>0</v>
      </c>
      <c r="F87" s="131">
        <v>0</v>
      </c>
      <c r="G87" s="131">
        <f t="shared" si="32"/>
        <v>202857.11</v>
      </c>
      <c r="H87" s="131">
        <f t="shared" si="33"/>
        <v>0</v>
      </c>
      <c r="I87" s="132">
        <f t="shared" si="34"/>
        <v>202857.11</v>
      </c>
    </row>
    <row r="88" spans="1:9" ht="12">
      <c r="A88" s="22" t="s">
        <v>133</v>
      </c>
      <c r="B88" s="130">
        <v>294972.13</v>
      </c>
      <c r="C88" s="131">
        <v>0</v>
      </c>
      <c r="D88" s="131">
        <v>0</v>
      </c>
      <c r="E88" s="131">
        <v>0</v>
      </c>
      <c r="F88" s="131">
        <v>0</v>
      </c>
      <c r="G88" s="131">
        <f t="shared" si="32"/>
        <v>294972.13</v>
      </c>
      <c r="H88" s="131">
        <f t="shared" si="33"/>
        <v>0</v>
      </c>
      <c r="I88" s="132">
        <f t="shared" si="34"/>
        <v>294972.13</v>
      </c>
    </row>
    <row r="89" spans="1:9" ht="12">
      <c r="A89" s="22" t="s">
        <v>134</v>
      </c>
      <c r="B89" s="130">
        <v>1302630.6399999999</v>
      </c>
      <c r="C89" s="131">
        <v>0</v>
      </c>
      <c r="D89" s="131">
        <v>0</v>
      </c>
      <c r="E89" s="131">
        <v>0</v>
      </c>
      <c r="F89" s="131">
        <v>0</v>
      </c>
      <c r="G89" s="131">
        <f t="shared" si="32"/>
        <v>1302630.6399999999</v>
      </c>
      <c r="H89" s="131">
        <f t="shared" si="33"/>
        <v>0</v>
      </c>
      <c r="I89" s="132">
        <f t="shared" si="34"/>
        <v>1302630.6399999999</v>
      </c>
    </row>
    <row r="90" spans="1:9" ht="12">
      <c r="A90" s="22" t="s">
        <v>135</v>
      </c>
      <c r="B90" s="130">
        <v>692260.74</v>
      </c>
      <c r="C90" s="131">
        <v>0</v>
      </c>
      <c r="D90" s="131">
        <v>0</v>
      </c>
      <c r="E90" s="131">
        <v>0</v>
      </c>
      <c r="F90" s="131">
        <v>0</v>
      </c>
      <c r="G90" s="131">
        <f t="shared" si="32"/>
        <v>692260.74</v>
      </c>
      <c r="H90" s="131">
        <f t="shared" si="33"/>
        <v>0</v>
      </c>
      <c r="I90" s="132">
        <f t="shared" si="34"/>
        <v>692260.74</v>
      </c>
    </row>
    <row r="91" spans="1:9" ht="12">
      <c r="A91" s="22" t="s">
        <v>136</v>
      </c>
      <c r="B91" s="130">
        <v>270882.46999999997</v>
      </c>
      <c r="C91" s="131">
        <v>0</v>
      </c>
      <c r="D91" s="131">
        <v>0</v>
      </c>
      <c r="E91" s="131">
        <v>0</v>
      </c>
      <c r="F91" s="131">
        <v>0</v>
      </c>
      <c r="G91" s="131">
        <f t="shared" si="32"/>
        <v>270882.46999999997</v>
      </c>
      <c r="H91" s="131">
        <f t="shared" si="33"/>
        <v>0</v>
      </c>
      <c r="I91" s="132">
        <f t="shared" si="34"/>
        <v>270882.46999999997</v>
      </c>
    </row>
    <row r="92" spans="1:9" ht="12">
      <c r="A92" s="22" t="s">
        <v>137</v>
      </c>
      <c r="B92" s="130">
        <v>100043.43</v>
      </c>
      <c r="C92" s="131">
        <v>0</v>
      </c>
      <c r="D92" s="131">
        <v>0</v>
      </c>
      <c r="E92" s="131">
        <v>0</v>
      </c>
      <c r="F92" s="131">
        <v>0</v>
      </c>
      <c r="G92" s="131">
        <f t="shared" si="32"/>
        <v>100043.43</v>
      </c>
      <c r="H92" s="131">
        <f t="shared" si="33"/>
        <v>0</v>
      </c>
      <c r="I92" s="132">
        <f t="shared" si="34"/>
        <v>100043.43</v>
      </c>
    </row>
    <row r="93" spans="1:9" ht="12">
      <c r="A93" s="22" t="s">
        <v>138</v>
      </c>
      <c r="B93" s="130">
        <v>-151245.59999999899</v>
      </c>
      <c r="C93" s="131">
        <v>0</v>
      </c>
      <c r="D93" s="131">
        <v>0</v>
      </c>
      <c r="E93" s="131">
        <v>0</v>
      </c>
      <c r="F93" s="131">
        <v>0</v>
      </c>
      <c r="G93" s="131">
        <f t="shared" si="32"/>
        <v>-151245.59999999899</v>
      </c>
      <c r="H93" s="131">
        <f t="shared" si="33"/>
        <v>0</v>
      </c>
      <c r="I93" s="132">
        <f t="shared" si="34"/>
        <v>-151245.59999999899</v>
      </c>
    </row>
    <row r="94" spans="1:9" ht="12">
      <c r="A94" s="22" t="s">
        <v>139</v>
      </c>
      <c r="B94" s="130">
        <v>3192814.19</v>
      </c>
      <c r="C94" s="131">
        <v>0</v>
      </c>
      <c r="D94" s="131">
        <v>0</v>
      </c>
      <c r="E94" s="131">
        <v>0</v>
      </c>
      <c r="F94" s="131">
        <v>0</v>
      </c>
      <c r="G94" s="131">
        <f t="shared" si="32"/>
        <v>3192814.19</v>
      </c>
      <c r="H94" s="131">
        <f t="shared" si="33"/>
        <v>0</v>
      </c>
      <c r="I94" s="132">
        <f t="shared" si="34"/>
        <v>3192814.19</v>
      </c>
    </row>
    <row r="95" spans="1:9" ht="12">
      <c r="A95" s="22" t="s">
        <v>140</v>
      </c>
      <c r="B95" s="130">
        <v>105483.18</v>
      </c>
      <c r="C95" s="131">
        <v>0</v>
      </c>
      <c r="D95" s="131">
        <v>0</v>
      </c>
      <c r="E95" s="131">
        <v>0</v>
      </c>
      <c r="F95" s="131">
        <v>0</v>
      </c>
      <c r="G95" s="131">
        <f t="shared" si="32"/>
        <v>105483.18</v>
      </c>
      <c r="H95" s="131">
        <f t="shared" si="33"/>
        <v>0</v>
      </c>
      <c r="I95" s="132">
        <f t="shared" si="34"/>
        <v>105483.18</v>
      </c>
    </row>
    <row r="96" spans="1:9" ht="12">
      <c r="A96" s="22" t="s">
        <v>141</v>
      </c>
      <c r="B96" s="130">
        <v>0</v>
      </c>
      <c r="C96" s="131">
        <v>0</v>
      </c>
      <c r="D96" s="131">
        <v>0</v>
      </c>
      <c r="E96" s="131">
        <v>0</v>
      </c>
      <c r="F96" s="131">
        <v>0</v>
      </c>
      <c r="G96" s="131">
        <f t="shared" si="32"/>
        <v>0</v>
      </c>
      <c r="H96" s="131">
        <f t="shared" si="33"/>
        <v>0</v>
      </c>
      <c r="I96" s="132">
        <f t="shared" si="34"/>
        <v>0</v>
      </c>
    </row>
    <row r="97" spans="1:9" ht="12">
      <c r="A97" s="22" t="s">
        <v>142</v>
      </c>
      <c r="B97" s="130">
        <v>0</v>
      </c>
      <c r="C97" s="131">
        <v>0</v>
      </c>
      <c r="D97" s="131">
        <v>0</v>
      </c>
      <c r="E97" s="131">
        <v>0</v>
      </c>
      <c r="F97" s="131">
        <v>0</v>
      </c>
      <c r="G97" s="131">
        <f t="shared" si="32"/>
        <v>0</v>
      </c>
      <c r="H97" s="131">
        <f t="shared" si="33"/>
        <v>0</v>
      </c>
      <c r="I97" s="132">
        <f t="shared" si="34"/>
        <v>0</v>
      </c>
    </row>
    <row r="98" spans="1:9" ht="12">
      <c r="A98" s="22" t="s">
        <v>143</v>
      </c>
      <c r="B98" s="130">
        <v>0</v>
      </c>
      <c r="C98" s="131">
        <v>15239.289999999901</v>
      </c>
      <c r="D98" s="131">
        <v>0</v>
      </c>
      <c r="E98" s="131">
        <v>0</v>
      </c>
      <c r="F98" s="131">
        <v>0</v>
      </c>
      <c r="G98" s="131">
        <f t="shared" si="32"/>
        <v>0</v>
      </c>
      <c r="H98" s="131">
        <f t="shared" si="33"/>
        <v>15239.289999999901</v>
      </c>
      <c r="I98" s="132">
        <f t="shared" si="34"/>
        <v>15239.289999999901</v>
      </c>
    </row>
    <row r="99" spans="1:9" ht="12">
      <c r="A99" s="22" t="s">
        <v>144</v>
      </c>
      <c r="B99" s="130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f t="shared" si="32"/>
        <v>0</v>
      </c>
      <c r="H99" s="131">
        <f t="shared" si="33"/>
        <v>0</v>
      </c>
      <c r="I99" s="132">
        <f t="shared" si="34"/>
        <v>0</v>
      </c>
    </row>
    <row r="100" spans="1:9" ht="12">
      <c r="A100" s="22" t="s">
        <v>145</v>
      </c>
      <c r="B100" s="130">
        <v>0</v>
      </c>
      <c r="C100" s="131">
        <v>0</v>
      </c>
      <c r="D100" s="131">
        <v>0</v>
      </c>
      <c r="E100" s="131">
        <v>0</v>
      </c>
      <c r="F100" s="131">
        <v>0</v>
      </c>
      <c r="G100" s="131">
        <f t="shared" si="32"/>
        <v>0</v>
      </c>
      <c r="H100" s="131">
        <f t="shared" si="33"/>
        <v>0</v>
      </c>
      <c r="I100" s="132">
        <f t="shared" si="34"/>
        <v>0</v>
      </c>
    </row>
    <row r="101" spans="1:9" ht="12">
      <c r="A101" s="22" t="s">
        <v>146</v>
      </c>
      <c r="B101" s="130">
        <v>0</v>
      </c>
      <c r="C101" s="131">
        <v>0</v>
      </c>
      <c r="D101" s="131">
        <v>0</v>
      </c>
      <c r="E101" s="131">
        <v>0</v>
      </c>
      <c r="F101" s="131">
        <v>0</v>
      </c>
      <c r="G101" s="131">
        <f t="shared" si="32"/>
        <v>0</v>
      </c>
      <c r="H101" s="131">
        <f t="shared" si="33"/>
        <v>0</v>
      </c>
      <c r="I101" s="132">
        <f t="shared" si="34"/>
        <v>0</v>
      </c>
    </row>
    <row r="102" spans="1:9" ht="12">
      <c r="A102" s="22" t="s">
        <v>147</v>
      </c>
      <c r="B102" s="130">
        <v>0</v>
      </c>
      <c r="C102" s="131">
        <v>0</v>
      </c>
      <c r="D102" s="131">
        <v>0</v>
      </c>
      <c r="E102" s="131">
        <v>0</v>
      </c>
      <c r="F102" s="131">
        <v>0</v>
      </c>
      <c r="G102" s="131">
        <f t="shared" si="32"/>
        <v>0</v>
      </c>
      <c r="H102" s="131">
        <f t="shared" si="33"/>
        <v>0</v>
      </c>
      <c r="I102" s="132">
        <f t="shared" si="34"/>
        <v>0</v>
      </c>
    </row>
    <row r="103" spans="1:9" ht="12">
      <c r="A103" s="22" t="s">
        <v>148</v>
      </c>
      <c r="B103" s="130">
        <v>0</v>
      </c>
      <c r="C103" s="131">
        <v>0</v>
      </c>
      <c r="D103" s="131">
        <v>0</v>
      </c>
      <c r="E103" s="131">
        <v>0</v>
      </c>
      <c r="F103" s="131">
        <v>0</v>
      </c>
      <c r="G103" s="131">
        <f t="shared" si="32"/>
        <v>0</v>
      </c>
      <c r="H103" s="131">
        <f t="shared" si="33"/>
        <v>0</v>
      </c>
      <c r="I103" s="132">
        <f t="shared" si="34"/>
        <v>0</v>
      </c>
    </row>
    <row r="104" spans="1:9" ht="12">
      <c r="A104" s="22" t="s">
        <v>149</v>
      </c>
      <c r="B104" s="130">
        <v>0</v>
      </c>
      <c r="C104" s="131">
        <v>148888.25</v>
      </c>
      <c r="D104" s="131">
        <v>0</v>
      </c>
      <c r="E104" s="131">
        <v>0</v>
      </c>
      <c r="F104" s="131">
        <v>0</v>
      </c>
      <c r="G104" s="131">
        <f t="shared" si="32"/>
        <v>0</v>
      </c>
      <c r="H104" s="131">
        <f t="shared" si="33"/>
        <v>148888.25</v>
      </c>
      <c r="I104" s="132">
        <f t="shared" si="34"/>
        <v>148888.25</v>
      </c>
    </row>
    <row r="105" spans="1:9" ht="12">
      <c r="A105" s="22" t="s">
        <v>150</v>
      </c>
      <c r="B105" s="130">
        <v>0</v>
      </c>
      <c r="C105" s="131">
        <v>-9476.32</v>
      </c>
      <c r="D105" s="131">
        <v>0</v>
      </c>
      <c r="E105" s="131">
        <v>0</v>
      </c>
      <c r="F105" s="131">
        <v>0</v>
      </c>
      <c r="G105" s="131">
        <f t="shared" si="32"/>
        <v>0</v>
      </c>
      <c r="H105" s="131">
        <f t="shared" si="33"/>
        <v>-9476.32</v>
      </c>
      <c r="I105" s="132">
        <f t="shared" si="34"/>
        <v>-9476.32</v>
      </c>
    </row>
    <row r="106" spans="1:9" ht="12">
      <c r="A106" s="22" t="s">
        <v>151</v>
      </c>
      <c r="B106" s="130">
        <v>0</v>
      </c>
      <c r="C106" s="131">
        <v>15752.15</v>
      </c>
      <c r="D106" s="131">
        <v>0</v>
      </c>
      <c r="E106" s="131">
        <v>0</v>
      </c>
      <c r="F106" s="131">
        <v>0</v>
      </c>
      <c r="G106" s="131">
        <f t="shared" si="32"/>
        <v>0</v>
      </c>
      <c r="H106" s="131">
        <f t="shared" si="33"/>
        <v>15752.15</v>
      </c>
      <c r="I106" s="132">
        <f t="shared" si="34"/>
        <v>15752.15</v>
      </c>
    </row>
    <row r="107" spans="1:9" ht="12">
      <c r="A107" s="22" t="s">
        <v>152</v>
      </c>
      <c r="B107" s="130">
        <v>0</v>
      </c>
      <c r="C107" s="131">
        <v>12690.08</v>
      </c>
      <c r="D107" s="131">
        <v>0</v>
      </c>
      <c r="E107" s="131">
        <v>0</v>
      </c>
      <c r="F107" s="131">
        <v>0</v>
      </c>
      <c r="G107" s="131">
        <f t="shared" si="32"/>
        <v>0</v>
      </c>
      <c r="H107" s="131">
        <f t="shared" si="33"/>
        <v>12690.08</v>
      </c>
      <c r="I107" s="132">
        <f t="shared" si="34"/>
        <v>12690.08</v>
      </c>
    </row>
    <row r="108" spans="1:9" ht="12">
      <c r="A108" s="22" t="s">
        <v>153</v>
      </c>
      <c r="B108" s="130">
        <v>0</v>
      </c>
      <c r="C108" s="131">
        <v>0</v>
      </c>
      <c r="D108" s="131">
        <v>0</v>
      </c>
      <c r="E108" s="131">
        <v>0</v>
      </c>
      <c r="F108" s="131">
        <v>0</v>
      </c>
      <c r="G108" s="131">
        <f t="shared" si="32"/>
        <v>0</v>
      </c>
      <c r="H108" s="131">
        <f t="shared" si="33"/>
        <v>0</v>
      </c>
      <c r="I108" s="132">
        <f t="shared" si="34"/>
        <v>0</v>
      </c>
    </row>
    <row r="109" spans="1:9" ht="12">
      <c r="A109" s="22" t="s">
        <v>154</v>
      </c>
      <c r="B109" s="130">
        <v>0</v>
      </c>
      <c r="C109" s="131">
        <v>6382.7</v>
      </c>
      <c r="D109" s="131">
        <v>0</v>
      </c>
      <c r="E109" s="131">
        <v>0</v>
      </c>
      <c r="F109" s="131">
        <v>0</v>
      </c>
      <c r="G109" s="131">
        <f t="shared" si="32"/>
        <v>0</v>
      </c>
      <c r="H109" s="131">
        <f t="shared" si="33"/>
        <v>6382.7</v>
      </c>
      <c r="I109" s="132">
        <f t="shared" si="34"/>
        <v>6382.7</v>
      </c>
    </row>
    <row r="110" spans="1:9" ht="12">
      <c r="A110" s="22" t="s">
        <v>155</v>
      </c>
      <c r="B110" s="130">
        <v>0</v>
      </c>
      <c r="C110" s="131">
        <v>352.659999999999</v>
      </c>
      <c r="D110" s="131">
        <v>0</v>
      </c>
      <c r="E110" s="131">
        <v>0</v>
      </c>
      <c r="F110" s="131">
        <v>0</v>
      </c>
      <c r="G110" s="131">
        <f t="shared" si="32"/>
        <v>0</v>
      </c>
      <c r="H110" s="131">
        <f t="shared" si="33"/>
        <v>352.659999999999</v>
      </c>
      <c r="I110" s="132">
        <f t="shared" si="34"/>
        <v>352.659999999999</v>
      </c>
    </row>
    <row r="111" spans="1:9" ht="12">
      <c r="A111" s="22" t="s">
        <v>156</v>
      </c>
      <c r="B111" s="130">
        <v>0</v>
      </c>
      <c r="C111" s="131">
        <v>31907.8999999999</v>
      </c>
      <c r="D111" s="131">
        <v>0</v>
      </c>
      <c r="E111" s="131">
        <v>0</v>
      </c>
      <c r="F111" s="131">
        <v>0</v>
      </c>
      <c r="G111" s="131">
        <f t="shared" si="32"/>
        <v>0</v>
      </c>
      <c r="H111" s="131">
        <f t="shared" si="33"/>
        <v>31907.8999999999</v>
      </c>
      <c r="I111" s="132">
        <f t="shared" si="34"/>
        <v>31907.8999999999</v>
      </c>
    </row>
    <row r="112" spans="1:9" ht="12">
      <c r="A112" s="22" t="s">
        <v>157</v>
      </c>
      <c r="B112" s="130">
        <v>0</v>
      </c>
      <c r="C112" s="131">
        <v>2768.39</v>
      </c>
      <c r="D112" s="131">
        <v>0</v>
      </c>
      <c r="E112" s="131">
        <v>0</v>
      </c>
      <c r="F112" s="131">
        <v>0</v>
      </c>
      <c r="G112" s="131">
        <f t="shared" si="32"/>
        <v>0</v>
      </c>
      <c r="H112" s="131">
        <f t="shared" si="33"/>
        <v>2768.39</v>
      </c>
      <c r="I112" s="132">
        <f t="shared" si="34"/>
        <v>2768.39</v>
      </c>
    </row>
    <row r="113" spans="1:9" ht="12">
      <c r="A113" s="22" t="s">
        <v>158</v>
      </c>
      <c r="B113" s="130">
        <v>0</v>
      </c>
      <c r="C113" s="131">
        <v>0</v>
      </c>
      <c r="D113" s="131">
        <v>0</v>
      </c>
      <c r="E113" s="131">
        <v>0</v>
      </c>
      <c r="F113" s="131">
        <v>0</v>
      </c>
      <c r="G113" s="131">
        <f t="shared" si="32"/>
        <v>0</v>
      </c>
      <c r="H113" s="131">
        <f t="shared" si="33"/>
        <v>0</v>
      </c>
      <c r="I113" s="132">
        <f t="shared" si="34"/>
        <v>0</v>
      </c>
    </row>
    <row r="114" spans="1:9" ht="12">
      <c r="A114" s="22" t="s">
        <v>159</v>
      </c>
      <c r="B114" s="130">
        <v>0</v>
      </c>
      <c r="C114" s="131">
        <v>0</v>
      </c>
      <c r="D114" s="131">
        <v>0</v>
      </c>
      <c r="E114" s="131">
        <v>0</v>
      </c>
      <c r="F114" s="131">
        <v>0</v>
      </c>
      <c r="G114" s="131">
        <f t="shared" si="32"/>
        <v>0</v>
      </c>
      <c r="H114" s="131">
        <f t="shared" si="33"/>
        <v>0</v>
      </c>
      <c r="I114" s="132">
        <f t="shared" si="34"/>
        <v>0</v>
      </c>
    </row>
    <row r="115" spans="1:9" ht="12">
      <c r="A115" s="22" t="s">
        <v>160</v>
      </c>
      <c r="B115" s="130">
        <v>0</v>
      </c>
      <c r="C115" s="131">
        <v>0</v>
      </c>
      <c r="D115" s="131">
        <v>0</v>
      </c>
      <c r="E115" s="131">
        <v>0</v>
      </c>
      <c r="F115" s="131">
        <v>0</v>
      </c>
      <c r="G115" s="131">
        <f t="shared" si="32"/>
        <v>0</v>
      </c>
      <c r="H115" s="131">
        <f t="shared" si="33"/>
        <v>0</v>
      </c>
      <c r="I115" s="132">
        <f t="shared" si="34"/>
        <v>0</v>
      </c>
    </row>
    <row r="116" spans="1:9" ht="12">
      <c r="A116" s="22" t="s">
        <v>161</v>
      </c>
      <c r="B116" s="130">
        <v>0</v>
      </c>
      <c r="C116" s="131">
        <v>10814.5799999999</v>
      </c>
      <c r="D116" s="131">
        <v>0</v>
      </c>
      <c r="E116" s="131">
        <v>0</v>
      </c>
      <c r="F116" s="131">
        <v>0</v>
      </c>
      <c r="G116" s="131">
        <f t="shared" si="32"/>
        <v>0</v>
      </c>
      <c r="H116" s="131">
        <f t="shared" si="33"/>
        <v>10814.5799999999</v>
      </c>
      <c r="I116" s="132">
        <f t="shared" si="34"/>
        <v>10814.5799999999</v>
      </c>
    </row>
    <row r="117" spans="1:9" ht="12">
      <c r="A117" s="22" t="s">
        <v>162</v>
      </c>
      <c r="B117" s="130">
        <v>0</v>
      </c>
      <c r="C117" s="131">
        <v>20638.84</v>
      </c>
      <c r="D117" s="131">
        <v>0</v>
      </c>
      <c r="E117" s="131">
        <v>0</v>
      </c>
      <c r="F117" s="131">
        <v>0</v>
      </c>
      <c r="G117" s="131">
        <f t="shared" si="32"/>
        <v>0</v>
      </c>
      <c r="H117" s="131">
        <f t="shared" si="33"/>
        <v>20638.84</v>
      </c>
      <c r="I117" s="132">
        <f t="shared" si="34"/>
        <v>20638.84</v>
      </c>
    </row>
    <row r="118" spans="1:9" ht="12">
      <c r="A118" s="22" t="s">
        <v>163</v>
      </c>
      <c r="B118" s="130">
        <v>0</v>
      </c>
      <c r="C118" s="131">
        <v>0</v>
      </c>
      <c r="D118" s="131">
        <v>0</v>
      </c>
      <c r="E118" s="131">
        <v>0</v>
      </c>
      <c r="F118" s="131">
        <v>0</v>
      </c>
      <c r="G118" s="131">
        <f t="shared" si="32"/>
        <v>0</v>
      </c>
      <c r="H118" s="131">
        <f t="shared" si="33"/>
        <v>0</v>
      </c>
      <c r="I118" s="132">
        <f t="shared" si="34"/>
        <v>0</v>
      </c>
    </row>
    <row r="119" spans="1:9" ht="12">
      <c r="A119" s="22" t="s">
        <v>164</v>
      </c>
      <c r="B119" s="130">
        <v>0</v>
      </c>
      <c r="C119" s="131">
        <v>10701.64</v>
      </c>
      <c r="D119" s="131">
        <v>0</v>
      </c>
      <c r="E119" s="131">
        <v>0</v>
      </c>
      <c r="F119" s="131">
        <v>0</v>
      </c>
      <c r="G119" s="131">
        <f t="shared" si="32"/>
        <v>0</v>
      </c>
      <c r="H119" s="131">
        <f t="shared" si="33"/>
        <v>10701.64</v>
      </c>
      <c r="I119" s="132">
        <f t="shared" si="34"/>
        <v>10701.64</v>
      </c>
    </row>
    <row r="120" spans="1:9" ht="12">
      <c r="A120" s="22" t="s">
        <v>165</v>
      </c>
      <c r="B120" s="130">
        <v>0</v>
      </c>
      <c r="C120" s="131">
        <v>1238.26</v>
      </c>
      <c r="D120" s="131">
        <v>0</v>
      </c>
      <c r="E120" s="131">
        <v>0</v>
      </c>
      <c r="F120" s="131">
        <v>0</v>
      </c>
      <c r="G120" s="131">
        <f t="shared" si="32"/>
        <v>0</v>
      </c>
      <c r="H120" s="131">
        <f t="shared" si="33"/>
        <v>1238.26</v>
      </c>
      <c r="I120" s="132">
        <f t="shared" si="34"/>
        <v>1238.26</v>
      </c>
    </row>
    <row r="121" spans="1:9" ht="12">
      <c r="A121" s="22" t="s">
        <v>166</v>
      </c>
      <c r="B121" s="130">
        <v>0</v>
      </c>
      <c r="C121" s="131">
        <v>12468.1799999999</v>
      </c>
      <c r="D121" s="131">
        <v>0</v>
      </c>
      <c r="E121" s="131">
        <v>0</v>
      </c>
      <c r="F121" s="131">
        <v>0</v>
      </c>
      <c r="G121" s="131">
        <f t="shared" si="32"/>
        <v>0</v>
      </c>
      <c r="H121" s="131">
        <f t="shared" si="33"/>
        <v>12468.1799999999</v>
      </c>
      <c r="I121" s="132">
        <f t="shared" si="34"/>
        <v>12468.1799999999</v>
      </c>
    </row>
    <row r="122" spans="1:9" ht="12">
      <c r="A122" s="22" t="s">
        <v>167</v>
      </c>
      <c r="B122" s="130">
        <v>0</v>
      </c>
      <c r="C122" s="131">
        <v>0</v>
      </c>
      <c r="D122" s="131">
        <v>0</v>
      </c>
      <c r="E122" s="131">
        <v>0</v>
      </c>
      <c r="F122" s="131">
        <v>0</v>
      </c>
      <c r="G122" s="131">
        <f t="shared" si="32"/>
        <v>0</v>
      </c>
      <c r="H122" s="131">
        <f t="shared" si="33"/>
        <v>0</v>
      </c>
      <c r="I122" s="132">
        <f t="shared" si="34"/>
        <v>0</v>
      </c>
    </row>
    <row r="123" spans="1:9" ht="12">
      <c r="A123" s="22" t="s">
        <v>168</v>
      </c>
      <c r="B123" s="130">
        <v>0</v>
      </c>
      <c r="C123" s="131">
        <v>25546.109999999899</v>
      </c>
      <c r="D123" s="131">
        <v>0</v>
      </c>
      <c r="E123" s="131">
        <v>0</v>
      </c>
      <c r="F123" s="131">
        <v>0</v>
      </c>
      <c r="G123" s="131">
        <f t="shared" si="32"/>
        <v>0</v>
      </c>
      <c r="H123" s="131">
        <f t="shared" si="33"/>
        <v>25546.109999999899</v>
      </c>
      <c r="I123" s="132">
        <f t="shared" si="34"/>
        <v>25546.109999999899</v>
      </c>
    </row>
    <row r="124" spans="1:9" ht="12">
      <c r="A124" s="22" t="s">
        <v>169</v>
      </c>
      <c r="B124" s="130">
        <v>0</v>
      </c>
      <c r="C124" s="131">
        <v>0</v>
      </c>
      <c r="D124" s="131">
        <v>0</v>
      </c>
      <c r="E124" s="131">
        <v>0</v>
      </c>
      <c r="F124" s="131">
        <v>0</v>
      </c>
      <c r="G124" s="131">
        <f t="shared" si="32"/>
        <v>0</v>
      </c>
      <c r="H124" s="131">
        <f t="shared" si="33"/>
        <v>0</v>
      </c>
      <c r="I124" s="132">
        <f t="shared" si="34"/>
        <v>0</v>
      </c>
    </row>
    <row r="125" spans="1:9" ht="12">
      <c r="A125" s="22" t="s">
        <v>170</v>
      </c>
      <c r="B125" s="130">
        <v>0</v>
      </c>
      <c r="C125" s="131">
        <v>5562.33</v>
      </c>
      <c r="D125" s="131">
        <v>0</v>
      </c>
      <c r="E125" s="131">
        <v>0</v>
      </c>
      <c r="F125" s="131">
        <v>0</v>
      </c>
      <c r="G125" s="131">
        <f t="shared" si="32"/>
        <v>0</v>
      </c>
      <c r="H125" s="131">
        <f t="shared" si="33"/>
        <v>5562.33</v>
      </c>
      <c r="I125" s="132">
        <f t="shared" si="34"/>
        <v>5562.33</v>
      </c>
    </row>
    <row r="126" spans="1:9" ht="12">
      <c r="A126" s="22" t="s">
        <v>171</v>
      </c>
      <c r="B126" s="130">
        <v>0</v>
      </c>
      <c r="C126" s="131">
        <v>3305.8</v>
      </c>
      <c r="D126" s="131">
        <v>0</v>
      </c>
      <c r="E126" s="131">
        <v>0</v>
      </c>
      <c r="F126" s="131">
        <v>0</v>
      </c>
      <c r="G126" s="131">
        <f t="shared" si="32"/>
        <v>0</v>
      </c>
      <c r="H126" s="131">
        <f t="shared" si="33"/>
        <v>3305.8</v>
      </c>
      <c r="I126" s="132">
        <f t="shared" si="34"/>
        <v>3305.8</v>
      </c>
    </row>
    <row r="127" spans="1:9" ht="12">
      <c r="A127" s="22" t="s">
        <v>172</v>
      </c>
      <c r="B127" s="130">
        <v>0</v>
      </c>
      <c r="C127" s="131">
        <v>45317.25</v>
      </c>
      <c r="D127" s="131">
        <v>0</v>
      </c>
      <c r="E127" s="131">
        <v>0</v>
      </c>
      <c r="F127" s="131">
        <v>0</v>
      </c>
      <c r="G127" s="131">
        <f t="shared" si="32"/>
        <v>0</v>
      </c>
      <c r="H127" s="131">
        <f t="shared" si="33"/>
        <v>45317.25</v>
      </c>
      <c r="I127" s="132">
        <f t="shared" si="34"/>
        <v>45317.25</v>
      </c>
    </row>
    <row r="128" spans="1:9" ht="12">
      <c r="A128" s="22" t="s">
        <v>173</v>
      </c>
      <c r="B128" s="130">
        <v>0</v>
      </c>
      <c r="C128" s="131">
        <v>0</v>
      </c>
      <c r="D128" s="131">
        <v>0</v>
      </c>
      <c r="E128" s="131">
        <v>0</v>
      </c>
      <c r="F128" s="131">
        <v>0</v>
      </c>
      <c r="G128" s="131">
        <f t="shared" si="32"/>
        <v>0</v>
      </c>
      <c r="H128" s="131">
        <f t="shared" si="33"/>
        <v>0</v>
      </c>
      <c r="I128" s="132">
        <f t="shared" si="34"/>
        <v>0</v>
      </c>
    </row>
    <row r="129" spans="1:9" ht="12">
      <c r="A129" s="22" t="s">
        <v>174</v>
      </c>
      <c r="B129" s="130">
        <v>0</v>
      </c>
      <c r="C129" s="131">
        <v>0</v>
      </c>
      <c r="D129" s="131">
        <v>0</v>
      </c>
      <c r="E129" s="131">
        <v>0</v>
      </c>
      <c r="F129" s="131">
        <v>0</v>
      </c>
      <c r="G129" s="131">
        <f t="shared" si="32"/>
        <v>0</v>
      </c>
      <c r="H129" s="131">
        <f t="shared" si="33"/>
        <v>0</v>
      </c>
      <c r="I129" s="132">
        <f t="shared" si="34"/>
        <v>0</v>
      </c>
    </row>
    <row r="130" spans="1:9" ht="12">
      <c r="A130" s="22" t="s">
        <v>175</v>
      </c>
      <c r="B130" s="130">
        <v>0</v>
      </c>
      <c r="C130" s="131">
        <v>0</v>
      </c>
      <c r="D130" s="131">
        <v>0</v>
      </c>
      <c r="E130" s="131">
        <v>0</v>
      </c>
      <c r="F130" s="131">
        <v>0</v>
      </c>
      <c r="G130" s="131">
        <f t="shared" si="32"/>
        <v>0</v>
      </c>
      <c r="H130" s="131">
        <f t="shared" si="33"/>
        <v>0</v>
      </c>
      <c r="I130" s="132">
        <f t="shared" si="34"/>
        <v>0</v>
      </c>
    </row>
    <row r="131" spans="1:9" ht="12">
      <c r="A131" s="22" t="s">
        <v>176</v>
      </c>
      <c r="B131" s="130">
        <v>0</v>
      </c>
      <c r="C131" s="131">
        <v>0</v>
      </c>
      <c r="D131" s="131">
        <v>0</v>
      </c>
      <c r="E131" s="131">
        <v>0</v>
      </c>
      <c r="F131" s="131">
        <v>0</v>
      </c>
      <c r="G131" s="131">
        <f t="shared" ref="G131:G133" si="35">B131+E131</f>
        <v>0</v>
      </c>
      <c r="H131" s="131">
        <f t="shared" ref="H131:H133" si="36">C131+F131</f>
        <v>0</v>
      </c>
      <c r="I131" s="132">
        <f t="shared" ref="I131:I133" si="37">SUM(G131:H131)</f>
        <v>0</v>
      </c>
    </row>
    <row r="132" spans="1:9" ht="12">
      <c r="A132" s="22" t="s">
        <v>177</v>
      </c>
      <c r="B132" s="130">
        <v>0</v>
      </c>
      <c r="C132" s="131">
        <v>0</v>
      </c>
      <c r="D132" s="131">
        <v>0</v>
      </c>
      <c r="E132" s="131">
        <v>0</v>
      </c>
      <c r="F132" s="131">
        <v>0</v>
      </c>
      <c r="G132" s="131">
        <f t="shared" si="35"/>
        <v>0</v>
      </c>
      <c r="H132" s="131">
        <f t="shared" si="36"/>
        <v>0</v>
      </c>
      <c r="I132" s="132">
        <f t="shared" si="37"/>
        <v>0</v>
      </c>
    </row>
    <row r="133" spans="1:9" ht="12">
      <c r="A133" s="22" t="s">
        <v>178</v>
      </c>
      <c r="B133" s="130">
        <v>0</v>
      </c>
      <c r="C133" s="131">
        <v>385.99</v>
      </c>
      <c r="D133" s="131">
        <v>0</v>
      </c>
      <c r="E133" s="131">
        <v>0</v>
      </c>
      <c r="F133" s="131">
        <v>0</v>
      </c>
      <c r="G133" s="131">
        <f t="shared" si="35"/>
        <v>0</v>
      </c>
      <c r="H133" s="131">
        <f t="shared" si="36"/>
        <v>385.99</v>
      </c>
      <c r="I133" s="132">
        <f t="shared" si="37"/>
        <v>385.99</v>
      </c>
    </row>
    <row r="134" spans="1:9" ht="12">
      <c r="A134" s="22" t="s">
        <v>179</v>
      </c>
      <c r="B134" s="133">
        <f>SUM(B67:B133)</f>
        <v>11914721.089999977</v>
      </c>
      <c r="C134" s="118">
        <f t="shared" ref="C134:I134" si="38">SUM(C67:C133)</f>
        <v>360484.07999999949</v>
      </c>
      <c r="D134" s="118">
        <f t="shared" si="38"/>
        <v>0</v>
      </c>
      <c r="E134" s="118">
        <f t="shared" si="38"/>
        <v>0</v>
      </c>
      <c r="F134" s="118">
        <f t="shared" si="38"/>
        <v>0</v>
      </c>
      <c r="G134" s="118">
        <f t="shared" si="38"/>
        <v>11914721.089999977</v>
      </c>
      <c r="H134" s="118">
        <f t="shared" si="38"/>
        <v>360484.07999999949</v>
      </c>
      <c r="I134" s="134">
        <f t="shared" si="38"/>
        <v>12275205.169999978</v>
      </c>
    </row>
    <row r="135" spans="1:9" ht="12">
      <c r="A135" s="21" t="s">
        <v>180</v>
      </c>
      <c r="B135" s="130"/>
      <c r="C135" s="131"/>
      <c r="D135" s="131"/>
      <c r="E135" s="131"/>
      <c r="F135" s="131"/>
      <c r="G135" s="131"/>
      <c r="H135" s="131"/>
      <c r="I135" s="132"/>
    </row>
    <row r="136" spans="1:9" ht="12">
      <c r="A136" s="22" t="s">
        <v>181</v>
      </c>
      <c r="B136" s="130">
        <v>77367.62</v>
      </c>
      <c r="C136" s="131">
        <v>0</v>
      </c>
      <c r="D136" s="131">
        <v>0</v>
      </c>
      <c r="E136" s="131">
        <v>0</v>
      </c>
      <c r="F136" s="131">
        <v>0</v>
      </c>
      <c r="G136" s="131">
        <f t="shared" ref="G136:G163" si="39">B136+E136</f>
        <v>77367.62</v>
      </c>
      <c r="H136" s="131">
        <f t="shared" ref="H136:H163" si="40">C136+F136</f>
        <v>0</v>
      </c>
      <c r="I136" s="132">
        <f t="shared" ref="I136:I163" si="41">SUM(G136:H136)</f>
        <v>77367.62</v>
      </c>
    </row>
    <row r="137" spans="1:9" ht="12">
      <c r="A137" s="22" t="s">
        <v>182</v>
      </c>
      <c r="B137" s="130">
        <v>0</v>
      </c>
      <c r="C137" s="131">
        <v>0</v>
      </c>
      <c r="D137" s="131">
        <v>0</v>
      </c>
      <c r="E137" s="131">
        <v>0</v>
      </c>
      <c r="F137" s="131">
        <v>0</v>
      </c>
      <c r="G137" s="131">
        <f t="shared" si="39"/>
        <v>0</v>
      </c>
      <c r="H137" s="131">
        <f t="shared" si="40"/>
        <v>0</v>
      </c>
      <c r="I137" s="132">
        <f t="shared" si="41"/>
        <v>0</v>
      </c>
    </row>
    <row r="138" spans="1:9" ht="12">
      <c r="A138" s="22" t="s">
        <v>183</v>
      </c>
      <c r="B138" s="130">
        <v>17644.62</v>
      </c>
      <c r="C138" s="131">
        <v>0</v>
      </c>
      <c r="D138" s="131">
        <v>0</v>
      </c>
      <c r="E138" s="131">
        <v>0</v>
      </c>
      <c r="F138" s="131">
        <v>0</v>
      </c>
      <c r="G138" s="131">
        <f t="shared" si="39"/>
        <v>17644.62</v>
      </c>
      <c r="H138" s="131">
        <f t="shared" si="40"/>
        <v>0</v>
      </c>
      <c r="I138" s="132">
        <f t="shared" si="41"/>
        <v>17644.62</v>
      </c>
    </row>
    <row r="139" spans="1:9" ht="12">
      <c r="A139" s="22" t="s">
        <v>184</v>
      </c>
      <c r="B139" s="130">
        <v>147449.49</v>
      </c>
      <c r="C139" s="131">
        <v>0</v>
      </c>
      <c r="D139" s="131">
        <v>0</v>
      </c>
      <c r="E139" s="131">
        <v>0</v>
      </c>
      <c r="F139" s="131">
        <v>0</v>
      </c>
      <c r="G139" s="131">
        <f t="shared" si="39"/>
        <v>147449.49</v>
      </c>
      <c r="H139" s="131">
        <f t="shared" si="40"/>
        <v>0</v>
      </c>
      <c r="I139" s="132">
        <f t="shared" si="41"/>
        <v>147449.49</v>
      </c>
    </row>
    <row r="140" spans="1:9" ht="12">
      <c r="A140" s="22" t="s">
        <v>185</v>
      </c>
      <c r="B140" s="130">
        <v>37714.86</v>
      </c>
      <c r="C140" s="131">
        <v>0</v>
      </c>
      <c r="D140" s="131">
        <v>0</v>
      </c>
      <c r="E140" s="131">
        <v>0</v>
      </c>
      <c r="F140" s="131">
        <v>0</v>
      </c>
      <c r="G140" s="131">
        <f t="shared" si="39"/>
        <v>37714.86</v>
      </c>
      <c r="H140" s="131">
        <f t="shared" si="40"/>
        <v>0</v>
      </c>
      <c r="I140" s="132">
        <f t="shared" si="41"/>
        <v>37714.86</v>
      </c>
    </row>
    <row r="141" spans="1:9" ht="12">
      <c r="A141" s="22" t="s">
        <v>186</v>
      </c>
      <c r="B141" s="130">
        <v>198015</v>
      </c>
      <c r="C141" s="131">
        <v>0</v>
      </c>
      <c r="D141" s="131">
        <v>0</v>
      </c>
      <c r="E141" s="131">
        <v>0</v>
      </c>
      <c r="F141" s="131">
        <v>0</v>
      </c>
      <c r="G141" s="131">
        <f t="shared" si="39"/>
        <v>198015</v>
      </c>
      <c r="H141" s="131">
        <f t="shared" si="40"/>
        <v>0</v>
      </c>
      <c r="I141" s="132">
        <f t="shared" si="41"/>
        <v>198015</v>
      </c>
    </row>
    <row r="142" spans="1:9" ht="12">
      <c r="A142" s="22" t="s">
        <v>187</v>
      </c>
      <c r="B142" s="130">
        <v>0</v>
      </c>
      <c r="C142" s="131">
        <v>0</v>
      </c>
      <c r="D142" s="131">
        <v>0</v>
      </c>
      <c r="E142" s="131">
        <v>0</v>
      </c>
      <c r="F142" s="131">
        <v>0</v>
      </c>
      <c r="G142" s="131">
        <f t="shared" si="39"/>
        <v>0</v>
      </c>
      <c r="H142" s="131">
        <f t="shared" si="40"/>
        <v>0</v>
      </c>
      <c r="I142" s="132">
        <f t="shared" si="41"/>
        <v>0</v>
      </c>
    </row>
    <row r="143" spans="1:9" ht="12">
      <c r="A143" s="22" t="s">
        <v>188</v>
      </c>
      <c r="B143" s="130">
        <v>79307.25</v>
      </c>
      <c r="C143" s="131">
        <v>0</v>
      </c>
      <c r="D143" s="131">
        <v>0</v>
      </c>
      <c r="E143" s="131">
        <v>0</v>
      </c>
      <c r="F143" s="131">
        <v>0</v>
      </c>
      <c r="G143" s="131">
        <f t="shared" si="39"/>
        <v>79307.25</v>
      </c>
      <c r="H143" s="131">
        <f t="shared" si="40"/>
        <v>0</v>
      </c>
      <c r="I143" s="132">
        <f t="shared" si="41"/>
        <v>79307.25</v>
      </c>
    </row>
    <row r="144" spans="1:9" ht="12">
      <c r="A144" s="22" t="s">
        <v>189</v>
      </c>
      <c r="B144" s="130">
        <v>16052.63</v>
      </c>
      <c r="C144" s="131">
        <v>0</v>
      </c>
      <c r="D144" s="131">
        <v>0</v>
      </c>
      <c r="E144" s="131">
        <v>0</v>
      </c>
      <c r="F144" s="131">
        <v>0</v>
      </c>
      <c r="G144" s="131">
        <f t="shared" si="39"/>
        <v>16052.63</v>
      </c>
      <c r="H144" s="131">
        <f t="shared" si="40"/>
        <v>0</v>
      </c>
      <c r="I144" s="132">
        <f t="shared" si="41"/>
        <v>16052.63</v>
      </c>
    </row>
    <row r="145" spans="1:9" ht="12">
      <c r="A145" s="22" t="s">
        <v>190</v>
      </c>
      <c r="B145" s="130">
        <v>88617.89</v>
      </c>
      <c r="C145" s="131">
        <v>0</v>
      </c>
      <c r="D145" s="131">
        <v>0</v>
      </c>
      <c r="E145" s="131">
        <v>0</v>
      </c>
      <c r="F145" s="131">
        <v>0</v>
      </c>
      <c r="G145" s="131">
        <f t="shared" si="39"/>
        <v>88617.89</v>
      </c>
      <c r="H145" s="131">
        <f t="shared" si="40"/>
        <v>0</v>
      </c>
      <c r="I145" s="132">
        <f t="shared" si="41"/>
        <v>88617.89</v>
      </c>
    </row>
    <row r="146" spans="1:9" ht="12">
      <c r="A146" s="22" t="s">
        <v>191</v>
      </c>
      <c r="B146" s="130">
        <v>79743.539999999994</v>
      </c>
      <c r="C146" s="131">
        <v>0</v>
      </c>
      <c r="D146" s="131">
        <v>0</v>
      </c>
      <c r="E146" s="131">
        <v>0</v>
      </c>
      <c r="F146" s="131">
        <v>0</v>
      </c>
      <c r="G146" s="131">
        <f t="shared" si="39"/>
        <v>79743.539999999994</v>
      </c>
      <c r="H146" s="131">
        <f t="shared" si="40"/>
        <v>0</v>
      </c>
      <c r="I146" s="132">
        <f t="shared" si="41"/>
        <v>79743.539999999994</v>
      </c>
    </row>
    <row r="147" spans="1:9" ht="12">
      <c r="A147" s="22" t="s">
        <v>192</v>
      </c>
      <c r="B147" s="130">
        <v>115984.18</v>
      </c>
      <c r="C147" s="131">
        <v>0</v>
      </c>
      <c r="D147" s="131">
        <v>0</v>
      </c>
      <c r="E147" s="131">
        <v>0</v>
      </c>
      <c r="F147" s="131">
        <v>0</v>
      </c>
      <c r="G147" s="131">
        <f t="shared" si="39"/>
        <v>115984.18</v>
      </c>
      <c r="H147" s="131">
        <f t="shared" si="40"/>
        <v>0</v>
      </c>
      <c r="I147" s="132">
        <f t="shared" si="41"/>
        <v>115984.18</v>
      </c>
    </row>
    <row r="148" spans="1:9" ht="12">
      <c r="A148" s="22" t="s">
        <v>193</v>
      </c>
      <c r="B148" s="130">
        <v>-7639.61</v>
      </c>
      <c r="C148" s="131">
        <v>0</v>
      </c>
      <c r="D148" s="131">
        <v>0</v>
      </c>
      <c r="E148" s="131">
        <v>0</v>
      </c>
      <c r="F148" s="131">
        <v>0</v>
      </c>
      <c r="G148" s="131">
        <f t="shared" si="39"/>
        <v>-7639.61</v>
      </c>
      <c r="H148" s="131">
        <f t="shared" si="40"/>
        <v>0</v>
      </c>
      <c r="I148" s="132">
        <f t="shared" si="41"/>
        <v>-7639.61</v>
      </c>
    </row>
    <row r="149" spans="1:9" ht="12">
      <c r="A149" s="22" t="s">
        <v>194</v>
      </c>
      <c r="B149" s="130">
        <v>5325.47</v>
      </c>
      <c r="C149" s="131">
        <v>0</v>
      </c>
      <c r="D149" s="131">
        <v>0</v>
      </c>
      <c r="E149" s="131">
        <v>0</v>
      </c>
      <c r="F149" s="131">
        <v>0</v>
      </c>
      <c r="G149" s="131">
        <f t="shared" si="39"/>
        <v>5325.47</v>
      </c>
      <c r="H149" s="131">
        <f t="shared" si="40"/>
        <v>0</v>
      </c>
      <c r="I149" s="132">
        <f t="shared" si="41"/>
        <v>5325.47</v>
      </c>
    </row>
    <row r="150" spans="1:9" ht="12">
      <c r="A150" s="22" t="s">
        <v>195</v>
      </c>
      <c r="B150" s="130">
        <v>0</v>
      </c>
      <c r="C150" s="131">
        <v>0</v>
      </c>
      <c r="D150" s="131">
        <v>0</v>
      </c>
      <c r="E150" s="131">
        <v>0</v>
      </c>
      <c r="F150" s="131">
        <v>0</v>
      </c>
      <c r="G150" s="131">
        <f t="shared" si="39"/>
        <v>0</v>
      </c>
      <c r="H150" s="131">
        <f t="shared" si="40"/>
        <v>0</v>
      </c>
      <c r="I150" s="132">
        <f t="shared" si="41"/>
        <v>0</v>
      </c>
    </row>
    <row r="151" spans="1:9" ht="12">
      <c r="A151" s="22" t="s">
        <v>196</v>
      </c>
      <c r="B151" s="130">
        <v>0</v>
      </c>
      <c r="C151" s="131">
        <v>0</v>
      </c>
      <c r="D151" s="131">
        <v>0</v>
      </c>
      <c r="E151" s="131">
        <v>0</v>
      </c>
      <c r="F151" s="131">
        <v>0</v>
      </c>
      <c r="G151" s="131">
        <f t="shared" si="39"/>
        <v>0</v>
      </c>
      <c r="H151" s="131">
        <f t="shared" si="40"/>
        <v>0</v>
      </c>
      <c r="I151" s="132">
        <f t="shared" si="41"/>
        <v>0</v>
      </c>
    </row>
    <row r="152" spans="1:9" ht="12">
      <c r="A152" s="22" t="s">
        <v>197</v>
      </c>
      <c r="B152" s="130">
        <v>25182.53</v>
      </c>
      <c r="C152" s="131">
        <v>0</v>
      </c>
      <c r="D152" s="131">
        <v>0</v>
      </c>
      <c r="E152" s="131">
        <v>0</v>
      </c>
      <c r="F152" s="131">
        <v>0</v>
      </c>
      <c r="G152" s="131">
        <f t="shared" si="39"/>
        <v>25182.53</v>
      </c>
      <c r="H152" s="131">
        <f t="shared" si="40"/>
        <v>0</v>
      </c>
      <c r="I152" s="132">
        <f t="shared" si="41"/>
        <v>25182.53</v>
      </c>
    </row>
    <row r="153" spans="1:9" ht="12">
      <c r="A153" s="22" t="s">
        <v>198</v>
      </c>
      <c r="B153" s="130">
        <v>148843.83999999901</v>
      </c>
      <c r="C153" s="131">
        <v>0</v>
      </c>
      <c r="D153" s="131">
        <v>0</v>
      </c>
      <c r="E153" s="131">
        <v>0</v>
      </c>
      <c r="F153" s="131">
        <v>0</v>
      </c>
      <c r="G153" s="131">
        <f t="shared" si="39"/>
        <v>148843.83999999901</v>
      </c>
      <c r="H153" s="131">
        <f t="shared" si="40"/>
        <v>0</v>
      </c>
      <c r="I153" s="132">
        <f t="shared" si="41"/>
        <v>148843.83999999901</v>
      </c>
    </row>
    <row r="154" spans="1:9" ht="12">
      <c r="A154" s="22" t="s">
        <v>199</v>
      </c>
      <c r="B154" s="130">
        <v>443640.98</v>
      </c>
      <c r="C154" s="131">
        <v>0</v>
      </c>
      <c r="D154" s="131">
        <v>0</v>
      </c>
      <c r="E154" s="131">
        <v>0</v>
      </c>
      <c r="F154" s="131">
        <v>0</v>
      </c>
      <c r="G154" s="131">
        <f t="shared" si="39"/>
        <v>443640.98</v>
      </c>
      <c r="H154" s="131">
        <f t="shared" si="40"/>
        <v>0</v>
      </c>
      <c r="I154" s="132">
        <f t="shared" si="41"/>
        <v>443640.98</v>
      </c>
    </row>
    <row r="155" spans="1:9" ht="12">
      <c r="A155" s="22" t="s">
        <v>200</v>
      </c>
      <c r="B155" s="130">
        <v>0</v>
      </c>
      <c r="C155" s="131">
        <v>0</v>
      </c>
      <c r="D155" s="131">
        <v>0</v>
      </c>
      <c r="E155" s="131">
        <v>0</v>
      </c>
      <c r="F155" s="131">
        <v>0</v>
      </c>
      <c r="G155" s="131">
        <f t="shared" si="39"/>
        <v>0</v>
      </c>
      <c r="H155" s="131">
        <f t="shared" si="40"/>
        <v>0</v>
      </c>
      <c r="I155" s="132">
        <f t="shared" si="41"/>
        <v>0</v>
      </c>
    </row>
    <row r="156" spans="1:9" ht="12">
      <c r="A156" s="22" t="s">
        <v>201</v>
      </c>
      <c r="B156" s="130">
        <v>19339.469999999899</v>
      </c>
      <c r="C156" s="131">
        <v>0</v>
      </c>
      <c r="D156" s="131">
        <v>0</v>
      </c>
      <c r="E156" s="131">
        <v>0</v>
      </c>
      <c r="F156" s="131">
        <v>0</v>
      </c>
      <c r="G156" s="131">
        <f t="shared" si="39"/>
        <v>19339.469999999899</v>
      </c>
      <c r="H156" s="131">
        <f t="shared" si="40"/>
        <v>0</v>
      </c>
      <c r="I156" s="132">
        <f t="shared" si="41"/>
        <v>19339.469999999899</v>
      </c>
    </row>
    <row r="157" spans="1:9" ht="12">
      <c r="A157" s="22" t="s">
        <v>202</v>
      </c>
      <c r="B157" s="130">
        <v>0</v>
      </c>
      <c r="C157" s="131">
        <v>0</v>
      </c>
      <c r="D157" s="131">
        <v>0</v>
      </c>
      <c r="E157" s="131">
        <v>0</v>
      </c>
      <c r="F157" s="131">
        <v>0</v>
      </c>
      <c r="G157" s="131">
        <f t="shared" si="39"/>
        <v>0</v>
      </c>
      <c r="H157" s="131">
        <f t="shared" si="40"/>
        <v>0</v>
      </c>
      <c r="I157" s="132">
        <f t="shared" si="41"/>
        <v>0</v>
      </c>
    </row>
    <row r="158" spans="1:9" ht="12">
      <c r="A158" s="22" t="s">
        <v>203</v>
      </c>
      <c r="B158" s="130">
        <v>0</v>
      </c>
      <c r="C158" s="131">
        <v>0</v>
      </c>
      <c r="D158" s="131">
        <v>0</v>
      </c>
      <c r="E158" s="131">
        <v>0</v>
      </c>
      <c r="F158" s="131">
        <v>0</v>
      </c>
      <c r="G158" s="131">
        <f t="shared" si="39"/>
        <v>0</v>
      </c>
      <c r="H158" s="131">
        <f t="shared" si="40"/>
        <v>0</v>
      </c>
      <c r="I158" s="132">
        <f t="shared" si="41"/>
        <v>0</v>
      </c>
    </row>
    <row r="159" spans="1:9" ht="12">
      <c r="A159" s="22" t="s">
        <v>204</v>
      </c>
      <c r="B159" s="130">
        <v>0</v>
      </c>
      <c r="C159" s="131">
        <v>0</v>
      </c>
      <c r="D159" s="131">
        <v>0</v>
      </c>
      <c r="E159" s="131">
        <v>0</v>
      </c>
      <c r="F159" s="131">
        <v>0</v>
      </c>
      <c r="G159" s="131">
        <f t="shared" si="39"/>
        <v>0</v>
      </c>
      <c r="H159" s="131">
        <f t="shared" si="40"/>
        <v>0</v>
      </c>
      <c r="I159" s="132">
        <f t="shared" si="41"/>
        <v>0</v>
      </c>
    </row>
    <row r="160" spans="1:9" ht="12">
      <c r="A160" s="22" t="s">
        <v>205</v>
      </c>
      <c r="B160" s="130">
        <v>0</v>
      </c>
      <c r="C160" s="131">
        <v>0</v>
      </c>
      <c r="D160" s="131">
        <v>0</v>
      </c>
      <c r="E160" s="131">
        <v>0</v>
      </c>
      <c r="F160" s="131">
        <v>0</v>
      </c>
      <c r="G160" s="131">
        <f t="shared" si="39"/>
        <v>0</v>
      </c>
      <c r="H160" s="131">
        <f t="shared" si="40"/>
        <v>0</v>
      </c>
      <c r="I160" s="132">
        <f t="shared" si="41"/>
        <v>0</v>
      </c>
    </row>
    <row r="161" spans="1:9" ht="12">
      <c r="A161" s="22" t="s">
        <v>206</v>
      </c>
      <c r="B161" s="130">
        <v>0</v>
      </c>
      <c r="C161" s="131">
        <v>0</v>
      </c>
      <c r="D161" s="131">
        <v>0</v>
      </c>
      <c r="E161" s="131">
        <v>0</v>
      </c>
      <c r="F161" s="131">
        <v>0</v>
      </c>
      <c r="G161" s="131">
        <f t="shared" si="39"/>
        <v>0</v>
      </c>
      <c r="H161" s="131">
        <f t="shared" si="40"/>
        <v>0</v>
      </c>
      <c r="I161" s="132">
        <f t="shared" si="41"/>
        <v>0</v>
      </c>
    </row>
    <row r="162" spans="1:9" ht="12">
      <c r="A162" s="22" t="s">
        <v>207</v>
      </c>
      <c r="B162" s="130">
        <v>0</v>
      </c>
      <c r="C162" s="131">
        <v>0</v>
      </c>
      <c r="D162" s="131">
        <v>0</v>
      </c>
      <c r="E162" s="131">
        <v>0</v>
      </c>
      <c r="F162" s="131">
        <v>0</v>
      </c>
      <c r="G162" s="131">
        <f t="shared" si="39"/>
        <v>0</v>
      </c>
      <c r="H162" s="131">
        <f t="shared" si="40"/>
        <v>0</v>
      </c>
      <c r="I162" s="132">
        <f t="shared" si="41"/>
        <v>0</v>
      </c>
    </row>
    <row r="163" spans="1:9" ht="12">
      <c r="A163" s="22" t="s">
        <v>208</v>
      </c>
      <c r="B163" s="130">
        <v>0</v>
      </c>
      <c r="C163" s="131">
        <v>0</v>
      </c>
      <c r="D163" s="131">
        <v>0</v>
      </c>
      <c r="E163" s="131">
        <v>0</v>
      </c>
      <c r="F163" s="131">
        <v>0</v>
      </c>
      <c r="G163" s="131">
        <f t="shared" si="39"/>
        <v>0</v>
      </c>
      <c r="H163" s="131">
        <f t="shared" si="40"/>
        <v>0</v>
      </c>
      <c r="I163" s="132">
        <f t="shared" si="41"/>
        <v>0</v>
      </c>
    </row>
    <row r="164" spans="1:9" ht="12">
      <c r="A164" s="22" t="s">
        <v>209</v>
      </c>
      <c r="B164" s="133">
        <f>SUM(B136:B163)</f>
        <v>1492589.7599999991</v>
      </c>
      <c r="C164" s="118">
        <f t="shared" ref="C164:I164" si="42">SUM(C136:C163)</f>
        <v>0</v>
      </c>
      <c r="D164" s="118">
        <f t="shared" si="42"/>
        <v>0</v>
      </c>
      <c r="E164" s="118">
        <f t="shared" si="42"/>
        <v>0</v>
      </c>
      <c r="F164" s="118">
        <f t="shared" si="42"/>
        <v>0</v>
      </c>
      <c r="G164" s="118">
        <f t="shared" si="42"/>
        <v>1492589.7599999991</v>
      </c>
      <c r="H164" s="118">
        <f t="shared" si="42"/>
        <v>0</v>
      </c>
      <c r="I164" s="134">
        <f t="shared" si="42"/>
        <v>1492589.7599999991</v>
      </c>
    </row>
    <row r="165" spans="1:9" ht="12">
      <c r="A165" s="21" t="s">
        <v>210</v>
      </c>
      <c r="B165" s="130"/>
      <c r="C165" s="131"/>
      <c r="D165" s="131"/>
      <c r="E165" s="131"/>
      <c r="F165" s="131"/>
      <c r="G165" s="131"/>
      <c r="H165" s="131"/>
      <c r="I165" s="132"/>
    </row>
    <row r="166" spans="1:9" ht="12">
      <c r="A166" s="22" t="s">
        <v>211</v>
      </c>
      <c r="B166" s="130">
        <v>-847337.39999999898</v>
      </c>
      <c r="C166" s="131">
        <v>0</v>
      </c>
      <c r="D166" s="131">
        <v>0</v>
      </c>
      <c r="E166" s="131">
        <v>0</v>
      </c>
      <c r="F166" s="131">
        <v>0</v>
      </c>
      <c r="G166" s="131">
        <f t="shared" ref="G166:G201" si="43">B166+E166</f>
        <v>-847337.39999999898</v>
      </c>
      <c r="H166" s="131">
        <f t="shared" ref="H166:H201" si="44">C166+F166</f>
        <v>0</v>
      </c>
      <c r="I166" s="132">
        <f t="shared" ref="I166:I201" si="45">SUM(G166:H166)</f>
        <v>-847337.39999999898</v>
      </c>
    </row>
    <row r="167" spans="1:9" ht="12">
      <c r="A167" s="22" t="s">
        <v>212</v>
      </c>
      <c r="B167" s="130">
        <v>225348.56</v>
      </c>
      <c r="C167" s="131">
        <v>0</v>
      </c>
      <c r="D167" s="131">
        <v>0</v>
      </c>
      <c r="E167" s="131">
        <v>0</v>
      </c>
      <c r="F167" s="131">
        <v>0</v>
      </c>
      <c r="G167" s="131">
        <f t="shared" si="43"/>
        <v>225348.56</v>
      </c>
      <c r="H167" s="131">
        <f t="shared" si="44"/>
        <v>0</v>
      </c>
      <c r="I167" s="132">
        <f t="shared" si="45"/>
        <v>225348.56</v>
      </c>
    </row>
    <row r="168" spans="1:9" ht="12">
      <c r="A168" s="22" t="s">
        <v>213</v>
      </c>
      <c r="B168" s="130">
        <v>69211.819999999905</v>
      </c>
      <c r="C168" s="131">
        <v>0</v>
      </c>
      <c r="D168" s="131">
        <v>0</v>
      </c>
      <c r="E168" s="131">
        <v>0</v>
      </c>
      <c r="F168" s="131">
        <v>0</v>
      </c>
      <c r="G168" s="131">
        <f t="shared" si="43"/>
        <v>69211.819999999905</v>
      </c>
      <c r="H168" s="131">
        <f t="shared" si="44"/>
        <v>0</v>
      </c>
      <c r="I168" s="132">
        <f t="shared" si="45"/>
        <v>69211.819999999905</v>
      </c>
    </row>
    <row r="169" spans="1:9" ht="12">
      <c r="A169" s="22" t="s">
        <v>214</v>
      </c>
      <c r="B169" s="130">
        <v>134075.62999999899</v>
      </c>
      <c r="C169" s="131">
        <v>0</v>
      </c>
      <c r="D169" s="131">
        <v>0</v>
      </c>
      <c r="E169" s="131">
        <v>0</v>
      </c>
      <c r="F169" s="131">
        <v>0</v>
      </c>
      <c r="G169" s="131">
        <f t="shared" si="43"/>
        <v>134075.62999999899</v>
      </c>
      <c r="H169" s="131">
        <f t="shared" si="44"/>
        <v>0</v>
      </c>
      <c r="I169" s="132">
        <f t="shared" si="45"/>
        <v>134075.62999999899</v>
      </c>
    </row>
    <row r="170" spans="1:9" ht="12">
      <c r="A170" s="22" t="s">
        <v>215</v>
      </c>
      <c r="B170" s="130">
        <v>349047.4</v>
      </c>
      <c r="C170" s="131">
        <v>0</v>
      </c>
      <c r="D170" s="131">
        <v>0</v>
      </c>
      <c r="E170" s="131">
        <v>0</v>
      </c>
      <c r="F170" s="131">
        <v>0</v>
      </c>
      <c r="G170" s="131">
        <f t="shared" si="43"/>
        <v>349047.4</v>
      </c>
      <c r="H170" s="131">
        <f t="shared" si="44"/>
        <v>0</v>
      </c>
      <c r="I170" s="132">
        <f t="shared" si="45"/>
        <v>349047.4</v>
      </c>
    </row>
    <row r="171" spans="1:9" ht="12">
      <c r="A171" s="22" t="s">
        <v>216</v>
      </c>
      <c r="B171" s="130">
        <v>327.78</v>
      </c>
      <c r="C171" s="131">
        <v>0</v>
      </c>
      <c r="D171" s="131">
        <v>0</v>
      </c>
      <c r="E171" s="131">
        <v>0</v>
      </c>
      <c r="F171" s="131">
        <v>0</v>
      </c>
      <c r="G171" s="131">
        <f t="shared" si="43"/>
        <v>327.78</v>
      </c>
      <c r="H171" s="131">
        <f t="shared" si="44"/>
        <v>0</v>
      </c>
      <c r="I171" s="132">
        <f t="shared" si="45"/>
        <v>327.78</v>
      </c>
    </row>
    <row r="172" spans="1:9" ht="12">
      <c r="A172" s="22" t="s">
        <v>217</v>
      </c>
      <c r="B172" s="130">
        <v>23222.489999999401</v>
      </c>
      <c r="C172" s="131">
        <v>0</v>
      </c>
      <c r="D172" s="131">
        <v>0</v>
      </c>
      <c r="E172" s="131">
        <v>0</v>
      </c>
      <c r="F172" s="131">
        <v>0</v>
      </c>
      <c r="G172" s="131">
        <f t="shared" si="43"/>
        <v>23222.489999999401</v>
      </c>
      <c r="H172" s="131">
        <f t="shared" si="44"/>
        <v>0</v>
      </c>
      <c r="I172" s="132">
        <f t="shared" si="45"/>
        <v>23222.489999999401</v>
      </c>
    </row>
    <row r="173" spans="1:9" ht="12">
      <c r="A173" s="22" t="s">
        <v>218</v>
      </c>
      <c r="B173" s="130">
        <v>294449.39999999898</v>
      </c>
      <c r="C173" s="131">
        <v>0</v>
      </c>
      <c r="D173" s="131">
        <v>0</v>
      </c>
      <c r="E173" s="131">
        <v>0</v>
      </c>
      <c r="F173" s="131">
        <v>0</v>
      </c>
      <c r="G173" s="131">
        <f t="shared" si="43"/>
        <v>294449.39999999898</v>
      </c>
      <c r="H173" s="131">
        <f t="shared" si="44"/>
        <v>0</v>
      </c>
      <c r="I173" s="132">
        <f t="shared" si="45"/>
        <v>294449.39999999898</v>
      </c>
    </row>
    <row r="174" spans="1:9" ht="12">
      <c r="A174" s="22" t="s">
        <v>219</v>
      </c>
      <c r="B174" s="130">
        <v>2221151.38</v>
      </c>
      <c r="C174" s="131">
        <v>0</v>
      </c>
      <c r="D174" s="131">
        <v>0</v>
      </c>
      <c r="E174" s="131">
        <v>0</v>
      </c>
      <c r="F174" s="131">
        <v>0</v>
      </c>
      <c r="G174" s="131">
        <f t="shared" si="43"/>
        <v>2221151.38</v>
      </c>
      <c r="H174" s="131">
        <f t="shared" si="44"/>
        <v>0</v>
      </c>
      <c r="I174" s="132">
        <f t="shared" si="45"/>
        <v>2221151.38</v>
      </c>
    </row>
    <row r="175" spans="1:9" ht="12">
      <c r="A175" s="22" t="s">
        <v>220</v>
      </c>
      <c r="B175" s="130">
        <v>167387.68</v>
      </c>
      <c r="C175" s="131">
        <v>0</v>
      </c>
      <c r="D175" s="131">
        <v>0</v>
      </c>
      <c r="E175" s="131">
        <v>0</v>
      </c>
      <c r="F175" s="131">
        <v>0</v>
      </c>
      <c r="G175" s="131">
        <f t="shared" si="43"/>
        <v>167387.68</v>
      </c>
      <c r="H175" s="131">
        <f t="shared" si="44"/>
        <v>0</v>
      </c>
      <c r="I175" s="132">
        <f t="shared" si="45"/>
        <v>167387.68</v>
      </c>
    </row>
    <row r="176" spans="1:9" ht="12">
      <c r="A176" s="22" t="s">
        <v>221</v>
      </c>
      <c r="B176" s="130">
        <v>74547.209999999905</v>
      </c>
      <c r="C176" s="131">
        <v>0</v>
      </c>
      <c r="D176" s="131">
        <v>0</v>
      </c>
      <c r="E176" s="131">
        <v>0</v>
      </c>
      <c r="F176" s="131">
        <v>0</v>
      </c>
      <c r="G176" s="131">
        <f t="shared" si="43"/>
        <v>74547.209999999905</v>
      </c>
      <c r="H176" s="131">
        <f t="shared" si="44"/>
        <v>0</v>
      </c>
      <c r="I176" s="132">
        <f t="shared" si="45"/>
        <v>74547.209999999905</v>
      </c>
    </row>
    <row r="177" spans="1:9" ht="12">
      <c r="A177" s="22" t="s">
        <v>222</v>
      </c>
      <c r="B177" s="130">
        <v>0</v>
      </c>
      <c r="C177" s="131">
        <v>0</v>
      </c>
      <c r="D177" s="131">
        <v>0</v>
      </c>
      <c r="E177" s="131">
        <v>0</v>
      </c>
      <c r="F177" s="131">
        <v>0</v>
      </c>
      <c r="G177" s="131">
        <f t="shared" si="43"/>
        <v>0</v>
      </c>
      <c r="H177" s="131">
        <f t="shared" si="44"/>
        <v>0</v>
      </c>
      <c r="I177" s="132">
        <f t="shared" si="45"/>
        <v>0</v>
      </c>
    </row>
    <row r="178" spans="1:9" ht="12">
      <c r="A178" s="22" t="s">
        <v>223</v>
      </c>
      <c r="B178" s="130">
        <v>99407.5799999999</v>
      </c>
      <c r="C178" s="131">
        <v>0</v>
      </c>
      <c r="D178" s="131">
        <v>0</v>
      </c>
      <c r="E178" s="131">
        <v>0</v>
      </c>
      <c r="F178" s="131">
        <v>0</v>
      </c>
      <c r="G178" s="131">
        <f t="shared" si="43"/>
        <v>99407.5799999999</v>
      </c>
      <c r="H178" s="131">
        <f t="shared" si="44"/>
        <v>0</v>
      </c>
      <c r="I178" s="132">
        <f t="shared" si="45"/>
        <v>99407.5799999999</v>
      </c>
    </row>
    <row r="179" spans="1:9" ht="12">
      <c r="A179" s="22" t="s">
        <v>224</v>
      </c>
      <c r="B179" s="130">
        <v>2920594.55</v>
      </c>
      <c r="C179" s="131">
        <v>0</v>
      </c>
      <c r="D179" s="131">
        <v>0</v>
      </c>
      <c r="E179" s="131">
        <v>0</v>
      </c>
      <c r="F179" s="131">
        <v>0</v>
      </c>
      <c r="G179" s="131">
        <f t="shared" si="43"/>
        <v>2920594.55</v>
      </c>
      <c r="H179" s="131">
        <f t="shared" si="44"/>
        <v>0</v>
      </c>
      <c r="I179" s="132">
        <f t="shared" si="45"/>
        <v>2920594.55</v>
      </c>
    </row>
    <row r="180" spans="1:9" ht="12">
      <c r="A180" s="22" t="s">
        <v>225</v>
      </c>
      <c r="B180" s="130">
        <v>996727.26999998395</v>
      </c>
      <c r="C180" s="131">
        <v>0</v>
      </c>
      <c r="D180" s="131">
        <v>0</v>
      </c>
      <c r="E180" s="131">
        <v>0</v>
      </c>
      <c r="F180" s="131">
        <v>0</v>
      </c>
      <c r="G180" s="131">
        <f t="shared" si="43"/>
        <v>996727.26999998395</v>
      </c>
      <c r="H180" s="131">
        <f t="shared" si="44"/>
        <v>0</v>
      </c>
      <c r="I180" s="132">
        <f t="shared" si="45"/>
        <v>996727.26999998395</v>
      </c>
    </row>
    <row r="181" spans="1:9" ht="12">
      <c r="A181" s="22" t="s">
        <v>226</v>
      </c>
      <c r="B181" s="130">
        <v>10115.4199999999</v>
      </c>
      <c r="C181" s="131">
        <v>0</v>
      </c>
      <c r="D181" s="131">
        <v>0</v>
      </c>
      <c r="E181" s="131">
        <v>0</v>
      </c>
      <c r="F181" s="131">
        <v>0</v>
      </c>
      <c r="G181" s="131">
        <f t="shared" si="43"/>
        <v>10115.4199999999</v>
      </c>
      <c r="H181" s="131">
        <f t="shared" si="44"/>
        <v>0</v>
      </c>
      <c r="I181" s="132">
        <f t="shared" si="45"/>
        <v>10115.4199999999</v>
      </c>
    </row>
    <row r="182" spans="1:9" ht="12">
      <c r="A182" s="22" t="s">
        <v>227</v>
      </c>
      <c r="B182" s="130">
        <v>194820.96</v>
      </c>
      <c r="C182" s="131">
        <v>0</v>
      </c>
      <c r="D182" s="131">
        <v>0</v>
      </c>
      <c r="E182" s="131">
        <v>0</v>
      </c>
      <c r="F182" s="131">
        <v>0</v>
      </c>
      <c r="G182" s="131">
        <f t="shared" si="43"/>
        <v>194820.96</v>
      </c>
      <c r="H182" s="131">
        <f t="shared" si="44"/>
        <v>0</v>
      </c>
      <c r="I182" s="132">
        <f t="shared" si="45"/>
        <v>194820.96</v>
      </c>
    </row>
    <row r="183" spans="1:9" ht="12">
      <c r="A183" s="22" t="s">
        <v>228</v>
      </c>
      <c r="B183" s="130">
        <v>42466.6</v>
      </c>
      <c r="C183" s="131">
        <v>0</v>
      </c>
      <c r="D183" s="131">
        <v>0</v>
      </c>
      <c r="E183" s="131">
        <v>0</v>
      </c>
      <c r="F183" s="131">
        <v>0</v>
      </c>
      <c r="G183" s="131">
        <f t="shared" si="43"/>
        <v>42466.6</v>
      </c>
      <c r="H183" s="131">
        <f t="shared" si="44"/>
        <v>0</v>
      </c>
      <c r="I183" s="132">
        <f t="shared" si="45"/>
        <v>42466.6</v>
      </c>
    </row>
    <row r="184" spans="1:9" ht="12">
      <c r="A184" s="22" t="s">
        <v>229</v>
      </c>
      <c r="B184" s="130">
        <v>0</v>
      </c>
      <c r="C184" s="131">
        <v>0</v>
      </c>
      <c r="D184" s="131">
        <v>0</v>
      </c>
      <c r="E184" s="131">
        <v>0</v>
      </c>
      <c r="F184" s="131">
        <v>0</v>
      </c>
      <c r="G184" s="131">
        <f t="shared" si="43"/>
        <v>0</v>
      </c>
      <c r="H184" s="131">
        <f t="shared" si="44"/>
        <v>0</v>
      </c>
      <c r="I184" s="132">
        <f t="shared" si="45"/>
        <v>0</v>
      </c>
    </row>
    <row r="185" spans="1:9" ht="12">
      <c r="A185" s="22" t="s">
        <v>230</v>
      </c>
      <c r="B185" s="130">
        <v>0</v>
      </c>
      <c r="C185" s="131">
        <v>180943.84999999899</v>
      </c>
      <c r="D185" s="131">
        <v>0</v>
      </c>
      <c r="E185" s="131">
        <v>0</v>
      </c>
      <c r="F185" s="131">
        <v>0</v>
      </c>
      <c r="G185" s="131">
        <f t="shared" si="43"/>
        <v>0</v>
      </c>
      <c r="H185" s="131">
        <f t="shared" si="44"/>
        <v>180943.84999999899</v>
      </c>
      <c r="I185" s="132">
        <f t="shared" si="45"/>
        <v>180943.84999999899</v>
      </c>
    </row>
    <row r="186" spans="1:9" ht="12">
      <c r="A186" s="22" t="s">
        <v>231</v>
      </c>
      <c r="B186" s="130">
        <v>0</v>
      </c>
      <c r="C186" s="131">
        <v>27925.179999999898</v>
      </c>
      <c r="D186" s="131">
        <v>0</v>
      </c>
      <c r="E186" s="131">
        <v>0</v>
      </c>
      <c r="F186" s="131">
        <v>0</v>
      </c>
      <c r="G186" s="131">
        <f t="shared" si="43"/>
        <v>0</v>
      </c>
      <c r="H186" s="131">
        <f t="shared" si="44"/>
        <v>27925.179999999898</v>
      </c>
      <c r="I186" s="132">
        <f t="shared" si="45"/>
        <v>27925.179999999898</v>
      </c>
    </row>
    <row r="187" spans="1:9" ht="12">
      <c r="A187" s="22" t="s">
        <v>232</v>
      </c>
      <c r="B187" s="130">
        <v>0</v>
      </c>
      <c r="C187" s="131">
        <v>1341621.96</v>
      </c>
      <c r="D187" s="131">
        <v>0</v>
      </c>
      <c r="E187" s="131">
        <v>0</v>
      </c>
      <c r="F187" s="131">
        <v>0</v>
      </c>
      <c r="G187" s="131">
        <f t="shared" si="43"/>
        <v>0</v>
      </c>
      <c r="H187" s="131">
        <f t="shared" si="44"/>
        <v>1341621.96</v>
      </c>
      <c r="I187" s="132">
        <f t="shared" si="45"/>
        <v>1341621.96</v>
      </c>
    </row>
    <row r="188" spans="1:9" ht="12">
      <c r="A188" s="22" t="s">
        <v>233</v>
      </c>
      <c r="B188" s="130">
        <v>0</v>
      </c>
      <c r="C188" s="131">
        <v>124391.709999999</v>
      </c>
      <c r="D188" s="131">
        <v>0</v>
      </c>
      <c r="E188" s="131">
        <v>0</v>
      </c>
      <c r="F188" s="131">
        <v>0</v>
      </c>
      <c r="G188" s="131">
        <f t="shared" si="43"/>
        <v>0</v>
      </c>
      <c r="H188" s="131">
        <f t="shared" si="44"/>
        <v>124391.709999999</v>
      </c>
      <c r="I188" s="132">
        <f t="shared" si="45"/>
        <v>124391.709999999</v>
      </c>
    </row>
    <row r="189" spans="1:9" ht="12">
      <c r="A189" s="22" t="s">
        <v>234</v>
      </c>
      <c r="B189" s="130">
        <v>0</v>
      </c>
      <c r="C189" s="131">
        <v>23016.37</v>
      </c>
      <c r="D189" s="131">
        <v>0</v>
      </c>
      <c r="E189" s="131">
        <v>0</v>
      </c>
      <c r="F189" s="131">
        <v>0</v>
      </c>
      <c r="G189" s="131">
        <f t="shared" si="43"/>
        <v>0</v>
      </c>
      <c r="H189" s="131">
        <f t="shared" si="44"/>
        <v>23016.37</v>
      </c>
      <c r="I189" s="132">
        <f t="shared" si="45"/>
        <v>23016.37</v>
      </c>
    </row>
    <row r="190" spans="1:9" ht="12">
      <c r="A190" s="22" t="s">
        <v>235</v>
      </c>
      <c r="B190" s="130">
        <v>0</v>
      </c>
      <c r="C190" s="131">
        <v>171700.429999999</v>
      </c>
      <c r="D190" s="131">
        <v>0</v>
      </c>
      <c r="E190" s="131">
        <v>0</v>
      </c>
      <c r="F190" s="131">
        <v>0</v>
      </c>
      <c r="G190" s="131">
        <f t="shared" si="43"/>
        <v>0</v>
      </c>
      <c r="H190" s="131">
        <f t="shared" si="44"/>
        <v>171700.429999999</v>
      </c>
      <c r="I190" s="132">
        <f t="shared" si="45"/>
        <v>171700.429999999</v>
      </c>
    </row>
    <row r="191" spans="1:9" ht="12">
      <c r="A191" s="22" t="s">
        <v>236</v>
      </c>
      <c r="B191" s="130">
        <v>0</v>
      </c>
      <c r="C191" s="131">
        <v>438735.109999999</v>
      </c>
      <c r="D191" s="131">
        <v>0</v>
      </c>
      <c r="E191" s="131">
        <v>0</v>
      </c>
      <c r="F191" s="131">
        <v>0</v>
      </c>
      <c r="G191" s="131">
        <f t="shared" si="43"/>
        <v>0</v>
      </c>
      <c r="H191" s="131">
        <f t="shared" si="44"/>
        <v>438735.109999999</v>
      </c>
      <c r="I191" s="132">
        <f t="shared" si="45"/>
        <v>438735.109999999</v>
      </c>
    </row>
    <row r="192" spans="1:9" ht="12">
      <c r="A192" s="22" t="s">
        <v>237</v>
      </c>
      <c r="B192" s="130">
        <v>0</v>
      </c>
      <c r="C192" s="131">
        <v>1258754.97</v>
      </c>
      <c r="D192" s="131">
        <v>0</v>
      </c>
      <c r="E192" s="131">
        <v>0</v>
      </c>
      <c r="F192" s="131">
        <v>0</v>
      </c>
      <c r="G192" s="131">
        <f t="shared" si="43"/>
        <v>0</v>
      </c>
      <c r="H192" s="131">
        <f t="shared" si="44"/>
        <v>1258754.97</v>
      </c>
      <c r="I192" s="132">
        <f t="shared" si="45"/>
        <v>1258754.97</v>
      </c>
    </row>
    <row r="193" spans="1:12" ht="12">
      <c r="A193" s="22" t="s">
        <v>238</v>
      </c>
      <c r="B193" s="130">
        <v>0</v>
      </c>
      <c r="C193" s="131">
        <v>76520.55</v>
      </c>
      <c r="D193" s="131">
        <v>0</v>
      </c>
      <c r="E193" s="131">
        <v>0</v>
      </c>
      <c r="F193" s="131">
        <v>0</v>
      </c>
      <c r="G193" s="131">
        <f t="shared" si="43"/>
        <v>0</v>
      </c>
      <c r="H193" s="131">
        <f t="shared" si="44"/>
        <v>76520.55</v>
      </c>
      <c r="I193" s="132">
        <f t="shared" si="45"/>
        <v>76520.55</v>
      </c>
    </row>
    <row r="194" spans="1:12" ht="12">
      <c r="A194" s="22" t="s">
        <v>239</v>
      </c>
      <c r="B194" s="130">
        <v>0</v>
      </c>
      <c r="C194" s="131">
        <v>49440.979999999901</v>
      </c>
      <c r="D194" s="131">
        <v>0</v>
      </c>
      <c r="E194" s="131">
        <v>0</v>
      </c>
      <c r="F194" s="131">
        <v>0</v>
      </c>
      <c r="G194" s="131">
        <f t="shared" si="43"/>
        <v>0</v>
      </c>
      <c r="H194" s="131">
        <f t="shared" si="44"/>
        <v>49440.979999999901</v>
      </c>
      <c r="I194" s="132">
        <f t="shared" si="45"/>
        <v>49440.979999999901</v>
      </c>
    </row>
    <row r="195" spans="1:12" ht="12">
      <c r="A195" s="22" t="s">
        <v>240</v>
      </c>
      <c r="B195" s="130">
        <v>0</v>
      </c>
      <c r="C195" s="131">
        <v>7115.86</v>
      </c>
      <c r="D195" s="131">
        <v>0</v>
      </c>
      <c r="E195" s="131">
        <v>0</v>
      </c>
      <c r="F195" s="131">
        <v>0</v>
      </c>
      <c r="G195" s="131">
        <f t="shared" si="43"/>
        <v>0</v>
      </c>
      <c r="H195" s="131">
        <f t="shared" si="44"/>
        <v>7115.86</v>
      </c>
      <c r="I195" s="132">
        <f t="shared" si="45"/>
        <v>7115.86</v>
      </c>
    </row>
    <row r="196" spans="1:12" ht="12">
      <c r="A196" s="22" t="s">
        <v>241</v>
      </c>
      <c r="B196" s="130">
        <v>0</v>
      </c>
      <c r="C196" s="131">
        <v>915469</v>
      </c>
      <c r="D196" s="131">
        <v>0</v>
      </c>
      <c r="E196" s="131">
        <v>0</v>
      </c>
      <c r="F196" s="131">
        <v>0</v>
      </c>
      <c r="G196" s="131">
        <f t="shared" si="43"/>
        <v>0</v>
      </c>
      <c r="H196" s="131">
        <f t="shared" si="44"/>
        <v>915469</v>
      </c>
      <c r="I196" s="132">
        <f t="shared" si="45"/>
        <v>915469</v>
      </c>
    </row>
    <row r="197" spans="1:12" ht="12">
      <c r="A197" s="22" t="s">
        <v>242</v>
      </c>
      <c r="B197" s="130">
        <v>0</v>
      </c>
      <c r="C197" s="131">
        <v>60530.319999999898</v>
      </c>
      <c r="D197" s="131">
        <v>0</v>
      </c>
      <c r="E197" s="131">
        <v>0</v>
      </c>
      <c r="F197" s="131">
        <v>0</v>
      </c>
      <c r="G197" s="131">
        <f t="shared" si="43"/>
        <v>0</v>
      </c>
      <c r="H197" s="131">
        <f t="shared" si="44"/>
        <v>60530.319999999898</v>
      </c>
      <c r="I197" s="132">
        <f t="shared" si="45"/>
        <v>60530.319999999898</v>
      </c>
    </row>
    <row r="198" spans="1:12" ht="12">
      <c r="A198" s="22" t="s">
        <v>243</v>
      </c>
      <c r="B198" s="130">
        <v>0</v>
      </c>
      <c r="C198" s="131">
        <v>30110.3999999999</v>
      </c>
      <c r="D198" s="131">
        <v>0</v>
      </c>
      <c r="E198" s="131">
        <v>0</v>
      </c>
      <c r="F198" s="131">
        <v>0</v>
      </c>
      <c r="G198" s="131">
        <f t="shared" si="43"/>
        <v>0</v>
      </c>
      <c r="H198" s="131">
        <f t="shared" si="44"/>
        <v>30110.3999999999</v>
      </c>
      <c r="I198" s="132">
        <f t="shared" si="45"/>
        <v>30110.3999999999</v>
      </c>
    </row>
    <row r="199" spans="1:12" ht="12">
      <c r="A199" s="22" t="s">
        <v>244</v>
      </c>
      <c r="B199" s="130">
        <v>0</v>
      </c>
      <c r="C199" s="131">
        <v>493626.41</v>
      </c>
      <c r="D199" s="131">
        <v>0</v>
      </c>
      <c r="E199" s="131">
        <v>0</v>
      </c>
      <c r="F199" s="131">
        <v>0</v>
      </c>
      <c r="G199" s="131">
        <f t="shared" si="43"/>
        <v>0</v>
      </c>
      <c r="H199" s="131">
        <f t="shared" si="44"/>
        <v>493626.41</v>
      </c>
      <c r="I199" s="132">
        <f t="shared" si="45"/>
        <v>493626.41</v>
      </c>
    </row>
    <row r="200" spans="1:12" ht="12">
      <c r="A200" s="22" t="s">
        <v>245</v>
      </c>
      <c r="B200" s="130">
        <v>0</v>
      </c>
      <c r="C200" s="131">
        <v>-9454.5099999999893</v>
      </c>
      <c r="D200" s="131">
        <v>0</v>
      </c>
      <c r="E200" s="131">
        <v>0</v>
      </c>
      <c r="F200" s="131">
        <v>0</v>
      </c>
      <c r="G200" s="131">
        <f t="shared" si="43"/>
        <v>0</v>
      </c>
      <c r="H200" s="131">
        <f t="shared" si="44"/>
        <v>-9454.5099999999893</v>
      </c>
      <c r="I200" s="132">
        <f t="shared" si="45"/>
        <v>-9454.5099999999893</v>
      </c>
    </row>
    <row r="201" spans="1:12" ht="12">
      <c r="A201" s="22" t="s">
        <v>246</v>
      </c>
      <c r="B201" s="130">
        <v>0</v>
      </c>
      <c r="C201" s="131">
        <v>43009.5</v>
      </c>
      <c r="D201" s="131">
        <v>0</v>
      </c>
      <c r="E201" s="131">
        <v>0</v>
      </c>
      <c r="F201" s="131">
        <v>0</v>
      </c>
      <c r="G201" s="131">
        <f t="shared" si="43"/>
        <v>0</v>
      </c>
      <c r="H201" s="131">
        <f t="shared" si="44"/>
        <v>43009.5</v>
      </c>
      <c r="I201" s="132">
        <f t="shared" si="45"/>
        <v>43009.5</v>
      </c>
    </row>
    <row r="202" spans="1:12" ht="12">
      <c r="A202" s="22" t="s">
        <v>247</v>
      </c>
      <c r="B202" s="133">
        <f>SUM(B166:B201)</f>
        <v>6975564.3299999814</v>
      </c>
      <c r="C202" s="118">
        <f t="shared" ref="C202:I202" si="46">SUM(C166:C201)</f>
        <v>5233458.0899999961</v>
      </c>
      <c r="D202" s="118">
        <f t="shared" si="46"/>
        <v>0</v>
      </c>
      <c r="E202" s="118">
        <f t="shared" si="46"/>
        <v>0</v>
      </c>
      <c r="F202" s="118">
        <f t="shared" si="46"/>
        <v>0</v>
      </c>
      <c r="G202" s="118">
        <f t="shared" si="46"/>
        <v>6975564.3299999814</v>
      </c>
      <c r="H202" s="118">
        <f t="shared" si="46"/>
        <v>5233458.0899999961</v>
      </c>
      <c r="I202" s="134">
        <f t="shared" si="46"/>
        <v>12209022.419999979</v>
      </c>
    </row>
    <row r="203" spans="1:12" ht="12">
      <c r="A203" s="21" t="s">
        <v>248</v>
      </c>
      <c r="B203" s="130"/>
      <c r="C203" s="131"/>
      <c r="D203" s="131"/>
      <c r="E203" s="131"/>
      <c r="F203" s="131"/>
      <c r="G203" s="131"/>
      <c r="H203" s="131"/>
      <c r="I203" s="132"/>
    </row>
    <row r="204" spans="1:12" ht="12">
      <c r="A204" s="22" t="s">
        <v>249</v>
      </c>
      <c r="B204" s="130">
        <v>0</v>
      </c>
      <c r="C204" s="131">
        <v>0</v>
      </c>
      <c r="D204" s="131">
        <v>16204.859999999901</v>
      </c>
      <c r="E204" s="131">
        <v>9415.0236600000007</v>
      </c>
      <c r="F204" s="131">
        <v>6789.8363399999898</v>
      </c>
      <c r="G204" s="131">
        <f t="shared" ref="G204:G208" si="47">B204+E204</f>
        <v>9415.0236600000007</v>
      </c>
      <c r="H204" s="131">
        <f t="shared" ref="H204:H208" si="48">C204+F204</f>
        <v>6789.8363399999898</v>
      </c>
      <c r="I204" s="132">
        <f t="shared" ref="I204:I208" si="49">SUM(G204:H204)</f>
        <v>16204.85999999999</v>
      </c>
      <c r="J204" s="72"/>
      <c r="K204" s="72"/>
      <c r="L204" s="72"/>
    </row>
    <row r="205" spans="1:12" ht="12">
      <c r="A205" s="22" t="s">
        <v>250</v>
      </c>
      <c r="B205" s="130">
        <v>835663.51</v>
      </c>
      <c r="C205" s="131">
        <v>610021.98</v>
      </c>
      <c r="D205" s="131">
        <v>99615.57</v>
      </c>
      <c r="E205" s="131">
        <v>62528.693289000003</v>
      </c>
      <c r="F205" s="131">
        <v>37086.876710999997</v>
      </c>
      <c r="G205" s="131">
        <f t="shared" si="47"/>
        <v>898192.20328899997</v>
      </c>
      <c r="H205" s="131">
        <f t="shared" si="48"/>
        <v>647108.85671099997</v>
      </c>
      <c r="I205" s="132">
        <f t="shared" si="49"/>
        <v>1545301.06</v>
      </c>
      <c r="J205" s="72"/>
      <c r="K205" s="72"/>
      <c r="L205" s="72"/>
    </row>
    <row r="206" spans="1:12" ht="12">
      <c r="A206" s="22" t="s">
        <v>251</v>
      </c>
      <c r="B206" s="130">
        <v>726944.06</v>
      </c>
      <c r="C206" s="131">
        <v>49204.800000000003</v>
      </c>
      <c r="D206" s="131">
        <v>2866504.62</v>
      </c>
      <c r="E206" s="131">
        <v>1665439.1842199999</v>
      </c>
      <c r="F206" s="131">
        <v>1201065.4357799999</v>
      </c>
      <c r="G206" s="131">
        <f t="shared" si="47"/>
        <v>2392383.2442199998</v>
      </c>
      <c r="H206" s="131">
        <f t="shared" si="48"/>
        <v>1250270.23578</v>
      </c>
      <c r="I206" s="132">
        <f t="shared" si="49"/>
        <v>3642653.4799999995</v>
      </c>
      <c r="J206" s="72"/>
      <c r="K206" s="72"/>
      <c r="L206" s="72"/>
    </row>
    <row r="207" spans="1:12" ht="12">
      <c r="A207" s="22" t="s">
        <v>252</v>
      </c>
      <c r="B207" s="130">
        <v>3132232.79</v>
      </c>
      <c r="C207" s="131">
        <v>858876</v>
      </c>
      <c r="D207" s="131">
        <v>0</v>
      </c>
      <c r="E207" s="131">
        <v>0</v>
      </c>
      <c r="F207" s="131">
        <v>0</v>
      </c>
      <c r="G207" s="131">
        <f t="shared" si="47"/>
        <v>3132232.79</v>
      </c>
      <c r="H207" s="131">
        <f t="shared" si="48"/>
        <v>858876</v>
      </c>
      <c r="I207" s="132">
        <f t="shared" si="49"/>
        <v>3991108.79</v>
      </c>
      <c r="J207" s="72"/>
      <c r="K207" s="72"/>
      <c r="L207" s="72"/>
    </row>
    <row r="208" spans="1:12" ht="12">
      <c r="A208" s="22" t="s">
        <v>253</v>
      </c>
      <c r="B208" s="130">
        <v>0</v>
      </c>
      <c r="C208" s="131">
        <v>0</v>
      </c>
      <c r="D208" s="131">
        <v>0</v>
      </c>
      <c r="E208" s="131">
        <v>0</v>
      </c>
      <c r="F208" s="131">
        <v>0</v>
      </c>
      <c r="G208" s="131">
        <f t="shared" si="47"/>
        <v>0</v>
      </c>
      <c r="H208" s="131">
        <f t="shared" si="48"/>
        <v>0</v>
      </c>
      <c r="I208" s="132">
        <f t="shared" si="49"/>
        <v>0</v>
      </c>
    </row>
    <row r="209" spans="1:12" ht="12">
      <c r="A209" s="22" t="s">
        <v>254</v>
      </c>
      <c r="B209" s="133">
        <f>SUM(B204:B208)</f>
        <v>4694840.3600000003</v>
      </c>
      <c r="C209" s="118">
        <f t="shared" ref="C209:I209" si="50">SUM(C204:C208)</f>
        <v>1518102.78</v>
      </c>
      <c r="D209" s="118">
        <f t="shared" si="50"/>
        <v>2982325.05</v>
      </c>
      <c r="E209" s="118">
        <f t="shared" si="50"/>
        <v>1737382.901169</v>
      </c>
      <c r="F209" s="118">
        <f t="shared" si="50"/>
        <v>1244942.1488309999</v>
      </c>
      <c r="G209" s="118">
        <f t="shared" si="50"/>
        <v>6432223.2611689996</v>
      </c>
      <c r="H209" s="118">
        <f t="shared" si="50"/>
        <v>2763044.9288309999</v>
      </c>
      <c r="I209" s="134">
        <f t="shared" si="50"/>
        <v>9195268.1899999995</v>
      </c>
    </row>
    <row r="210" spans="1:12" ht="12">
      <c r="A210" s="21" t="s">
        <v>255</v>
      </c>
      <c r="B210" s="130"/>
      <c r="C210" s="131"/>
      <c r="D210" s="131"/>
      <c r="E210" s="131"/>
      <c r="F210" s="131"/>
      <c r="G210" s="131"/>
      <c r="H210" s="131"/>
      <c r="I210" s="132"/>
    </row>
    <row r="211" spans="1:12" ht="12">
      <c r="A211" s="22" t="s">
        <v>256</v>
      </c>
      <c r="B211" s="130">
        <v>2262406.8299999898</v>
      </c>
      <c r="C211" s="131">
        <v>834899.62</v>
      </c>
      <c r="D211" s="131">
        <v>106524.52</v>
      </c>
      <c r="E211" s="131">
        <v>61890.746120000003</v>
      </c>
      <c r="F211" s="131">
        <v>44633.773880000001</v>
      </c>
      <c r="G211" s="131">
        <f t="shared" ref="G211:G217" si="51">B211+E211</f>
        <v>2324297.5761199896</v>
      </c>
      <c r="H211" s="131">
        <f t="shared" ref="H211:H217" si="52">C211+F211</f>
        <v>879533.39387999999</v>
      </c>
      <c r="I211" s="132">
        <f t="shared" ref="I211:I217" si="53">SUM(G211:H211)</f>
        <v>3203830.9699999895</v>
      </c>
      <c r="J211" s="72"/>
      <c r="K211" s="72"/>
      <c r="L211" s="72"/>
    </row>
    <row r="212" spans="1:12" ht="12">
      <c r="A212" s="22" t="s">
        <v>257</v>
      </c>
      <c r="B212" s="130">
        <v>132459.54999999999</v>
      </c>
      <c r="C212" s="131">
        <v>137933.4</v>
      </c>
      <c r="D212" s="131">
        <v>151106.23999999999</v>
      </c>
      <c r="E212" s="131">
        <v>87792.725439999995</v>
      </c>
      <c r="F212" s="131">
        <v>63313.514560000003</v>
      </c>
      <c r="G212" s="131">
        <f t="shared" si="51"/>
        <v>220252.27544</v>
      </c>
      <c r="H212" s="131">
        <f t="shared" si="52"/>
        <v>201246.91456</v>
      </c>
      <c r="I212" s="132">
        <f t="shared" si="53"/>
        <v>421499.19</v>
      </c>
      <c r="J212" s="72"/>
      <c r="K212" s="72"/>
      <c r="L212" s="72"/>
    </row>
    <row r="213" spans="1:12" ht="12">
      <c r="A213" s="22" t="s">
        <v>258</v>
      </c>
      <c r="B213" s="130">
        <v>0</v>
      </c>
      <c r="C213" s="131">
        <v>0</v>
      </c>
      <c r="D213" s="131">
        <v>124.9</v>
      </c>
      <c r="E213" s="131">
        <v>72.566900000000004</v>
      </c>
      <c r="F213" s="131">
        <v>52.333100000000002</v>
      </c>
      <c r="G213" s="131">
        <f t="shared" si="51"/>
        <v>72.566900000000004</v>
      </c>
      <c r="H213" s="131">
        <f t="shared" si="52"/>
        <v>52.333100000000002</v>
      </c>
      <c r="I213" s="132">
        <f t="shared" si="53"/>
        <v>124.9</v>
      </c>
      <c r="J213" s="72"/>
      <c r="K213" s="72"/>
      <c r="L213" s="72"/>
    </row>
    <row r="214" spans="1:12" ht="12">
      <c r="A214" s="22" t="s">
        <v>259</v>
      </c>
      <c r="B214" s="130">
        <v>0</v>
      </c>
      <c r="C214" s="131">
        <v>0</v>
      </c>
      <c r="D214" s="131">
        <v>0</v>
      </c>
      <c r="E214" s="131">
        <v>0</v>
      </c>
      <c r="F214" s="131">
        <v>0</v>
      </c>
      <c r="G214" s="131">
        <f t="shared" si="51"/>
        <v>0</v>
      </c>
      <c r="H214" s="131">
        <f t="shared" si="52"/>
        <v>0</v>
      </c>
      <c r="I214" s="132">
        <f t="shared" si="53"/>
        <v>0</v>
      </c>
      <c r="J214" s="72"/>
      <c r="K214" s="72"/>
      <c r="L214" s="72"/>
    </row>
    <row r="215" spans="1:12" ht="12">
      <c r="A215" s="22" t="s">
        <v>260</v>
      </c>
      <c r="B215" s="130">
        <v>82861.38</v>
      </c>
      <c r="C215" s="131">
        <v>0</v>
      </c>
      <c r="D215" s="131">
        <v>0</v>
      </c>
      <c r="E215" s="131">
        <v>0</v>
      </c>
      <c r="F215" s="131">
        <v>0</v>
      </c>
      <c r="G215" s="131">
        <f t="shared" si="51"/>
        <v>82861.38</v>
      </c>
      <c r="H215" s="131">
        <f t="shared" si="52"/>
        <v>0</v>
      </c>
      <c r="I215" s="132">
        <f t="shared" si="53"/>
        <v>82861.38</v>
      </c>
      <c r="J215" s="72"/>
      <c r="K215" s="72"/>
      <c r="L215" s="72"/>
    </row>
    <row r="216" spans="1:12" ht="12">
      <c r="A216" s="22" t="s">
        <v>261</v>
      </c>
      <c r="B216" s="130">
        <v>0</v>
      </c>
      <c r="C216" s="131">
        <v>0</v>
      </c>
      <c r="D216" s="131">
        <v>0</v>
      </c>
      <c r="E216" s="131">
        <v>0</v>
      </c>
      <c r="F216" s="131">
        <v>0</v>
      </c>
      <c r="G216" s="131">
        <f t="shared" si="51"/>
        <v>0</v>
      </c>
      <c r="H216" s="131">
        <f t="shared" si="52"/>
        <v>0</v>
      </c>
      <c r="I216" s="132">
        <f t="shared" si="53"/>
        <v>0</v>
      </c>
      <c r="J216" s="72"/>
      <c r="K216" s="72"/>
      <c r="L216" s="72"/>
    </row>
    <row r="217" spans="1:12" ht="12">
      <c r="A217" s="22" t="s">
        <v>262</v>
      </c>
      <c r="B217" s="130">
        <v>0</v>
      </c>
      <c r="C217" s="131">
        <v>0</v>
      </c>
      <c r="D217" s="131">
        <v>0</v>
      </c>
      <c r="E217" s="131">
        <v>0</v>
      </c>
      <c r="F217" s="131">
        <v>0</v>
      </c>
      <c r="G217" s="131">
        <f t="shared" si="51"/>
        <v>0</v>
      </c>
      <c r="H217" s="131">
        <f t="shared" si="52"/>
        <v>0</v>
      </c>
      <c r="I217" s="132">
        <f t="shared" si="53"/>
        <v>0</v>
      </c>
      <c r="J217" s="72"/>
      <c r="K217" s="72"/>
      <c r="L217" s="72"/>
    </row>
    <row r="218" spans="1:12" ht="12">
      <c r="A218" s="22" t="s">
        <v>263</v>
      </c>
      <c r="B218" s="133">
        <f>SUM(B211:B217)</f>
        <v>2477727.7599999895</v>
      </c>
      <c r="C218" s="118">
        <f t="shared" ref="C218:I218" si="54">SUM(C211:C217)</f>
        <v>972833.02</v>
      </c>
      <c r="D218" s="118">
        <f t="shared" si="54"/>
        <v>257755.66</v>
      </c>
      <c r="E218" s="118">
        <f t="shared" si="54"/>
        <v>149756.03846000001</v>
      </c>
      <c r="F218" s="118">
        <f t="shared" si="54"/>
        <v>107999.62154000001</v>
      </c>
      <c r="G218" s="118">
        <f t="shared" si="54"/>
        <v>2627483.7984599895</v>
      </c>
      <c r="H218" s="118">
        <f t="shared" si="54"/>
        <v>1080832.64154</v>
      </c>
      <c r="I218" s="134">
        <f t="shared" si="54"/>
        <v>3708316.4399999892</v>
      </c>
    </row>
    <row r="219" spans="1:12" ht="12">
      <c r="A219" s="21" t="s">
        <v>264</v>
      </c>
      <c r="B219" s="130"/>
      <c r="C219" s="131"/>
      <c r="D219" s="131"/>
      <c r="E219" s="131"/>
      <c r="F219" s="131"/>
      <c r="G219" s="131"/>
      <c r="H219" s="131"/>
      <c r="I219" s="132"/>
    </row>
    <row r="220" spans="1:12" ht="12">
      <c r="A220" s="22" t="s">
        <v>265</v>
      </c>
      <c r="B220" s="130">
        <v>11708949.800000001</v>
      </c>
      <c r="C220" s="131">
        <v>2310969.25</v>
      </c>
      <c r="D220" s="131">
        <v>0</v>
      </c>
      <c r="E220" s="131">
        <v>0</v>
      </c>
      <c r="F220" s="131">
        <v>0</v>
      </c>
      <c r="G220" s="131">
        <f t="shared" ref="G220" si="55">B220+E220</f>
        <v>11708949.800000001</v>
      </c>
      <c r="H220" s="131">
        <f t="shared" ref="H220" si="56">C220+F220</f>
        <v>2310969.25</v>
      </c>
      <c r="I220" s="132">
        <f t="shared" ref="I220" si="57">SUM(G220:H220)</f>
        <v>14019919.050000001</v>
      </c>
    </row>
    <row r="221" spans="1:12" ht="12">
      <c r="A221" s="22" t="s">
        <v>266</v>
      </c>
      <c r="B221" s="133">
        <f>SUM(B220)</f>
        <v>11708949.800000001</v>
      </c>
      <c r="C221" s="118">
        <f t="shared" ref="C221:I221" si="58">SUM(C220)</f>
        <v>2310969.25</v>
      </c>
      <c r="D221" s="118">
        <f t="shared" si="58"/>
        <v>0</v>
      </c>
      <c r="E221" s="118">
        <f t="shared" si="58"/>
        <v>0</v>
      </c>
      <c r="F221" s="118">
        <f t="shared" si="58"/>
        <v>0</v>
      </c>
      <c r="G221" s="118">
        <f t="shared" si="58"/>
        <v>11708949.800000001</v>
      </c>
      <c r="H221" s="118">
        <f t="shared" si="58"/>
        <v>2310969.25</v>
      </c>
      <c r="I221" s="134">
        <f t="shared" si="58"/>
        <v>14019919.050000001</v>
      </c>
    </row>
    <row r="222" spans="1:12" ht="12">
      <c r="A222" s="21" t="s">
        <v>267</v>
      </c>
      <c r="B222" s="130"/>
      <c r="C222" s="131"/>
      <c r="D222" s="131"/>
      <c r="E222" s="131"/>
      <c r="F222" s="131"/>
      <c r="G222" s="131"/>
      <c r="H222" s="131"/>
      <c r="I222" s="132"/>
    </row>
    <row r="223" spans="1:12" ht="12">
      <c r="A223" s="22" t="s">
        <v>268</v>
      </c>
      <c r="B223" s="130">
        <v>284281.65999999997</v>
      </c>
      <c r="C223" s="131">
        <v>92450.05</v>
      </c>
      <c r="D223" s="131">
        <v>6112117.2299999902</v>
      </c>
      <c r="E223" s="131">
        <v>4081060.67447099</v>
      </c>
      <c r="F223" s="131">
        <v>2031056.55552899</v>
      </c>
      <c r="G223" s="131">
        <f t="shared" ref="G223:G235" si="59">B223+E223</f>
        <v>4365342.3344709901</v>
      </c>
      <c r="H223" s="131">
        <f t="shared" ref="H223:H235" si="60">C223+F223</f>
        <v>2123506.6055289898</v>
      </c>
      <c r="I223" s="132">
        <f t="shared" ref="I223:I235" si="61">SUM(G223:H223)</f>
        <v>6488848.9399999799</v>
      </c>
      <c r="J223" s="72"/>
      <c r="K223" s="72"/>
      <c r="L223" s="72"/>
    </row>
    <row r="224" spans="1:12" ht="12">
      <c r="A224" s="22" t="s">
        <v>269</v>
      </c>
      <c r="B224" s="130">
        <v>278049.27999999898</v>
      </c>
      <c r="C224" s="131">
        <v>77765.759999999995</v>
      </c>
      <c r="D224" s="131">
        <v>1510452.85</v>
      </c>
      <c r="E224" s="131">
        <v>1008529.3679449999</v>
      </c>
      <c r="F224" s="131">
        <v>501923.48205499997</v>
      </c>
      <c r="G224" s="131">
        <f t="shared" si="59"/>
        <v>1286578.6479449989</v>
      </c>
      <c r="H224" s="131">
        <f t="shared" si="60"/>
        <v>579689.24205499992</v>
      </c>
      <c r="I224" s="132">
        <f t="shared" si="61"/>
        <v>1866267.8899999987</v>
      </c>
      <c r="J224" s="72"/>
      <c r="K224" s="72"/>
      <c r="L224" s="72"/>
    </row>
    <row r="225" spans="1:14" ht="12">
      <c r="A225" s="22" t="s">
        <v>270</v>
      </c>
      <c r="B225" s="130">
        <v>0</v>
      </c>
      <c r="C225" s="131">
        <v>0</v>
      </c>
      <c r="D225" s="131">
        <v>-2416691.2200000002</v>
      </c>
      <c r="E225" s="131">
        <v>-1613624.7275940001</v>
      </c>
      <c r="F225" s="131">
        <v>-803066.49240600003</v>
      </c>
      <c r="G225" s="131">
        <f t="shared" si="59"/>
        <v>-1613624.7275940001</v>
      </c>
      <c r="H225" s="131">
        <f t="shared" si="60"/>
        <v>-803066.49240600003</v>
      </c>
      <c r="I225" s="132">
        <f t="shared" si="61"/>
        <v>-2416691.2200000002</v>
      </c>
      <c r="J225" s="72"/>
      <c r="K225" s="72"/>
      <c r="L225" s="72"/>
    </row>
    <row r="226" spans="1:14" ht="12">
      <c r="A226" s="22" t="s">
        <v>271</v>
      </c>
      <c r="B226" s="130">
        <v>975377.549999999</v>
      </c>
      <c r="C226" s="131">
        <v>202721.96</v>
      </c>
      <c r="D226" s="131">
        <v>2245420.4500000002</v>
      </c>
      <c r="E226" s="131">
        <v>1499267.234465</v>
      </c>
      <c r="F226" s="131">
        <v>746153.21553499997</v>
      </c>
      <c r="G226" s="131">
        <f t="shared" si="59"/>
        <v>2474644.7844649991</v>
      </c>
      <c r="H226" s="131">
        <f t="shared" si="60"/>
        <v>948875.17553499993</v>
      </c>
      <c r="I226" s="132">
        <f t="shared" si="61"/>
        <v>3423519.959999999</v>
      </c>
      <c r="J226" s="72"/>
      <c r="K226" s="72"/>
      <c r="L226" s="72"/>
    </row>
    <row r="227" spans="1:14" ht="12">
      <c r="A227" s="22" t="s">
        <v>272</v>
      </c>
      <c r="B227" s="130">
        <v>415762.36</v>
      </c>
      <c r="C227" s="131">
        <v>1206.8699999999899</v>
      </c>
      <c r="D227" s="131">
        <v>8037.7699999999904</v>
      </c>
      <c r="E227" s="131">
        <v>4885.3566059999903</v>
      </c>
      <c r="F227" s="131">
        <v>3152.4133939999901</v>
      </c>
      <c r="G227" s="131">
        <f t="shared" si="59"/>
        <v>420647.71660599997</v>
      </c>
      <c r="H227" s="131">
        <f t="shared" si="60"/>
        <v>4359.28339399998</v>
      </c>
      <c r="I227" s="132">
        <f t="shared" si="61"/>
        <v>425006.99999999994</v>
      </c>
      <c r="J227" s="72"/>
      <c r="K227" s="72"/>
      <c r="L227" s="72"/>
      <c r="N227" s="72"/>
    </row>
    <row r="228" spans="1:14" ht="12">
      <c r="A228" s="22" t="s">
        <v>273</v>
      </c>
      <c r="B228" s="130">
        <v>950908.77999999898</v>
      </c>
      <c r="C228" s="131">
        <v>-886188.41999999899</v>
      </c>
      <c r="D228" s="131">
        <v>641540.39</v>
      </c>
      <c r="E228" s="131">
        <v>372734.96659000003</v>
      </c>
      <c r="F228" s="131">
        <v>268805.42340999999</v>
      </c>
      <c r="G228" s="131">
        <f t="shared" si="59"/>
        <v>1323643.7465899989</v>
      </c>
      <c r="H228" s="131">
        <f t="shared" si="60"/>
        <v>-617382.99658999895</v>
      </c>
      <c r="I228" s="132">
        <f t="shared" si="61"/>
        <v>706260.75</v>
      </c>
      <c r="J228" s="72"/>
      <c r="K228" s="72"/>
      <c r="L228" s="72"/>
    </row>
    <row r="229" spans="1:14" ht="12">
      <c r="A229" s="22" t="s">
        <v>274</v>
      </c>
      <c r="B229" s="130">
        <v>1120586.69</v>
      </c>
      <c r="C229" s="131">
        <v>354730.53</v>
      </c>
      <c r="D229" s="131">
        <v>827496.80999999901</v>
      </c>
      <c r="E229" s="131">
        <v>558808.59579299903</v>
      </c>
      <c r="F229" s="131">
        <v>268688.21420699899</v>
      </c>
      <c r="G229" s="131">
        <f t="shared" si="59"/>
        <v>1679395.285792999</v>
      </c>
      <c r="H229" s="131">
        <f t="shared" si="60"/>
        <v>623418.74420699896</v>
      </c>
      <c r="I229" s="132">
        <f t="shared" si="61"/>
        <v>2302814.0299999979</v>
      </c>
      <c r="J229" s="72"/>
      <c r="K229" s="72"/>
      <c r="L229" s="72"/>
    </row>
    <row r="230" spans="1:14" ht="12">
      <c r="A230" s="22" t="s">
        <v>275</v>
      </c>
      <c r="B230" s="130">
        <v>517775.20999999897</v>
      </c>
      <c r="C230" s="131">
        <v>529249</v>
      </c>
      <c r="D230" s="131">
        <v>55267</v>
      </c>
      <c r="E230" s="131">
        <v>36901.775900000001</v>
      </c>
      <c r="F230" s="131">
        <v>18365.224099999999</v>
      </c>
      <c r="G230" s="131">
        <f t="shared" si="59"/>
        <v>554676.98589999892</v>
      </c>
      <c r="H230" s="131">
        <f t="shared" si="60"/>
        <v>547614.22409999999</v>
      </c>
      <c r="I230" s="132">
        <f t="shared" si="61"/>
        <v>1102291.209999999</v>
      </c>
      <c r="J230" s="72"/>
      <c r="K230" s="72"/>
      <c r="L230" s="72"/>
    </row>
    <row r="231" spans="1:14" ht="12">
      <c r="A231" s="22" t="s">
        <v>276</v>
      </c>
      <c r="B231" s="130">
        <v>0</v>
      </c>
      <c r="C231" s="131">
        <v>0</v>
      </c>
      <c r="D231" s="131">
        <v>0</v>
      </c>
      <c r="E231" s="131">
        <v>0</v>
      </c>
      <c r="F231" s="131">
        <v>0</v>
      </c>
      <c r="G231" s="131">
        <f t="shared" si="59"/>
        <v>0</v>
      </c>
      <c r="H231" s="131">
        <f t="shared" si="60"/>
        <v>0</v>
      </c>
      <c r="I231" s="132">
        <f t="shared" si="61"/>
        <v>0</v>
      </c>
      <c r="J231" s="72"/>
      <c r="K231" s="72"/>
      <c r="L231" s="72"/>
    </row>
    <row r="232" spans="1:14" ht="12">
      <c r="A232" s="22" t="s">
        <v>277</v>
      </c>
      <c r="B232" s="130">
        <v>53176.03</v>
      </c>
      <c r="C232" s="131">
        <v>42320.38</v>
      </c>
      <c r="D232" s="131">
        <v>351880.63</v>
      </c>
      <c r="E232" s="131">
        <v>234950.69665099899</v>
      </c>
      <c r="F232" s="131">
        <v>116929.933349</v>
      </c>
      <c r="G232" s="131">
        <f t="shared" si="59"/>
        <v>288126.72665099899</v>
      </c>
      <c r="H232" s="131">
        <f t="shared" si="60"/>
        <v>159250.313349</v>
      </c>
      <c r="I232" s="132">
        <f t="shared" si="61"/>
        <v>447377.03999999899</v>
      </c>
      <c r="J232" s="72"/>
      <c r="K232" s="72"/>
      <c r="L232" s="72"/>
    </row>
    <row r="233" spans="1:14" ht="12">
      <c r="A233" s="22" t="s">
        <v>278</v>
      </c>
      <c r="B233" s="130">
        <v>18844</v>
      </c>
      <c r="C233" s="131">
        <v>0</v>
      </c>
      <c r="D233" s="131">
        <v>1043530.19</v>
      </c>
      <c r="E233" s="131">
        <v>696765.10786300001</v>
      </c>
      <c r="F233" s="131">
        <v>346765.08213699999</v>
      </c>
      <c r="G233" s="131">
        <f t="shared" si="59"/>
        <v>715609.10786300001</v>
      </c>
      <c r="H233" s="131">
        <f t="shared" si="60"/>
        <v>346765.08213699999</v>
      </c>
      <c r="I233" s="132">
        <f t="shared" si="61"/>
        <v>1062374.19</v>
      </c>
      <c r="J233" s="72"/>
      <c r="K233" s="72"/>
      <c r="L233" s="72"/>
    </row>
    <row r="234" spans="1:14" ht="12">
      <c r="A234" s="22" t="s">
        <v>279</v>
      </c>
      <c r="B234" s="130">
        <v>0</v>
      </c>
      <c r="C234" s="131">
        <v>110220.92</v>
      </c>
      <c r="D234" s="131">
        <v>0</v>
      </c>
      <c r="E234" s="131">
        <v>0</v>
      </c>
      <c r="F234" s="131">
        <v>0</v>
      </c>
      <c r="G234" s="131">
        <f t="shared" si="59"/>
        <v>0</v>
      </c>
      <c r="H234" s="131">
        <f t="shared" si="60"/>
        <v>110220.92</v>
      </c>
      <c r="I234" s="132">
        <f t="shared" si="61"/>
        <v>110220.92</v>
      </c>
      <c r="J234" s="72"/>
      <c r="K234" s="72"/>
      <c r="L234" s="72"/>
    </row>
    <row r="235" spans="1:14" ht="12">
      <c r="A235" s="22" t="s">
        <v>280</v>
      </c>
      <c r="B235" s="130">
        <v>149696.13</v>
      </c>
      <c r="C235" s="131">
        <v>0</v>
      </c>
      <c r="D235" s="131">
        <v>2567370.81</v>
      </c>
      <c r="E235" s="131">
        <v>1714233.4898369999</v>
      </c>
      <c r="F235" s="131">
        <v>853137.32016300003</v>
      </c>
      <c r="G235" s="131">
        <f t="shared" si="59"/>
        <v>1863929.619837</v>
      </c>
      <c r="H235" s="131">
        <f t="shared" si="60"/>
        <v>853137.32016300003</v>
      </c>
      <c r="I235" s="132">
        <f t="shared" si="61"/>
        <v>2717066.94</v>
      </c>
      <c r="J235" s="72"/>
      <c r="K235" s="72"/>
      <c r="L235" s="72"/>
      <c r="N235" s="72"/>
    </row>
    <row r="236" spans="1:14" ht="12">
      <c r="A236" s="22" t="s">
        <v>281</v>
      </c>
      <c r="B236" s="133">
        <f>SUM(B223:B235)</f>
        <v>4764457.6899999958</v>
      </c>
      <c r="C236" s="118">
        <f t="shared" ref="C236:I236" si="62">SUM(C223:C235)</f>
        <v>524477.05000000109</v>
      </c>
      <c r="D236" s="118">
        <f t="shared" si="62"/>
        <v>12946422.909999989</v>
      </c>
      <c r="E236" s="118">
        <f t="shared" si="62"/>
        <v>8594512.5385269858</v>
      </c>
      <c r="F236" s="118">
        <f t="shared" si="62"/>
        <v>4351910.3714729892</v>
      </c>
      <c r="G236" s="118">
        <f t="shared" si="62"/>
        <v>13358970.228526987</v>
      </c>
      <c r="H236" s="118">
        <f t="shared" si="62"/>
        <v>4876387.42147299</v>
      </c>
      <c r="I236" s="134">
        <f t="shared" si="62"/>
        <v>18235357.649999972</v>
      </c>
    </row>
    <row r="237" spans="1:14" ht="12.75" thickBot="1">
      <c r="A237" s="22" t="s">
        <v>282</v>
      </c>
      <c r="B237" s="133">
        <f>B134+B164+B202+B209+B218+B221+B236</f>
        <v>44028850.789999947</v>
      </c>
      <c r="C237" s="118">
        <f t="shared" ref="C237:I237" si="63">C134+C164+C202+C209+C218+C221+C236</f>
        <v>10920324.269999996</v>
      </c>
      <c r="D237" s="118">
        <f t="shared" si="63"/>
        <v>16186503.61999999</v>
      </c>
      <c r="E237" s="118">
        <f t="shared" si="63"/>
        <v>10481651.478155985</v>
      </c>
      <c r="F237" s="118">
        <f t="shared" si="63"/>
        <v>5704852.1418439895</v>
      </c>
      <c r="G237" s="118">
        <f t="shared" si="63"/>
        <v>54510502.268155932</v>
      </c>
      <c r="H237" s="118">
        <f t="shared" si="63"/>
        <v>16625176.411843985</v>
      </c>
      <c r="I237" s="134">
        <f t="shared" si="63"/>
        <v>71135678.679999918</v>
      </c>
    </row>
    <row r="238" spans="1:14" ht="12.75" thickTop="1">
      <c r="A238" s="22"/>
      <c r="B238" s="133"/>
      <c r="C238" s="122"/>
      <c r="D238" s="122"/>
      <c r="E238" s="122"/>
      <c r="F238" s="122"/>
      <c r="G238" s="122"/>
      <c r="H238" s="122"/>
      <c r="I238" s="141"/>
    </row>
    <row r="239" spans="1:14" ht="12">
      <c r="A239" s="22" t="s">
        <v>283</v>
      </c>
      <c r="B239" s="130"/>
      <c r="C239" s="131"/>
      <c r="D239" s="131"/>
      <c r="E239" s="131"/>
      <c r="F239" s="131"/>
      <c r="G239" s="131"/>
      <c r="H239" s="131"/>
      <c r="I239" s="132"/>
    </row>
    <row r="240" spans="1:14" ht="12">
      <c r="A240" s="21" t="s">
        <v>284</v>
      </c>
      <c r="B240" s="130"/>
      <c r="C240" s="131"/>
      <c r="D240" s="131"/>
      <c r="E240" s="131"/>
      <c r="F240" s="131"/>
      <c r="G240" s="131"/>
      <c r="H240" s="131"/>
      <c r="I240" s="132"/>
    </row>
    <row r="241" spans="1:12" ht="12">
      <c r="A241" s="22" t="s">
        <v>285</v>
      </c>
      <c r="B241" s="130">
        <v>24333822.890000001</v>
      </c>
      <c r="C241" s="131">
        <v>9824455.1899999995</v>
      </c>
      <c r="D241" s="131">
        <v>2238625.66</v>
      </c>
      <c r="E241" s="131">
        <v>1494730.3531820001</v>
      </c>
      <c r="F241" s="131">
        <v>743895.30681800004</v>
      </c>
      <c r="G241" s="131">
        <f t="shared" ref="G241:G242" si="64">B241+E241</f>
        <v>25828553.243182</v>
      </c>
      <c r="H241" s="131">
        <f t="shared" ref="H241:H242" si="65">C241+F241</f>
        <v>10568350.496817999</v>
      </c>
      <c r="I241" s="132">
        <f t="shared" ref="I241:I242" si="66">SUM(G241:H241)</f>
        <v>36396903.739999995</v>
      </c>
      <c r="J241" s="72"/>
      <c r="K241" s="72"/>
      <c r="L241" s="72"/>
    </row>
    <row r="242" spans="1:12" ht="12">
      <c r="A242" s="22" t="s">
        <v>286</v>
      </c>
      <c r="B242" s="130">
        <v>765968.37999999896</v>
      </c>
      <c r="C242" s="131">
        <v>12292.87</v>
      </c>
      <c r="D242" s="131">
        <v>0</v>
      </c>
      <c r="E242" s="131">
        <v>0</v>
      </c>
      <c r="F242" s="131">
        <v>0</v>
      </c>
      <c r="G242" s="131">
        <f t="shared" si="64"/>
        <v>765968.37999999896</v>
      </c>
      <c r="H242" s="131">
        <f t="shared" si="65"/>
        <v>12292.87</v>
      </c>
      <c r="I242" s="132">
        <f t="shared" si="66"/>
        <v>778261.24999999895</v>
      </c>
      <c r="J242" s="72"/>
      <c r="K242" s="72"/>
      <c r="L242" s="72"/>
    </row>
    <row r="243" spans="1:12" ht="12">
      <c r="A243" s="22" t="s">
        <v>287</v>
      </c>
      <c r="B243" s="133">
        <f>SUM(B241:B242)</f>
        <v>25099791.27</v>
      </c>
      <c r="C243" s="118">
        <f t="shared" ref="C243:I243" si="67">SUM(C241:C242)</f>
        <v>9836748.0599999987</v>
      </c>
      <c r="D243" s="118">
        <f t="shared" si="67"/>
        <v>2238625.66</v>
      </c>
      <c r="E243" s="118">
        <f t="shared" si="67"/>
        <v>1494730.3531820001</v>
      </c>
      <c r="F243" s="118">
        <f t="shared" si="67"/>
        <v>743895.30681800004</v>
      </c>
      <c r="G243" s="118">
        <f t="shared" si="67"/>
        <v>26594521.623181999</v>
      </c>
      <c r="H243" s="118">
        <f t="shared" si="67"/>
        <v>10580643.366817998</v>
      </c>
      <c r="I243" s="134">
        <f t="shared" si="67"/>
        <v>37175164.989999995</v>
      </c>
    </row>
    <row r="244" spans="1:12" ht="12">
      <c r="A244" s="21" t="s">
        <v>288</v>
      </c>
      <c r="B244" s="130"/>
      <c r="C244" s="131"/>
      <c r="D244" s="131"/>
      <c r="E244" s="131"/>
      <c r="F244" s="131"/>
      <c r="G244" s="131"/>
      <c r="H244" s="131"/>
      <c r="I244" s="132"/>
    </row>
    <row r="245" spans="1:12" ht="12">
      <c r="A245" s="22" t="s">
        <v>289</v>
      </c>
      <c r="B245" s="130">
        <v>1289460.03</v>
      </c>
      <c r="C245" s="131">
        <v>272647.46999999997</v>
      </c>
      <c r="D245" s="131">
        <v>4036420.12</v>
      </c>
      <c r="E245" s="131">
        <v>2695117.7141239899</v>
      </c>
      <c r="F245" s="131">
        <v>1341302.4058759999</v>
      </c>
      <c r="G245" s="131">
        <f t="shared" ref="G245:G247" si="68">B245+E245</f>
        <v>3984577.7441239897</v>
      </c>
      <c r="H245" s="131">
        <f t="shared" ref="H245:H247" si="69">C245+F245</f>
        <v>1613949.8758759999</v>
      </c>
      <c r="I245" s="132">
        <f t="shared" ref="I245:I247" si="70">SUM(G245:H245)</f>
        <v>5598527.6199999899</v>
      </c>
      <c r="J245" s="72"/>
      <c r="K245" s="72"/>
      <c r="L245" s="72"/>
    </row>
    <row r="246" spans="1:12" ht="12">
      <c r="A246" s="22" t="s">
        <v>290</v>
      </c>
      <c r="B246" s="130">
        <v>971432.27</v>
      </c>
      <c r="C246" s="131">
        <v>0</v>
      </c>
      <c r="D246" s="131">
        <v>0</v>
      </c>
      <c r="E246" s="131">
        <v>0</v>
      </c>
      <c r="F246" s="131">
        <v>0</v>
      </c>
      <c r="G246" s="131">
        <f t="shared" si="68"/>
        <v>971432.27</v>
      </c>
      <c r="H246" s="131">
        <f t="shared" si="69"/>
        <v>0</v>
      </c>
      <c r="I246" s="132">
        <f t="shared" si="70"/>
        <v>971432.27</v>
      </c>
      <c r="J246" s="72"/>
      <c r="K246" s="72"/>
      <c r="L246" s="72"/>
    </row>
    <row r="247" spans="1:12" ht="12">
      <c r="A247" s="22" t="s">
        <v>291</v>
      </c>
      <c r="B247" s="130">
        <v>393436.77</v>
      </c>
      <c r="C247" s="131">
        <v>6870.17</v>
      </c>
      <c r="D247" s="131">
        <v>0</v>
      </c>
      <c r="E247" s="131">
        <v>0</v>
      </c>
      <c r="F247" s="131">
        <v>0</v>
      </c>
      <c r="G247" s="131">
        <f t="shared" si="68"/>
        <v>393436.77</v>
      </c>
      <c r="H247" s="131">
        <f t="shared" si="69"/>
        <v>6870.17</v>
      </c>
      <c r="I247" s="132">
        <f t="shared" si="70"/>
        <v>400306.94</v>
      </c>
      <c r="J247" s="72"/>
      <c r="K247" s="72"/>
      <c r="L247" s="72"/>
    </row>
    <row r="248" spans="1:12" ht="12">
      <c r="A248" s="22" t="s">
        <v>292</v>
      </c>
      <c r="B248" s="133">
        <f>SUM(B245:B247)</f>
        <v>2654329.0699999998</v>
      </c>
      <c r="C248" s="118">
        <f t="shared" ref="C248:I248" si="71">SUM(C245:C247)</f>
        <v>279517.63999999996</v>
      </c>
      <c r="D248" s="118">
        <f t="shared" si="71"/>
        <v>4036420.12</v>
      </c>
      <c r="E248" s="118">
        <f t="shared" si="71"/>
        <v>2695117.7141239899</v>
      </c>
      <c r="F248" s="118">
        <f t="shared" si="71"/>
        <v>1341302.4058759999</v>
      </c>
      <c r="G248" s="118">
        <f t="shared" si="71"/>
        <v>5349446.7841239888</v>
      </c>
      <c r="H248" s="118">
        <f t="shared" si="71"/>
        <v>1620820.0458759998</v>
      </c>
      <c r="I248" s="134">
        <f t="shared" si="71"/>
        <v>6970266.8299999898</v>
      </c>
    </row>
    <row r="249" spans="1:12" ht="12">
      <c r="A249" s="21" t="s">
        <v>293</v>
      </c>
      <c r="B249" s="130"/>
      <c r="C249" s="131"/>
      <c r="D249" s="131"/>
      <c r="E249" s="131"/>
      <c r="F249" s="131"/>
      <c r="G249" s="131"/>
      <c r="H249" s="131"/>
      <c r="I249" s="132"/>
    </row>
    <row r="250" spans="1:12" ht="12">
      <c r="A250" s="22" t="s">
        <v>294</v>
      </c>
      <c r="B250" s="130">
        <v>2218641.9300000002</v>
      </c>
      <c r="C250" s="131">
        <v>0</v>
      </c>
      <c r="D250" s="131">
        <v>0</v>
      </c>
      <c r="E250" s="131">
        <v>0</v>
      </c>
      <c r="F250" s="131">
        <v>0</v>
      </c>
      <c r="G250" s="131">
        <f t="shared" ref="G250" si="72">B250+E250</f>
        <v>2218641.9300000002</v>
      </c>
      <c r="H250" s="131">
        <f t="shared" ref="H250" si="73">C250+F250</f>
        <v>0</v>
      </c>
      <c r="I250" s="132">
        <f t="shared" ref="I250" si="74">SUM(G250:H250)</f>
        <v>2218641.9300000002</v>
      </c>
    </row>
    <row r="251" spans="1:12" ht="12">
      <c r="A251" s="22" t="s">
        <v>295</v>
      </c>
      <c r="B251" s="133">
        <f>SUM(B250)</f>
        <v>2218641.9300000002</v>
      </c>
      <c r="C251" s="118">
        <f t="shared" ref="C251:I251" si="75">SUM(C250)</f>
        <v>0</v>
      </c>
      <c r="D251" s="118">
        <f t="shared" si="75"/>
        <v>0</v>
      </c>
      <c r="E251" s="118">
        <f t="shared" si="75"/>
        <v>0</v>
      </c>
      <c r="F251" s="118">
        <f t="shared" si="75"/>
        <v>0</v>
      </c>
      <c r="G251" s="118">
        <f t="shared" si="75"/>
        <v>2218641.9300000002</v>
      </c>
      <c r="H251" s="118">
        <f t="shared" si="75"/>
        <v>0</v>
      </c>
      <c r="I251" s="134">
        <f t="shared" si="75"/>
        <v>2218641.9300000002</v>
      </c>
    </row>
    <row r="252" spans="1:12" ht="12">
      <c r="A252" s="21" t="s">
        <v>296</v>
      </c>
      <c r="B252" s="130"/>
      <c r="C252" s="131"/>
      <c r="D252" s="131"/>
      <c r="E252" s="131"/>
      <c r="F252" s="131"/>
      <c r="G252" s="131"/>
      <c r="H252" s="131"/>
      <c r="I252" s="132"/>
    </row>
    <row r="253" spans="1:12" ht="12">
      <c r="A253" s="22" t="s">
        <v>297</v>
      </c>
      <c r="B253" s="130">
        <v>-50178668.009999998</v>
      </c>
      <c r="C253" s="131">
        <v>321528.03000000003</v>
      </c>
      <c r="D253" s="131">
        <v>0</v>
      </c>
      <c r="E253" s="131">
        <v>0</v>
      </c>
      <c r="F253" s="131">
        <v>0</v>
      </c>
      <c r="G253" s="131">
        <f t="shared" ref="G253:G258" si="76">B253+E253</f>
        <v>-50178668.009999998</v>
      </c>
      <c r="H253" s="131">
        <f t="shared" ref="H253:H258" si="77">C253+F253</f>
        <v>321528.03000000003</v>
      </c>
      <c r="I253" s="132">
        <f t="shared" ref="I253:I258" si="78">SUM(G253:H253)</f>
        <v>-49857139.979999997</v>
      </c>
    </row>
    <row r="254" spans="1:12" ht="12">
      <c r="A254" s="22" t="s">
        <v>298</v>
      </c>
      <c r="B254" s="130">
        <v>-4254388.83</v>
      </c>
      <c r="C254" s="131">
        <v>0</v>
      </c>
      <c r="D254" s="131">
        <v>0</v>
      </c>
      <c r="E254" s="131">
        <v>0</v>
      </c>
      <c r="F254" s="131">
        <v>0</v>
      </c>
      <c r="G254" s="131">
        <f t="shared" si="76"/>
        <v>-4254388.83</v>
      </c>
      <c r="H254" s="131">
        <f t="shared" si="77"/>
        <v>0</v>
      </c>
      <c r="I254" s="132">
        <f t="shared" si="78"/>
        <v>-4254388.83</v>
      </c>
    </row>
    <row r="255" spans="1:12" ht="12">
      <c r="A255" s="22" t="s">
        <v>299</v>
      </c>
      <c r="B255" s="130">
        <v>-57027.4</v>
      </c>
      <c r="C255" s="131">
        <v>-2084.62</v>
      </c>
      <c r="D255" s="131">
        <v>0</v>
      </c>
      <c r="E255" s="131">
        <v>0</v>
      </c>
      <c r="F255" s="131">
        <v>0</v>
      </c>
      <c r="G255" s="131">
        <f t="shared" si="76"/>
        <v>-57027.4</v>
      </c>
      <c r="H255" s="131">
        <f t="shared" si="77"/>
        <v>-2084.62</v>
      </c>
      <c r="I255" s="132">
        <f t="shared" si="78"/>
        <v>-59112.020000000004</v>
      </c>
    </row>
    <row r="256" spans="1:12" ht="12">
      <c r="A256" s="22" t="s">
        <v>300</v>
      </c>
      <c r="B256" s="130">
        <v>6126.52</v>
      </c>
      <c r="C256" s="131">
        <v>3953.76</v>
      </c>
      <c r="D256" s="131">
        <v>0</v>
      </c>
      <c r="E256" s="131">
        <v>0</v>
      </c>
      <c r="F256" s="131">
        <v>0</v>
      </c>
      <c r="G256" s="131">
        <f t="shared" si="76"/>
        <v>6126.52</v>
      </c>
      <c r="H256" s="131">
        <f t="shared" si="77"/>
        <v>3953.76</v>
      </c>
      <c r="I256" s="132">
        <f t="shared" si="78"/>
        <v>10080.280000000001</v>
      </c>
    </row>
    <row r="257" spans="1:12" ht="12">
      <c r="A257" s="22" t="s">
        <v>301</v>
      </c>
      <c r="B257" s="130">
        <v>-700.45</v>
      </c>
      <c r="C257" s="131">
        <v>0</v>
      </c>
      <c r="D257" s="131">
        <v>0</v>
      </c>
      <c r="E257" s="131">
        <v>0</v>
      </c>
      <c r="F257" s="131">
        <v>0</v>
      </c>
      <c r="G257" s="131">
        <f t="shared" si="76"/>
        <v>-700.45</v>
      </c>
      <c r="H257" s="131">
        <f t="shared" si="77"/>
        <v>0</v>
      </c>
      <c r="I257" s="132">
        <f t="shared" si="78"/>
        <v>-700.45</v>
      </c>
    </row>
    <row r="258" spans="1:12" ht="12">
      <c r="A258" s="22" t="s">
        <v>302</v>
      </c>
      <c r="B258" s="130">
        <v>0</v>
      </c>
      <c r="C258" s="131">
        <v>0</v>
      </c>
      <c r="D258" s="131">
        <v>0</v>
      </c>
      <c r="E258" s="131">
        <v>0</v>
      </c>
      <c r="F258" s="131">
        <v>0</v>
      </c>
      <c r="G258" s="131">
        <f t="shared" si="76"/>
        <v>0</v>
      </c>
      <c r="H258" s="131">
        <f t="shared" si="77"/>
        <v>0</v>
      </c>
      <c r="I258" s="132">
        <f t="shared" si="78"/>
        <v>0</v>
      </c>
    </row>
    <row r="259" spans="1:12" ht="12">
      <c r="A259" s="22" t="s">
        <v>303</v>
      </c>
      <c r="B259" s="133">
        <f>SUM(B253:B258)</f>
        <v>-54484658.169999994</v>
      </c>
      <c r="C259" s="118">
        <f t="shared" ref="C259:I259" si="79">SUM(C253:C258)</f>
        <v>323397.17000000004</v>
      </c>
      <c r="D259" s="118">
        <f t="shared" si="79"/>
        <v>0</v>
      </c>
      <c r="E259" s="118">
        <f t="shared" si="79"/>
        <v>0</v>
      </c>
      <c r="F259" s="118">
        <f t="shared" si="79"/>
        <v>0</v>
      </c>
      <c r="G259" s="118">
        <f t="shared" si="79"/>
        <v>-54484658.169999994</v>
      </c>
      <c r="H259" s="118">
        <f t="shared" si="79"/>
        <v>323397.17000000004</v>
      </c>
      <c r="I259" s="134">
        <f t="shared" si="79"/>
        <v>-54161261</v>
      </c>
    </row>
    <row r="260" spans="1:12" ht="12">
      <c r="A260" s="21" t="s">
        <v>304</v>
      </c>
      <c r="B260" s="130"/>
      <c r="C260" s="131"/>
      <c r="D260" s="131"/>
      <c r="E260" s="131"/>
      <c r="F260" s="131"/>
      <c r="G260" s="131"/>
      <c r="H260" s="131"/>
      <c r="I260" s="132"/>
    </row>
    <row r="261" spans="1:12" ht="12">
      <c r="A261" s="22" t="s">
        <v>305</v>
      </c>
      <c r="B261" s="130">
        <v>-514620.42</v>
      </c>
      <c r="C261" s="131">
        <v>0</v>
      </c>
      <c r="D261" s="131">
        <v>0</v>
      </c>
      <c r="E261" s="131">
        <v>0</v>
      </c>
      <c r="F261" s="131">
        <v>0</v>
      </c>
      <c r="G261" s="131">
        <f t="shared" ref="G261:G262" si="80">B261+E261</f>
        <v>-514620.42</v>
      </c>
      <c r="H261" s="131">
        <f t="shared" ref="H261:H262" si="81">C261+F261</f>
        <v>0</v>
      </c>
      <c r="I261" s="132">
        <f t="shared" ref="I261:I262" si="82">SUM(G261:H261)</f>
        <v>-514620.42</v>
      </c>
    </row>
    <row r="262" spans="1:12" ht="12">
      <c r="A262" s="22" t="s">
        <v>306</v>
      </c>
      <c r="B262" s="130">
        <v>2578567.6999999899</v>
      </c>
      <c r="C262" s="131">
        <v>0</v>
      </c>
      <c r="D262" s="131">
        <v>0</v>
      </c>
      <c r="E262" s="131">
        <v>0</v>
      </c>
      <c r="F262" s="131">
        <v>0</v>
      </c>
      <c r="G262" s="131">
        <f t="shared" si="80"/>
        <v>2578567.6999999899</v>
      </c>
      <c r="H262" s="131">
        <f t="shared" si="81"/>
        <v>0</v>
      </c>
      <c r="I262" s="132">
        <f t="shared" si="82"/>
        <v>2578567.6999999899</v>
      </c>
    </row>
    <row r="263" spans="1:12" ht="12">
      <c r="A263" s="22" t="s">
        <v>307</v>
      </c>
      <c r="B263" s="133">
        <f>SUM(B261:B262)</f>
        <v>2063947.27999999</v>
      </c>
      <c r="C263" s="118">
        <f t="shared" ref="C263:I263" si="83">SUM(C261:C262)</f>
        <v>0</v>
      </c>
      <c r="D263" s="118">
        <f t="shared" si="83"/>
        <v>0</v>
      </c>
      <c r="E263" s="118">
        <f t="shared" si="83"/>
        <v>0</v>
      </c>
      <c r="F263" s="118">
        <f t="shared" si="83"/>
        <v>0</v>
      </c>
      <c r="G263" s="118">
        <f t="shared" si="83"/>
        <v>2063947.27999999</v>
      </c>
      <c r="H263" s="118">
        <f t="shared" si="83"/>
        <v>0</v>
      </c>
      <c r="I263" s="134">
        <f t="shared" si="83"/>
        <v>2063947.27999999</v>
      </c>
    </row>
    <row r="264" spans="1:12" ht="12.75" thickBot="1">
      <c r="A264" s="22" t="s">
        <v>308</v>
      </c>
      <c r="B264" s="133">
        <f>B243+B248+B251+B259+B263</f>
        <v>-22447948.620000005</v>
      </c>
      <c r="C264" s="118">
        <f t="shared" ref="C264:I264" si="84">C243+C248+C251+C259+C263</f>
        <v>10439662.869999999</v>
      </c>
      <c r="D264" s="118">
        <f t="shared" si="84"/>
        <v>6275045.7800000003</v>
      </c>
      <c r="E264" s="118">
        <f t="shared" si="84"/>
        <v>4189848.06730599</v>
      </c>
      <c r="F264" s="118">
        <f t="shared" si="84"/>
        <v>2085197.712694</v>
      </c>
      <c r="G264" s="118">
        <f t="shared" si="84"/>
        <v>-18258100.552694019</v>
      </c>
      <c r="H264" s="118">
        <f t="shared" si="84"/>
        <v>12524860.582693998</v>
      </c>
      <c r="I264" s="134">
        <f t="shared" si="84"/>
        <v>-5733239.9700000249</v>
      </c>
    </row>
    <row r="265" spans="1:12" ht="12.75" thickTop="1">
      <c r="A265" s="22" t="s">
        <v>309</v>
      </c>
      <c r="B265" s="142"/>
      <c r="C265" s="122"/>
      <c r="D265" s="122"/>
      <c r="E265" s="122"/>
      <c r="F265" s="122"/>
      <c r="G265" s="122"/>
      <c r="H265" s="122"/>
      <c r="I265" s="141"/>
    </row>
    <row r="266" spans="1:12" ht="12">
      <c r="A266" s="21" t="s">
        <v>310</v>
      </c>
      <c r="B266" s="130"/>
      <c r="C266" s="131"/>
      <c r="D266" s="131"/>
      <c r="E266" s="131"/>
      <c r="F266" s="131"/>
      <c r="G266" s="131"/>
      <c r="H266" s="131"/>
      <c r="I266" s="132"/>
    </row>
    <row r="267" spans="1:12" ht="12">
      <c r="A267" s="22" t="s">
        <v>311</v>
      </c>
      <c r="B267" s="130">
        <v>24472697.370000001</v>
      </c>
      <c r="C267" s="131">
        <v>14259704.91</v>
      </c>
      <c r="D267" s="131">
        <v>631607.79</v>
      </c>
      <c r="E267" s="131">
        <v>421724.52138300001</v>
      </c>
      <c r="F267" s="131">
        <v>209883.26861699999</v>
      </c>
      <c r="G267" s="131">
        <f t="shared" ref="G267" si="85">B267+E267</f>
        <v>24894421.891383</v>
      </c>
      <c r="H267" s="131">
        <f t="shared" ref="H267" si="86">C267+F267</f>
        <v>14469588.178617001</v>
      </c>
      <c r="I267" s="132">
        <f t="shared" ref="I267" si="87">SUM(G267:H267)</f>
        <v>39364010.07</v>
      </c>
      <c r="J267" s="72"/>
      <c r="K267" s="72"/>
      <c r="L267" s="72"/>
    </row>
    <row r="268" spans="1:12" ht="12">
      <c r="A268" s="22" t="s">
        <v>312</v>
      </c>
      <c r="B268" s="133">
        <f>SUM(B267)</f>
        <v>24472697.370000001</v>
      </c>
      <c r="C268" s="118">
        <f t="shared" ref="C268:I268" si="88">SUM(C267)</f>
        <v>14259704.91</v>
      </c>
      <c r="D268" s="118">
        <f t="shared" si="88"/>
        <v>631607.79</v>
      </c>
      <c r="E268" s="118">
        <f t="shared" si="88"/>
        <v>421724.52138300001</v>
      </c>
      <c r="F268" s="118">
        <f t="shared" si="88"/>
        <v>209883.26861699999</v>
      </c>
      <c r="G268" s="118">
        <f t="shared" si="88"/>
        <v>24894421.891383</v>
      </c>
      <c r="H268" s="118">
        <f t="shared" si="88"/>
        <v>14469588.178617001</v>
      </c>
      <c r="I268" s="134">
        <f t="shared" si="88"/>
        <v>39364010.07</v>
      </c>
    </row>
    <row r="269" spans="1:12" ht="12">
      <c r="A269" s="21" t="s">
        <v>313</v>
      </c>
      <c r="B269" s="130"/>
      <c r="C269" s="131"/>
      <c r="D269" s="131"/>
      <c r="E269" s="131"/>
      <c r="F269" s="131"/>
      <c r="G269" s="131"/>
      <c r="H269" s="131"/>
      <c r="I269" s="132"/>
    </row>
    <row r="270" spans="1:12" ht="12">
      <c r="A270" s="22" t="s">
        <v>314</v>
      </c>
      <c r="B270" s="130">
        <v>0</v>
      </c>
      <c r="C270" s="131">
        <v>0</v>
      </c>
      <c r="D270" s="131">
        <v>0</v>
      </c>
      <c r="E270" s="131">
        <v>0</v>
      </c>
      <c r="F270" s="131">
        <v>0</v>
      </c>
      <c r="G270" s="131">
        <f t="shared" ref="G270:G272" si="89">B270+E270</f>
        <v>0</v>
      </c>
      <c r="H270" s="131">
        <f t="shared" ref="H270:H272" si="90">C270+F270</f>
        <v>0</v>
      </c>
      <c r="I270" s="132">
        <f t="shared" ref="I270:I272" si="91">SUM(G270:H270)</f>
        <v>0</v>
      </c>
    </row>
    <row r="271" spans="1:12" ht="12">
      <c r="A271" s="22" t="s">
        <v>315</v>
      </c>
      <c r="B271" s="130">
        <v>16513.11</v>
      </c>
      <c r="C271" s="131">
        <v>0</v>
      </c>
      <c r="D271" s="131">
        <v>0</v>
      </c>
      <c r="E271" s="131">
        <v>0</v>
      </c>
      <c r="F271" s="131">
        <v>0</v>
      </c>
      <c r="G271" s="131">
        <f t="shared" si="89"/>
        <v>16513.11</v>
      </c>
      <c r="H271" s="131">
        <f t="shared" si="90"/>
        <v>0</v>
      </c>
      <c r="I271" s="132">
        <f t="shared" si="91"/>
        <v>16513.11</v>
      </c>
    </row>
    <row r="272" spans="1:12" ht="12">
      <c r="A272" s="22" t="s">
        <v>316</v>
      </c>
      <c r="B272" s="130">
        <v>3226929.88</v>
      </c>
      <c r="C272" s="131">
        <v>6877599.1200000001</v>
      </c>
      <c r="D272" s="131">
        <v>0</v>
      </c>
      <c r="E272" s="131">
        <v>0</v>
      </c>
      <c r="F272" s="131">
        <v>0</v>
      </c>
      <c r="G272" s="131">
        <f t="shared" si="89"/>
        <v>3226929.88</v>
      </c>
      <c r="H272" s="131">
        <f t="shared" si="90"/>
        <v>6877599.1200000001</v>
      </c>
      <c r="I272" s="132">
        <f t="shared" si="91"/>
        <v>10104529</v>
      </c>
    </row>
    <row r="273" spans="1:12" ht="12">
      <c r="A273" s="22" t="s">
        <v>317</v>
      </c>
      <c r="B273" s="133">
        <f>SUM(B270:B272)</f>
        <v>3243442.9899999998</v>
      </c>
      <c r="C273" s="118">
        <f t="shared" ref="C273:I273" si="92">SUM(C270:C272)</f>
        <v>6877599.1200000001</v>
      </c>
      <c r="D273" s="118">
        <f t="shared" si="92"/>
        <v>0</v>
      </c>
      <c r="E273" s="118">
        <f t="shared" si="92"/>
        <v>0</v>
      </c>
      <c r="F273" s="118">
        <f t="shared" si="92"/>
        <v>0</v>
      </c>
      <c r="G273" s="118">
        <f t="shared" si="92"/>
        <v>3243442.9899999998</v>
      </c>
      <c r="H273" s="118">
        <f t="shared" si="92"/>
        <v>6877599.1200000001</v>
      </c>
      <c r="I273" s="134">
        <f t="shared" si="92"/>
        <v>10121042.109999999</v>
      </c>
    </row>
    <row r="274" spans="1:12" ht="12">
      <c r="A274" s="21" t="s">
        <v>318</v>
      </c>
      <c r="B274" s="130"/>
      <c r="C274" s="131"/>
      <c r="D274" s="131"/>
      <c r="E274" s="131"/>
      <c r="F274" s="131"/>
      <c r="G274" s="131"/>
      <c r="H274" s="131"/>
      <c r="I274" s="132"/>
    </row>
    <row r="275" spans="1:12" ht="12">
      <c r="A275" s="22" t="s">
        <v>319</v>
      </c>
      <c r="B275" s="130">
        <v>334084627.56</v>
      </c>
      <c r="C275" s="131">
        <v>102507528.86</v>
      </c>
      <c r="D275" s="131">
        <v>62400.93</v>
      </c>
      <c r="E275" s="131">
        <v>41665.100960999996</v>
      </c>
      <c r="F275" s="131">
        <v>20735.829039</v>
      </c>
      <c r="G275" s="131">
        <f t="shared" ref="G275:G277" si="93">B275+E275</f>
        <v>334126292.66096103</v>
      </c>
      <c r="H275" s="131">
        <f t="shared" ref="H275:H277" si="94">C275+F275</f>
        <v>102528264.68903901</v>
      </c>
      <c r="I275" s="132">
        <f t="shared" ref="I275:I277" si="95">SUM(G275:H275)</f>
        <v>436654557.35000002</v>
      </c>
      <c r="J275" s="72"/>
      <c r="K275" s="72"/>
      <c r="L275" s="72"/>
    </row>
    <row r="276" spans="1:12" ht="12">
      <c r="A276" s="22" t="s">
        <v>320</v>
      </c>
      <c r="B276" s="130">
        <v>-292205666.41000003</v>
      </c>
      <c r="C276" s="131">
        <v>-106800309.33</v>
      </c>
      <c r="D276" s="131">
        <v>0</v>
      </c>
      <c r="E276" s="131">
        <v>0</v>
      </c>
      <c r="F276" s="131">
        <v>0</v>
      </c>
      <c r="G276" s="131">
        <f t="shared" si="93"/>
        <v>-292205666.41000003</v>
      </c>
      <c r="H276" s="131">
        <f t="shared" si="94"/>
        <v>-106800309.33</v>
      </c>
      <c r="I276" s="132">
        <f t="shared" si="95"/>
        <v>-399005975.74000001</v>
      </c>
      <c r="J276" s="72"/>
      <c r="K276" s="72"/>
      <c r="L276" s="72"/>
    </row>
    <row r="277" spans="1:12" ht="12">
      <c r="A277" s="22" t="s">
        <v>321</v>
      </c>
      <c r="B277" s="130">
        <v>0</v>
      </c>
      <c r="C277" s="131">
        <v>0</v>
      </c>
      <c r="D277" s="131">
        <v>0</v>
      </c>
      <c r="E277" s="131">
        <v>0</v>
      </c>
      <c r="F277" s="131">
        <v>0</v>
      </c>
      <c r="G277" s="131">
        <f t="shared" si="93"/>
        <v>0</v>
      </c>
      <c r="H277" s="131">
        <f t="shared" si="94"/>
        <v>0</v>
      </c>
      <c r="I277" s="132">
        <f t="shared" si="95"/>
        <v>0</v>
      </c>
    </row>
    <row r="278" spans="1:12" ht="12">
      <c r="A278" s="22" t="s">
        <v>322</v>
      </c>
      <c r="B278" s="133">
        <f>SUM(B275:B277)</f>
        <v>41878961.149999976</v>
      </c>
      <c r="C278" s="118">
        <f t="shared" ref="C278:I278" si="96">SUM(C275:C277)</f>
        <v>-4292780.4699999988</v>
      </c>
      <c r="D278" s="118">
        <f t="shared" si="96"/>
        <v>62400.93</v>
      </c>
      <c r="E278" s="123">
        <f t="shared" si="96"/>
        <v>41665.100960999996</v>
      </c>
      <c r="F278" s="123">
        <f t="shared" si="96"/>
        <v>20735.829039</v>
      </c>
      <c r="G278" s="123">
        <f t="shared" si="96"/>
        <v>41920626.250961006</v>
      </c>
      <c r="H278" s="123">
        <f t="shared" si="96"/>
        <v>-4272044.6409609914</v>
      </c>
      <c r="I278" s="143">
        <f t="shared" si="96"/>
        <v>37648581.610000014</v>
      </c>
    </row>
    <row r="279" spans="1:12" ht="12">
      <c r="A279" s="22"/>
      <c r="B279" s="137"/>
      <c r="C279" s="120"/>
      <c r="D279" s="120"/>
      <c r="E279" s="120"/>
      <c r="F279" s="120"/>
      <c r="G279" s="120"/>
      <c r="H279" s="120"/>
      <c r="I279" s="138"/>
    </row>
    <row r="280" spans="1:12" ht="12.75" thickBot="1">
      <c r="A280" s="20" t="s">
        <v>26</v>
      </c>
      <c r="B280" s="139">
        <f>B62-B237-B264-B268-B273-B278</f>
        <v>68074180.729999974</v>
      </c>
      <c r="C280" s="121">
        <f t="shared" ref="C280:I280" si="97">C62-C237-C264-C268-C273-C278</f>
        <v>43653484.730000027</v>
      </c>
      <c r="D280" s="121">
        <f t="shared" si="97"/>
        <v>-23155558.11999999</v>
      </c>
      <c r="E280" s="121">
        <f t="shared" si="97"/>
        <v>-15134889.167805975</v>
      </c>
      <c r="F280" s="121">
        <f t="shared" si="97"/>
        <v>-8020668.9521939903</v>
      </c>
      <c r="G280" s="121">
        <f t="shared" si="97"/>
        <v>52939291.562194005</v>
      </c>
      <c r="H280" s="121">
        <f t="shared" si="97"/>
        <v>35632815.777806029</v>
      </c>
      <c r="I280" s="140">
        <f t="shared" si="97"/>
        <v>88572107.339999989</v>
      </c>
    </row>
    <row r="281" spans="1:12" ht="12.75" thickTop="1">
      <c r="A281" s="22"/>
      <c r="B281" s="130"/>
      <c r="C281" s="131"/>
      <c r="D281" s="131"/>
      <c r="E281" s="131"/>
      <c r="F281" s="131"/>
      <c r="G281" s="131"/>
      <c r="H281" s="131"/>
      <c r="I281" s="132"/>
    </row>
    <row r="282" spans="1:12" ht="12">
      <c r="A282" s="20" t="s">
        <v>27</v>
      </c>
      <c r="B282" s="130"/>
      <c r="C282" s="131"/>
      <c r="D282" s="131"/>
      <c r="E282" s="131"/>
      <c r="F282" s="131"/>
      <c r="G282" s="131"/>
      <c r="H282" s="131"/>
      <c r="I282" s="132"/>
    </row>
    <row r="283" spans="1:12" ht="12">
      <c r="A283" s="21" t="s">
        <v>323</v>
      </c>
      <c r="B283" s="130"/>
      <c r="C283" s="131"/>
      <c r="D283" s="131"/>
      <c r="E283" s="131"/>
      <c r="F283" s="131"/>
      <c r="G283" s="131"/>
      <c r="H283" s="131"/>
      <c r="I283" s="132"/>
    </row>
    <row r="284" spans="1:12" ht="12">
      <c r="A284" s="22" t="s">
        <v>324</v>
      </c>
      <c r="B284" s="130">
        <v>29562.82</v>
      </c>
      <c r="C284" s="131">
        <v>0</v>
      </c>
      <c r="D284" s="131">
        <v>0</v>
      </c>
      <c r="E284" s="131">
        <v>0</v>
      </c>
      <c r="F284" s="131">
        <v>0</v>
      </c>
      <c r="G284" s="131">
        <f t="shared" ref="G284:G307" si="98">B284+E284</f>
        <v>29562.82</v>
      </c>
      <c r="H284" s="131">
        <f t="shared" ref="H284:H307" si="99">C284+F284</f>
        <v>0</v>
      </c>
      <c r="I284" s="132">
        <f t="shared" ref="I284:I307" si="100">SUM(G284:H284)</f>
        <v>29562.82</v>
      </c>
    </row>
    <row r="285" spans="1:12" ht="12">
      <c r="A285" s="22" t="s">
        <v>325</v>
      </c>
      <c r="B285" s="130">
        <v>0</v>
      </c>
      <c r="C285" s="131">
        <v>0</v>
      </c>
      <c r="D285" s="131">
        <v>-8977195.3499999996</v>
      </c>
      <c r="E285" s="131">
        <v>-5994073.33519499</v>
      </c>
      <c r="F285" s="131">
        <v>-2983122.0148049998</v>
      </c>
      <c r="G285" s="131">
        <f t="shared" si="98"/>
        <v>-5994073.33519499</v>
      </c>
      <c r="H285" s="131">
        <f t="shared" si="99"/>
        <v>-2983122.0148049998</v>
      </c>
      <c r="I285" s="132">
        <f t="shared" si="100"/>
        <v>-8977195.3499999903</v>
      </c>
      <c r="J285" s="72"/>
      <c r="K285" s="72"/>
      <c r="L285" s="72"/>
    </row>
    <row r="286" spans="1:12" ht="12">
      <c r="A286" s="22" t="s">
        <v>326</v>
      </c>
      <c r="B286" s="130">
        <v>0</v>
      </c>
      <c r="C286" s="131">
        <v>0</v>
      </c>
      <c r="D286" s="131">
        <v>30466379.59</v>
      </c>
      <c r="E286" s="131">
        <v>20342401.652243</v>
      </c>
      <c r="F286" s="131">
        <v>10123977.937757</v>
      </c>
      <c r="G286" s="131">
        <f t="shared" si="98"/>
        <v>20342401.652243</v>
      </c>
      <c r="H286" s="131">
        <f t="shared" si="99"/>
        <v>10123977.937757</v>
      </c>
      <c r="I286" s="132">
        <f t="shared" si="100"/>
        <v>30466379.59</v>
      </c>
      <c r="J286" s="72"/>
      <c r="K286" s="72"/>
      <c r="L286" s="72"/>
    </row>
    <row r="287" spans="1:12" ht="12">
      <c r="A287" s="22" t="s">
        <v>327</v>
      </c>
      <c r="B287" s="130">
        <v>0</v>
      </c>
      <c r="C287" s="131">
        <v>0</v>
      </c>
      <c r="D287" s="131">
        <v>0</v>
      </c>
      <c r="E287" s="131">
        <v>0</v>
      </c>
      <c r="F287" s="131">
        <v>0</v>
      </c>
      <c r="G287" s="131">
        <f t="shared" si="98"/>
        <v>0</v>
      </c>
      <c r="H287" s="131">
        <f t="shared" si="99"/>
        <v>0</v>
      </c>
      <c r="I287" s="132">
        <f t="shared" si="100"/>
        <v>0</v>
      </c>
      <c r="J287" s="72"/>
      <c r="K287" s="72"/>
      <c r="L287" s="72"/>
    </row>
    <row r="288" spans="1:12" ht="12">
      <c r="A288" s="22" t="s">
        <v>328</v>
      </c>
      <c r="B288" s="130">
        <v>0</v>
      </c>
      <c r="C288" s="131">
        <v>0</v>
      </c>
      <c r="D288" s="131">
        <v>11518.4799999999</v>
      </c>
      <c r="E288" s="131">
        <v>7690.8890959999899</v>
      </c>
      <c r="F288" s="131">
        <v>3827.5909039999901</v>
      </c>
      <c r="G288" s="131">
        <f t="shared" si="98"/>
        <v>7690.8890959999899</v>
      </c>
      <c r="H288" s="131">
        <f t="shared" si="99"/>
        <v>3827.5909039999901</v>
      </c>
      <c r="I288" s="132">
        <f t="shared" si="100"/>
        <v>11518.47999999998</v>
      </c>
      <c r="J288" s="72"/>
      <c r="K288" s="72"/>
      <c r="L288" s="72"/>
    </row>
    <row r="289" spans="1:12" ht="12">
      <c r="A289" s="22" t="s">
        <v>329</v>
      </c>
      <c r="B289" s="130">
        <v>0</v>
      </c>
      <c r="C289" s="131">
        <v>0</v>
      </c>
      <c r="D289" s="131">
        <v>57530.68</v>
      </c>
      <c r="E289" s="131">
        <v>38413.235035999998</v>
      </c>
      <c r="F289" s="131">
        <v>19117.444963999998</v>
      </c>
      <c r="G289" s="131">
        <f t="shared" si="98"/>
        <v>38413.235035999998</v>
      </c>
      <c r="H289" s="131">
        <f t="shared" si="99"/>
        <v>19117.444963999998</v>
      </c>
      <c r="I289" s="132">
        <f t="shared" si="100"/>
        <v>57530.679999999993</v>
      </c>
      <c r="J289" s="72"/>
      <c r="K289" s="72"/>
      <c r="L289" s="72"/>
    </row>
    <row r="290" spans="1:12" ht="12">
      <c r="A290" s="22" t="s">
        <v>330</v>
      </c>
      <c r="B290" s="130">
        <v>0</v>
      </c>
      <c r="C290" s="131">
        <v>0</v>
      </c>
      <c r="D290" s="131">
        <v>-3873514.65</v>
      </c>
      <c r="E290" s="131">
        <v>-2586345.731805</v>
      </c>
      <c r="F290" s="131">
        <v>-1287168.9181949999</v>
      </c>
      <c r="G290" s="131">
        <f t="shared" si="98"/>
        <v>-2586345.731805</v>
      </c>
      <c r="H290" s="131">
        <f t="shared" si="99"/>
        <v>-1287168.9181949999</v>
      </c>
      <c r="I290" s="132">
        <f t="shared" si="100"/>
        <v>-3873514.65</v>
      </c>
      <c r="J290" s="72"/>
      <c r="K290" s="72"/>
      <c r="L290" s="72"/>
    </row>
    <row r="291" spans="1:12" ht="12">
      <c r="A291" s="22" t="s">
        <v>331</v>
      </c>
      <c r="B291" s="130">
        <v>0</v>
      </c>
      <c r="C291" s="131">
        <v>0</v>
      </c>
      <c r="D291" s="131">
        <v>0</v>
      </c>
      <c r="E291" s="131">
        <v>0</v>
      </c>
      <c r="F291" s="131">
        <v>0</v>
      </c>
      <c r="G291" s="131">
        <f t="shared" si="98"/>
        <v>0</v>
      </c>
      <c r="H291" s="131">
        <f t="shared" si="99"/>
        <v>0</v>
      </c>
      <c r="I291" s="132">
        <f t="shared" si="100"/>
        <v>0</v>
      </c>
      <c r="J291" s="72"/>
      <c r="K291" s="72"/>
      <c r="L291" s="72"/>
    </row>
    <row r="292" spans="1:12" ht="12">
      <c r="A292" s="22" t="s">
        <v>332</v>
      </c>
      <c r="B292" s="130">
        <v>0</v>
      </c>
      <c r="C292" s="131">
        <v>0</v>
      </c>
      <c r="D292" s="131">
        <v>16469939.609999999</v>
      </c>
      <c r="E292" s="131">
        <v>10996978.677596999</v>
      </c>
      <c r="F292" s="131">
        <v>5472960.9324030001</v>
      </c>
      <c r="G292" s="131">
        <f t="shared" si="98"/>
        <v>10996978.677596999</v>
      </c>
      <c r="H292" s="131">
        <f t="shared" si="99"/>
        <v>5472960.9324030001</v>
      </c>
      <c r="I292" s="132">
        <f t="shared" si="100"/>
        <v>16469939.609999999</v>
      </c>
      <c r="J292" s="72"/>
      <c r="K292" s="72"/>
      <c r="L292" s="72"/>
    </row>
    <row r="293" spans="1:12" ht="12">
      <c r="A293" s="22" t="s">
        <v>333</v>
      </c>
      <c r="B293" s="130">
        <v>0</v>
      </c>
      <c r="C293" s="131">
        <v>0</v>
      </c>
      <c r="D293" s="131">
        <v>0</v>
      </c>
      <c r="E293" s="131">
        <v>0</v>
      </c>
      <c r="F293" s="131">
        <v>0</v>
      </c>
      <c r="G293" s="131">
        <f t="shared" si="98"/>
        <v>0</v>
      </c>
      <c r="H293" s="131">
        <f t="shared" si="99"/>
        <v>0</v>
      </c>
      <c r="I293" s="132">
        <f t="shared" si="100"/>
        <v>0</v>
      </c>
      <c r="J293" s="72"/>
      <c r="K293" s="72"/>
      <c r="L293" s="72"/>
    </row>
    <row r="294" spans="1:12" ht="12">
      <c r="A294" s="22" t="s">
        <v>334</v>
      </c>
      <c r="B294" s="130">
        <v>0</v>
      </c>
      <c r="C294" s="131">
        <v>0</v>
      </c>
      <c r="D294" s="131">
        <v>2074205</v>
      </c>
      <c r="E294" s="131">
        <v>1384946.6784999999</v>
      </c>
      <c r="F294" s="131">
        <v>689258.32149999996</v>
      </c>
      <c r="G294" s="131">
        <f t="shared" si="98"/>
        <v>1384946.6784999999</v>
      </c>
      <c r="H294" s="131">
        <f t="shared" si="99"/>
        <v>689258.32149999996</v>
      </c>
      <c r="I294" s="132">
        <f t="shared" si="100"/>
        <v>2074205</v>
      </c>
      <c r="J294" s="72"/>
      <c r="K294" s="72"/>
      <c r="L294" s="72"/>
    </row>
    <row r="295" spans="1:12" ht="12">
      <c r="A295" s="22" t="s">
        <v>335</v>
      </c>
      <c r="B295" s="130">
        <v>0</v>
      </c>
      <c r="C295" s="131">
        <v>0</v>
      </c>
      <c r="D295" s="131">
        <v>-931262.46</v>
      </c>
      <c r="E295" s="131">
        <v>-621803.94454199995</v>
      </c>
      <c r="F295" s="131">
        <v>-309458.51545799902</v>
      </c>
      <c r="G295" s="131">
        <f t="shared" si="98"/>
        <v>-621803.94454199995</v>
      </c>
      <c r="H295" s="131">
        <f t="shared" si="99"/>
        <v>-309458.51545799902</v>
      </c>
      <c r="I295" s="132">
        <f t="shared" si="100"/>
        <v>-931262.45999999903</v>
      </c>
      <c r="J295" s="72"/>
      <c r="K295" s="72"/>
      <c r="L295" s="72"/>
    </row>
    <row r="296" spans="1:12" ht="12">
      <c r="A296" s="22" t="s">
        <v>336</v>
      </c>
      <c r="B296" s="130">
        <v>-437140.18</v>
      </c>
      <c r="C296" s="131">
        <v>-377276.57</v>
      </c>
      <c r="D296" s="131">
        <v>-353955.2</v>
      </c>
      <c r="E296" s="131">
        <v>-236335.88704</v>
      </c>
      <c r="F296" s="131">
        <v>-117619.31296</v>
      </c>
      <c r="G296" s="131">
        <f t="shared" si="98"/>
        <v>-673476.06703999999</v>
      </c>
      <c r="H296" s="131">
        <f t="shared" si="99"/>
        <v>-494895.88296000002</v>
      </c>
      <c r="I296" s="132">
        <f t="shared" si="100"/>
        <v>-1168371.95</v>
      </c>
      <c r="J296" s="72"/>
      <c r="K296" s="72"/>
      <c r="L296" s="72"/>
    </row>
    <row r="297" spans="1:12" ht="12">
      <c r="A297" s="22" t="s">
        <v>337</v>
      </c>
      <c r="B297" s="130">
        <v>-300</v>
      </c>
      <c r="C297" s="131">
        <v>-750</v>
      </c>
      <c r="D297" s="131">
        <v>-461.59</v>
      </c>
      <c r="E297" s="131">
        <v>-308.20364299999898</v>
      </c>
      <c r="F297" s="131">
        <v>-153.38635699999901</v>
      </c>
      <c r="G297" s="131">
        <f t="shared" si="98"/>
        <v>-608.20364299999892</v>
      </c>
      <c r="H297" s="131">
        <f t="shared" si="99"/>
        <v>-903.38635699999895</v>
      </c>
      <c r="I297" s="132">
        <f t="shared" si="100"/>
        <v>-1511.5899999999979</v>
      </c>
      <c r="J297" s="72"/>
      <c r="K297" s="72"/>
      <c r="L297" s="72"/>
    </row>
    <row r="298" spans="1:12" ht="12">
      <c r="A298" s="22" t="s">
        <v>338</v>
      </c>
      <c r="B298" s="130">
        <v>-57950.43</v>
      </c>
      <c r="C298" s="131">
        <v>0</v>
      </c>
      <c r="D298" s="131">
        <v>0</v>
      </c>
      <c r="E298" s="131">
        <v>0</v>
      </c>
      <c r="F298" s="131">
        <v>0</v>
      </c>
      <c r="G298" s="131">
        <f t="shared" si="98"/>
        <v>-57950.43</v>
      </c>
      <c r="H298" s="131">
        <f t="shared" si="99"/>
        <v>0</v>
      </c>
      <c r="I298" s="132">
        <f t="shared" si="100"/>
        <v>-57950.43</v>
      </c>
      <c r="J298" s="72"/>
      <c r="K298" s="72"/>
      <c r="L298" s="72"/>
    </row>
    <row r="299" spans="1:12" ht="12">
      <c r="A299" s="22" t="s">
        <v>339</v>
      </c>
      <c r="B299" s="130">
        <v>0</v>
      </c>
      <c r="C299" s="131">
        <v>0</v>
      </c>
      <c r="D299" s="131">
        <v>0</v>
      </c>
      <c r="E299" s="131">
        <v>0</v>
      </c>
      <c r="F299" s="131">
        <v>0</v>
      </c>
      <c r="G299" s="131">
        <f t="shared" si="98"/>
        <v>0</v>
      </c>
      <c r="H299" s="131">
        <f t="shared" si="99"/>
        <v>0</v>
      </c>
      <c r="I299" s="132">
        <f t="shared" si="100"/>
        <v>0</v>
      </c>
      <c r="J299" s="72"/>
      <c r="K299" s="72"/>
      <c r="L299" s="72"/>
    </row>
    <row r="300" spans="1:12" ht="12">
      <c r="A300" s="22" t="s">
        <v>340</v>
      </c>
      <c r="B300" s="130">
        <v>-476967.33</v>
      </c>
      <c r="C300" s="131">
        <v>0</v>
      </c>
      <c r="D300" s="131">
        <v>0</v>
      </c>
      <c r="E300" s="131">
        <v>0</v>
      </c>
      <c r="F300" s="131">
        <v>0</v>
      </c>
      <c r="G300" s="131">
        <f t="shared" si="98"/>
        <v>-476967.33</v>
      </c>
      <c r="H300" s="131">
        <f t="shared" si="99"/>
        <v>0</v>
      </c>
      <c r="I300" s="132">
        <f t="shared" si="100"/>
        <v>-476967.33</v>
      </c>
      <c r="J300" s="72"/>
      <c r="K300" s="72"/>
      <c r="L300" s="72"/>
    </row>
    <row r="301" spans="1:12" ht="12">
      <c r="A301" s="22" t="s">
        <v>341</v>
      </c>
      <c r="B301" s="130">
        <v>0</v>
      </c>
      <c r="C301" s="131">
        <v>0</v>
      </c>
      <c r="D301" s="131">
        <v>0</v>
      </c>
      <c r="E301" s="131">
        <v>0</v>
      </c>
      <c r="F301" s="131">
        <v>0</v>
      </c>
      <c r="G301" s="131">
        <f t="shared" si="98"/>
        <v>0</v>
      </c>
      <c r="H301" s="131">
        <f t="shared" si="99"/>
        <v>0</v>
      </c>
      <c r="I301" s="132">
        <f t="shared" si="100"/>
        <v>0</v>
      </c>
      <c r="J301" s="72"/>
      <c r="K301" s="72"/>
      <c r="L301" s="72"/>
    </row>
    <row r="302" spans="1:12" ht="12">
      <c r="A302" s="22" t="s">
        <v>342</v>
      </c>
      <c r="B302" s="130">
        <v>0</v>
      </c>
      <c r="C302" s="131">
        <v>0</v>
      </c>
      <c r="D302" s="131">
        <v>0</v>
      </c>
      <c r="E302" s="131">
        <v>0</v>
      </c>
      <c r="F302" s="131">
        <v>0</v>
      </c>
      <c r="G302" s="131">
        <f t="shared" si="98"/>
        <v>0</v>
      </c>
      <c r="H302" s="131">
        <f t="shared" si="99"/>
        <v>0</v>
      </c>
      <c r="I302" s="132">
        <f t="shared" si="100"/>
        <v>0</v>
      </c>
      <c r="J302" s="72"/>
      <c r="K302" s="72"/>
      <c r="L302" s="72"/>
    </row>
    <row r="303" spans="1:12" ht="12">
      <c r="A303" s="22" t="s">
        <v>343</v>
      </c>
      <c r="B303" s="130">
        <v>0</v>
      </c>
      <c r="C303" s="131">
        <v>0</v>
      </c>
      <c r="D303" s="131">
        <v>6971.74</v>
      </c>
      <c r="E303" s="131">
        <v>4655.0307979999998</v>
      </c>
      <c r="F303" s="131">
        <v>2316.709202</v>
      </c>
      <c r="G303" s="131">
        <f t="shared" si="98"/>
        <v>4655.0307979999998</v>
      </c>
      <c r="H303" s="131">
        <f t="shared" si="99"/>
        <v>2316.709202</v>
      </c>
      <c r="I303" s="132">
        <f t="shared" si="100"/>
        <v>6971.74</v>
      </c>
      <c r="J303" s="72"/>
      <c r="K303" s="72"/>
      <c r="L303" s="72"/>
    </row>
    <row r="304" spans="1:12" ht="12">
      <c r="A304" s="22" t="s">
        <v>344</v>
      </c>
      <c r="B304" s="130">
        <v>0</v>
      </c>
      <c r="C304" s="131">
        <v>0</v>
      </c>
      <c r="D304" s="131">
        <v>-717298.36</v>
      </c>
      <c r="E304" s="131">
        <v>-478940.11497199902</v>
      </c>
      <c r="F304" s="131">
        <v>-238358.24502799899</v>
      </c>
      <c r="G304" s="131">
        <f t="shared" si="98"/>
        <v>-478940.11497199902</v>
      </c>
      <c r="H304" s="131">
        <f t="shared" si="99"/>
        <v>-238358.24502799899</v>
      </c>
      <c r="I304" s="132">
        <f t="shared" si="100"/>
        <v>-717298.35999999801</v>
      </c>
      <c r="J304" s="72"/>
      <c r="K304" s="72"/>
      <c r="L304" s="72"/>
    </row>
    <row r="305" spans="1:12" ht="12">
      <c r="A305" s="22" t="s">
        <v>345</v>
      </c>
      <c r="B305" s="130">
        <v>0</v>
      </c>
      <c r="C305" s="131">
        <v>0</v>
      </c>
      <c r="D305" s="131">
        <v>-10000</v>
      </c>
      <c r="E305" s="131">
        <v>-6677</v>
      </c>
      <c r="F305" s="131">
        <v>-3323</v>
      </c>
      <c r="G305" s="131">
        <f t="shared" si="98"/>
        <v>-6677</v>
      </c>
      <c r="H305" s="131">
        <f t="shared" si="99"/>
        <v>-3323</v>
      </c>
      <c r="I305" s="132">
        <f t="shared" si="100"/>
        <v>-10000</v>
      </c>
      <c r="J305" s="72"/>
      <c r="K305" s="72"/>
      <c r="L305" s="72"/>
    </row>
    <row r="306" spans="1:12" ht="12">
      <c r="A306" s="22" t="s">
        <v>346</v>
      </c>
      <c r="B306" s="130">
        <v>0</v>
      </c>
      <c r="C306" s="131">
        <v>0</v>
      </c>
      <c r="D306" s="131">
        <v>493315.90999999898</v>
      </c>
      <c r="E306" s="131">
        <v>329387.03310699901</v>
      </c>
      <c r="F306" s="131">
        <v>163928.87689299899</v>
      </c>
      <c r="G306" s="131">
        <f t="shared" si="98"/>
        <v>329387.03310699901</v>
      </c>
      <c r="H306" s="131">
        <f t="shared" si="99"/>
        <v>163928.87689299899</v>
      </c>
      <c r="I306" s="132">
        <f t="shared" si="100"/>
        <v>493315.909999998</v>
      </c>
      <c r="J306" s="72"/>
      <c r="K306" s="72"/>
      <c r="L306" s="72"/>
    </row>
    <row r="307" spans="1:12" ht="12">
      <c r="A307" s="22" t="s">
        <v>347</v>
      </c>
      <c r="B307" s="130">
        <v>0</v>
      </c>
      <c r="C307" s="131">
        <v>0</v>
      </c>
      <c r="D307" s="131">
        <v>5893942.9100000001</v>
      </c>
      <c r="E307" s="131">
        <v>3935385.6810069899</v>
      </c>
      <c r="F307" s="131">
        <v>1958557.228993</v>
      </c>
      <c r="G307" s="131">
        <f t="shared" si="98"/>
        <v>3935385.6810069899</v>
      </c>
      <c r="H307" s="131">
        <f t="shared" si="99"/>
        <v>1958557.228993</v>
      </c>
      <c r="I307" s="132">
        <f t="shared" si="100"/>
        <v>5893942.9099999899</v>
      </c>
      <c r="J307" s="72"/>
      <c r="K307" s="72"/>
      <c r="L307" s="72"/>
    </row>
    <row r="308" spans="1:12" ht="12">
      <c r="A308" s="22" t="s">
        <v>348</v>
      </c>
      <c r="B308" s="133">
        <f>SUM(B284:B307)</f>
        <v>-942795.12</v>
      </c>
      <c r="C308" s="118">
        <f t="shared" ref="C308:I308" si="101">SUM(C284:C307)</f>
        <v>-378026.57</v>
      </c>
      <c r="D308" s="118">
        <f t="shared" si="101"/>
        <v>40610116.309999987</v>
      </c>
      <c r="E308" s="118">
        <f t="shared" si="101"/>
        <v>27115374.660186999</v>
      </c>
      <c r="F308" s="118">
        <f t="shared" si="101"/>
        <v>13494741.649813002</v>
      </c>
      <c r="G308" s="118">
        <f t="shared" si="101"/>
        <v>26172579.540187001</v>
      </c>
      <c r="H308" s="118">
        <f t="shared" si="101"/>
        <v>13116715.079813004</v>
      </c>
      <c r="I308" s="134">
        <f t="shared" si="101"/>
        <v>39289294.61999999</v>
      </c>
    </row>
    <row r="309" spans="1:12" ht="12">
      <c r="A309" s="21" t="s">
        <v>349</v>
      </c>
      <c r="B309" s="130"/>
      <c r="C309" s="131"/>
      <c r="D309" s="131"/>
      <c r="E309" s="131"/>
      <c r="F309" s="131"/>
      <c r="G309" s="131"/>
      <c r="H309" s="131"/>
      <c r="I309" s="132"/>
    </row>
    <row r="310" spans="1:12" ht="12">
      <c r="A310" s="22" t="s">
        <v>350</v>
      </c>
      <c r="B310" s="130">
        <v>0</v>
      </c>
      <c r="C310" s="131">
        <v>0</v>
      </c>
      <c r="D310" s="131">
        <v>17588552.34</v>
      </c>
      <c r="E310" s="131">
        <v>11743876.397418</v>
      </c>
      <c r="F310" s="131">
        <v>5844675.942582</v>
      </c>
      <c r="G310" s="144">
        <f t="shared" ref="G310:G318" si="102">B310+E310</f>
        <v>11743876.397418</v>
      </c>
      <c r="H310" s="144">
        <f t="shared" ref="H310:H318" si="103">C310+F310</f>
        <v>5844675.942582</v>
      </c>
      <c r="I310" s="145">
        <f t="shared" ref="I310:I318" si="104">SUM(G310:H310)</f>
        <v>17588552.34</v>
      </c>
      <c r="J310" s="72"/>
      <c r="K310" s="72"/>
      <c r="L310" s="72"/>
    </row>
    <row r="311" spans="1:12" ht="12">
      <c r="A311" s="22" t="s">
        <v>351</v>
      </c>
      <c r="B311" s="130">
        <v>0</v>
      </c>
      <c r="C311" s="131">
        <v>0</v>
      </c>
      <c r="D311" s="131">
        <v>0</v>
      </c>
      <c r="E311" s="131">
        <v>0</v>
      </c>
      <c r="F311" s="131">
        <v>0</v>
      </c>
      <c r="G311" s="131">
        <f t="shared" si="102"/>
        <v>0</v>
      </c>
      <c r="H311" s="131">
        <f t="shared" si="103"/>
        <v>0</v>
      </c>
      <c r="I311" s="132">
        <f t="shared" si="104"/>
        <v>0</v>
      </c>
      <c r="J311" s="72"/>
      <c r="K311" s="72"/>
      <c r="L311" s="72"/>
    </row>
    <row r="312" spans="1:12" ht="12">
      <c r="A312" s="22" t="s">
        <v>352</v>
      </c>
      <c r="B312" s="130">
        <v>0</v>
      </c>
      <c r="C312" s="131">
        <v>0</v>
      </c>
      <c r="D312" s="131">
        <v>212443.34</v>
      </c>
      <c r="E312" s="131">
        <v>141848.418118</v>
      </c>
      <c r="F312" s="131">
        <v>70594.921881999995</v>
      </c>
      <c r="G312" s="131">
        <f t="shared" si="102"/>
        <v>141848.418118</v>
      </c>
      <c r="H312" s="131">
        <f t="shared" si="103"/>
        <v>70594.921881999995</v>
      </c>
      <c r="I312" s="132">
        <f t="shared" si="104"/>
        <v>212443.34</v>
      </c>
      <c r="J312" s="72"/>
      <c r="K312" s="72"/>
      <c r="L312" s="72"/>
    </row>
    <row r="313" spans="1:12" ht="12">
      <c r="A313" s="22" t="s">
        <v>353</v>
      </c>
      <c r="B313" s="130">
        <v>1785.58</v>
      </c>
      <c r="C313" s="131">
        <v>1068.53</v>
      </c>
      <c r="D313" s="131">
        <v>216981.58</v>
      </c>
      <c r="E313" s="131">
        <v>144878.600966</v>
      </c>
      <c r="F313" s="131">
        <v>72102.979034000004</v>
      </c>
      <c r="G313" s="131">
        <f t="shared" si="102"/>
        <v>146664.18096599999</v>
      </c>
      <c r="H313" s="131">
        <f t="shared" si="103"/>
        <v>73171.509034000002</v>
      </c>
      <c r="I313" s="132">
        <f t="shared" si="104"/>
        <v>219835.69</v>
      </c>
      <c r="J313" s="72"/>
      <c r="K313" s="72"/>
      <c r="L313" s="72"/>
    </row>
    <row r="314" spans="1:12" ht="12">
      <c r="A314" s="22" t="s">
        <v>354</v>
      </c>
      <c r="B314" s="130">
        <v>0</v>
      </c>
      <c r="C314" s="131">
        <v>0</v>
      </c>
      <c r="D314" s="131">
        <v>0</v>
      </c>
      <c r="E314" s="131">
        <v>0</v>
      </c>
      <c r="F314" s="131">
        <v>0</v>
      </c>
      <c r="G314" s="131">
        <f t="shared" si="102"/>
        <v>0</v>
      </c>
      <c r="H314" s="131">
        <f t="shared" si="103"/>
        <v>0</v>
      </c>
      <c r="I314" s="132">
        <f t="shared" si="104"/>
        <v>0</v>
      </c>
      <c r="J314" s="72"/>
      <c r="K314" s="72"/>
      <c r="L314" s="72"/>
    </row>
    <row r="315" spans="1:12" ht="12">
      <c r="A315" s="22" t="s">
        <v>355</v>
      </c>
      <c r="B315" s="130">
        <v>0</v>
      </c>
      <c r="C315" s="131">
        <v>0</v>
      </c>
      <c r="D315" s="131">
        <v>0</v>
      </c>
      <c r="E315" s="131">
        <v>0</v>
      </c>
      <c r="F315" s="131">
        <v>0</v>
      </c>
      <c r="G315" s="131">
        <f t="shared" si="102"/>
        <v>0</v>
      </c>
      <c r="H315" s="131">
        <f t="shared" si="103"/>
        <v>0</v>
      </c>
      <c r="I315" s="132">
        <f t="shared" si="104"/>
        <v>0</v>
      </c>
      <c r="J315" s="72"/>
      <c r="K315" s="72"/>
      <c r="L315" s="72"/>
    </row>
    <row r="316" spans="1:12" ht="12">
      <c r="A316" s="22" t="s">
        <v>356</v>
      </c>
      <c r="B316" s="130">
        <v>0</v>
      </c>
      <c r="C316" s="131">
        <v>0</v>
      </c>
      <c r="D316" s="131">
        <v>0</v>
      </c>
      <c r="E316" s="131">
        <v>0</v>
      </c>
      <c r="F316" s="131">
        <v>0</v>
      </c>
      <c r="G316" s="131">
        <f t="shared" si="102"/>
        <v>0</v>
      </c>
      <c r="H316" s="131">
        <f t="shared" si="103"/>
        <v>0</v>
      </c>
      <c r="I316" s="132">
        <f t="shared" si="104"/>
        <v>0</v>
      </c>
      <c r="J316" s="72"/>
      <c r="K316" s="72"/>
      <c r="L316" s="72"/>
    </row>
    <row r="317" spans="1:12" ht="12">
      <c r="A317" s="22" t="s">
        <v>357</v>
      </c>
      <c r="B317" s="130">
        <v>1047104.02</v>
      </c>
      <c r="C317" s="131">
        <v>38364.909999999902</v>
      </c>
      <c r="D317" s="131">
        <v>715421.16999999899</v>
      </c>
      <c r="E317" s="131">
        <v>477686.715208999</v>
      </c>
      <c r="F317" s="131">
        <v>237734.45479099901</v>
      </c>
      <c r="G317" s="131">
        <f t="shared" si="102"/>
        <v>1524790.7352089989</v>
      </c>
      <c r="H317" s="131">
        <f t="shared" si="103"/>
        <v>276099.36479099892</v>
      </c>
      <c r="I317" s="132">
        <f t="shared" si="104"/>
        <v>1800890.0999999978</v>
      </c>
      <c r="J317" s="72"/>
      <c r="K317" s="72"/>
      <c r="L317" s="72"/>
    </row>
    <row r="318" spans="1:12" ht="12">
      <c r="A318" s="22" t="s">
        <v>358</v>
      </c>
      <c r="B318" s="130">
        <v>-435535.49</v>
      </c>
      <c r="C318" s="131">
        <v>-246325.86</v>
      </c>
      <c r="D318" s="131">
        <v>-303454.18</v>
      </c>
      <c r="E318" s="131">
        <v>-202616.35598599899</v>
      </c>
      <c r="F318" s="131">
        <v>-100837.824014</v>
      </c>
      <c r="G318" s="131">
        <f t="shared" si="102"/>
        <v>-638151.84598599898</v>
      </c>
      <c r="H318" s="131">
        <f t="shared" si="103"/>
        <v>-347163.684014</v>
      </c>
      <c r="I318" s="132">
        <f t="shared" si="104"/>
        <v>-985315.52999999898</v>
      </c>
      <c r="J318" s="72"/>
      <c r="K318" s="72"/>
      <c r="L318" s="72"/>
    </row>
    <row r="319" spans="1:12" ht="12">
      <c r="A319" s="22" t="s">
        <v>359</v>
      </c>
      <c r="B319" s="133">
        <f>SUM(B310:B318)</f>
        <v>613354.1100000001</v>
      </c>
      <c r="C319" s="118">
        <f t="shared" ref="C319:I319" si="105">SUM(C310:C318)</f>
        <v>-206892.4200000001</v>
      </c>
      <c r="D319" s="118">
        <f t="shared" si="105"/>
        <v>18429944.249999996</v>
      </c>
      <c r="E319" s="118">
        <f t="shared" si="105"/>
        <v>12305673.775725</v>
      </c>
      <c r="F319" s="118">
        <f t="shared" si="105"/>
        <v>6124270.4742749995</v>
      </c>
      <c r="G319" s="118">
        <f t="shared" si="105"/>
        <v>12919027.885724999</v>
      </c>
      <c r="H319" s="118">
        <f t="shared" si="105"/>
        <v>5917378.0542749995</v>
      </c>
      <c r="I319" s="134">
        <f t="shared" si="105"/>
        <v>18836405.940000001</v>
      </c>
    </row>
    <row r="320" spans="1:12" ht="12">
      <c r="A320" s="21" t="s">
        <v>360</v>
      </c>
      <c r="B320" s="130"/>
      <c r="C320" s="131"/>
      <c r="D320" s="131"/>
      <c r="E320" s="131"/>
      <c r="F320" s="131"/>
      <c r="G320" s="131"/>
      <c r="H320" s="131"/>
      <c r="I320" s="132"/>
    </row>
    <row r="321" spans="1:9" ht="12">
      <c r="A321" s="22" t="s">
        <v>361</v>
      </c>
      <c r="B321" s="130">
        <v>0</v>
      </c>
      <c r="C321" s="131">
        <v>0</v>
      </c>
      <c r="D321" s="131">
        <v>0</v>
      </c>
      <c r="E321" s="131">
        <v>0</v>
      </c>
      <c r="F321" s="131">
        <v>0</v>
      </c>
      <c r="G321" s="131">
        <f t="shared" ref="G321:G322" si="106">B321+E321</f>
        <v>0</v>
      </c>
      <c r="H321" s="131">
        <f t="shared" ref="H321:H322" si="107">C321+F321</f>
        <v>0</v>
      </c>
      <c r="I321" s="132">
        <f t="shared" ref="I321:I322" si="108">SUM(G321:H321)</f>
        <v>0</v>
      </c>
    </row>
    <row r="322" spans="1:9" ht="12">
      <c r="A322" s="22" t="s">
        <v>362</v>
      </c>
      <c r="B322" s="130">
        <v>0</v>
      </c>
      <c r="C322" s="131">
        <v>0</v>
      </c>
      <c r="D322" s="131">
        <v>0</v>
      </c>
      <c r="E322" s="131">
        <v>0</v>
      </c>
      <c r="F322" s="131">
        <v>0</v>
      </c>
      <c r="G322" s="131">
        <f t="shared" si="106"/>
        <v>0</v>
      </c>
      <c r="H322" s="131">
        <f t="shared" si="107"/>
        <v>0</v>
      </c>
      <c r="I322" s="132">
        <f t="shared" si="108"/>
        <v>0</v>
      </c>
    </row>
    <row r="323" spans="1:9" ht="12">
      <c r="A323" s="22" t="s">
        <v>363</v>
      </c>
      <c r="B323" s="133">
        <f>SUM(B321:B322)</f>
        <v>0</v>
      </c>
      <c r="C323" s="118">
        <f t="shared" ref="C323:I323" si="109">SUM(C321:C322)</f>
        <v>0</v>
      </c>
      <c r="D323" s="118">
        <f t="shared" si="109"/>
        <v>0</v>
      </c>
      <c r="E323" s="118">
        <f t="shared" si="109"/>
        <v>0</v>
      </c>
      <c r="F323" s="118">
        <f t="shared" si="109"/>
        <v>0</v>
      </c>
      <c r="G323" s="118">
        <f t="shared" si="109"/>
        <v>0</v>
      </c>
      <c r="H323" s="118">
        <f t="shared" si="109"/>
        <v>0</v>
      </c>
      <c r="I323" s="134">
        <f t="shared" si="109"/>
        <v>0</v>
      </c>
    </row>
    <row r="324" spans="1:9" ht="12">
      <c r="A324" s="22"/>
      <c r="B324" s="137"/>
      <c r="C324" s="120"/>
      <c r="D324" s="120"/>
      <c r="E324" s="120"/>
      <c r="F324" s="120"/>
      <c r="G324" s="120"/>
      <c r="H324" s="120"/>
      <c r="I324" s="138"/>
    </row>
    <row r="325" spans="1:9" ht="12.75" thickBot="1">
      <c r="A325" s="20" t="s">
        <v>31</v>
      </c>
      <c r="B325" s="139">
        <f>B308+B319+B323</f>
        <v>-329441.00999999989</v>
      </c>
      <c r="C325" s="121">
        <f t="shared" ref="C325:I325" si="110">C308+C319+C323</f>
        <v>-584918.99000000011</v>
      </c>
      <c r="D325" s="121">
        <f t="shared" si="110"/>
        <v>59040060.559999987</v>
      </c>
      <c r="E325" s="121">
        <f t="shared" si="110"/>
        <v>39421048.435911998</v>
      </c>
      <c r="F325" s="121">
        <f t="shared" si="110"/>
        <v>19619012.124088001</v>
      </c>
      <c r="G325" s="121">
        <f t="shared" si="110"/>
        <v>39091607.425912</v>
      </c>
      <c r="H325" s="121">
        <f t="shared" si="110"/>
        <v>19034093.134088002</v>
      </c>
      <c r="I325" s="140">
        <f t="shared" si="110"/>
        <v>58125700.559999987</v>
      </c>
    </row>
    <row r="326" spans="1:9" ht="13.5" thickTop="1" thickBot="1">
      <c r="A326" s="22"/>
      <c r="B326" s="139"/>
      <c r="C326" s="120"/>
      <c r="D326" s="120"/>
      <c r="E326" s="120"/>
      <c r="F326" s="120"/>
      <c r="G326" s="120"/>
      <c r="H326" s="120"/>
      <c r="I326" s="138"/>
    </row>
    <row r="327" spans="1:9" ht="13.5" thickTop="1" thickBot="1">
      <c r="A327" s="20" t="s">
        <v>32</v>
      </c>
      <c r="B327" s="146">
        <f>B280-B325</f>
        <v>68403621.73999998</v>
      </c>
      <c r="C327" s="147">
        <f>C280-C325</f>
        <v>44238403.720000029</v>
      </c>
      <c r="D327" s="147">
        <f t="shared" ref="D327:I327" si="111">D280-D325</f>
        <v>-82195618.679999977</v>
      </c>
      <c r="E327" s="147">
        <f t="shared" si="111"/>
        <v>-54555937.603717975</v>
      </c>
      <c r="F327" s="147">
        <f t="shared" si="111"/>
        <v>-27639681.076281991</v>
      </c>
      <c r="G327" s="147">
        <f t="shared" si="111"/>
        <v>13847684.136282004</v>
      </c>
      <c r="H327" s="147">
        <f t="shared" si="111"/>
        <v>16598722.643718027</v>
      </c>
      <c r="I327" s="148">
        <f t="shared" si="111"/>
        <v>30446406.780000001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4" max="8" man="1"/>
    <brk id="2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topLeftCell="A41" zoomScaleNormal="100" workbookViewId="0">
      <selection activeCell="L68" sqref="L68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80" t="s">
        <v>44</v>
      </c>
      <c r="C1" s="180"/>
      <c r="D1" s="180"/>
      <c r="E1" s="180"/>
      <c r="F1" s="180"/>
      <c r="G1" s="180"/>
      <c r="H1" s="180"/>
    </row>
    <row r="2" spans="1:10" ht="15.95" customHeight="1">
      <c r="A2" s="69"/>
      <c r="B2" s="179" t="s">
        <v>417</v>
      </c>
      <c r="C2" s="179"/>
      <c r="D2" s="179"/>
      <c r="E2" s="179"/>
      <c r="F2" s="179"/>
      <c r="G2" s="179"/>
      <c r="H2" s="179"/>
    </row>
    <row r="3" spans="1:10" ht="15.95" customHeight="1">
      <c r="A3" s="179" t="str">
        <f>'Allocated (C)'!A3</f>
        <v>FOR THE MONTH ENDED DECEMBER 31, 2017</v>
      </c>
      <c r="B3" s="179"/>
      <c r="C3" s="179"/>
      <c r="D3" s="179"/>
      <c r="E3" s="179"/>
      <c r="F3" s="179"/>
      <c r="G3" s="179"/>
      <c r="H3" s="179"/>
    </row>
    <row r="4" spans="1:10" ht="15.95" customHeight="1">
      <c r="A4" s="30"/>
      <c r="B4" s="181" t="s">
        <v>418</v>
      </c>
      <c r="C4" s="181"/>
      <c r="D4" s="181"/>
      <c r="E4" s="181"/>
      <c r="F4" s="181"/>
      <c r="G4" s="181"/>
      <c r="H4" s="181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4">
        <f t="shared" ref="C7:D10" si="0">$H7*F7</f>
        <v>9415.0236599999407</v>
      </c>
      <c r="D7" s="155">
        <f t="shared" si="0"/>
        <v>6789.836339999958</v>
      </c>
      <c r="E7" s="150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71">
        <f>'Unallocated Detail (C)'!D204</f>
        <v>16204.859999999901</v>
      </c>
    </row>
    <row r="8" spans="1:10" ht="15.95" customHeight="1">
      <c r="A8" s="31" t="s">
        <v>372</v>
      </c>
      <c r="B8" s="59" t="s">
        <v>408</v>
      </c>
      <c r="C8" s="156">
        <f t="shared" si="0"/>
        <v>62528.69328900001</v>
      </c>
      <c r="D8" s="157">
        <f t="shared" si="0"/>
        <v>37086.876711000004</v>
      </c>
      <c r="E8" s="150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72">
        <f>'Unallocated Detail (C)'!D205</f>
        <v>99615.57</v>
      </c>
    </row>
    <row r="9" spans="1:10" ht="15.95" customHeight="1">
      <c r="A9" s="31" t="s">
        <v>372</v>
      </c>
      <c r="B9" s="59" t="s">
        <v>407</v>
      </c>
      <c r="C9" s="156">
        <f t="shared" si="0"/>
        <v>1665439.1842199999</v>
      </c>
      <c r="D9" s="157">
        <f t="shared" si="0"/>
        <v>1201065.4357799999</v>
      </c>
      <c r="E9" s="150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72">
        <f>'Unallocated Detail (C)'!D206</f>
        <v>2866504.62</v>
      </c>
    </row>
    <row r="10" spans="1:10" ht="15.95" customHeight="1">
      <c r="A10" s="31" t="s">
        <v>372</v>
      </c>
      <c r="B10" s="59" t="s">
        <v>406</v>
      </c>
      <c r="C10" s="158">
        <f t="shared" si="0"/>
        <v>0</v>
      </c>
      <c r="D10" s="159">
        <f t="shared" si="0"/>
        <v>0</v>
      </c>
      <c r="E10" s="151">
        <v>1</v>
      </c>
      <c r="F10" s="52">
        <f>VLOOKUP($E10,$B$60:$G$66,5,FALSE)</f>
        <v>0.58099999999999996</v>
      </c>
      <c r="G10" s="168">
        <f>VLOOKUP($E10,$B$60:$G$66,6,FALSE)</f>
        <v>0.41899999999999998</v>
      </c>
      <c r="H10" s="173">
        <f>'Unallocated Detail (C)'!D208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60">
        <f>SUM(C7:C10)</f>
        <v>1737382.901169</v>
      </c>
      <c r="D11" s="161">
        <f>SUM(D7:D10)</f>
        <v>1244942.1488309999</v>
      </c>
      <c r="E11" s="150"/>
      <c r="F11" s="60"/>
      <c r="G11" s="37"/>
      <c r="H11" s="172">
        <f>SUM(H7:H10)</f>
        <v>2982325.05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0"/>
      <c r="D12" s="161"/>
      <c r="E12" s="150"/>
      <c r="F12" s="49"/>
      <c r="G12" s="37"/>
      <c r="H12" s="174"/>
    </row>
    <row r="13" spans="1:10" ht="15.95" customHeight="1">
      <c r="A13" s="31"/>
      <c r="B13" s="59" t="s">
        <v>405</v>
      </c>
      <c r="C13" s="160">
        <f t="shared" ref="C13:D19" si="1">$H13*F13</f>
        <v>61890.746119999996</v>
      </c>
      <c r="D13" s="161">
        <f t="shared" si="1"/>
        <v>44633.773880000001</v>
      </c>
      <c r="E13" s="150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72">
        <f>'Unallocated Detail (C)'!D211</f>
        <v>106524.52</v>
      </c>
    </row>
    <row r="14" spans="1:10" ht="15.95" customHeight="1">
      <c r="A14" s="31" t="s">
        <v>372</v>
      </c>
      <c r="B14" s="59" t="s">
        <v>404</v>
      </c>
      <c r="C14" s="160">
        <f t="shared" si="1"/>
        <v>87792.725439999995</v>
      </c>
      <c r="D14" s="161">
        <f t="shared" si="1"/>
        <v>63313.514559999996</v>
      </c>
      <c r="E14" s="150">
        <v>1</v>
      </c>
      <c r="F14" s="55">
        <f t="shared" si="2"/>
        <v>0.58099999999999996</v>
      </c>
      <c r="G14" s="54">
        <f t="shared" si="3"/>
        <v>0.41899999999999998</v>
      </c>
      <c r="H14" s="172">
        <f>'Unallocated Detail (C)'!D212</f>
        <v>151106.23999999999</v>
      </c>
    </row>
    <row r="15" spans="1:10" ht="15.95" customHeight="1">
      <c r="A15" s="31" t="s">
        <v>372</v>
      </c>
      <c r="B15" s="59" t="s">
        <v>403</v>
      </c>
      <c r="C15" s="160">
        <f t="shared" si="1"/>
        <v>72.566900000000004</v>
      </c>
      <c r="D15" s="161">
        <f t="shared" si="1"/>
        <v>52.333100000000002</v>
      </c>
      <c r="E15" s="150">
        <v>1</v>
      </c>
      <c r="F15" s="55">
        <f t="shared" si="2"/>
        <v>0.58099999999999996</v>
      </c>
      <c r="G15" s="54">
        <f t="shared" si="3"/>
        <v>0.41899999999999998</v>
      </c>
      <c r="H15" s="172">
        <f>'Unallocated Detail (C)'!D213</f>
        <v>124.9</v>
      </c>
    </row>
    <row r="16" spans="1:10" ht="15.95" customHeight="1">
      <c r="A16" s="31"/>
      <c r="B16" s="59" t="s">
        <v>402</v>
      </c>
      <c r="C16" s="160">
        <f t="shared" si="1"/>
        <v>0</v>
      </c>
      <c r="D16" s="161">
        <f t="shared" si="1"/>
        <v>0</v>
      </c>
      <c r="E16" s="150">
        <v>1</v>
      </c>
      <c r="F16" s="55">
        <f t="shared" si="2"/>
        <v>0.58099999999999996</v>
      </c>
      <c r="G16" s="54">
        <f t="shared" si="3"/>
        <v>0.41899999999999998</v>
      </c>
      <c r="H16" s="172">
        <f>'Unallocated Detail (C)'!D214</f>
        <v>0</v>
      </c>
    </row>
    <row r="17" spans="1:11" ht="15.95" customHeight="1">
      <c r="A17" s="31" t="s">
        <v>372</v>
      </c>
      <c r="B17" s="59" t="s">
        <v>401</v>
      </c>
      <c r="C17" s="160">
        <f t="shared" si="1"/>
        <v>0</v>
      </c>
      <c r="D17" s="161">
        <f t="shared" si="1"/>
        <v>0</v>
      </c>
      <c r="E17" s="150">
        <v>1</v>
      </c>
      <c r="F17" s="55">
        <f t="shared" si="2"/>
        <v>0.58099999999999996</v>
      </c>
      <c r="G17" s="54">
        <f t="shared" si="3"/>
        <v>0.41899999999999998</v>
      </c>
      <c r="H17" s="172">
        <f>'Unallocated Detail (C)'!D215</f>
        <v>0</v>
      </c>
    </row>
    <row r="18" spans="1:11" ht="15.95" customHeight="1">
      <c r="A18" s="31"/>
      <c r="B18" s="59" t="s">
        <v>400</v>
      </c>
      <c r="C18" s="160">
        <f t="shared" si="1"/>
        <v>0</v>
      </c>
      <c r="D18" s="161">
        <f t="shared" si="1"/>
        <v>0</v>
      </c>
      <c r="E18" s="150">
        <v>1</v>
      </c>
      <c r="F18" s="55">
        <f t="shared" si="2"/>
        <v>0.58099999999999996</v>
      </c>
      <c r="G18" s="54">
        <f t="shared" si="3"/>
        <v>0.41899999999999998</v>
      </c>
      <c r="H18" s="172">
        <f>'Unallocated Detail (C)'!D216</f>
        <v>0</v>
      </c>
    </row>
    <row r="19" spans="1:11" ht="15.95" customHeight="1">
      <c r="A19" s="31"/>
      <c r="B19" s="59" t="s">
        <v>399</v>
      </c>
      <c r="C19" s="162">
        <f t="shared" si="1"/>
        <v>0</v>
      </c>
      <c r="D19" s="163">
        <f t="shared" si="1"/>
        <v>0</v>
      </c>
      <c r="E19" s="151">
        <v>1</v>
      </c>
      <c r="F19" s="52">
        <f t="shared" si="2"/>
        <v>0.58099999999999996</v>
      </c>
      <c r="G19" s="168">
        <f t="shared" si="3"/>
        <v>0.41899999999999998</v>
      </c>
      <c r="H19" s="173">
        <f>'Unallocated Detail (C)'!D217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60">
        <f>SUM(C13:C18)</f>
        <v>149756.03845999998</v>
      </c>
      <c r="D20" s="161">
        <f>SUM(D13:D18)</f>
        <v>107999.62154000001</v>
      </c>
      <c r="E20" s="150"/>
      <c r="F20" s="60"/>
      <c r="G20" s="37"/>
      <c r="H20" s="172">
        <f>SUM(H13:H18)</f>
        <v>257755.66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0"/>
      <c r="D21" s="161"/>
      <c r="E21" s="150"/>
      <c r="F21" s="49"/>
      <c r="G21" s="37"/>
      <c r="H21" s="172"/>
    </row>
    <row r="22" spans="1:11" ht="15.95" customHeight="1">
      <c r="A22" s="31"/>
      <c r="B22" s="59" t="s">
        <v>398</v>
      </c>
      <c r="C22" s="160">
        <f t="shared" ref="C22:C34" si="4">$H22*F22</f>
        <v>4081060.6744709932</v>
      </c>
      <c r="D22" s="161">
        <f t="shared" ref="D22:D34" si="5">$H22*G22</f>
        <v>2031056.5555289967</v>
      </c>
      <c r="E22" s="150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72">
        <f>'Unallocated Detail (C)'!D223</f>
        <v>6112117.2299999902</v>
      </c>
      <c r="K22" s="23"/>
    </row>
    <row r="23" spans="1:11" ht="15.95" customHeight="1">
      <c r="A23" s="31"/>
      <c r="B23" s="59" t="s">
        <v>397</v>
      </c>
      <c r="C23" s="160">
        <f t="shared" si="4"/>
        <v>1008529.3679449999</v>
      </c>
      <c r="D23" s="161">
        <f t="shared" si="5"/>
        <v>501923.48205500003</v>
      </c>
      <c r="E23" s="150">
        <v>4</v>
      </c>
      <c r="F23" s="55">
        <f t="shared" si="6"/>
        <v>0.66769999999999996</v>
      </c>
      <c r="G23" s="54">
        <f t="shared" si="7"/>
        <v>0.33229999999999998</v>
      </c>
      <c r="H23" s="172">
        <f>'Unallocated Detail (C)'!D224</f>
        <v>1510452.85</v>
      </c>
      <c r="K23" s="23"/>
    </row>
    <row r="24" spans="1:11" ht="15.95" customHeight="1">
      <c r="A24" s="31" t="s">
        <v>372</v>
      </c>
      <c r="B24" s="59" t="s">
        <v>396</v>
      </c>
      <c r="C24" s="160">
        <f t="shared" si="4"/>
        <v>-1613624.7275940001</v>
      </c>
      <c r="D24" s="161">
        <f t="shared" si="5"/>
        <v>-803066.49240600003</v>
      </c>
      <c r="E24" s="150">
        <v>4</v>
      </c>
      <c r="F24" s="55">
        <f t="shared" si="6"/>
        <v>0.66769999999999996</v>
      </c>
      <c r="G24" s="54">
        <f t="shared" si="7"/>
        <v>0.33229999999999998</v>
      </c>
      <c r="H24" s="172">
        <f>'Unallocated Detail (C)'!D225</f>
        <v>-2416691.2200000002</v>
      </c>
      <c r="K24" s="23"/>
    </row>
    <row r="25" spans="1:11" ht="15.95" customHeight="1">
      <c r="A25" s="31" t="s">
        <v>372</v>
      </c>
      <c r="B25" s="59" t="s">
        <v>395</v>
      </c>
      <c r="C25" s="160">
        <f t="shared" si="4"/>
        <v>1499267.234465</v>
      </c>
      <c r="D25" s="161">
        <f t="shared" si="5"/>
        <v>746153.21553500008</v>
      </c>
      <c r="E25" s="150">
        <v>4</v>
      </c>
      <c r="F25" s="55">
        <f t="shared" si="6"/>
        <v>0.66769999999999996</v>
      </c>
      <c r="G25" s="54">
        <f t="shared" si="7"/>
        <v>0.33229999999999998</v>
      </c>
      <c r="H25" s="172">
        <f>'Unallocated Detail (C)'!D226</f>
        <v>2245420.4500000002</v>
      </c>
      <c r="K25" s="23"/>
    </row>
    <row r="26" spans="1:11" ht="15.95" customHeight="1">
      <c r="A26" s="31" t="s">
        <v>372</v>
      </c>
      <c r="B26" s="59" t="s">
        <v>394</v>
      </c>
      <c r="C26" s="160">
        <f t="shared" si="4"/>
        <v>4885.3566059999939</v>
      </c>
      <c r="D26" s="161">
        <f t="shared" si="5"/>
        <v>3152.4133939999961</v>
      </c>
      <c r="E26" s="150">
        <v>3</v>
      </c>
      <c r="F26" s="55">
        <f t="shared" si="6"/>
        <v>0.60780000000000001</v>
      </c>
      <c r="G26" s="54">
        <f t="shared" si="7"/>
        <v>0.39219999999999999</v>
      </c>
      <c r="H26" s="172">
        <f>'Unallocated Detail (C)'!D227</f>
        <v>8037.7699999999904</v>
      </c>
      <c r="K26" s="23"/>
    </row>
    <row r="27" spans="1:11" ht="15.95" customHeight="1">
      <c r="A27" s="31" t="s">
        <v>372</v>
      </c>
      <c r="B27" s="59" t="s">
        <v>393</v>
      </c>
      <c r="C27" s="160">
        <f t="shared" si="4"/>
        <v>372734.96658999997</v>
      </c>
      <c r="D27" s="161">
        <f t="shared" si="5"/>
        <v>268805.42340999999</v>
      </c>
      <c r="E27" s="150">
        <v>1</v>
      </c>
      <c r="F27" s="55">
        <f t="shared" si="6"/>
        <v>0.58099999999999996</v>
      </c>
      <c r="G27" s="54">
        <f t="shared" si="7"/>
        <v>0.41899999999999998</v>
      </c>
      <c r="H27" s="172">
        <f>'Unallocated Detail (C)'!D228</f>
        <v>641540.39</v>
      </c>
      <c r="K27" s="23"/>
    </row>
    <row r="28" spans="1:11" ht="15.95" customHeight="1">
      <c r="A28" s="31" t="s">
        <v>372</v>
      </c>
      <c r="B28" s="59" t="s">
        <v>392</v>
      </c>
      <c r="C28" s="160">
        <f t="shared" si="4"/>
        <v>558808.59579299937</v>
      </c>
      <c r="D28" s="161">
        <f t="shared" si="5"/>
        <v>268688.21420699969</v>
      </c>
      <c r="E28" s="150">
        <v>5</v>
      </c>
      <c r="F28" s="55">
        <f t="shared" si="6"/>
        <v>0.67530000000000001</v>
      </c>
      <c r="G28" s="54">
        <f t="shared" si="7"/>
        <v>0.32469999999999999</v>
      </c>
      <c r="H28" s="172">
        <f>'Unallocated Detail (C)'!D229</f>
        <v>827496.80999999901</v>
      </c>
      <c r="K28" s="23"/>
    </row>
    <row r="29" spans="1:11" ht="15.95" customHeight="1">
      <c r="A29" s="31"/>
      <c r="B29" s="59" t="s">
        <v>391</v>
      </c>
      <c r="C29" s="160">
        <f t="shared" si="4"/>
        <v>36901.775900000001</v>
      </c>
      <c r="D29" s="161">
        <f t="shared" si="5"/>
        <v>18365.224099999999</v>
      </c>
      <c r="E29" s="150">
        <v>4</v>
      </c>
      <c r="F29" s="55">
        <f t="shared" si="6"/>
        <v>0.66769999999999996</v>
      </c>
      <c r="G29" s="54">
        <f t="shared" si="7"/>
        <v>0.33229999999999998</v>
      </c>
      <c r="H29" s="172">
        <f>'Unallocated Detail (C)'!D230</f>
        <v>55267</v>
      </c>
      <c r="K29" s="23"/>
    </row>
    <row r="30" spans="1:11" ht="15.95" customHeight="1">
      <c r="A30" s="31" t="s">
        <v>372</v>
      </c>
      <c r="B30" s="59" t="s">
        <v>390</v>
      </c>
      <c r="C30" s="160">
        <f t="shared" si="4"/>
        <v>0</v>
      </c>
      <c r="D30" s="161">
        <f t="shared" si="5"/>
        <v>0</v>
      </c>
      <c r="E30" s="150">
        <v>4</v>
      </c>
      <c r="F30" s="55">
        <f t="shared" si="6"/>
        <v>0.66769999999999996</v>
      </c>
      <c r="G30" s="54">
        <f t="shared" si="7"/>
        <v>0.33229999999999998</v>
      </c>
      <c r="H30" s="172">
        <f>'Unallocated Detail (C)'!D231</f>
        <v>0</v>
      </c>
      <c r="K30" s="23"/>
    </row>
    <row r="31" spans="1:11" ht="15.95" customHeight="1">
      <c r="A31" s="31" t="s">
        <v>372</v>
      </c>
      <c r="B31" s="59" t="s">
        <v>389</v>
      </c>
      <c r="C31" s="160">
        <f t="shared" si="4"/>
        <v>234950.69665099998</v>
      </c>
      <c r="D31" s="161">
        <f t="shared" si="5"/>
        <v>116929.933349</v>
      </c>
      <c r="E31" s="150">
        <v>4</v>
      </c>
      <c r="F31" s="55">
        <f t="shared" si="6"/>
        <v>0.66769999999999996</v>
      </c>
      <c r="G31" s="54">
        <f t="shared" si="7"/>
        <v>0.33229999999999998</v>
      </c>
      <c r="H31" s="172">
        <f>'Unallocated Detail (C)'!D232</f>
        <v>351880.63</v>
      </c>
      <c r="K31" s="23"/>
    </row>
    <row r="32" spans="1:11" ht="15.95" customHeight="1">
      <c r="A32" s="31" t="s">
        <v>372</v>
      </c>
      <c r="B32" s="59" t="s">
        <v>388</v>
      </c>
      <c r="C32" s="160">
        <f t="shared" si="4"/>
        <v>696765.1078629999</v>
      </c>
      <c r="D32" s="161">
        <f t="shared" si="5"/>
        <v>346765.08213699999</v>
      </c>
      <c r="E32" s="150">
        <v>4</v>
      </c>
      <c r="F32" s="55">
        <f t="shared" si="6"/>
        <v>0.66769999999999996</v>
      </c>
      <c r="G32" s="54">
        <f t="shared" si="7"/>
        <v>0.33229999999999998</v>
      </c>
      <c r="H32" s="172">
        <f>'Unallocated Detail (C)'!D233</f>
        <v>1043530.19</v>
      </c>
      <c r="K32" s="23"/>
    </row>
    <row r="33" spans="1:11" ht="15.95" customHeight="1">
      <c r="A33" s="31"/>
      <c r="B33" s="59" t="s">
        <v>387</v>
      </c>
      <c r="C33" s="160">
        <f t="shared" si="4"/>
        <v>0</v>
      </c>
      <c r="D33" s="161">
        <f t="shared" si="5"/>
        <v>0</v>
      </c>
      <c r="E33" s="150">
        <v>4</v>
      </c>
      <c r="F33" s="55">
        <f t="shared" si="6"/>
        <v>0.66769999999999996</v>
      </c>
      <c r="G33" s="54">
        <f t="shared" si="7"/>
        <v>0.33229999999999998</v>
      </c>
      <c r="H33" s="172">
        <f>'Unallocated Detail (C)'!D234</f>
        <v>0</v>
      </c>
      <c r="K33" s="23">
        <v>0</v>
      </c>
    </row>
    <row r="34" spans="1:11" ht="15.95" customHeight="1">
      <c r="A34" s="31"/>
      <c r="B34" s="59" t="s">
        <v>386</v>
      </c>
      <c r="C34" s="162">
        <f t="shared" si="4"/>
        <v>1714233.4898369999</v>
      </c>
      <c r="D34" s="163">
        <f t="shared" si="5"/>
        <v>853137.32016300003</v>
      </c>
      <c r="E34" s="151">
        <v>4</v>
      </c>
      <c r="F34" s="52">
        <f t="shared" si="6"/>
        <v>0.66769999999999996</v>
      </c>
      <c r="G34" s="168">
        <f t="shared" si="7"/>
        <v>0.33229999999999998</v>
      </c>
      <c r="H34" s="173">
        <f>'Unallocated Detail (C)'!D235</f>
        <v>2567370.81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60">
        <f>SUM(C22:C34)</f>
        <v>8594512.5385269914</v>
      </c>
      <c r="D35" s="161">
        <f>SUM(D22:D34)</f>
        <v>4351910.3714729957</v>
      </c>
      <c r="E35" s="150"/>
      <c r="F35" s="60"/>
      <c r="G35" s="37"/>
      <c r="H35" s="172">
        <f>SUM(H22:H34)</f>
        <v>12946422.909999989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60"/>
      <c r="D36" s="161"/>
      <c r="E36" s="150"/>
      <c r="F36" s="49"/>
      <c r="G36" s="37"/>
      <c r="H36" s="174"/>
    </row>
    <row r="37" spans="1:11" ht="15.95" customHeight="1">
      <c r="A37" s="31"/>
      <c r="B37" s="59" t="s">
        <v>384</v>
      </c>
      <c r="C37" s="160">
        <f>$H37*F37</f>
        <v>1494730.3531820001</v>
      </c>
      <c r="D37" s="161">
        <f>$H37*G37</f>
        <v>743895.30681800004</v>
      </c>
      <c r="E37" s="150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72">
        <f>'Unallocated Detail (C)'!D241</f>
        <v>2238625.66</v>
      </c>
    </row>
    <row r="38" spans="1:11" ht="15.95" customHeight="1">
      <c r="A38" s="31"/>
      <c r="B38" s="53" t="s">
        <v>383</v>
      </c>
      <c r="C38" s="162">
        <f>$H38*F38</f>
        <v>0</v>
      </c>
      <c r="D38" s="163">
        <f>$H38*G38</f>
        <v>0</v>
      </c>
      <c r="E38" s="151">
        <v>4</v>
      </c>
      <c r="F38" s="52">
        <f>VLOOKUP($E38,$B$60:$G$66,5,FALSE)</f>
        <v>0.66769999999999996</v>
      </c>
      <c r="G38" s="168">
        <f>VLOOKUP($E38,$B$60:$G$66,6,FALSE)</f>
        <v>0.33229999999999998</v>
      </c>
      <c r="H38" s="173">
        <f>'Unallocated Detail (C)'!D242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60">
        <f>SUM(C37:C38)</f>
        <v>1494730.3531820001</v>
      </c>
      <c r="D39" s="161">
        <f>SUM(D37:D38)</f>
        <v>743895.30681800004</v>
      </c>
      <c r="E39" s="150"/>
      <c r="F39" s="49"/>
      <c r="G39" s="37"/>
      <c r="H39" s="175">
        <f>SUM(H37:H38)</f>
        <v>2238625.66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0"/>
      <c r="D40" s="161"/>
      <c r="E40" s="150"/>
      <c r="F40" s="49"/>
      <c r="G40" s="37"/>
      <c r="H40" s="172"/>
    </row>
    <row r="41" spans="1:11" ht="15.95" customHeight="1">
      <c r="A41" s="31"/>
      <c r="B41" s="59" t="s">
        <v>382</v>
      </c>
      <c r="C41" s="160">
        <f t="shared" ref="C41:D43" si="8">$H41*F41</f>
        <v>2695117.7141239997</v>
      </c>
      <c r="D41" s="161">
        <f t="shared" si="8"/>
        <v>1341302.4058759999</v>
      </c>
      <c r="E41" s="150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72">
        <f>'Unallocated Detail (C)'!D245</f>
        <v>4036420.12</v>
      </c>
    </row>
    <row r="42" spans="1:11" ht="15.95" customHeight="1">
      <c r="A42" s="31"/>
      <c r="B42" s="59" t="s">
        <v>381</v>
      </c>
      <c r="C42" s="160">
        <f t="shared" si="8"/>
        <v>0</v>
      </c>
      <c r="D42" s="161">
        <f t="shared" si="8"/>
        <v>0</v>
      </c>
      <c r="E42" s="150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72">
        <f>'Unallocated Detail (C)'!D246</f>
        <v>0</v>
      </c>
    </row>
    <row r="43" spans="1:11" ht="15.95" customHeight="1">
      <c r="A43" s="31"/>
      <c r="B43" s="53" t="s">
        <v>380</v>
      </c>
      <c r="C43" s="162">
        <f t="shared" si="8"/>
        <v>0</v>
      </c>
      <c r="D43" s="163">
        <f t="shared" si="8"/>
        <v>0</v>
      </c>
      <c r="E43" s="151">
        <v>4</v>
      </c>
      <c r="F43" s="52">
        <f>VLOOKUP($E43,$B$60:$G$66,5,FALSE)</f>
        <v>0.66769999999999996</v>
      </c>
      <c r="G43" s="168">
        <f>VLOOKUP($E43,$B$60:$G$66,6,FALSE)</f>
        <v>0.33229999999999998</v>
      </c>
      <c r="H43" s="172">
        <f>'Unallocated Detail (C)'!D247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60">
        <f>SUM(C41:C43)</f>
        <v>2695117.7141239997</v>
      </c>
      <c r="D44" s="161">
        <f>SUM(D41:D43)</f>
        <v>1341302.4058759999</v>
      </c>
      <c r="E44" s="150"/>
      <c r="F44" s="49"/>
      <c r="G44" s="37"/>
      <c r="H44" s="175">
        <f>SUM(H41:H43)</f>
        <v>4036420.12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60"/>
      <c r="D45" s="161"/>
      <c r="E45" s="150"/>
      <c r="F45" s="49"/>
      <c r="G45" s="37"/>
      <c r="H45" s="172"/>
    </row>
    <row r="46" spans="1:11" ht="15.95" customHeight="1">
      <c r="A46" s="31"/>
      <c r="B46" s="53" t="s">
        <v>378</v>
      </c>
      <c r="C46" s="162">
        <f>$H46*F46</f>
        <v>421724.52138300001</v>
      </c>
      <c r="D46" s="163">
        <f>$H46*G46</f>
        <v>209883.26861699999</v>
      </c>
      <c r="E46" s="151">
        <v>4</v>
      </c>
      <c r="F46" s="52">
        <f>VLOOKUP($E46,$B$60:$G$66,5,FALSE)</f>
        <v>0.66769999999999996</v>
      </c>
      <c r="G46" s="168">
        <f>VLOOKUP($E46,$B$60:$G$66,6,FALSE)</f>
        <v>0.33229999999999998</v>
      </c>
      <c r="H46" s="173">
        <f>'Unallocated Detail (C)'!D267</f>
        <v>631607.79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60">
        <f>C46</f>
        <v>421724.52138300001</v>
      </c>
      <c r="D47" s="161">
        <f>D46</f>
        <v>209883.26861699999</v>
      </c>
      <c r="E47" s="150"/>
      <c r="F47" s="49"/>
      <c r="G47" s="37"/>
      <c r="H47" s="172">
        <f>H46</f>
        <v>631607.79</v>
      </c>
      <c r="J47" s="7" t="e">
        <f>H47-#REF!</f>
        <v>#REF!</v>
      </c>
    </row>
    <row r="48" spans="1:11" ht="15.95" customHeight="1">
      <c r="A48" s="31"/>
      <c r="B48" s="30"/>
      <c r="C48" s="160"/>
      <c r="D48" s="161"/>
      <c r="E48" s="150"/>
      <c r="F48" s="49"/>
      <c r="G48" s="37"/>
      <c r="H48" s="172"/>
    </row>
    <row r="49" spans="1:10" ht="15.95" customHeight="1">
      <c r="A49" s="56" t="s">
        <v>377</v>
      </c>
      <c r="B49" s="30"/>
      <c r="C49" s="160"/>
      <c r="D49" s="161"/>
      <c r="E49" s="50"/>
      <c r="F49" s="58"/>
      <c r="G49" s="31"/>
      <c r="H49" s="172"/>
    </row>
    <row r="50" spans="1:10" ht="15.95" customHeight="1">
      <c r="A50" s="56"/>
      <c r="B50" s="53" t="s">
        <v>376</v>
      </c>
      <c r="C50" s="162">
        <v>0</v>
      </c>
      <c r="D50" s="163">
        <v>0</v>
      </c>
      <c r="E50" s="151">
        <v>4</v>
      </c>
      <c r="F50" s="52">
        <f>VLOOKUP($E50,$B$60:$G$66,5,FALSE)</f>
        <v>0.66769999999999996</v>
      </c>
      <c r="G50" s="168">
        <f>VLOOKUP($E50,$B$60:$G$66,6,FALSE)</f>
        <v>0.33229999999999998</v>
      </c>
      <c r="H50" s="173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60">
        <f>SUM(C50)</f>
        <v>0</v>
      </c>
      <c r="D51" s="161">
        <f>SUM(D50)</f>
        <v>0</v>
      </c>
      <c r="E51" s="150"/>
      <c r="F51" s="57"/>
      <c r="G51" s="169"/>
      <c r="H51" s="172">
        <f>SUM(H50)</f>
        <v>0</v>
      </c>
    </row>
    <row r="52" spans="1:10" ht="15.95" customHeight="1">
      <c r="A52" s="56"/>
      <c r="B52" s="30"/>
      <c r="C52" s="160"/>
      <c r="D52" s="161"/>
      <c r="E52" s="150"/>
      <c r="F52" s="49"/>
      <c r="G52" s="37"/>
      <c r="H52" s="172"/>
    </row>
    <row r="53" spans="1:10" ht="15.95" customHeight="1">
      <c r="A53" s="31" t="s">
        <v>375</v>
      </c>
      <c r="B53" s="30"/>
      <c r="C53" s="160"/>
      <c r="D53" s="161"/>
      <c r="E53" s="150"/>
      <c r="F53" s="49"/>
      <c r="G53" s="37"/>
      <c r="H53" s="172"/>
    </row>
    <row r="54" spans="1:10" ht="15.95" customHeight="1">
      <c r="A54" s="31"/>
      <c r="B54" s="53" t="s">
        <v>374</v>
      </c>
      <c r="C54" s="160">
        <f>$H54*F54</f>
        <v>41665.100960999996</v>
      </c>
      <c r="D54" s="161">
        <f>$H54*G54</f>
        <v>20735.829039</v>
      </c>
      <c r="E54" s="150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72">
        <f>'Unallocated Detail (C)'!D275</f>
        <v>62400.93</v>
      </c>
    </row>
    <row r="55" spans="1:10" ht="15.95" customHeight="1">
      <c r="A55" s="31"/>
      <c r="B55" s="53" t="s">
        <v>373</v>
      </c>
      <c r="C55" s="162">
        <f>$H55*F55</f>
        <v>0</v>
      </c>
      <c r="D55" s="163">
        <f>$H55*G55</f>
        <v>0</v>
      </c>
      <c r="E55" s="152">
        <v>4</v>
      </c>
      <c r="F55" s="52">
        <f>VLOOKUP($E55,$B$60:$G$66,5,FALSE)</f>
        <v>0.66769999999999996</v>
      </c>
      <c r="G55" s="168">
        <f>VLOOKUP($E55,$B$60:$G$66,6,FALSE)</f>
        <v>0.33229999999999998</v>
      </c>
      <c r="H55" s="173">
        <v>0</v>
      </c>
      <c r="J55" s="7">
        <f>+C56+D56-H56</f>
        <v>0</v>
      </c>
    </row>
    <row r="56" spans="1:10" ht="15.95" customHeight="1">
      <c r="A56" s="29" t="s">
        <v>372</v>
      </c>
      <c r="B56" s="149" t="s">
        <v>371</v>
      </c>
      <c r="C56" s="162">
        <f>SUM(C54:C55)</f>
        <v>41665.100960999996</v>
      </c>
      <c r="D56" s="163">
        <f>SUM(D54:D55)</f>
        <v>20735.829039</v>
      </c>
      <c r="E56" s="151"/>
      <c r="F56" s="51"/>
      <c r="G56" s="33"/>
      <c r="H56" s="173">
        <f>SUM(H54:H55)</f>
        <v>62400.93</v>
      </c>
      <c r="J56" s="7">
        <v>0</v>
      </c>
    </row>
    <row r="57" spans="1:10" ht="15.95" customHeight="1">
      <c r="A57" s="31"/>
      <c r="B57" s="30"/>
      <c r="C57" s="164"/>
      <c r="D57" s="165"/>
      <c r="E57" s="6"/>
      <c r="F57" s="49"/>
      <c r="G57" s="37"/>
      <c r="H57" s="174"/>
    </row>
    <row r="58" spans="1:10" ht="15.95" customHeight="1" thickBot="1">
      <c r="A58" s="29" t="s">
        <v>370</v>
      </c>
      <c r="B58" s="149"/>
      <c r="C58" s="166">
        <f>C11+C20+C35+C39+C44+C47+C51+C56</f>
        <v>15134889.167805992</v>
      </c>
      <c r="D58" s="167">
        <f>D11+D20+D35+D39+D44+D47+D51+D56</f>
        <v>8020668.9521939959</v>
      </c>
      <c r="E58" s="153"/>
      <c r="F58" s="48"/>
      <c r="G58" s="170"/>
      <c r="H58" s="176">
        <f>H11+H20+H35+H39+H44+H47+H51+H56</f>
        <v>23155558.11999999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>&amp;RDesignated Information is Confidential per WAC 480-07-160</oddHead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8F64E2-E018-4E93-9D91-734409E055DD}"/>
</file>

<file path=customXml/itemProps2.xml><?xml version="1.0" encoding="utf-8"?>
<ds:datastoreItem xmlns:ds="http://schemas.openxmlformats.org/officeDocument/2006/customXml" ds:itemID="{ED6040A5-FA9E-41E9-818D-9F67C46B3505}"/>
</file>

<file path=customXml/itemProps3.xml><?xml version="1.0" encoding="utf-8"?>
<ds:datastoreItem xmlns:ds="http://schemas.openxmlformats.org/officeDocument/2006/customXml" ds:itemID="{8CB60313-3A3A-4AEB-B89D-BD5AB9DB2C8F}"/>
</file>

<file path=customXml/itemProps4.xml><?xml version="1.0" encoding="utf-8"?>
<ds:datastoreItem xmlns:ds="http://schemas.openxmlformats.org/officeDocument/2006/customXml" ds:itemID="{9E2198EE-F953-4E3B-B24A-8A28AF3AF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Acct (C)</vt:lpstr>
      <vt:lpstr>'Unallocated Detail (C)'!Print_Titles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2018-02-14T22:38:17Z</cp:lastPrinted>
  <dcterms:created xsi:type="dcterms:W3CDTF">2017-11-21T21:36:26Z</dcterms:created>
  <dcterms:modified xsi:type="dcterms:W3CDTF">2018-02-15T00:37:58Z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