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uly 2017\July\July 28\Skyline\"/>
    </mc:Choice>
  </mc:AlternateContent>
  <bookViews>
    <workbookView xWindow="0" yWindow="0" windowWidth="21600" windowHeight="9735" activeTab="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E11" i="3" l="1"/>
  <c r="E12" i="3"/>
  <c r="E9" i="3"/>
  <c r="D12" i="3"/>
  <c r="D11" i="3"/>
  <c r="D9" i="3"/>
  <c r="D11" i="8" l="1"/>
  <c r="D10" i="8" l="1"/>
  <c r="D14" i="2" l="1"/>
  <c r="A3" i="5" l="1"/>
  <c r="I35" i="12" l="1"/>
  <c r="G35" i="5" s="1"/>
  <c r="E14" i="18" s="1"/>
  <c r="D10" i="2"/>
  <c r="I35" i="2"/>
  <c r="F35" i="5" s="1"/>
  <c r="D14" i="18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F14" i="18" l="1"/>
  <c r="E19" i="3" l="1"/>
  <c r="D19" i="3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0" i="3"/>
  <c r="D21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H47" i="2"/>
  <c r="H49" i="2" s="1"/>
  <c r="D35" i="2"/>
  <c r="D39" i="10"/>
  <c r="D47" i="10" s="1"/>
  <c r="G49" i="2"/>
  <c r="B49" i="2"/>
  <c r="B47" i="5"/>
  <c r="G49" i="5"/>
  <c r="B25" i="5"/>
  <c r="C49" i="5"/>
  <c r="D16" i="16" l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<sst xmlns="http://schemas.openxmlformats.org/spreadsheetml/2006/main" count="631" uniqueCount="270">
  <si>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</si>
  <si>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</si>
  <si>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</si>
  <si>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</si>
  <si>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</si>
  <si>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</si>
  <si>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</si>
  <si>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</si>
  <si>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</si>
  <si>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</si>
  <si>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</si>
  <si>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</si>
  <si>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</si>
  <si>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</si>
  <si>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</si>
  <si>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</si>
  <si>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</si>
  <si>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</si>
  <si>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</si>
  <si>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</si>
  <si>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</si>
  <si>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</si>
  <si>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</si>
  <si>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</si>
  <si>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</si>
  <si>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</si>
  <si>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</si>
  <si>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</si>
  <si>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</si>
  <si>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</si>
  <si>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</si>
  <si>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</si>
  <si>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</si>
  <si>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</si>
  <si>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</si>
  <si>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</si>
  <si>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</si>
  <si>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</si>
  <si>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</si>
  <si>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</si>
  <si>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</si>
  <si>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</si>
  <si>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</si>
  <si>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</si>
  <si>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</si>
  <si>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</si>
  <si>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</si>
  <si>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</si>
  <si>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</si>
  <si>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</si>
  <si>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</si>
  <si>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</si>
  <si>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</si>
  <si>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</si>
  <si>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</si>
  <si>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</si>
  <si>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</si>
  <si>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</si>
  <si>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</si>
  <si>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</si>
  <si>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</si>
  <si>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</si>
  <si>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</si>
  <si>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</si>
  <si>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</si>
  <si>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</si>
  <si>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</si>
  <si>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</si>
  <si>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</si>
  <si>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</si>
  <si>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</si>
  <si>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</si>
  <si>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</si>
  <si>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</si>
  <si>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</si>
  <si>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</si>
  <si>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</si>
  <si>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</si>
  <si>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</si>
  <si>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</si>
  <si>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</si>
  <si>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</si>
  <si>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</si>
  <si>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</si>
  <si>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</si>
  <si>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</si>
  <si>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</si>
  <si>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</si>
  <si>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</si>
  <si>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</si>
  <si>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</si>
  <si>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</si>
  <si>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</si>
  <si>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</si>
  <si>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</si>
  <si>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</si>
  <si>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</si>
  <si>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</si>
  <si>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</si>
  <si>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</si>
  <si>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</si>
  <si>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</si>
  <si>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</si>
  <si>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</si>
  <si>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</si>
  <si>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</si>
  <si>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</si>
  <si>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</si>
  <si>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</si>
  <si>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</si>
  <si>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</si>
  <si>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</si>
  <si>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</si>
  <si>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</si>
  <si>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</si>
  <si>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</si>
  <si>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</si>
  <si>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</si>
  <si>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</si>
  <si>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</si>
  <si>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</si>
  <si>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</si>
  <si>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</si>
  <si>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</si>
  <si>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</si>
  <si>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</si>
  <si>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</si>
  <si>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</si>
  <si>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</si>
  <si>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</si>
  <si>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</si>
  <si>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</si>
  <si>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</si>
  <si>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</si>
  <si>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</si>
  <si>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</si>
  <si>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1. Normal balance of deferred income taxes and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</si>
  <si>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</si>
  <si>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</si>
  <si>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</si>
  <si>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</si>
  <si>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</si>
  <si>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</si>
  <si>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</si>
  <si>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</si>
  <si>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</si>
  <si>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</si>
  <si>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</si>
  <si>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</si>
  <si>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</si>
  <si>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</si>
  <si>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</si>
  <si>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</si>
  <si>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</si>
  <si>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</si>
  <si>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</si>
  <si>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</si>
  <si>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</si>
  <si>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</si>
  <si>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</si>
  <si>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</si>
  <si>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</si>
  <si>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</si>
  <si>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</si>
  <si>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</si>
  <si>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</si>
  <si>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</si>
  <si>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</si>
  <si>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</si>
  <si>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</si>
  <si>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</si>
  <si>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</si>
  <si>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</si>
  <si>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</si>
  <si>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</si>
  <si>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</si>
  <si>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</si>
  <si>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</si>
  <si>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</si>
  <si>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</si>
  <si>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</si>
  <si>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</si>
  <si>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</si>
  <si>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</si>
  <si>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</si>
  <si>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</si>
  <si>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</si>
  <si>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</si>
  <si>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</si>
  <si>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</si>
  <si>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</si>
  <si>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</si>
  <si>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</si>
  <si>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</si>
  <si>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</si>
  <si>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</si>
  <si>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</si>
  <si>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</si>
  <si>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</si>
  <si>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</si>
  <si>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</si>
  <si>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</si>
  <si>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</si>
  <si>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</si>
  <si>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</si>
  <si>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</si>
  <si>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</si>
  <si>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</si>
  <si>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</si>
  <si>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</si>
  <si>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</si>
  <si>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</si>
  <si>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</si>
  <si>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</si>
  <si>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</si>
  <si>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</si>
  <si>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</si>
  <si>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Balance 2015</t>
  </si>
  <si>
    <t>Balance - 2015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</si>
  <si>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</si>
  <si>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</si>
  <si>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</si>
  <si>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</si>
  <si>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</si>
  <si>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</si>
  <si>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</si>
  <si>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</si>
  <si>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</si>
  <si>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</si>
  <si>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</si>
  <si>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</si>
  <si>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</si>
  <si>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</si>
  <si>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</si>
  <si>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</si>
  <si>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50.  Other Jurisdictional Differences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</si>
  <si>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</si>
  <si>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</si>
  <si>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</si>
  <si>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</si>
  <si>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</si>
  <si>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</si>
  <si>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</si>
  <si>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</si>
  <si>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</si>
  <si>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</si>
  <si>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</si>
  <si>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</si>
  <si>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</si>
  <si>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</si>
  <si>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</si>
  <si>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</si>
  <si>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</si>
  <si>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</si>
  <si>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</si>
  <si>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If 2015 does not equal last year's petition and template,</t>
  </si>
  <si>
    <t>2016</t>
  </si>
  <si>
    <r>
      <t xml:space="preserve">Description of Out-of-Period (OOP) - 2016 (As Recorded) </t>
    </r>
    <r>
      <rPr>
        <b/>
        <sz val="11"/>
        <color theme="1"/>
        <rFont val="Calibri"/>
        <family val="2"/>
        <scheme val="minor"/>
      </rPr>
      <t>OR</t>
    </r>
  </si>
  <si>
    <t>2015 (C)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</si>
  <si>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</si>
  <si>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</si>
  <si>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</si>
  <si>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</si>
  <si>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</si>
  <si>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</si>
  <si>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</si>
  <si>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</si>
  <si>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</si>
  <si>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Skyline Telecom Inc</t>
  </si>
  <si>
    <t>EXHIBIT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</si>
</sst>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E17"/>
  <sheetViews>
    <sheetView topLeftCell="A2" workbookViewId="0">
      <selection activeCell="A11" sqref="A11"/>
    </sheetView>
  </sheetViews>
  <sheetFormatPr defaultRowHeight="15" x14ac:dyDescent="0.25"/>
  <cols>
    <col min="1" max="1" width="118.7109375" customWidth="1"/>
  </cols>
  <sheetData>
    <row r="11" spans="1:5" ht="23.25" x14ac:dyDescent="0.35">
      <c r="A11" s="106" t="s">
        <v>269</v>
      </c>
    </row>
    <row r="13" spans="1:5" ht="23.25" x14ac:dyDescent="0.35">
      <c r="A13" s="106" t="s">
        <v>211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6" t="s">
        <v>212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6" t="s">
        <v>213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12" sqref="E12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167</v>
      </c>
    </row>
    <row r="3" spans="1:5" x14ac:dyDescent="0.25">
      <c r="B3" s="57" t="str">
        <f>PriorYearBalanceSheet!A3</f>
        <v>Skyline Telecom Inc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73</v>
      </c>
      <c r="E6" s="23" t="s">
        <v>114</v>
      </c>
    </row>
    <row r="7" spans="1:5" x14ac:dyDescent="0.25">
      <c r="A7" s="17" t="s">
        <v>0</v>
      </c>
      <c r="B7" s="10" t="s">
        <v>153</v>
      </c>
      <c r="C7" s="10" t="s">
        <v>141</v>
      </c>
      <c r="D7" s="10">
        <v>2015</v>
      </c>
      <c r="E7" s="4">
        <v>2016</v>
      </c>
    </row>
    <row r="8" spans="1:5" x14ac:dyDescent="0.25">
      <c r="A8" s="19"/>
      <c r="B8" s="19"/>
      <c r="C8" s="11" t="s">
        <v>142</v>
      </c>
      <c r="D8" s="25"/>
      <c r="E8" s="29"/>
    </row>
    <row r="9" spans="1:5" x14ac:dyDescent="0.25">
      <c r="A9" s="9">
        <v>1</v>
      </c>
      <c r="B9" s="6" t="s">
        <v>143</v>
      </c>
      <c r="C9" s="27" t="s">
        <v>144</v>
      </c>
      <c r="D9" s="55">
        <f>12950+2028</f>
        <v>14978</v>
      </c>
      <c r="E9" s="55">
        <f>9548+2453</f>
        <v>12001</v>
      </c>
    </row>
    <row r="10" spans="1:5" x14ac:dyDescent="0.25">
      <c r="A10" s="10">
        <v>2</v>
      </c>
      <c r="B10" s="44" t="s">
        <v>145</v>
      </c>
      <c r="C10" s="28" t="s">
        <v>146</v>
      </c>
      <c r="D10" s="44"/>
      <c r="E10" s="44"/>
    </row>
    <row r="11" spans="1:5" x14ac:dyDescent="0.25">
      <c r="A11" s="10" t="s">
        <v>182</v>
      </c>
      <c r="B11" s="17" t="s">
        <v>147</v>
      </c>
      <c r="C11" s="10"/>
      <c r="D11" s="52">
        <f>295+11235-40</f>
        <v>11490</v>
      </c>
      <c r="E11" s="52">
        <f>177+7545+8</f>
        <v>7730</v>
      </c>
    </row>
    <row r="12" spans="1:5" x14ac:dyDescent="0.25">
      <c r="A12" s="10" t="s">
        <v>183</v>
      </c>
      <c r="B12" s="17" t="s">
        <v>210</v>
      </c>
      <c r="C12" s="10"/>
      <c r="D12" s="52">
        <f>166596-9655+290110-20449+12336</f>
        <v>438938</v>
      </c>
      <c r="E12" s="52">
        <f>54294+30672+249958+15253+7993</f>
        <v>358170</v>
      </c>
    </row>
    <row r="13" spans="1:5" x14ac:dyDescent="0.25">
      <c r="A13" s="10">
        <v>3</v>
      </c>
      <c r="B13" s="44" t="s">
        <v>149</v>
      </c>
      <c r="C13" s="10">
        <v>5083</v>
      </c>
      <c r="D13" s="44"/>
      <c r="E13" s="44"/>
    </row>
    <row r="14" spans="1:5" x14ac:dyDescent="0.25">
      <c r="A14" s="10" t="s">
        <v>184</v>
      </c>
      <c r="B14" s="17" t="s">
        <v>147</v>
      </c>
      <c r="C14" s="10"/>
      <c r="D14" s="52"/>
      <c r="E14" s="52"/>
    </row>
    <row r="15" spans="1:5" x14ac:dyDescent="0.25">
      <c r="A15" s="10" t="s">
        <v>185</v>
      </c>
      <c r="B15" s="17" t="s">
        <v>148</v>
      </c>
      <c r="C15" s="10"/>
      <c r="D15" s="52">
        <v>45121</v>
      </c>
      <c r="E15" s="52">
        <v>49074</v>
      </c>
    </row>
    <row r="16" spans="1:5" x14ac:dyDescent="0.25">
      <c r="A16" s="10">
        <v>4</v>
      </c>
      <c r="B16" s="17" t="s">
        <v>209</v>
      </c>
      <c r="C16" s="10" t="s">
        <v>150</v>
      </c>
      <c r="D16" s="52">
        <v>299067</v>
      </c>
      <c r="E16" s="52">
        <v>266195</v>
      </c>
    </row>
    <row r="17" spans="1:5" x14ac:dyDescent="0.25">
      <c r="A17" s="10">
        <v>5</v>
      </c>
      <c r="B17" s="17" t="s">
        <v>199</v>
      </c>
      <c r="C17" s="10"/>
      <c r="D17" s="52">
        <v>114065</v>
      </c>
      <c r="E17" s="52"/>
    </row>
    <row r="18" spans="1:5" x14ac:dyDescent="0.25">
      <c r="A18" s="10">
        <v>6</v>
      </c>
      <c r="B18" s="17" t="s">
        <v>170</v>
      </c>
      <c r="C18" s="11"/>
      <c r="D18" s="53">
        <v>11492</v>
      </c>
      <c r="E18" s="53">
        <v>15006</v>
      </c>
    </row>
    <row r="19" spans="1:5" x14ac:dyDescent="0.25">
      <c r="A19" s="10">
        <v>7</v>
      </c>
      <c r="B19" s="17" t="s">
        <v>151</v>
      </c>
      <c r="C19" s="6"/>
      <c r="D19" s="35">
        <f>D9+D11+D12+D14+D15+D16+D17+D18</f>
        <v>935151</v>
      </c>
      <c r="E19" s="35">
        <f>E9+E11+E12+E14+E15+E16+E17+E18</f>
        <v>708176</v>
      </c>
    </row>
    <row r="20" spans="1:5" x14ac:dyDescent="0.25">
      <c r="A20" s="10">
        <v>8</v>
      </c>
      <c r="B20" s="18" t="s">
        <v>157</v>
      </c>
      <c r="C20" s="17"/>
      <c r="D20" s="37">
        <f>IncomeStmtSummary!C10</f>
        <v>935151</v>
      </c>
      <c r="E20" s="37">
        <f>IncomeStmtSummary!D10</f>
        <v>708176</v>
      </c>
    </row>
    <row r="21" spans="1:5" ht="15.75" thickBot="1" x14ac:dyDescent="0.3">
      <c r="A21" s="11">
        <v>9</v>
      </c>
      <c r="B21" s="51" t="s">
        <v>130</v>
      </c>
      <c r="C21" s="19"/>
      <c r="D21" s="50">
        <f>D19-D20</f>
        <v>0</v>
      </c>
      <c r="E21" s="34">
        <f>E19-E20</f>
        <v>0</v>
      </c>
    </row>
    <row r="22" spans="1:5" ht="15.75" thickTop="1" x14ac:dyDescent="0.25">
      <c r="B22" s="71" t="s">
        <v>186</v>
      </c>
      <c r="C22" s="65"/>
      <c r="D22" s="65"/>
      <c r="E22" s="65"/>
    </row>
    <row r="23" spans="1:5" x14ac:dyDescent="0.25">
      <c r="B23" t="s">
        <v>171</v>
      </c>
      <c r="C23" s="65"/>
      <c r="D23" s="65"/>
      <c r="E23" s="65"/>
    </row>
    <row r="24" spans="1:5" x14ac:dyDescent="0.25">
      <c r="B24" t="s">
        <v>172</v>
      </c>
      <c r="C24" s="65"/>
      <c r="D24" s="65"/>
      <c r="E24" s="65"/>
    </row>
    <row r="25" spans="1:5" x14ac:dyDescent="0.25">
      <c r="A25" s="65"/>
      <c r="B25" s="65"/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</sheetData>
  <sheetProtection algorithmName="SHA-512" hashValue="FXUexlZ9ZQrYOi0OO8mgKKM4RLKv85pOtKxMVX7/QY1dM82U/JEQlcIDBHLNLLp8X6gHcO8QRNjTk6MpQmR1CQ==" saltValue="X336zRSZDjuwkd3RcDMH+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13" sqref="A13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167</v>
      </c>
      <c r="B2" s="72"/>
    </row>
    <row r="3" spans="1:5" x14ac:dyDescent="0.25">
      <c r="A3" s="57" t="str">
        <f>PriorYearBalanceSheet!A3</f>
        <v>Skyline Telecom Inc</v>
      </c>
      <c r="B3" s="66"/>
    </row>
    <row r="6" spans="1:5" x14ac:dyDescent="0.25">
      <c r="A6" s="9" t="s">
        <v>257</v>
      </c>
      <c r="B6" s="9" t="s">
        <v>230</v>
      </c>
      <c r="C6" s="6"/>
      <c r="D6" s="123" t="s">
        <v>195</v>
      </c>
      <c r="E6" s="124"/>
    </row>
    <row r="7" spans="1:5" x14ac:dyDescent="0.25">
      <c r="A7" s="11" t="s">
        <v>222</v>
      </c>
      <c r="B7" s="11"/>
      <c r="C7" s="11" t="s">
        <v>221</v>
      </c>
      <c r="D7" s="112" t="s">
        <v>201</v>
      </c>
      <c r="E7" s="5" t="s">
        <v>202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196</v>
      </c>
      <c r="B9" s="17"/>
      <c r="C9" s="17"/>
      <c r="D9" s="116"/>
      <c r="E9" s="116"/>
    </row>
    <row r="10" spans="1:5" x14ac:dyDescent="0.25">
      <c r="A10" s="17"/>
      <c r="B10" s="17"/>
      <c r="C10" s="17"/>
      <c r="D10" s="116"/>
      <c r="E10" s="116"/>
    </row>
    <row r="11" spans="1:5" x14ac:dyDescent="0.25">
      <c r="A11" s="17"/>
      <c r="B11" s="17"/>
      <c r="C11" s="17"/>
      <c r="D11" s="116"/>
      <c r="E11" s="116"/>
    </row>
    <row r="12" spans="1:5" x14ac:dyDescent="0.25">
      <c r="A12" s="17"/>
      <c r="B12" s="17"/>
      <c r="C12" s="17"/>
      <c r="D12" s="116"/>
      <c r="E12" s="116"/>
    </row>
    <row r="13" spans="1:5" x14ac:dyDescent="0.25">
      <c r="A13" s="19"/>
      <c r="B13" s="19"/>
      <c r="C13" s="19"/>
      <c r="D13" s="117"/>
      <c r="E13" s="117"/>
    </row>
    <row r="14" spans="1:5" x14ac:dyDescent="0.25">
      <c r="A14" s="17" t="s">
        <v>197</v>
      </c>
      <c r="B14" s="17"/>
      <c r="C14" s="17"/>
      <c r="D14" s="116"/>
      <c r="E14" s="116"/>
    </row>
    <row r="15" spans="1:5" x14ac:dyDescent="0.25">
      <c r="A15" s="17"/>
      <c r="B15" s="17"/>
      <c r="C15" s="17"/>
      <c r="D15" s="116"/>
      <c r="E15" s="116"/>
    </row>
    <row r="16" spans="1:5" x14ac:dyDescent="0.25">
      <c r="A16" s="17"/>
      <c r="B16" s="17"/>
      <c r="C16" s="17"/>
      <c r="D16" s="116"/>
      <c r="E16" s="116"/>
    </row>
    <row r="17" spans="1:5" x14ac:dyDescent="0.25">
      <c r="A17" s="17"/>
      <c r="B17" s="17"/>
      <c r="C17" s="17"/>
      <c r="D17" s="116"/>
      <c r="E17" s="116"/>
    </row>
    <row r="18" spans="1:5" x14ac:dyDescent="0.25">
      <c r="A18" s="19"/>
      <c r="B18" s="19"/>
      <c r="C18" s="19"/>
      <c r="D18" s="117"/>
      <c r="E18" s="117"/>
    </row>
    <row r="19" spans="1:5" x14ac:dyDescent="0.25">
      <c r="A19" s="17" t="s">
        <v>198</v>
      </c>
      <c r="B19" s="17"/>
      <c r="C19" s="17"/>
      <c r="D19" s="116"/>
      <c r="E19" s="116"/>
    </row>
    <row r="20" spans="1:5" x14ac:dyDescent="0.25">
      <c r="A20" s="17"/>
      <c r="B20" s="17"/>
      <c r="C20" s="17"/>
      <c r="D20" s="116"/>
      <c r="E20" s="116"/>
    </row>
    <row r="21" spans="1:5" x14ac:dyDescent="0.25">
      <c r="A21" s="17"/>
      <c r="B21" s="17"/>
      <c r="C21" s="17"/>
      <c r="D21" s="116"/>
      <c r="E21" s="116"/>
    </row>
    <row r="22" spans="1:5" x14ac:dyDescent="0.25">
      <c r="A22" s="17"/>
      <c r="B22" s="17"/>
      <c r="C22" s="17"/>
      <c r="D22" s="116"/>
      <c r="E22" s="116"/>
    </row>
    <row r="23" spans="1:5" x14ac:dyDescent="0.25">
      <c r="A23" s="19"/>
      <c r="B23" s="19"/>
      <c r="C23" s="19"/>
      <c r="D23" s="117"/>
      <c r="E23" s="117"/>
    </row>
    <row r="24" spans="1:5" x14ac:dyDescent="0.25">
      <c r="A24" s="17" t="s">
        <v>203</v>
      </c>
      <c r="B24" s="17"/>
      <c r="C24" s="17"/>
      <c r="D24" s="116"/>
      <c r="E24" s="116"/>
    </row>
    <row r="25" spans="1:5" x14ac:dyDescent="0.25">
      <c r="A25" s="17"/>
      <c r="B25" s="17"/>
      <c r="C25" s="17"/>
      <c r="D25" s="116"/>
      <c r="E25" s="116"/>
    </row>
    <row r="26" spans="1:5" x14ac:dyDescent="0.25">
      <c r="A26" s="17"/>
      <c r="B26" s="17"/>
      <c r="C26" s="17"/>
      <c r="D26" s="116"/>
      <c r="E26" s="116"/>
    </row>
    <row r="27" spans="1:5" x14ac:dyDescent="0.25">
      <c r="A27" s="17"/>
      <c r="B27" s="17"/>
      <c r="C27" s="17"/>
      <c r="D27" s="116"/>
      <c r="E27" s="116"/>
    </row>
    <row r="28" spans="1:5" x14ac:dyDescent="0.25">
      <c r="A28" s="19"/>
      <c r="B28" s="19"/>
      <c r="C28" s="19"/>
      <c r="D28" s="117"/>
      <c r="E28" s="117"/>
    </row>
    <row r="29" spans="1:5" x14ac:dyDescent="0.25">
      <c r="A29" s="17" t="s">
        <v>231</v>
      </c>
      <c r="B29" s="17"/>
      <c r="C29" s="17"/>
      <c r="D29" s="116"/>
      <c r="E29" s="116"/>
    </row>
    <row r="30" spans="1:5" x14ac:dyDescent="0.25">
      <c r="A30" s="17"/>
      <c r="B30" s="17"/>
      <c r="C30" s="17"/>
      <c r="D30" s="116"/>
      <c r="E30" s="116"/>
    </row>
    <row r="31" spans="1:5" x14ac:dyDescent="0.25">
      <c r="A31" s="17"/>
      <c r="B31" s="17"/>
      <c r="C31" s="17"/>
      <c r="D31" s="116"/>
      <c r="E31" s="116"/>
    </row>
    <row r="32" spans="1:5" x14ac:dyDescent="0.25">
      <c r="A32" s="17"/>
      <c r="B32" s="17"/>
      <c r="C32" s="17"/>
      <c r="D32" s="116"/>
      <c r="E32" s="116"/>
    </row>
    <row r="33" spans="1:5" x14ac:dyDescent="0.25">
      <c r="A33" s="19"/>
      <c r="B33" s="19"/>
      <c r="C33" s="19"/>
      <c r="D33" s="117"/>
      <c r="E33" s="117"/>
    </row>
    <row r="34" spans="1:5" x14ac:dyDescent="0.25">
      <c r="D34" s="110"/>
      <c r="E34" s="110"/>
    </row>
    <row r="35" spans="1:5" x14ac:dyDescent="0.25">
      <c r="D35" s="110"/>
      <c r="E35" s="110"/>
    </row>
    <row r="36" spans="1:5" x14ac:dyDescent="0.25">
      <c r="D36" s="110"/>
      <c r="E36" s="110"/>
    </row>
    <row r="37" spans="1:5" x14ac:dyDescent="0.25">
      <c r="D37" s="110"/>
      <c r="E37" s="110"/>
    </row>
    <row r="38" spans="1:5" x14ac:dyDescent="0.25">
      <c r="D38" s="110"/>
      <c r="E38" s="110"/>
    </row>
    <row r="39" spans="1:5" x14ac:dyDescent="0.25">
      <c r="D39" s="110"/>
      <c r="E39" s="110"/>
    </row>
    <row r="40" spans="1:5" x14ac:dyDescent="0.25">
      <c r="D40" s="110"/>
      <c r="E40" s="110"/>
    </row>
    <row r="41" spans="1:5" x14ac:dyDescent="0.25">
      <c r="D41" s="110"/>
      <c r="E41" s="110"/>
    </row>
    <row r="42" spans="1:5" x14ac:dyDescent="0.25">
      <c r="D42" s="110"/>
      <c r="E42" s="110"/>
    </row>
    <row r="43" spans="1:5" x14ac:dyDescent="0.25">
      <c r="D43" s="110"/>
      <c r="E43" s="110"/>
    </row>
    <row r="44" spans="1:5" x14ac:dyDescent="0.25">
      <c r="D44" s="110"/>
      <c r="E44" s="110"/>
    </row>
    <row r="45" spans="1:5" x14ac:dyDescent="0.25">
      <c r="D45" s="110"/>
      <c r="E45" s="110"/>
    </row>
    <row r="46" spans="1:5" x14ac:dyDescent="0.25">
      <c r="D46" s="110"/>
      <c r="E46" s="110"/>
    </row>
    <row r="47" spans="1:5" x14ac:dyDescent="0.25">
      <c r="D47" s="110"/>
      <c r="E47" s="110"/>
    </row>
    <row r="48" spans="1:5" x14ac:dyDescent="0.25">
      <c r="D48" s="110"/>
      <c r="E48" s="110"/>
    </row>
    <row r="49" spans="4:5" x14ac:dyDescent="0.25">
      <c r="D49" s="110"/>
      <c r="E49" s="110"/>
    </row>
    <row r="50" spans="4:5" x14ac:dyDescent="0.25">
      <c r="D50" s="110"/>
      <c r="E50" s="110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zoomScaleNormal="100" workbookViewId="0">
      <selection activeCell="C14" sqref="C14"/>
    </sheetView>
  </sheetViews>
  <sheetFormatPr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167</v>
      </c>
    </row>
    <row r="4" spans="1:4" x14ac:dyDescent="0.25">
      <c r="B4" s="57" t="str">
        <f>PriorYearBalanceSheet!A3</f>
        <v>Skyline Telecom Inc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74"/>
      <c r="D7" s="74"/>
    </row>
    <row r="8" spans="1:4" x14ac:dyDescent="0.25">
      <c r="A8" s="79" t="s">
        <v>0</v>
      </c>
      <c r="B8" s="75" t="s">
        <v>153</v>
      </c>
      <c r="C8" s="76">
        <v>2016</v>
      </c>
      <c r="D8" s="76">
        <v>2016</v>
      </c>
    </row>
    <row r="9" spans="1:4" x14ac:dyDescent="0.25">
      <c r="A9" s="77"/>
      <c r="B9" s="77"/>
      <c r="C9" s="78" t="s">
        <v>155</v>
      </c>
      <c r="D9" s="78" t="s">
        <v>163</v>
      </c>
    </row>
    <row r="10" spans="1:4" x14ac:dyDescent="0.25">
      <c r="A10" s="86">
        <v>1</v>
      </c>
      <c r="B10" s="73" t="s">
        <v>214</v>
      </c>
      <c r="C10" s="82">
        <f>'RateBase '!D15</f>
        <v>974713</v>
      </c>
      <c r="D10" s="82">
        <f>C10</f>
        <v>974713</v>
      </c>
    </row>
    <row r="11" spans="1:4" x14ac:dyDescent="0.25">
      <c r="A11" s="75">
        <v>2</v>
      </c>
      <c r="B11" s="79" t="s">
        <v>177</v>
      </c>
      <c r="C11" s="94">
        <f>'RateBase '!E15</f>
        <v>879500</v>
      </c>
      <c r="D11" s="94">
        <f>C11</f>
        <v>879500</v>
      </c>
    </row>
    <row r="12" spans="1:4" x14ac:dyDescent="0.25">
      <c r="A12" s="75">
        <v>3</v>
      </c>
      <c r="B12" s="90" t="s">
        <v>178</v>
      </c>
      <c r="C12" s="80">
        <f>(C10+C11)/2</f>
        <v>927106.5</v>
      </c>
      <c r="D12" s="80">
        <f>(D10+D11)/2</f>
        <v>927106.5</v>
      </c>
    </row>
    <row r="13" spans="1:4" x14ac:dyDescent="0.25">
      <c r="A13" s="75">
        <v>4</v>
      </c>
      <c r="B13" s="79" t="s">
        <v>179</v>
      </c>
      <c r="C13" s="58">
        <f>IncomeStmtSummary!D29</f>
        <v>79389</v>
      </c>
      <c r="D13" s="58">
        <f>C13</f>
        <v>79389</v>
      </c>
    </row>
    <row r="14" spans="1:4" x14ac:dyDescent="0.25">
      <c r="A14" s="75">
        <v>5</v>
      </c>
      <c r="B14" s="79" t="s">
        <v>223</v>
      </c>
      <c r="C14" s="111"/>
      <c r="D14" s="53"/>
    </row>
    <row r="15" spans="1:4" x14ac:dyDescent="0.25">
      <c r="A15" s="75">
        <v>6</v>
      </c>
      <c r="B15" s="91" t="s">
        <v>181</v>
      </c>
      <c r="C15" s="80">
        <f>C13+C14</f>
        <v>79389</v>
      </c>
      <c r="D15" s="80">
        <f>D13+D14</f>
        <v>79389</v>
      </c>
    </row>
    <row r="16" spans="1:4" x14ac:dyDescent="0.25">
      <c r="A16" s="75">
        <v>7</v>
      </c>
      <c r="B16" s="90" t="s">
        <v>180</v>
      </c>
      <c r="C16" s="81">
        <f>C15/C12</f>
        <v>8.5630938840359758E-2</v>
      </c>
      <c r="D16" s="81">
        <f>D15/D12</f>
        <v>8.5630938840359758E-2</v>
      </c>
    </row>
    <row r="17" spans="1:7" x14ac:dyDescent="0.25">
      <c r="A17" s="87"/>
      <c r="B17" s="122"/>
      <c r="C17" s="81"/>
      <c r="D17" s="81"/>
    </row>
    <row r="18" spans="1:7" x14ac:dyDescent="0.25">
      <c r="B18" s="92" t="s">
        <v>176</v>
      </c>
      <c r="C18" s="65"/>
      <c r="D18" s="65"/>
      <c r="E18" s="65"/>
      <c r="F18" s="65"/>
      <c r="G18" s="65"/>
    </row>
    <row r="19" spans="1:7" x14ac:dyDescent="0.25">
      <c r="A19" s="107" t="s">
        <v>224</v>
      </c>
      <c r="B19" s="92" t="s">
        <v>232</v>
      </c>
      <c r="C19" s="65"/>
      <c r="D19" s="65"/>
      <c r="E19" s="65"/>
      <c r="F19" s="65"/>
      <c r="G19" s="65"/>
    </row>
    <row r="20" spans="1:7" x14ac:dyDescent="0.25">
      <c r="A20" s="109" t="s">
        <v>155</v>
      </c>
      <c r="B20" s="105" t="s">
        <v>225</v>
      </c>
      <c r="C20" s="65"/>
      <c r="D20" s="65"/>
      <c r="E20" s="65"/>
      <c r="F20" s="65"/>
      <c r="G20" s="65"/>
    </row>
    <row r="21" spans="1:7" x14ac:dyDescent="0.25">
      <c r="A21" s="109" t="s">
        <v>163</v>
      </c>
      <c r="B21" s="108" t="s">
        <v>233</v>
      </c>
      <c r="C21" s="65"/>
      <c r="D21" s="65"/>
      <c r="E21" s="65"/>
      <c r="F21" s="65"/>
      <c r="G21" s="65"/>
    </row>
    <row r="22" spans="1:7" x14ac:dyDescent="0.25">
      <c r="A22" s="65"/>
      <c r="B22" s="108" t="s">
        <v>234</v>
      </c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  <row r="29" spans="1:7" x14ac:dyDescent="0.25">
      <c r="A29" s="65"/>
      <c r="B29" s="65"/>
      <c r="C29" s="65"/>
      <c r="D29" s="65"/>
      <c r="E29" s="65"/>
      <c r="F29" s="65"/>
      <c r="G29" s="65"/>
    </row>
  </sheetData>
  <sheetProtection algorithmName="SHA-512" hashValue="oWhumdgxEo4+O2xZXjUeplHTGBcDJD/KksqOQnMA+7LB7WBvrZ0W+b9wq0weKF7caQraFjpOxMNHyNcR+NdwwA==" saltValue="B+XQ3kNNRqLVmh/ageHd4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abSelected="1" zoomScaleNormal="100" workbookViewId="0">
      <selection activeCell="G56" sqref="G5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">
        <v>268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215</v>
      </c>
      <c r="C8" s="11" t="s">
        <v>216</v>
      </c>
      <c r="D8" s="11" t="s">
        <v>258</v>
      </c>
      <c r="E8" s="11"/>
      <c r="F8" s="8"/>
      <c r="G8" s="11" t="s">
        <v>215</v>
      </c>
      <c r="H8" s="11" t="s">
        <v>216</v>
      </c>
      <c r="I8" s="5" t="s">
        <v>258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6"/>
      <c r="I9" s="3"/>
    </row>
    <row r="10" spans="1:9" x14ac:dyDescent="0.25">
      <c r="A10" s="17" t="s">
        <v>42</v>
      </c>
      <c r="B10" s="52">
        <v>305158</v>
      </c>
      <c r="C10" s="54"/>
      <c r="D10" s="58">
        <f>SUM(B10:C10)</f>
        <v>305158</v>
      </c>
      <c r="E10" s="17"/>
      <c r="F10" s="17" t="s">
        <v>78</v>
      </c>
      <c r="G10" s="52">
        <v>52146</v>
      </c>
      <c r="H10" s="54"/>
      <c r="I10" s="58">
        <f>SUM(G10:H10)</f>
        <v>52146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>
        <v>104236</v>
      </c>
      <c r="C13" s="54"/>
      <c r="D13" s="58">
        <f>SUM(B13:C13)</f>
        <v>104236</v>
      </c>
      <c r="E13" s="17"/>
      <c r="F13" s="17" t="s">
        <v>83</v>
      </c>
      <c r="G13" s="52">
        <v>665</v>
      </c>
      <c r="H13" s="54"/>
      <c r="I13" s="58">
        <f t="shared" si="0"/>
        <v>665</v>
      </c>
    </row>
    <row r="14" spans="1:9" x14ac:dyDescent="0.25">
      <c r="A14" s="17" t="s">
        <v>47</v>
      </c>
      <c r="B14" s="52"/>
      <c r="C14" s="54"/>
      <c r="D14" s="58">
        <f>SUM(B14:C14)</f>
        <v>0</v>
      </c>
      <c r="E14" s="17"/>
      <c r="F14" s="17" t="s">
        <v>84</v>
      </c>
      <c r="G14" s="52">
        <v>117102</v>
      </c>
      <c r="H14" s="54"/>
      <c r="I14" s="58">
        <f t="shared" si="0"/>
        <v>117102</v>
      </c>
    </row>
    <row r="15" spans="1:9" x14ac:dyDescent="0.25">
      <c r="A15" s="17" t="s">
        <v>45</v>
      </c>
      <c r="B15" s="52"/>
      <c r="C15" s="54"/>
      <c r="D15" s="58">
        <f t="shared" ref="D15" si="1">SUM(B15:C15)</f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/>
      <c r="C17" s="54"/>
      <c r="D17" s="58">
        <f>SUM(B17:C17)</f>
        <v>0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/>
      <c r="C18" s="54"/>
      <c r="D18" s="58">
        <f t="shared" ref="D18:D24" si="2">SUM(B18:C18)</f>
        <v>0</v>
      </c>
      <c r="E18" s="17"/>
      <c r="F18" s="17" t="s">
        <v>88</v>
      </c>
      <c r="G18" s="52"/>
      <c r="H18" s="54"/>
      <c r="I18" s="58">
        <f t="shared" si="0"/>
        <v>0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/>
      <c r="H19" s="113"/>
      <c r="I19" s="59">
        <f t="shared" si="0"/>
        <v>0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169913</v>
      </c>
      <c r="H20" s="58">
        <f>SUM(H10:H19)</f>
        <v>0</v>
      </c>
      <c r="I20" s="58">
        <f t="shared" ref="I20" si="3">SUM(I10:I19)</f>
        <v>169913</v>
      </c>
    </row>
    <row r="21" spans="1:9" x14ac:dyDescent="0.25">
      <c r="A21" s="17" t="s">
        <v>49</v>
      </c>
      <c r="B21" s="52"/>
      <c r="C21" s="54"/>
      <c r="D21" s="58">
        <f t="shared" si="2"/>
        <v>0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581</v>
      </c>
      <c r="C22" s="54"/>
      <c r="D22" s="58">
        <f t="shared" si="2"/>
        <v>581</v>
      </c>
      <c r="E22" s="17"/>
      <c r="F22" s="17" t="s">
        <v>92</v>
      </c>
      <c r="G22" s="52">
        <v>336048</v>
      </c>
      <c r="H22" s="54"/>
      <c r="I22" s="58">
        <f>SUM(G22:H22)</f>
        <v>336048</v>
      </c>
    </row>
    <row r="23" spans="1:9" x14ac:dyDescent="0.25">
      <c r="A23" s="17" t="s">
        <v>51</v>
      </c>
      <c r="B23" s="52">
        <v>43293</v>
      </c>
      <c r="C23" s="54"/>
      <c r="D23" s="58">
        <f t="shared" si="2"/>
        <v>43293</v>
      </c>
      <c r="E23" s="17"/>
      <c r="F23" s="17" t="s">
        <v>93</v>
      </c>
      <c r="G23" s="52">
        <v>201091</v>
      </c>
      <c r="H23" s="54"/>
      <c r="I23" s="58">
        <f t="shared" ref="I23:I25" si="4">SUM(G23:H23)</f>
        <v>201091</v>
      </c>
    </row>
    <row r="24" spans="1:9" x14ac:dyDescent="0.25">
      <c r="A24" s="17" t="s">
        <v>52</v>
      </c>
      <c r="B24" s="53"/>
      <c r="C24" s="113"/>
      <c r="D24" s="59">
        <f t="shared" si="2"/>
        <v>0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453268</v>
      </c>
      <c r="C25" s="58">
        <f>C10+C11+C13+C14+C15+C17+C18+C19+C20+C21+C22+C23+C24</f>
        <v>0</v>
      </c>
      <c r="D25" s="58">
        <f t="shared" ref="D25" si="5">D10+D11+D13+D14+D15+D17+D18+D19+D20+D21+D22+D23+D24</f>
        <v>453268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>
        <v>0</v>
      </c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>
        <v>0</v>
      </c>
      <c r="C31" s="54"/>
      <c r="D31" s="58">
        <f>SUM(B31:C31)</f>
        <v>0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537139</v>
      </c>
      <c r="H32" s="121">
        <f>SUM(H22:H31)</f>
        <v>0</v>
      </c>
      <c r="I32" s="121">
        <f>SUM(I22:I31)</f>
        <v>537139</v>
      </c>
    </row>
    <row r="33" spans="1:9" x14ac:dyDescent="0.25">
      <c r="A33" s="17" t="s">
        <v>57</v>
      </c>
      <c r="B33" s="52">
        <v>0</v>
      </c>
      <c r="C33" s="54"/>
      <c r="D33" s="58">
        <f>SUM(B33:C33)</f>
        <v>0</v>
      </c>
      <c r="E33" s="17"/>
      <c r="F33" s="21" t="s">
        <v>102</v>
      </c>
      <c r="G33" s="17"/>
      <c r="H33" s="17"/>
      <c r="I33" s="17"/>
    </row>
    <row r="34" spans="1:9" x14ac:dyDescent="0.25">
      <c r="A34" s="17" t="s">
        <v>58</v>
      </c>
      <c r="B34" s="52"/>
      <c r="C34" s="54"/>
      <c r="D34" s="58">
        <f t="shared" ref="D34:D38" si="7">SUM(B34:C34)</f>
        <v>0</v>
      </c>
      <c r="E34" s="17"/>
      <c r="F34" s="17" t="s">
        <v>103</v>
      </c>
      <c r="G34" s="52">
        <v>75870</v>
      </c>
      <c r="H34" s="54"/>
      <c r="I34" s="58">
        <f>SUM(G34:H34)</f>
        <v>75870</v>
      </c>
    </row>
    <row r="35" spans="1:9" x14ac:dyDescent="0.25">
      <c r="A35" s="17" t="s">
        <v>158</v>
      </c>
      <c r="B35" s="52"/>
      <c r="C35" s="69">
        <f>-1*(C25+C30+C31+C33+C34+C36+C37+C38+C47)</f>
        <v>0</v>
      </c>
      <c r="D35" s="58">
        <f t="shared" si="7"/>
        <v>0</v>
      </c>
      <c r="E35" s="17"/>
      <c r="F35" s="18" t="s">
        <v>236</v>
      </c>
      <c r="G35" s="52"/>
      <c r="H35" s="52"/>
      <c r="I35" s="58">
        <f>SUM(G35:H35)</f>
        <v>0</v>
      </c>
    </row>
    <row r="36" spans="1:9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4"/>
      <c r="I36" s="58">
        <f t="shared" ref="I36:I37" si="8">SUM(G36:H36)</f>
        <v>0</v>
      </c>
    </row>
    <row r="37" spans="1:9" x14ac:dyDescent="0.25">
      <c r="A37" s="17" t="s">
        <v>63</v>
      </c>
      <c r="B37" s="52">
        <v>18175</v>
      </c>
      <c r="C37" s="54"/>
      <c r="D37" s="58">
        <f t="shared" si="7"/>
        <v>18175</v>
      </c>
      <c r="E37" s="17"/>
      <c r="F37" s="17" t="s">
        <v>235</v>
      </c>
      <c r="G37" s="53"/>
      <c r="H37" s="113"/>
      <c r="I37" s="59">
        <f t="shared" si="8"/>
        <v>0</v>
      </c>
    </row>
    <row r="38" spans="1:9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75870</v>
      </c>
      <c r="H38" s="58">
        <f>SUM(H34:H37)</f>
        <v>0</v>
      </c>
      <c r="I38" s="58">
        <f>SUM(I34:I37)</f>
        <v>75870</v>
      </c>
    </row>
    <row r="39" spans="1:9" x14ac:dyDescent="0.25">
      <c r="A39" s="17" t="s">
        <v>65</v>
      </c>
      <c r="B39" s="58">
        <f>B30+B31+B33+B34+B35+B36+B37+B38</f>
        <v>18175</v>
      </c>
      <c r="C39" s="58">
        <f>C30+C31+C33+C34+C35+C36+C37+C38</f>
        <v>0</v>
      </c>
      <c r="D39" s="58">
        <f>D30+D31+D33+D34+D35+D36+D37+D38</f>
        <v>18175</v>
      </c>
      <c r="E39" s="17"/>
      <c r="F39" s="21" t="s">
        <v>104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238</v>
      </c>
      <c r="G40" s="52">
        <v>262582</v>
      </c>
      <c r="H40" s="22"/>
      <c r="I40" s="58">
        <f>SUM(G40:H40)</f>
        <v>262582</v>
      </c>
    </row>
    <row r="41" spans="1:9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166</v>
      </c>
      <c r="B42" s="52">
        <v>3019743</v>
      </c>
      <c r="C42" s="52"/>
      <c r="D42" s="58">
        <f>SUM(B42:C42)</f>
        <v>3019743</v>
      </c>
      <c r="E42" s="17"/>
      <c r="F42" s="17" t="s">
        <v>240</v>
      </c>
      <c r="G42" s="52"/>
      <c r="H42" s="22"/>
      <c r="I42" s="58">
        <f t="shared" si="9"/>
        <v>0</v>
      </c>
    </row>
    <row r="43" spans="1:9" x14ac:dyDescent="0.25">
      <c r="A43" s="17" t="s">
        <v>68</v>
      </c>
      <c r="B43" s="52"/>
      <c r="C43" s="52"/>
      <c r="D43" s="58">
        <f t="shared" ref="D43:D46" si="10">SUM(B43:C43)</f>
        <v>0</v>
      </c>
      <c r="E43" s="17"/>
      <c r="F43" s="17" t="s">
        <v>246</v>
      </c>
      <c r="G43" s="52"/>
      <c r="H43" s="22"/>
      <c r="I43" s="58">
        <f t="shared" si="9"/>
        <v>0</v>
      </c>
    </row>
    <row r="44" spans="1:9" x14ac:dyDescent="0.25">
      <c r="A44" s="17" t="s">
        <v>69</v>
      </c>
      <c r="B44" s="52"/>
      <c r="C44" s="52"/>
      <c r="D44" s="58">
        <f t="shared" si="10"/>
        <v>0</v>
      </c>
      <c r="E44" s="17"/>
      <c r="F44" s="17" t="s">
        <v>241</v>
      </c>
      <c r="G44" s="52"/>
      <c r="H44" s="22"/>
      <c r="I44" s="58">
        <f t="shared" si="9"/>
        <v>0</v>
      </c>
    </row>
    <row r="45" spans="1:9" x14ac:dyDescent="0.25">
      <c r="A45" s="17" t="s">
        <v>70</v>
      </c>
      <c r="B45" s="52"/>
      <c r="C45" s="52"/>
      <c r="D45" s="58">
        <f t="shared" si="10"/>
        <v>0</v>
      </c>
      <c r="E45" s="17"/>
      <c r="F45" s="17" t="s">
        <v>242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-2045030</v>
      </c>
      <c r="C46" s="53"/>
      <c r="D46" s="59">
        <f t="shared" si="10"/>
        <v>-2045030</v>
      </c>
      <c r="E46" s="17"/>
      <c r="F46" s="17" t="s">
        <v>243</v>
      </c>
      <c r="G46" s="53">
        <v>400652</v>
      </c>
      <c r="H46" s="95">
        <f>-1*(H20+H32+H38)</f>
        <v>0</v>
      </c>
      <c r="I46" s="59">
        <f t="shared" si="9"/>
        <v>400652</v>
      </c>
    </row>
    <row r="47" spans="1:9" x14ac:dyDescent="0.25">
      <c r="A47" s="17" t="s">
        <v>71</v>
      </c>
      <c r="B47" s="58">
        <f>B42+B43+B44+B45+B46</f>
        <v>974713</v>
      </c>
      <c r="C47" s="58">
        <f t="shared" ref="C47:D47" si="11">C42+C43+C44+C45+C46</f>
        <v>0</v>
      </c>
      <c r="D47" s="58">
        <f t="shared" si="11"/>
        <v>974713</v>
      </c>
      <c r="E47" s="17"/>
      <c r="F47" s="17" t="s">
        <v>244</v>
      </c>
      <c r="G47" s="58">
        <f>SUM(G40:G46)</f>
        <v>663234</v>
      </c>
      <c r="H47" s="61">
        <f t="shared" ref="H47:I47" si="12">SUM(H40:H46)</f>
        <v>0</v>
      </c>
      <c r="I47" s="58">
        <f t="shared" si="12"/>
        <v>663234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1446156</v>
      </c>
      <c r="C49" s="60">
        <f>C25+C39+C47</f>
        <v>0</v>
      </c>
      <c r="D49" s="60">
        <f>D25+D39+D47</f>
        <v>1446156</v>
      </c>
      <c r="E49" s="19"/>
      <c r="F49" s="83" t="s">
        <v>248</v>
      </c>
      <c r="G49" s="60">
        <f>G20+G32+G38+G47</f>
        <v>1446156</v>
      </c>
      <c r="H49" s="60">
        <f>H20+H32+H38+H47</f>
        <v>0</v>
      </c>
      <c r="I49" s="60">
        <f>I20+I32+I38+I47</f>
        <v>1446156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MBz9mnxtiR9WwJEuFXV4XlvBYPeLZaV44+oOcKcPq+YosuNG1qflyvIPbJeAuCZLjfDLdBQlhf41dh095oCJwg==" saltValue="IQwb51zdPVE/BdhFASE3o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12" zoomScaleNormal="100" workbookViewId="0">
      <selection activeCell="G51" sqref="G5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167</v>
      </c>
    </row>
    <row r="3" spans="1:9" x14ac:dyDescent="0.25">
      <c r="A3" s="57" t="str">
        <f>PriorYearBalanceSheet!A3</f>
        <v>Skyline Telecom Inc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72</v>
      </c>
      <c r="C6" s="9" t="s">
        <v>105</v>
      </c>
      <c r="D6" s="6" t="s">
        <v>107</v>
      </c>
      <c r="E6" s="6"/>
      <c r="F6" s="6"/>
      <c r="G6" s="9" t="s">
        <v>72</v>
      </c>
      <c r="H6" s="9" t="s">
        <v>105</v>
      </c>
      <c r="I6" s="3" t="s">
        <v>107</v>
      </c>
    </row>
    <row r="7" spans="1:9" x14ac:dyDescent="0.25">
      <c r="A7" s="7" t="s">
        <v>76</v>
      </c>
      <c r="B7" s="10" t="s">
        <v>74</v>
      </c>
      <c r="C7" s="10" t="s">
        <v>106</v>
      </c>
      <c r="D7" s="10" t="s">
        <v>74</v>
      </c>
      <c r="E7" s="10"/>
      <c r="F7" s="7" t="s">
        <v>75</v>
      </c>
      <c r="G7" s="10" t="s">
        <v>74</v>
      </c>
      <c r="H7" s="10" t="s">
        <v>106</v>
      </c>
      <c r="I7" s="4" t="s">
        <v>74</v>
      </c>
    </row>
    <row r="8" spans="1:9" x14ac:dyDescent="0.25">
      <c r="A8" s="8"/>
      <c r="B8" s="11" t="s">
        <v>249</v>
      </c>
      <c r="C8" s="11" t="s">
        <v>250</v>
      </c>
      <c r="D8" s="11" t="s">
        <v>259</v>
      </c>
      <c r="E8" s="11"/>
      <c r="F8" s="8"/>
      <c r="G8" s="11" t="s">
        <v>249</v>
      </c>
      <c r="H8" s="11" t="s">
        <v>250</v>
      </c>
      <c r="I8" s="5" t="s">
        <v>259</v>
      </c>
    </row>
    <row r="9" spans="1:9" x14ac:dyDescent="0.25">
      <c r="A9" s="20" t="s">
        <v>53</v>
      </c>
      <c r="B9" s="6"/>
      <c r="C9" s="6"/>
      <c r="D9" s="3"/>
      <c r="E9" s="6"/>
      <c r="F9" s="20" t="s">
        <v>77</v>
      </c>
      <c r="G9" s="2"/>
      <c r="H9" s="115"/>
      <c r="I9" s="3"/>
    </row>
    <row r="10" spans="1:9" x14ac:dyDescent="0.25">
      <c r="A10" s="17" t="s">
        <v>42</v>
      </c>
      <c r="B10" s="52">
        <v>364491</v>
      </c>
      <c r="C10" s="54"/>
      <c r="D10" s="58">
        <f>SUM(B10:C10)</f>
        <v>364491</v>
      </c>
      <c r="E10" s="17"/>
      <c r="F10" s="17" t="s">
        <v>78</v>
      </c>
      <c r="G10" s="52">
        <v>64991</v>
      </c>
      <c r="H10" s="54"/>
      <c r="I10" s="58">
        <f>SUM(G10:H10)</f>
        <v>64991</v>
      </c>
    </row>
    <row r="11" spans="1:9" x14ac:dyDescent="0.25">
      <c r="A11" s="17" t="s">
        <v>134</v>
      </c>
      <c r="B11" s="52"/>
      <c r="C11" s="54"/>
      <c r="D11" s="58">
        <f>SUM(B11:C11)</f>
        <v>0</v>
      </c>
      <c r="E11" s="17"/>
      <c r="F11" s="17" t="s">
        <v>81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43</v>
      </c>
      <c r="B12" s="22"/>
      <c r="C12" s="22"/>
      <c r="D12" s="16"/>
      <c r="E12" s="18"/>
      <c r="F12" s="17" t="s">
        <v>82</v>
      </c>
      <c r="G12" s="52"/>
      <c r="H12" s="54"/>
      <c r="I12" s="58">
        <f t="shared" si="0"/>
        <v>0</v>
      </c>
    </row>
    <row r="13" spans="1:9" x14ac:dyDescent="0.25">
      <c r="A13" s="17" t="s">
        <v>44</v>
      </c>
      <c r="B13" s="52">
        <v>56120</v>
      </c>
      <c r="C13" s="54"/>
      <c r="D13" s="58">
        <f>SUM(B13:C13)</f>
        <v>56120</v>
      </c>
      <c r="E13" s="17"/>
      <c r="F13" s="17" t="s">
        <v>83</v>
      </c>
      <c r="G13" s="52">
        <v>365</v>
      </c>
      <c r="H13" s="54"/>
      <c r="I13" s="58">
        <f t="shared" si="0"/>
        <v>365</v>
      </c>
    </row>
    <row r="14" spans="1:9" x14ac:dyDescent="0.25">
      <c r="A14" s="17" t="s">
        <v>47</v>
      </c>
      <c r="B14" s="52"/>
      <c r="C14" s="54"/>
      <c r="D14" s="58">
        <f t="shared" ref="D14:D15" si="1">SUM(B14:C14)</f>
        <v>0</v>
      </c>
      <c r="E14" s="17"/>
      <c r="F14" s="17" t="s">
        <v>84</v>
      </c>
      <c r="G14" s="52">
        <v>123205</v>
      </c>
      <c r="H14" s="54"/>
      <c r="I14" s="58">
        <f t="shared" si="0"/>
        <v>123205</v>
      </c>
    </row>
    <row r="15" spans="1:9" x14ac:dyDescent="0.25">
      <c r="A15" s="17" t="s">
        <v>45</v>
      </c>
      <c r="B15" s="52"/>
      <c r="C15" s="54"/>
      <c r="D15" s="58">
        <f t="shared" si="1"/>
        <v>0</v>
      </c>
      <c r="E15" s="17"/>
      <c r="F15" s="17" t="s">
        <v>85</v>
      </c>
      <c r="G15" s="52"/>
      <c r="H15" s="54"/>
      <c r="I15" s="58">
        <f t="shared" si="0"/>
        <v>0</v>
      </c>
    </row>
    <row r="16" spans="1:9" x14ac:dyDescent="0.25">
      <c r="A16" s="17" t="s">
        <v>46</v>
      </c>
      <c r="B16" s="22"/>
      <c r="C16" s="22"/>
      <c r="D16" s="16"/>
      <c r="E16" s="18"/>
      <c r="F16" s="17" t="s">
        <v>86</v>
      </c>
      <c r="G16" s="52"/>
      <c r="H16" s="54"/>
      <c r="I16" s="58">
        <f t="shared" si="0"/>
        <v>0</v>
      </c>
    </row>
    <row r="17" spans="1:9" x14ac:dyDescent="0.25">
      <c r="A17" s="17" t="s">
        <v>44</v>
      </c>
      <c r="B17" s="52"/>
      <c r="C17" s="54"/>
      <c r="D17" s="58">
        <f>SUM(B17:C17)</f>
        <v>0</v>
      </c>
      <c r="E17" s="18"/>
      <c r="F17" s="17" t="s">
        <v>87</v>
      </c>
      <c r="G17" s="52"/>
      <c r="H17" s="54"/>
      <c r="I17" s="58">
        <f t="shared" si="0"/>
        <v>0</v>
      </c>
    </row>
    <row r="18" spans="1:9" x14ac:dyDescent="0.25">
      <c r="A18" s="17" t="s">
        <v>47</v>
      </c>
      <c r="B18" s="52"/>
      <c r="C18" s="54"/>
      <c r="D18" s="58">
        <f t="shared" ref="D18:D24" si="2">SUM(B18:C18)</f>
        <v>0</v>
      </c>
      <c r="E18" s="17"/>
      <c r="F18" s="17" t="s">
        <v>88</v>
      </c>
      <c r="G18" s="52"/>
      <c r="H18" s="54"/>
      <c r="I18" s="58">
        <f t="shared" si="0"/>
        <v>0</v>
      </c>
    </row>
    <row r="19" spans="1:9" x14ac:dyDescent="0.25">
      <c r="A19" s="17" t="s">
        <v>45</v>
      </c>
      <c r="B19" s="52"/>
      <c r="C19" s="54"/>
      <c r="D19" s="58">
        <f t="shared" si="2"/>
        <v>0</v>
      </c>
      <c r="E19" s="17"/>
      <c r="F19" s="17" t="s">
        <v>89</v>
      </c>
      <c r="G19" s="53"/>
      <c r="H19" s="113"/>
      <c r="I19" s="59">
        <f t="shared" si="0"/>
        <v>0</v>
      </c>
    </row>
    <row r="20" spans="1:9" x14ac:dyDescent="0.25">
      <c r="A20" s="17" t="s">
        <v>48</v>
      </c>
      <c r="B20" s="52"/>
      <c r="C20" s="54"/>
      <c r="D20" s="58">
        <f t="shared" si="2"/>
        <v>0</v>
      </c>
      <c r="E20" s="17"/>
      <c r="F20" s="17" t="s">
        <v>109</v>
      </c>
      <c r="G20" s="58">
        <f>SUM(G10:G19)</f>
        <v>188561</v>
      </c>
      <c r="H20" s="58">
        <f>SUM(H10:H19)</f>
        <v>0</v>
      </c>
      <c r="I20" s="58">
        <f t="shared" ref="I20" si="3">SUM(I10:I19)</f>
        <v>188561</v>
      </c>
    </row>
    <row r="21" spans="1:9" x14ac:dyDescent="0.25">
      <c r="A21" s="17" t="s">
        <v>49</v>
      </c>
      <c r="B21" s="52"/>
      <c r="C21" s="54"/>
      <c r="D21" s="58">
        <f t="shared" si="2"/>
        <v>0</v>
      </c>
      <c r="E21" s="17"/>
      <c r="F21" s="21" t="s">
        <v>91</v>
      </c>
      <c r="G21" s="13"/>
      <c r="H21" s="17"/>
      <c r="I21" s="14"/>
    </row>
    <row r="22" spans="1:9" x14ac:dyDescent="0.25">
      <c r="A22" s="17" t="s">
        <v>50</v>
      </c>
      <c r="B22" s="52">
        <v>416</v>
      </c>
      <c r="C22" s="54"/>
      <c r="D22" s="58">
        <f t="shared" si="2"/>
        <v>416</v>
      </c>
      <c r="E22" s="17"/>
      <c r="F22" s="17" t="s">
        <v>92</v>
      </c>
      <c r="G22" s="52">
        <v>258104</v>
      </c>
      <c r="H22" s="54"/>
      <c r="I22" s="58">
        <f>SUM(G22:H22)</f>
        <v>258104</v>
      </c>
    </row>
    <row r="23" spans="1:9" x14ac:dyDescent="0.25">
      <c r="A23" s="17" t="s">
        <v>51</v>
      </c>
      <c r="B23" s="52">
        <v>24702</v>
      </c>
      <c r="C23" s="54"/>
      <c r="D23" s="58">
        <f t="shared" si="2"/>
        <v>24702</v>
      </c>
      <c r="E23" s="17"/>
      <c r="F23" s="17" t="s">
        <v>93</v>
      </c>
      <c r="G23" s="52">
        <v>155258</v>
      </c>
      <c r="H23" s="54"/>
      <c r="I23" s="58">
        <f t="shared" ref="I23:I25" si="4">SUM(G23:H23)</f>
        <v>155258</v>
      </c>
    </row>
    <row r="24" spans="1:9" x14ac:dyDescent="0.25">
      <c r="A24" s="17" t="s">
        <v>52</v>
      </c>
      <c r="B24" s="53"/>
      <c r="C24" s="113"/>
      <c r="D24" s="59">
        <f t="shared" si="2"/>
        <v>0</v>
      </c>
      <c r="E24" s="17"/>
      <c r="F24" s="17" t="s">
        <v>94</v>
      </c>
      <c r="G24" s="52"/>
      <c r="H24" s="54"/>
      <c r="I24" s="58">
        <f t="shared" si="4"/>
        <v>0</v>
      </c>
    </row>
    <row r="25" spans="1:9" x14ac:dyDescent="0.25">
      <c r="A25" s="17" t="s">
        <v>41</v>
      </c>
      <c r="B25" s="58">
        <f>B10+B11+B13+B14+B15+B17+B18+B19+B20+B21+B22+B23+B24</f>
        <v>445729</v>
      </c>
      <c r="C25" s="58">
        <f>C10+C11+C13+C14+C15+C17+C18+C19+C20+C21+C22+C23+C24</f>
        <v>0</v>
      </c>
      <c r="D25" s="58">
        <f t="shared" ref="D25" si="5">D10+D11+D13+D14+D15+D17+D18+D19+D20+D21+D22+D23+D24</f>
        <v>445729</v>
      </c>
      <c r="E25" s="17"/>
      <c r="F25" s="17" t="s">
        <v>95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2"/>
      <c r="E26" s="17"/>
      <c r="F26" s="17" t="s">
        <v>96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97</v>
      </c>
      <c r="G27" s="52"/>
      <c r="H27" s="54"/>
      <c r="I27" s="58">
        <f t="shared" si="6"/>
        <v>0</v>
      </c>
    </row>
    <row r="28" spans="1:9" x14ac:dyDescent="0.25">
      <c r="A28" s="21" t="s">
        <v>54</v>
      </c>
      <c r="B28" s="30"/>
      <c r="C28" s="18"/>
      <c r="D28" s="14"/>
      <c r="E28" s="17"/>
      <c r="F28" s="17" t="s">
        <v>135</v>
      </c>
      <c r="G28" s="52"/>
      <c r="H28" s="54"/>
      <c r="I28" s="58">
        <f t="shared" si="6"/>
        <v>0</v>
      </c>
    </row>
    <row r="29" spans="1:9" x14ac:dyDescent="0.25">
      <c r="A29" s="17" t="s">
        <v>59</v>
      </c>
      <c r="B29" s="31"/>
      <c r="C29" s="22"/>
      <c r="D29" s="16"/>
      <c r="E29" s="18"/>
      <c r="F29" s="17" t="s">
        <v>98</v>
      </c>
      <c r="G29" s="52"/>
      <c r="H29" s="54"/>
      <c r="I29" s="58">
        <f t="shared" si="6"/>
        <v>0</v>
      </c>
    </row>
    <row r="30" spans="1:9" x14ac:dyDescent="0.25">
      <c r="A30" s="17" t="s">
        <v>55</v>
      </c>
      <c r="B30" s="52"/>
      <c r="C30" s="54"/>
      <c r="D30" s="58">
        <f>SUM(B30:C30)</f>
        <v>0</v>
      </c>
      <c r="E30" s="17"/>
      <c r="F30" s="17" t="s">
        <v>99</v>
      </c>
      <c r="G30" s="52"/>
      <c r="H30" s="54"/>
      <c r="I30" s="58">
        <f t="shared" si="6"/>
        <v>0</v>
      </c>
    </row>
    <row r="31" spans="1:9" x14ac:dyDescent="0.25">
      <c r="A31" s="17" t="s">
        <v>56</v>
      </c>
      <c r="B31" s="52"/>
      <c r="C31" s="54"/>
      <c r="D31" s="58">
        <f>SUM(B31:C31)</f>
        <v>0</v>
      </c>
      <c r="E31" s="17"/>
      <c r="F31" s="17" t="s">
        <v>100</v>
      </c>
      <c r="G31" s="53"/>
      <c r="H31" s="113"/>
      <c r="I31" s="59">
        <f t="shared" si="6"/>
        <v>0</v>
      </c>
    </row>
    <row r="32" spans="1:9" x14ac:dyDescent="0.25">
      <c r="A32" s="17" t="s">
        <v>60</v>
      </c>
      <c r="B32" s="31"/>
      <c r="C32" s="22"/>
      <c r="D32" s="16"/>
      <c r="E32" s="18"/>
      <c r="F32" s="17" t="s">
        <v>108</v>
      </c>
      <c r="G32" s="121">
        <f>SUM(G22:G31)</f>
        <v>413362</v>
      </c>
      <c r="H32" s="82">
        <f>SUM(H22:H31)</f>
        <v>0</v>
      </c>
      <c r="I32" s="58">
        <f>SUM(I22:I31)</f>
        <v>413362</v>
      </c>
    </row>
    <row r="33" spans="1:11" x14ac:dyDescent="0.25">
      <c r="A33" s="17" t="s">
        <v>57</v>
      </c>
      <c r="B33" s="52"/>
      <c r="C33" s="54"/>
      <c r="D33" s="58">
        <f>SUM(B33:C33)</f>
        <v>0</v>
      </c>
      <c r="E33" s="17"/>
      <c r="F33" s="21" t="s">
        <v>102</v>
      </c>
      <c r="G33" s="17"/>
      <c r="H33" s="14"/>
      <c r="I33" s="14"/>
    </row>
    <row r="34" spans="1:11" x14ac:dyDescent="0.25">
      <c r="A34" s="17" t="s">
        <v>58</v>
      </c>
      <c r="B34" s="52"/>
      <c r="C34" s="54"/>
      <c r="D34" s="58">
        <f t="shared" ref="D34:D38" si="7">SUM(B34:C34)</f>
        <v>0</v>
      </c>
      <c r="E34" s="17"/>
      <c r="F34" s="17" t="s">
        <v>103</v>
      </c>
      <c r="G34" s="52">
        <v>74770</v>
      </c>
      <c r="H34" s="118"/>
      <c r="I34" s="58">
        <f>SUM(G34:H34)</f>
        <v>74770</v>
      </c>
    </row>
    <row r="35" spans="1:11" x14ac:dyDescent="0.25">
      <c r="A35" s="17" t="s">
        <v>158</v>
      </c>
      <c r="B35" s="52"/>
      <c r="C35" s="69">
        <f>-1*(C25+C30+C31+C33+C34+C36+C37+C38+C47)</f>
        <v>0</v>
      </c>
      <c r="D35" s="58">
        <f t="shared" si="7"/>
        <v>0</v>
      </c>
      <c r="E35" s="17"/>
      <c r="F35" s="18" t="s">
        <v>236</v>
      </c>
      <c r="G35" s="52"/>
      <c r="H35" s="52"/>
      <c r="I35" s="58">
        <f>SUM(G35:H35)</f>
        <v>0</v>
      </c>
    </row>
    <row r="36" spans="1:11" x14ac:dyDescent="0.25">
      <c r="A36" s="17" t="s">
        <v>62</v>
      </c>
      <c r="B36" s="52"/>
      <c r="C36" s="54"/>
      <c r="D36" s="58">
        <f t="shared" si="7"/>
        <v>0</v>
      </c>
      <c r="E36" s="17"/>
      <c r="F36" s="17" t="s">
        <v>263</v>
      </c>
      <c r="G36" s="52"/>
      <c r="H36" s="119"/>
      <c r="I36" s="58">
        <f t="shared" ref="I36:I37" si="8">SUM(G36:H36)</f>
        <v>0</v>
      </c>
    </row>
    <row r="37" spans="1:11" x14ac:dyDescent="0.25">
      <c r="A37" s="17" t="s">
        <v>63</v>
      </c>
      <c r="B37" s="52">
        <v>16635</v>
      </c>
      <c r="C37" s="54"/>
      <c r="D37" s="58">
        <f t="shared" si="7"/>
        <v>16635</v>
      </c>
      <c r="E37" s="17"/>
      <c r="F37" s="17" t="s">
        <v>235</v>
      </c>
      <c r="G37" s="53"/>
      <c r="H37" s="120"/>
      <c r="I37" s="59">
        <f t="shared" si="8"/>
        <v>0</v>
      </c>
    </row>
    <row r="38" spans="1:11" x14ac:dyDescent="0.25">
      <c r="A38" s="17" t="s">
        <v>64</v>
      </c>
      <c r="B38" s="53"/>
      <c r="C38" s="113"/>
      <c r="D38" s="59">
        <f t="shared" si="7"/>
        <v>0</v>
      </c>
      <c r="E38" s="17"/>
      <c r="F38" s="17" t="s">
        <v>237</v>
      </c>
      <c r="G38" s="58">
        <f>SUM(G34:G37)</f>
        <v>74770</v>
      </c>
      <c r="H38" s="58">
        <f>SUM(H34:H37)</f>
        <v>0</v>
      </c>
      <c r="I38" s="58">
        <f>SUM(I34:I37)</f>
        <v>74770</v>
      </c>
    </row>
    <row r="39" spans="1:11" x14ac:dyDescent="0.25">
      <c r="A39" s="17" t="s">
        <v>65</v>
      </c>
      <c r="B39" s="58">
        <f>B30+B31+B33+B34+B35+B36+B37+B38</f>
        <v>16635</v>
      </c>
      <c r="C39" s="58">
        <f>C30+C31+C33+C34+C35+C36+C37+C38</f>
        <v>0</v>
      </c>
      <c r="D39" s="58">
        <f t="shared" ref="D39" si="9">D30+D31+D33+D34+D35+D36+D37+D38</f>
        <v>16635</v>
      </c>
      <c r="E39" s="17"/>
      <c r="F39" s="21" t="s">
        <v>104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238</v>
      </c>
      <c r="G40" s="52">
        <v>262582</v>
      </c>
      <c r="H40" s="22"/>
      <c r="I40" s="58">
        <f>SUM(G40:H40)</f>
        <v>262582</v>
      </c>
    </row>
    <row r="41" spans="1:11" x14ac:dyDescent="0.25">
      <c r="A41" s="21" t="s">
        <v>66</v>
      </c>
      <c r="B41" s="17"/>
      <c r="C41" s="17"/>
      <c r="D41" s="14"/>
      <c r="E41" s="17"/>
      <c r="F41" s="17" t="s">
        <v>239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166</v>
      </c>
      <c r="B42" s="52">
        <v>3134406</v>
      </c>
      <c r="C42" s="52"/>
      <c r="D42" s="58">
        <f>SUM(B42:C42)</f>
        <v>3134406</v>
      </c>
      <c r="E42" s="17"/>
      <c r="F42" s="17" t="s">
        <v>240</v>
      </c>
      <c r="G42" s="52"/>
      <c r="H42" s="22"/>
      <c r="I42" s="58">
        <f t="shared" si="10"/>
        <v>0</v>
      </c>
    </row>
    <row r="43" spans="1:11" x14ac:dyDescent="0.25">
      <c r="A43" s="17" t="s">
        <v>68</v>
      </c>
      <c r="B43" s="52"/>
      <c r="C43" s="52"/>
      <c r="D43" s="58">
        <f t="shared" ref="D43:D46" si="11">SUM(B43:C43)</f>
        <v>0</v>
      </c>
      <c r="E43" s="17"/>
      <c r="F43" s="17" t="s">
        <v>246</v>
      </c>
      <c r="G43" s="52"/>
      <c r="H43" s="22"/>
      <c r="I43" s="58">
        <f t="shared" si="10"/>
        <v>0</v>
      </c>
    </row>
    <row r="44" spans="1:11" x14ac:dyDescent="0.25">
      <c r="A44" s="17" t="s">
        <v>69</v>
      </c>
      <c r="B44" s="52"/>
      <c r="C44" s="52"/>
      <c r="D44" s="58">
        <f t="shared" si="11"/>
        <v>0</v>
      </c>
      <c r="E44" s="17"/>
      <c r="F44" s="17" t="s">
        <v>241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70</v>
      </c>
      <c r="B45" s="52"/>
      <c r="C45" s="52"/>
      <c r="D45" s="58">
        <f t="shared" si="11"/>
        <v>0</v>
      </c>
      <c r="E45" s="17"/>
      <c r="F45" s="17" t="s">
        <v>242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-2254906</v>
      </c>
      <c r="C46" s="53"/>
      <c r="D46" s="59">
        <f t="shared" si="11"/>
        <v>-2254906</v>
      </c>
      <c r="E46" s="17"/>
      <c r="F46" s="17" t="s">
        <v>243</v>
      </c>
      <c r="G46" s="53">
        <v>402589</v>
      </c>
      <c r="H46" s="95">
        <f>-1*(H20+H32+H38)</f>
        <v>0</v>
      </c>
      <c r="I46" s="59">
        <f t="shared" si="10"/>
        <v>402589</v>
      </c>
    </row>
    <row r="47" spans="1:11" x14ac:dyDescent="0.25">
      <c r="A47" s="17" t="s">
        <v>71</v>
      </c>
      <c r="B47" s="58">
        <f>B42+B43+B44+B45+B46</f>
        <v>879500</v>
      </c>
      <c r="C47" s="58">
        <f t="shared" ref="C47:D47" si="12">C42+C43+C44+C45+C46</f>
        <v>0</v>
      </c>
      <c r="D47" s="58">
        <f t="shared" si="12"/>
        <v>879500</v>
      </c>
      <c r="E47" s="17"/>
      <c r="F47" s="17" t="s">
        <v>244</v>
      </c>
      <c r="G47" s="58">
        <f>SUM(G40:G46)</f>
        <v>665171</v>
      </c>
      <c r="H47" s="61">
        <f t="shared" ref="H47:I47" si="13">SUM(H40:H46)</f>
        <v>0</v>
      </c>
      <c r="I47" s="58">
        <f t="shared" si="13"/>
        <v>665171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3" t="s">
        <v>204</v>
      </c>
      <c r="B49" s="60">
        <f>B25+B39+B47</f>
        <v>1341864</v>
      </c>
      <c r="C49" s="60">
        <f t="shared" ref="C49:D49" si="14">C25+C39+C47</f>
        <v>0</v>
      </c>
      <c r="D49" s="60">
        <f t="shared" si="14"/>
        <v>1341864</v>
      </c>
      <c r="E49" s="19"/>
      <c r="F49" s="83" t="s">
        <v>247</v>
      </c>
      <c r="G49" s="60">
        <f>G20+G32+G38+G47</f>
        <v>1341864</v>
      </c>
      <c r="H49" s="60">
        <f>H20+H32+H38+H47</f>
        <v>0</v>
      </c>
      <c r="I49" s="60">
        <f>I20+I32+I38+I47</f>
        <v>1341864</v>
      </c>
    </row>
    <row r="50" spans="1:9" ht="15.75" thickTop="1" x14ac:dyDescent="0.25">
      <c r="A50" s="71" t="s">
        <v>176</v>
      </c>
      <c r="B50" s="12"/>
      <c r="C50" s="12"/>
      <c r="D50" s="12"/>
      <c r="E50" s="12"/>
      <c r="F50" s="71" t="s">
        <v>176</v>
      </c>
      <c r="G50" s="12"/>
      <c r="H50" s="12"/>
      <c r="I50" s="12"/>
    </row>
    <row r="51" spans="1:9" x14ac:dyDescent="0.25">
      <c r="A51" t="s">
        <v>205</v>
      </c>
      <c r="B51" s="65"/>
      <c r="C51" s="65"/>
      <c r="D51" s="65"/>
      <c r="E51" s="65"/>
      <c r="F51" t="s">
        <v>159</v>
      </c>
      <c r="G51" s="65"/>
      <c r="H51" s="65"/>
      <c r="I51" s="65"/>
    </row>
    <row r="52" spans="1:9" x14ac:dyDescent="0.25">
      <c r="A52" t="s">
        <v>173</v>
      </c>
      <c r="B52" s="65"/>
      <c r="C52" s="65"/>
      <c r="D52" s="65"/>
      <c r="E52" s="65"/>
      <c r="F52" t="s">
        <v>160</v>
      </c>
      <c r="G52" s="65"/>
      <c r="H52" s="65"/>
      <c r="I52" s="65"/>
    </row>
    <row r="53" spans="1:9" x14ac:dyDescent="0.25">
      <c r="A53" t="s">
        <v>174</v>
      </c>
      <c r="B53" s="65"/>
      <c r="C53" s="65"/>
      <c r="D53" s="65"/>
      <c r="E53" s="65"/>
      <c r="F53" t="s">
        <v>264</v>
      </c>
      <c r="G53" s="65"/>
      <c r="H53" s="65"/>
      <c r="I53" s="65"/>
    </row>
    <row r="54" spans="1:9" x14ac:dyDescent="0.25">
      <c r="A54" s="65" t="s">
        <v>265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+F3SE9oOFyS2A6PJJqMSSqr9JEY4+LyfRQLOHLeedKJs8rgrgBqcU1ebqaqNZu9iaeOQmwsdeazXFzwX6ezz3Q==" saltValue="5585bC/SZhwRHEOdC+kc6A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6" zoomScaleNormal="100" workbookViewId="0">
      <selection activeCell="A13" sqref="A1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167</v>
      </c>
    </row>
    <row r="3" spans="1:7" x14ac:dyDescent="0.25">
      <c r="A3" s="57" t="str">
        <f>PriorYearBalanceSheet!A3</f>
        <v>Skyline Telecom Inc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111</v>
      </c>
      <c r="C6" s="9" t="s">
        <v>111</v>
      </c>
      <c r="D6" s="9"/>
      <c r="E6" s="6"/>
      <c r="F6" s="9" t="s">
        <v>111</v>
      </c>
      <c r="G6" s="23" t="s">
        <v>111</v>
      </c>
    </row>
    <row r="7" spans="1:7" x14ac:dyDescent="0.25">
      <c r="A7" s="7" t="s">
        <v>76</v>
      </c>
      <c r="B7" s="10" t="s">
        <v>73</v>
      </c>
      <c r="C7" s="10" t="s">
        <v>114</v>
      </c>
      <c r="D7" s="10"/>
      <c r="E7" s="7" t="s">
        <v>75</v>
      </c>
      <c r="F7" s="10" t="s">
        <v>73</v>
      </c>
      <c r="G7" s="4" t="s">
        <v>114</v>
      </c>
    </row>
    <row r="8" spans="1:7" x14ac:dyDescent="0.25">
      <c r="A8" s="8"/>
      <c r="B8" s="11" t="s">
        <v>217</v>
      </c>
      <c r="C8" s="11" t="s">
        <v>253</v>
      </c>
      <c r="D8" s="11"/>
      <c r="E8" s="8"/>
      <c r="F8" s="11" t="s">
        <v>217</v>
      </c>
      <c r="G8" s="5" t="s">
        <v>253</v>
      </c>
    </row>
    <row r="9" spans="1:7" x14ac:dyDescent="0.25">
      <c r="A9" s="20" t="s">
        <v>53</v>
      </c>
      <c r="B9" s="6"/>
      <c r="C9" s="6"/>
      <c r="D9" s="6"/>
      <c r="E9" s="20" t="s">
        <v>77</v>
      </c>
      <c r="F9" s="6"/>
      <c r="G9" s="14"/>
    </row>
    <row r="10" spans="1:7" x14ac:dyDescent="0.25">
      <c r="A10" s="17" t="s">
        <v>42</v>
      </c>
      <c r="B10" s="32">
        <f>PriorYearBalanceSheet!D10</f>
        <v>305158</v>
      </c>
      <c r="C10" s="32">
        <f>'CurrentYearBalanceSheet '!D10</f>
        <v>364491</v>
      </c>
      <c r="D10" s="17"/>
      <c r="E10" s="17" t="s">
        <v>78</v>
      </c>
      <c r="F10" s="32">
        <f>PriorYearBalanceSheet!I10</f>
        <v>52146</v>
      </c>
      <c r="G10" s="32">
        <f>'CurrentYearBalanceSheet '!I10</f>
        <v>64991</v>
      </c>
    </row>
    <row r="11" spans="1:7" x14ac:dyDescent="0.25">
      <c r="A11" s="17" t="s">
        <v>134</v>
      </c>
      <c r="B11" s="32">
        <f>PriorYearBalanceSheet!D11</f>
        <v>0</v>
      </c>
      <c r="C11" s="32">
        <f>'CurrentYearBalanceSheet '!D11</f>
        <v>0</v>
      </c>
      <c r="D11" s="17"/>
      <c r="E11" s="17" t="s">
        <v>81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43</v>
      </c>
      <c r="B12" s="22"/>
      <c r="C12" s="22"/>
      <c r="D12" s="18"/>
      <c r="E12" s="17" t="s">
        <v>82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44</v>
      </c>
      <c r="B13" s="32">
        <f>PriorYearBalanceSheet!D13</f>
        <v>104236</v>
      </c>
      <c r="C13" s="32">
        <f>'CurrentYearBalanceSheet '!D13</f>
        <v>56120</v>
      </c>
      <c r="D13" s="17"/>
      <c r="E13" s="17" t="s">
        <v>83</v>
      </c>
      <c r="F13" s="32">
        <f>PriorYearBalanceSheet!I13</f>
        <v>665</v>
      </c>
      <c r="G13" s="32">
        <f>'CurrentYearBalanceSheet '!I13</f>
        <v>365</v>
      </c>
    </row>
    <row r="14" spans="1:7" x14ac:dyDescent="0.25">
      <c r="A14" s="17" t="s">
        <v>47</v>
      </c>
      <c r="B14" s="32">
        <f>PriorYearBalanceSheet!D14</f>
        <v>0</v>
      </c>
      <c r="C14" s="32">
        <f>'CurrentYearBalanceSheet '!D14</f>
        <v>0</v>
      </c>
      <c r="D14" s="17"/>
      <c r="E14" s="17" t="s">
        <v>84</v>
      </c>
      <c r="F14" s="32">
        <f>PriorYearBalanceSheet!I14</f>
        <v>117102</v>
      </c>
      <c r="G14" s="32">
        <f>'CurrentYearBalanceSheet '!I14</f>
        <v>123205</v>
      </c>
    </row>
    <row r="15" spans="1:7" x14ac:dyDescent="0.25">
      <c r="A15" s="17" t="s">
        <v>45</v>
      </c>
      <c r="B15" s="32">
        <f>PriorYearBalanceSheet!D15</f>
        <v>0</v>
      </c>
      <c r="C15" s="32">
        <f>'CurrentYearBalanceSheet '!D15</f>
        <v>0</v>
      </c>
      <c r="D15" s="17"/>
      <c r="E15" s="17" t="s">
        <v>85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46</v>
      </c>
      <c r="B16" s="22"/>
      <c r="C16" s="22"/>
      <c r="D16" s="18"/>
      <c r="E16" s="17" t="s">
        <v>86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44</v>
      </c>
      <c r="B17" s="32">
        <f>PriorYearBalanceSheet!D17</f>
        <v>0</v>
      </c>
      <c r="C17" s="32">
        <f>'CurrentYearBalanceSheet '!D17</f>
        <v>0</v>
      </c>
      <c r="D17" s="17"/>
      <c r="E17" s="17" t="s">
        <v>87</v>
      </c>
      <c r="F17" s="32">
        <f>PriorYearBalanceSheet!I17</f>
        <v>0</v>
      </c>
      <c r="G17" s="32">
        <f>'CurrentYearBalanceSheet '!I17</f>
        <v>0</v>
      </c>
    </row>
    <row r="18" spans="1:7" x14ac:dyDescent="0.25">
      <c r="A18" s="17" t="s">
        <v>47</v>
      </c>
      <c r="B18" s="32">
        <f>PriorYearBalanceSheet!D18</f>
        <v>0</v>
      </c>
      <c r="C18" s="32">
        <f>'CurrentYearBalanceSheet '!D18</f>
        <v>0</v>
      </c>
      <c r="D18" s="17"/>
      <c r="E18" s="17" t="s">
        <v>88</v>
      </c>
      <c r="F18" s="32">
        <f>PriorYearBalanceSheet!I18</f>
        <v>0</v>
      </c>
      <c r="G18" s="32">
        <f>'CurrentYearBalanceSheet '!I18</f>
        <v>0</v>
      </c>
    </row>
    <row r="19" spans="1:7" x14ac:dyDescent="0.25">
      <c r="A19" s="17" t="s">
        <v>45</v>
      </c>
      <c r="B19" s="32">
        <f>PriorYearBalanceSheet!D19</f>
        <v>0</v>
      </c>
      <c r="C19" s="32">
        <f>'CurrentYearBalanceSheet '!D19</f>
        <v>0</v>
      </c>
      <c r="D19" s="17"/>
      <c r="E19" s="17" t="s">
        <v>89</v>
      </c>
      <c r="F19" s="33">
        <f>PriorYearBalanceSheet!I19</f>
        <v>0</v>
      </c>
      <c r="G19" s="32">
        <f>'CurrentYearBalanceSheet '!I19</f>
        <v>0</v>
      </c>
    </row>
    <row r="20" spans="1:7" x14ac:dyDescent="0.25">
      <c r="A20" s="17" t="s">
        <v>48</v>
      </c>
      <c r="B20" s="32">
        <f>PriorYearBalanceSheet!D20</f>
        <v>0</v>
      </c>
      <c r="C20" s="32">
        <f>'CurrentYearBalanceSheet '!D20</f>
        <v>0</v>
      </c>
      <c r="D20" s="17"/>
      <c r="E20" s="17" t="s">
        <v>90</v>
      </c>
      <c r="F20" s="36">
        <f>SUM(F10:F19)</f>
        <v>169913</v>
      </c>
      <c r="G20" s="35">
        <f>SUM(G10:G19)</f>
        <v>188561</v>
      </c>
    </row>
    <row r="21" spans="1:7" x14ac:dyDescent="0.25">
      <c r="A21" s="17" t="s">
        <v>49</v>
      </c>
      <c r="B21" s="32">
        <f>PriorYearBalanceSheet!D21</f>
        <v>0</v>
      </c>
      <c r="C21" s="32">
        <f>'CurrentYearBalanceSheet '!D21</f>
        <v>0</v>
      </c>
      <c r="D21" s="17"/>
      <c r="E21" s="21" t="s">
        <v>91</v>
      </c>
      <c r="F21" s="17"/>
      <c r="G21" s="14"/>
    </row>
    <row r="22" spans="1:7" x14ac:dyDescent="0.25">
      <c r="A22" s="17" t="s">
        <v>50</v>
      </c>
      <c r="B22" s="32">
        <f>PriorYearBalanceSheet!D22</f>
        <v>581</v>
      </c>
      <c r="C22" s="32">
        <f>'CurrentYearBalanceSheet '!D22</f>
        <v>416</v>
      </c>
      <c r="D22" s="17"/>
      <c r="E22" s="17" t="s">
        <v>92</v>
      </c>
      <c r="F22" s="32">
        <f>PriorYearBalanceSheet!I22</f>
        <v>336048</v>
      </c>
      <c r="G22" s="32">
        <f>'CurrentYearBalanceSheet '!I22</f>
        <v>258104</v>
      </c>
    </row>
    <row r="23" spans="1:7" x14ac:dyDescent="0.25">
      <c r="A23" s="17" t="s">
        <v>51</v>
      </c>
      <c r="B23" s="32">
        <f>PriorYearBalanceSheet!D23</f>
        <v>43293</v>
      </c>
      <c r="C23" s="32">
        <f>'CurrentYearBalanceSheet '!D23</f>
        <v>24702</v>
      </c>
      <c r="D23" s="17"/>
      <c r="E23" s="17" t="s">
        <v>93</v>
      </c>
      <c r="F23" s="32">
        <f>PriorYearBalanceSheet!I23</f>
        <v>201091</v>
      </c>
      <c r="G23" s="32">
        <f>'CurrentYearBalanceSheet '!I23</f>
        <v>155258</v>
      </c>
    </row>
    <row r="24" spans="1:7" x14ac:dyDescent="0.25">
      <c r="A24" s="17" t="s">
        <v>52</v>
      </c>
      <c r="B24" s="33">
        <f>PriorYearBalanceSheet!D24</f>
        <v>0</v>
      </c>
      <c r="C24" s="33">
        <f>'CurrentYearBalanceSheet '!D24</f>
        <v>0</v>
      </c>
      <c r="D24" s="17"/>
      <c r="E24" s="17" t="s">
        <v>94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41</v>
      </c>
      <c r="B25" s="32">
        <f>B10+B11+B13+B14+B15+B17+B18+B19+B20+B21+B22+B23+B24</f>
        <v>453268</v>
      </c>
      <c r="C25" s="32">
        <f>C10+C11+C13+C14+C15+C17+C18+C19+C20+C21+C22+C23+C24</f>
        <v>445729</v>
      </c>
      <c r="D25" s="17"/>
      <c r="E25" s="17" t="s">
        <v>95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96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97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54</v>
      </c>
      <c r="B28" s="17"/>
      <c r="C28" s="17"/>
      <c r="D28" s="17"/>
      <c r="E28" s="17" t="s">
        <v>135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59</v>
      </c>
      <c r="B29" s="22"/>
      <c r="C29" s="22"/>
      <c r="D29" s="18"/>
      <c r="E29" s="17" t="s">
        <v>98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55</v>
      </c>
      <c r="B30" s="32">
        <f>PriorYearBalanceSheet!D30</f>
        <v>0</v>
      </c>
      <c r="C30" s="32">
        <f>'CurrentYearBalanceSheet '!D30</f>
        <v>0</v>
      </c>
      <c r="D30" s="17"/>
      <c r="E30" s="17" t="s">
        <v>99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56</v>
      </c>
      <c r="B31" s="32">
        <f>PriorYearBalanceSheet!D31</f>
        <v>0</v>
      </c>
      <c r="C31" s="32">
        <f>'CurrentYearBalanceSheet '!D31</f>
        <v>0</v>
      </c>
      <c r="D31" s="17"/>
      <c r="E31" s="17" t="s">
        <v>100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60</v>
      </c>
      <c r="B32" s="22"/>
      <c r="C32" s="22"/>
      <c r="D32" s="18"/>
      <c r="E32" s="17" t="s">
        <v>101</v>
      </c>
      <c r="F32" s="32">
        <f>SUM(F22:F31)</f>
        <v>537139</v>
      </c>
      <c r="G32" s="32">
        <f>SUM(G22:G31)</f>
        <v>413362</v>
      </c>
    </row>
    <row r="33" spans="1:7" x14ac:dyDescent="0.25">
      <c r="A33" s="17" t="s">
        <v>57</v>
      </c>
      <c r="B33" s="32">
        <f>PriorYearBalanceSheet!D33</f>
        <v>0</v>
      </c>
      <c r="C33" s="32">
        <f>'CurrentYearBalanceSheet '!D33</f>
        <v>0</v>
      </c>
      <c r="D33" s="17"/>
      <c r="E33" s="21" t="s">
        <v>102</v>
      </c>
      <c r="F33" s="17"/>
      <c r="G33" s="14"/>
    </row>
    <row r="34" spans="1:7" x14ac:dyDescent="0.25">
      <c r="A34" s="17" t="s">
        <v>58</v>
      </c>
      <c r="B34" s="32">
        <f>PriorYearBalanceSheet!D34</f>
        <v>0</v>
      </c>
      <c r="C34" s="32">
        <f>'CurrentYearBalanceSheet '!D34</f>
        <v>0</v>
      </c>
      <c r="D34" s="17"/>
      <c r="E34" s="17" t="s">
        <v>103</v>
      </c>
      <c r="F34" s="32">
        <f>PriorYearBalanceSheet!I34</f>
        <v>75870</v>
      </c>
      <c r="G34" s="32">
        <f>'CurrentYearBalanceSheet '!I34</f>
        <v>74770</v>
      </c>
    </row>
    <row r="35" spans="1:7" x14ac:dyDescent="0.25">
      <c r="A35" s="17" t="s">
        <v>61</v>
      </c>
      <c r="B35" s="32">
        <f>PriorYearBalanceSheet!D35</f>
        <v>0</v>
      </c>
      <c r="C35" s="32">
        <f>'CurrentYearBalanceSheet '!D35</f>
        <v>0</v>
      </c>
      <c r="D35" s="17"/>
      <c r="E35" s="18" t="s">
        <v>236</v>
      </c>
      <c r="F35" s="32">
        <f>PriorYearBalanceSheet!I35</f>
        <v>0</v>
      </c>
      <c r="G35" s="32">
        <f>'CurrentYearBalanceSheet '!I35</f>
        <v>0</v>
      </c>
    </row>
    <row r="36" spans="1:7" x14ac:dyDescent="0.25">
      <c r="A36" s="17" t="s">
        <v>62</v>
      </c>
      <c r="B36" s="32">
        <f>PriorYearBalanceSheet!D36</f>
        <v>0</v>
      </c>
      <c r="C36" s="32">
        <f>'CurrentYearBalanceSheet '!D36</f>
        <v>0</v>
      </c>
      <c r="D36" s="17"/>
      <c r="E36" s="17" t="s">
        <v>251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63</v>
      </c>
      <c r="B37" s="32">
        <f>PriorYearBalanceSheet!D37</f>
        <v>18175</v>
      </c>
      <c r="C37" s="32">
        <f>'CurrentYearBalanceSheet '!D37</f>
        <v>16635</v>
      </c>
      <c r="D37" s="17"/>
      <c r="E37" s="17" t="s">
        <v>235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64</v>
      </c>
      <c r="B38" s="33">
        <f>PriorYearBalanceSheet!D38</f>
        <v>0</v>
      </c>
      <c r="C38" s="33">
        <f>'CurrentYearBalanceSheet '!D38</f>
        <v>0</v>
      </c>
      <c r="D38" s="17"/>
      <c r="E38" s="17" t="s">
        <v>237</v>
      </c>
      <c r="F38" s="32">
        <f>SUM(F34:F37)</f>
        <v>75870</v>
      </c>
      <c r="G38" s="32">
        <f>SUM(G34:G37)</f>
        <v>74770</v>
      </c>
    </row>
    <row r="39" spans="1:7" x14ac:dyDescent="0.25">
      <c r="A39" s="17" t="s">
        <v>65</v>
      </c>
      <c r="B39" s="32">
        <f>B30+B31+B33+B34+B35+B36+B37+B38</f>
        <v>18175</v>
      </c>
      <c r="C39" s="32">
        <f>C30+C31+C33+C34+C35+C36+C37+C38</f>
        <v>16635</v>
      </c>
      <c r="D39" s="17"/>
      <c r="E39" s="21" t="s">
        <v>104</v>
      </c>
      <c r="F39" s="17"/>
      <c r="G39" s="14"/>
    </row>
    <row r="40" spans="1:7" x14ac:dyDescent="0.25">
      <c r="A40" s="17"/>
      <c r="B40" s="17"/>
      <c r="C40" s="17"/>
      <c r="D40" s="17"/>
      <c r="E40" s="17" t="s">
        <v>238</v>
      </c>
      <c r="F40" s="32">
        <f>PriorYearBalanceSheet!I40</f>
        <v>262582</v>
      </c>
      <c r="G40" s="32">
        <f>'CurrentYearBalanceSheet '!I40</f>
        <v>262582</v>
      </c>
    </row>
    <row r="41" spans="1:7" x14ac:dyDescent="0.25">
      <c r="A41" s="21" t="s">
        <v>66</v>
      </c>
      <c r="B41" s="17"/>
      <c r="C41" s="17"/>
      <c r="D41" s="17"/>
      <c r="E41" s="17" t="s">
        <v>239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67</v>
      </c>
      <c r="B42" s="32">
        <f>PriorYearBalanceSheet!D42</f>
        <v>3019743</v>
      </c>
      <c r="C42" s="32">
        <f>'CurrentYearBalanceSheet '!D42</f>
        <v>3134406</v>
      </c>
      <c r="D42" s="17"/>
      <c r="E42" s="17" t="s">
        <v>240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68</v>
      </c>
      <c r="B43" s="32">
        <f>PriorYearBalanceSheet!D43</f>
        <v>0</v>
      </c>
      <c r="C43" s="32">
        <f>'CurrentYearBalanceSheet '!D43</f>
        <v>0</v>
      </c>
      <c r="D43" s="17"/>
      <c r="E43" s="17" t="s">
        <v>246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69</v>
      </c>
      <c r="B44" s="32">
        <f>PriorYearBalanceSheet!D44</f>
        <v>0</v>
      </c>
      <c r="C44" s="32">
        <f>'CurrentYearBalanceSheet '!D44</f>
        <v>0</v>
      </c>
      <c r="D44" s="17"/>
      <c r="E44" s="17" t="s">
        <v>241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70</v>
      </c>
      <c r="B45" s="32">
        <f>PriorYearBalanceSheet!D45</f>
        <v>0</v>
      </c>
      <c r="C45" s="32">
        <f>'CurrentYearBalanceSheet '!D45</f>
        <v>0</v>
      </c>
      <c r="D45" s="17"/>
      <c r="E45" s="17" t="s">
        <v>242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113</v>
      </c>
      <c r="B46" s="33">
        <f>PriorYearBalanceSheet!D46</f>
        <v>-2045030</v>
      </c>
      <c r="C46" s="33">
        <f>'CurrentYearBalanceSheet '!D46</f>
        <v>-2254906</v>
      </c>
      <c r="D46" s="17"/>
      <c r="E46" s="17" t="s">
        <v>252</v>
      </c>
      <c r="F46" s="33">
        <f>PriorYearBalanceSheet!I46</f>
        <v>400652</v>
      </c>
      <c r="G46" s="33">
        <f>'CurrentYearBalanceSheet '!I46</f>
        <v>402589</v>
      </c>
    </row>
    <row r="47" spans="1:7" x14ac:dyDescent="0.25">
      <c r="A47" s="17" t="s">
        <v>71</v>
      </c>
      <c r="B47" s="32">
        <f>SUM(B42:B46)</f>
        <v>974713</v>
      </c>
      <c r="C47" s="32">
        <f>SUM(C42:C46)</f>
        <v>879500</v>
      </c>
      <c r="D47" s="17"/>
      <c r="E47" s="17" t="s">
        <v>244</v>
      </c>
      <c r="F47" s="32">
        <f>SUM(F40:F46)</f>
        <v>663234</v>
      </c>
      <c r="G47" s="32">
        <f>SUM(G40:G46)</f>
        <v>665171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204</v>
      </c>
      <c r="B49" s="34">
        <f>B25+B39+B47</f>
        <v>1446156</v>
      </c>
      <c r="C49" s="34">
        <f>C25+C39+C47</f>
        <v>1341864</v>
      </c>
      <c r="D49" s="17"/>
      <c r="E49" s="21" t="s">
        <v>245</v>
      </c>
      <c r="F49" s="34">
        <f>F20+F32+F38+F47</f>
        <v>1446156</v>
      </c>
      <c r="G49" s="34">
        <f>G20+G32+G38+G47</f>
        <v>1341864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186</v>
      </c>
      <c r="B51" s="65"/>
      <c r="C51" s="65"/>
      <c r="D51" s="65"/>
      <c r="E51" s="65"/>
      <c r="F51" s="65"/>
      <c r="G51" s="65"/>
    </row>
    <row r="52" spans="1:7" x14ac:dyDescent="0.25">
      <c r="A52" t="s">
        <v>112</v>
      </c>
      <c r="B52" s="65"/>
      <c r="C52" s="65"/>
      <c r="D52" s="65"/>
      <c r="E52" s="65"/>
      <c r="F52" s="65"/>
      <c r="G52" s="65"/>
    </row>
    <row r="53" spans="1:7" x14ac:dyDescent="0.25">
      <c r="A53" t="s">
        <v>193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tOiZJjL8baD49YNewZ44WHImLo0yODug/O8dWZM+l+gf6Qk0C85D7lOTdQuy9RGZGzBBxN9adBt9yerWT1AoOg==" saltValue="w2ldjgyasjR027Q2W9HJU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A13" sqref="A13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Skyline Telecom Inc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169</v>
      </c>
      <c r="D6" s="9" t="s">
        <v>107</v>
      </c>
      <c r="E6" s="9" t="s">
        <v>107</v>
      </c>
      <c r="F6" s="23" t="s">
        <v>121</v>
      </c>
    </row>
    <row r="7" spans="1:6" x14ac:dyDescent="0.25">
      <c r="A7" s="17" t="s">
        <v>0</v>
      </c>
      <c r="B7" s="10" t="s">
        <v>153</v>
      </c>
      <c r="C7" s="10" t="s">
        <v>123</v>
      </c>
      <c r="D7" s="10" t="s">
        <v>74</v>
      </c>
      <c r="E7" s="10" t="s">
        <v>74</v>
      </c>
      <c r="F7" s="4" t="s">
        <v>122</v>
      </c>
    </row>
    <row r="8" spans="1:6" x14ac:dyDescent="0.25">
      <c r="A8" s="11"/>
      <c r="B8" s="19"/>
      <c r="C8" s="11" t="s">
        <v>124</v>
      </c>
      <c r="D8" s="11">
        <v>2015</v>
      </c>
      <c r="E8" s="11">
        <v>2016</v>
      </c>
      <c r="F8" s="5" t="s">
        <v>72</v>
      </c>
    </row>
    <row r="9" spans="1:6" x14ac:dyDescent="0.25">
      <c r="A9" s="9"/>
      <c r="B9" s="20" t="s">
        <v>115</v>
      </c>
      <c r="C9" s="6"/>
      <c r="D9" s="6"/>
      <c r="E9" s="6"/>
      <c r="F9" s="14"/>
    </row>
    <row r="10" spans="1:6" x14ac:dyDescent="0.25">
      <c r="A10" s="10">
        <v>1</v>
      </c>
      <c r="B10" s="17" t="s">
        <v>116</v>
      </c>
      <c r="C10" s="10">
        <v>18</v>
      </c>
      <c r="D10" s="58">
        <f>'BalanceSheet(Summary)'!B42</f>
        <v>3019743</v>
      </c>
      <c r="E10" s="58">
        <f>'BalanceSheet(Summary)'!C42</f>
        <v>3134406</v>
      </c>
      <c r="F10" s="58">
        <f>(D10+E10)/2</f>
        <v>3077074.5</v>
      </c>
    </row>
    <row r="11" spans="1:6" x14ac:dyDescent="0.25">
      <c r="A11" s="10">
        <v>2</v>
      </c>
      <c r="B11" s="17" t="s">
        <v>168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118</v>
      </c>
      <c r="C12" s="10">
        <v>22</v>
      </c>
      <c r="D12" s="58">
        <f>'BalanceSheet(Summary)'!B46</f>
        <v>-2045030</v>
      </c>
      <c r="E12" s="58">
        <f>'BalanceSheet(Summary)'!C46</f>
        <v>-2254906</v>
      </c>
      <c r="F12" s="58">
        <f t="shared" ref="F12:F15" si="0">(D12+E12)/2</f>
        <v>-2149968</v>
      </c>
    </row>
    <row r="13" spans="1:6" x14ac:dyDescent="0.25">
      <c r="A13" s="10">
        <v>4</v>
      </c>
      <c r="B13" s="17" t="s">
        <v>117</v>
      </c>
      <c r="C13" s="10">
        <v>6</v>
      </c>
      <c r="D13" s="58">
        <f>'BalanceSheet(Summary)'!B21</f>
        <v>0</v>
      </c>
      <c r="E13" s="58">
        <f>'BalanceSheet(Summary)'!C21</f>
        <v>0</v>
      </c>
      <c r="F13" s="58">
        <f t="shared" si="0"/>
        <v>0</v>
      </c>
    </row>
    <row r="14" spans="1:6" x14ac:dyDescent="0.25">
      <c r="A14" s="10">
        <v>5</v>
      </c>
      <c r="B14" s="17" t="s">
        <v>119</v>
      </c>
      <c r="C14" s="11">
        <v>48</v>
      </c>
      <c r="D14" s="52">
        <f>'BalanceSheet(Summary)'!F35*-1</f>
        <v>0</v>
      </c>
      <c r="E14" s="52">
        <f>'BalanceSheet(Summary)'!G35*-1</f>
        <v>0</v>
      </c>
      <c r="F14" s="58">
        <f t="shared" si="0"/>
        <v>0</v>
      </c>
    </row>
    <row r="15" spans="1:6" ht="15.75" thickBot="1" x14ac:dyDescent="0.3">
      <c r="A15" s="11">
        <v>6</v>
      </c>
      <c r="B15" s="83" t="s">
        <v>162</v>
      </c>
      <c r="C15" s="85"/>
      <c r="D15" s="88">
        <f>SUM(D10:D14)</f>
        <v>974713</v>
      </c>
      <c r="E15" s="62">
        <f>SUM(E10:E14)</f>
        <v>879500</v>
      </c>
      <c r="F15" s="63">
        <f t="shared" si="0"/>
        <v>927106.5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176</v>
      </c>
      <c r="C17" s="65"/>
      <c r="D17" s="65"/>
      <c r="E17" s="65"/>
      <c r="F17" s="65"/>
    </row>
    <row r="18" spans="1:6" x14ac:dyDescent="0.25">
      <c r="B18" t="s">
        <v>136</v>
      </c>
      <c r="C18" s="65"/>
      <c r="D18" s="65"/>
      <c r="E18" s="65"/>
      <c r="F18" s="65"/>
    </row>
    <row r="19" spans="1:6" x14ac:dyDescent="0.25">
      <c r="B19" t="s">
        <v>120</v>
      </c>
      <c r="C19" s="65"/>
      <c r="D19" s="65"/>
      <c r="E19" s="65"/>
      <c r="F19" s="65"/>
    </row>
    <row r="20" spans="1:6" x14ac:dyDescent="0.25">
      <c r="B20" t="s">
        <v>194</v>
      </c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</sheetData>
  <sheetProtection algorithmName="SHA-512" hashValue="I7kXrJh6T7pdWlWn1i3Ub/XOpkmWIdKPGXvklsropj9n5f9E0Zmiw6FjxwI/G8trc/QC0wDFDLAkCvhqFCzUlA==" saltValue="e+Cai9u/OMkWPP5k5Ozt2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D13" sqref="D1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Skyline Telecom Inc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73</v>
      </c>
      <c r="D6" s="9" t="s">
        <v>114</v>
      </c>
      <c r="E6" s="6"/>
      <c r="F6" s="3"/>
    </row>
    <row r="7" spans="1:6" x14ac:dyDescent="0.25">
      <c r="A7" s="10" t="s">
        <v>0</v>
      </c>
      <c r="B7" s="10" t="s">
        <v>153</v>
      </c>
      <c r="C7" s="10" t="s">
        <v>129</v>
      </c>
      <c r="D7" s="10" t="s">
        <v>133</v>
      </c>
      <c r="E7" s="24" t="s">
        <v>130</v>
      </c>
      <c r="F7" s="4" t="s">
        <v>131</v>
      </c>
    </row>
    <row r="8" spans="1:6" x14ac:dyDescent="0.25">
      <c r="A8" s="19"/>
      <c r="B8" s="19"/>
      <c r="C8" s="11" t="s">
        <v>218</v>
      </c>
      <c r="D8" s="11" t="s">
        <v>254</v>
      </c>
      <c r="E8" s="11"/>
      <c r="F8" s="5" t="s">
        <v>132</v>
      </c>
    </row>
    <row r="9" spans="1:6" x14ac:dyDescent="0.25">
      <c r="A9" s="6"/>
      <c r="B9" s="20" t="s">
        <v>125</v>
      </c>
      <c r="C9" s="6"/>
      <c r="D9" s="32"/>
      <c r="E9" s="6"/>
      <c r="F9" s="14"/>
    </row>
    <row r="10" spans="1:6" x14ac:dyDescent="0.25">
      <c r="A10" s="10">
        <v>1</v>
      </c>
      <c r="B10" s="17" t="s">
        <v>126</v>
      </c>
      <c r="C10" s="52">
        <v>108</v>
      </c>
      <c r="D10" s="52">
        <f>22+76+1</f>
        <v>99</v>
      </c>
      <c r="E10" s="32">
        <f>D10-C10</f>
        <v>-9</v>
      </c>
      <c r="F10" s="38">
        <f>E10/C10</f>
        <v>-8.3333333333333329E-2</v>
      </c>
    </row>
    <row r="11" spans="1:6" x14ac:dyDescent="0.25">
      <c r="A11" s="10">
        <v>2</v>
      </c>
      <c r="B11" s="19" t="s">
        <v>127</v>
      </c>
      <c r="C11" s="52">
        <v>18</v>
      </c>
      <c r="D11" s="52">
        <f>3+3+5</f>
        <v>11</v>
      </c>
      <c r="E11" s="32">
        <f>D11-C11</f>
        <v>-7</v>
      </c>
      <c r="F11" s="38">
        <f t="shared" ref="F11:F12" si="0">E11/C11</f>
        <v>-0.3888888888888889</v>
      </c>
    </row>
    <row r="12" spans="1:6" ht="15.75" thickBot="1" x14ac:dyDescent="0.3">
      <c r="A12" s="11">
        <v>3</v>
      </c>
      <c r="B12" s="85" t="s">
        <v>128</v>
      </c>
      <c r="C12" s="34">
        <f>SUM(C10:C11)</f>
        <v>126</v>
      </c>
      <c r="D12" s="34">
        <f t="shared" ref="D12:E12" si="1">SUM(D10:D11)</f>
        <v>110</v>
      </c>
      <c r="E12" s="34">
        <f t="shared" si="1"/>
        <v>-16</v>
      </c>
      <c r="F12" s="39">
        <f t="shared" si="0"/>
        <v>-0.12698412698412698</v>
      </c>
    </row>
    <row r="13" spans="1:6" ht="15.75" thickTop="1" x14ac:dyDescent="0.25">
      <c r="A13" s="104"/>
      <c r="B13" s="66"/>
      <c r="C13" s="66"/>
      <c r="D13" s="66"/>
      <c r="E13" s="66"/>
      <c r="F13" s="66"/>
    </row>
    <row r="14" spans="1:6" x14ac:dyDescent="0.25">
      <c r="A14" s="65" t="s">
        <v>190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219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x+HlzCv49aYIchW6zsxPlrmRQurVjl+1F7OSqBwxJa3fW0z6fYLPe/vGKcLdUXRmvp4ss6Wp+Rc7lCKsmFxGUQ==" saltValue="Zb7QESEIO8vS3clzBNemp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zoomScaleNormal="100" workbookViewId="0">
      <selection activeCell="C58" sqref="C5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Skyline Telecom Inc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73</v>
      </c>
      <c r="D6" s="27" t="s">
        <v>105</v>
      </c>
      <c r="E6" s="26" t="s">
        <v>73</v>
      </c>
    </row>
    <row r="7" spans="1:6" x14ac:dyDescent="0.25">
      <c r="A7" s="17" t="s">
        <v>0</v>
      </c>
      <c r="B7" s="10" t="s">
        <v>153</v>
      </c>
      <c r="C7" s="10">
        <v>2015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258</v>
      </c>
    </row>
    <row r="9" spans="1:6" x14ac:dyDescent="0.25">
      <c r="A9" s="9">
        <v>1</v>
      </c>
      <c r="B9" s="3" t="s">
        <v>1</v>
      </c>
      <c r="C9" s="55">
        <v>28841</v>
      </c>
      <c r="D9" s="52"/>
      <c r="E9" s="58">
        <f>SUM(C9:D9)</f>
        <v>28841</v>
      </c>
    </row>
    <row r="10" spans="1:6" x14ac:dyDescent="0.25">
      <c r="A10" s="10">
        <v>2</v>
      </c>
      <c r="B10" s="14" t="s">
        <v>2</v>
      </c>
      <c r="C10" s="52">
        <v>935151</v>
      </c>
      <c r="D10" s="52"/>
      <c r="E10" s="58">
        <f t="shared" ref="E10:E14" si="0">SUM(C10:D10)</f>
        <v>935151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/>
      <c r="D12" s="52"/>
      <c r="E12" s="58">
        <f t="shared" si="0"/>
        <v>0</v>
      </c>
    </row>
    <row r="13" spans="1:6" x14ac:dyDescent="0.25">
      <c r="A13" s="10">
        <v>5</v>
      </c>
      <c r="B13" s="14" t="s">
        <v>5</v>
      </c>
      <c r="C13" s="52"/>
      <c r="D13" s="52"/>
      <c r="E13" s="58">
        <f t="shared" si="0"/>
        <v>0</v>
      </c>
    </row>
    <row r="14" spans="1:6" x14ac:dyDescent="0.25">
      <c r="A14" s="10">
        <v>6</v>
      </c>
      <c r="B14" s="14" t="s">
        <v>139</v>
      </c>
      <c r="C14" s="52">
        <v>-182</v>
      </c>
      <c r="D14" s="52"/>
      <c r="E14" s="58">
        <f t="shared" si="0"/>
        <v>-182</v>
      </c>
    </row>
    <row r="15" spans="1:6" x14ac:dyDescent="0.25">
      <c r="A15" s="10">
        <v>7</v>
      </c>
      <c r="B15" s="89" t="s">
        <v>138</v>
      </c>
      <c r="C15" s="97">
        <f>SUM(C9:C14)</f>
        <v>963810</v>
      </c>
      <c r="D15" s="97">
        <f t="shared" ref="D15:E15" si="1">SUM(D9:D14)</f>
        <v>0</v>
      </c>
      <c r="E15" s="97">
        <f t="shared" si="1"/>
        <v>963810</v>
      </c>
      <c r="F15" s="1"/>
    </row>
    <row r="16" spans="1:6" x14ac:dyDescent="0.25">
      <c r="A16" s="10">
        <v>8</v>
      </c>
      <c r="B16" s="14" t="s">
        <v>6</v>
      </c>
      <c r="C16" s="52">
        <v>255327</v>
      </c>
      <c r="D16" s="52"/>
      <c r="E16" s="41">
        <f>SUM(C16:D16)</f>
        <v>255327</v>
      </c>
    </row>
    <row r="17" spans="1:6" x14ac:dyDescent="0.25">
      <c r="A17" s="10">
        <v>9</v>
      </c>
      <c r="B17" s="14" t="s">
        <v>40</v>
      </c>
      <c r="C17" s="52">
        <v>14095</v>
      </c>
      <c r="D17" s="52"/>
      <c r="E17" s="41">
        <f t="shared" ref="E17:E21" si="2">SUM(C17:D17)</f>
        <v>14095</v>
      </c>
    </row>
    <row r="18" spans="1:6" x14ac:dyDescent="0.25">
      <c r="A18" s="10">
        <v>10</v>
      </c>
      <c r="B18" s="14" t="s">
        <v>7</v>
      </c>
      <c r="C18" s="52">
        <v>189051</v>
      </c>
      <c r="D18" s="52"/>
      <c r="E18" s="41">
        <f t="shared" si="2"/>
        <v>189051</v>
      </c>
    </row>
    <row r="19" spans="1:6" x14ac:dyDescent="0.25">
      <c r="A19" s="10">
        <v>11</v>
      </c>
      <c r="B19" s="14" t="s">
        <v>8</v>
      </c>
      <c r="C19" s="52">
        <v>1540</v>
      </c>
      <c r="D19" s="52"/>
      <c r="E19" s="41">
        <f t="shared" si="2"/>
        <v>1540</v>
      </c>
    </row>
    <row r="20" spans="1:6" x14ac:dyDescent="0.25">
      <c r="A20" s="10">
        <v>12</v>
      </c>
      <c r="B20" s="14" t="s">
        <v>9</v>
      </c>
      <c r="C20" s="52"/>
      <c r="D20" s="52"/>
      <c r="E20" s="41">
        <f t="shared" si="2"/>
        <v>0</v>
      </c>
    </row>
    <row r="21" spans="1:6" x14ac:dyDescent="0.25">
      <c r="A21" s="10">
        <v>13</v>
      </c>
      <c r="B21" s="14" t="s">
        <v>10</v>
      </c>
      <c r="C21" s="52">
        <v>369765</v>
      </c>
      <c r="D21" s="52"/>
      <c r="E21" s="41">
        <f t="shared" si="2"/>
        <v>369765</v>
      </c>
    </row>
    <row r="22" spans="1:6" x14ac:dyDescent="0.25">
      <c r="A22" s="10">
        <v>14</v>
      </c>
      <c r="B22" s="84" t="s">
        <v>260</v>
      </c>
      <c r="C22" s="97">
        <f>C16+C17+C18+C19+C20+C21</f>
        <v>829778</v>
      </c>
      <c r="D22" s="97">
        <f>D16+D17+D18+D19+D20+D21</f>
        <v>0</v>
      </c>
      <c r="E22" s="98">
        <f>E16+E17+E18+E19+E20+E21</f>
        <v>829778</v>
      </c>
      <c r="F22" s="1"/>
    </row>
    <row r="23" spans="1:6" x14ac:dyDescent="0.25">
      <c r="A23" s="10">
        <v>15</v>
      </c>
      <c r="B23" s="14" t="s">
        <v>14</v>
      </c>
      <c r="C23" s="58">
        <f>C15-C22</f>
        <v>134032</v>
      </c>
      <c r="D23" s="58">
        <f>D15-D22</f>
        <v>0</v>
      </c>
      <c r="E23" s="58">
        <f>E15-E22</f>
        <v>134032</v>
      </c>
    </row>
    <row r="24" spans="1:6" x14ac:dyDescent="0.25">
      <c r="A24" s="10">
        <v>16</v>
      </c>
      <c r="B24" s="14" t="s">
        <v>140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/>
      <c r="D25" s="114"/>
      <c r="E25" s="58">
        <f t="shared" ref="E25:E27" si="3">SUM(C25:D25)</f>
        <v>0</v>
      </c>
    </row>
    <row r="26" spans="1:6" x14ac:dyDescent="0.25">
      <c r="A26" s="10">
        <v>18</v>
      </c>
      <c r="B26" s="14" t="s">
        <v>200</v>
      </c>
      <c r="C26" s="52">
        <v>33520</v>
      </c>
      <c r="D26" s="54"/>
      <c r="E26" s="58">
        <f t="shared" si="3"/>
        <v>33520</v>
      </c>
    </row>
    <row r="27" spans="1:6" x14ac:dyDescent="0.25">
      <c r="A27" s="10">
        <v>19</v>
      </c>
      <c r="B27" s="14" t="s">
        <v>13</v>
      </c>
      <c r="C27" s="52">
        <v>5402</v>
      </c>
      <c r="D27" s="114"/>
      <c r="E27" s="58">
        <f t="shared" si="3"/>
        <v>5402</v>
      </c>
    </row>
    <row r="28" spans="1:6" x14ac:dyDescent="0.25">
      <c r="A28" s="10">
        <v>20</v>
      </c>
      <c r="B28" s="89" t="s">
        <v>12</v>
      </c>
      <c r="C28" s="80">
        <f>SUM(C25:C27)</f>
        <v>38922</v>
      </c>
      <c r="D28" s="80">
        <f t="shared" ref="D28:E28" si="4">SUM(D25:D27)</f>
        <v>0</v>
      </c>
      <c r="E28" s="99">
        <f t="shared" si="4"/>
        <v>38922</v>
      </c>
    </row>
    <row r="29" spans="1:6" x14ac:dyDescent="0.25">
      <c r="A29" s="10">
        <v>21</v>
      </c>
      <c r="B29" s="89" t="s">
        <v>23</v>
      </c>
      <c r="C29" s="80">
        <f>C23+C24-C28</f>
        <v>95110</v>
      </c>
      <c r="D29" s="80">
        <f>D23+D24-D28</f>
        <v>0</v>
      </c>
      <c r="E29" s="99">
        <f>E23+E24-E28</f>
        <v>95110</v>
      </c>
    </row>
    <row r="30" spans="1:6" x14ac:dyDescent="0.25">
      <c r="A30" s="10">
        <v>22</v>
      </c>
      <c r="B30" s="14" t="s">
        <v>15</v>
      </c>
      <c r="C30" s="52">
        <v>33677</v>
      </c>
      <c r="D30" s="54"/>
      <c r="E30" s="58">
        <f>SUM(C30:D30)</f>
        <v>33677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154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9" t="s">
        <v>18</v>
      </c>
      <c r="C34" s="80">
        <f>SUM(C30:C33)</f>
        <v>33677</v>
      </c>
      <c r="D34" s="100">
        <f t="shared" ref="D34" si="6">SUM(D30:D33)</f>
        <v>0</v>
      </c>
      <c r="E34" s="80">
        <f>SUM(E30:E33)</f>
        <v>33677</v>
      </c>
    </row>
    <row r="35" spans="1:10" x14ac:dyDescent="0.25">
      <c r="A35" s="10">
        <v>27</v>
      </c>
      <c r="B35" s="14" t="s">
        <v>19</v>
      </c>
      <c r="C35" s="52">
        <v>21665</v>
      </c>
      <c r="D35" s="54"/>
      <c r="E35" s="32">
        <f>SUM(C35:D35)</f>
        <v>21665</v>
      </c>
    </row>
    <row r="36" spans="1:10" x14ac:dyDescent="0.25">
      <c r="A36" s="10">
        <v>28</v>
      </c>
      <c r="B36" s="14" t="s">
        <v>20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80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187</v>
      </c>
      <c r="C38" s="52">
        <v>-63722</v>
      </c>
      <c r="D38" s="69">
        <f>-1*(D29-D34)</f>
        <v>0</v>
      </c>
      <c r="E38" s="32">
        <f t="shared" si="7"/>
        <v>-63722</v>
      </c>
    </row>
    <row r="39" spans="1:10" x14ac:dyDescent="0.25">
      <c r="A39" s="10">
        <v>31</v>
      </c>
      <c r="B39" s="89" t="s">
        <v>22</v>
      </c>
      <c r="C39" s="80">
        <f>C29-C34+C35+C36+C37+C38</f>
        <v>19376</v>
      </c>
      <c r="D39" s="80">
        <f t="shared" ref="D39:E39" si="8">D29-D34+D35+D36+D37+D38</f>
        <v>0</v>
      </c>
      <c r="E39" s="80">
        <f t="shared" si="8"/>
        <v>19376</v>
      </c>
    </row>
    <row r="40" spans="1:10" x14ac:dyDescent="0.25">
      <c r="A40" s="10">
        <v>32</v>
      </c>
      <c r="B40" s="14" t="s">
        <v>24</v>
      </c>
      <c r="C40" s="101"/>
      <c r="D40" s="101"/>
      <c r="E40" s="101"/>
    </row>
    <row r="41" spans="1:10" x14ac:dyDescent="0.25">
      <c r="A41" s="10">
        <v>33</v>
      </c>
      <c r="B41" s="14" t="s">
        <v>25</v>
      </c>
      <c r="C41" s="52">
        <v>381276</v>
      </c>
      <c r="D41" s="54"/>
      <c r="E41" s="58">
        <f t="shared" ref="E41:E46" si="9">SUM(C41:D41)</f>
        <v>381276</v>
      </c>
    </row>
    <row r="42" spans="1:10" x14ac:dyDescent="0.25">
      <c r="A42" s="10">
        <v>34</v>
      </c>
      <c r="B42" s="14" t="s">
        <v>26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27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28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29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30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9" t="s">
        <v>208</v>
      </c>
      <c r="C47" s="80">
        <f>(C39+C41+C42)-(C43+C44+C45+C46)</f>
        <v>400652</v>
      </c>
      <c r="D47" s="100">
        <f t="shared" ref="D47:E47" si="10">(D39+D41+D42)-(D43+D44+D45+D46)</f>
        <v>0</v>
      </c>
      <c r="E47" s="99">
        <f t="shared" si="10"/>
        <v>400652</v>
      </c>
    </row>
    <row r="48" spans="1:10" x14ac:dyDescent="0.25">
      <c r="A48" s="10">
        <v>40</v>
      </c>
      <c r="B48" s="14" t="s">
        <v>32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30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33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9" t="s">
        <v>34</v>
      </c>
      <c r="C51" s="80">
        <f>C48+C49-C50</f>
        <v>0</v>
      </c>
      <c r="D51" s="100">
        <f t="shared" ref="D51:E51" si="12">D48+D49-D50</f>
        <v>0</v>
      </c>
      <c r="E51" s="99">
        <f t="shared" si="12"/>
        <v>0</v>
      </c>
    </row>
    <row r="52" spans="1:7" x14ac:dyDescent="0.25">
      <c r="A52" s="10">
        <v>44</v>
      </c>
      <c r="B52" s="14" t="s">
        <v>35</v>
      </c>
      <c r="C52" s="55">
        <v>145522</v>
      </c>
      <c r="D52" s="102"/>
      <c r="E52" s="32">
        <f>C52</f>
        <v>145522</v>
      </c>
    </row>
    <row r="53" spans="1:7" x14ac:dyDescent="0.25">
      <c r="A53" s="10">
        <v>45</v>
      </c>
      <c r="B53" s="14" t="s">
        <v>36</v>
      </c>
      <c r="C53" s="103">
        <f>((C22+C28-C18-C19)/C15)</f>
        <v>0.70357124329484022</v>
      </c>
      <c r="D53" s="103" t="e">
        <f>((D22+D28-D18-D19)/D15)</f>
        <v>#DIV/0!</v>
      </c>
      <c r="E53" s="103">
        <f>((E22+E28-E18-E19)/E15)</f>
        <v>0.70357124329484022</v>
      </c>
    </row>
    <row r="54" spans="1:7" x14ac:dyDescent="0.25">
      <c r="A54" s="10">
        <v>46</v>
      </c>
      <c r="B54" s="14" t="s">
        <v>37</v>
      </c>
      <c r="C54" s="103">
        <f>((C22+C28+C34)/C15)</f>
        <v>0.93626025876469432</v>
      </c>
      <c r="D54" s="103" t="e">
        <f>((D22+D28+D34)/D15)</f>
        <v>#DIV/0!</v>
      </c>
      <c r="E54" s="103">
        <f>((E22+E28+E34)/E15)</f>
        <v>0.93626025876469432</v>
      </c>
    </row>
    <row r="55" spans="1:7" x14ac:dyDescent="0.25">
      <c r="A55" s="10">
        <v>47</v>
      </c>
      <c r="B55" s="14" t="s">
        <v>38</v>
      </c>
      <c r="C55" s="103">
        <f>((C39+C34)/C34)</f>
        <v>1.5753481604655997</v>
      </c>
      <c r="D55" s="103" t="e">
        <f t="shared" ref="D55:E55" si="13">((D39+D34)/D34)</f>
        <v>#DIV/0!</v>
      </c>
      <c r="E55" s="103">
        <f t="shared" si="13"/>
        <v>1.5753481604655997</v>
      </c>
    </row>
    <row r="56" spans="1:7" x14ac:dyDescent="0.25">
      <c r="A56" s="10">
        <v>48</v>
      </c>
      <c r="B56" s="14" t="s">
        <v>39</v>
      </c>
      <c r="C56" s="103">
        <f>(C39+C34+C18+C19)/C52</f>
        <v>1.674276054479735</v>
      </c>
      <c r="D56" s="103" t="e">
        <f>(D39+D34+D18+D19)/D52</f>
        <v>#DIV/0!</v>
      </c>
      <c r="E56" s="103">
        <f>(E39+E34+E18+E19)/E52</f>
        <v>1.674276054479735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261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228</v>
      </c>
      <c r="C64" s="65"/>
      <c r="D64" s="65"/>
      <c r="E64" s="65"/>
      <c r="F64" s="65"/>
      <c r="G64" s="65"/>
    </row>
    <row r="65" spans="1:7" x14ac:dyDescent="0.25">
      <c r="A65" s="93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UuInvIGnCflyO8msefJO9RvWuQGJD6KQdDiuDaC2EJDKVEowjfD35ZVNG0/G1vQX1RfM+sWQAvpc69CrqBsSVw==" saltValue="Rf8Z1sCibjngkTtmNdAfo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19" zoomScaleNormal="100" workbookViewId="0">
      <selection activeCell="C58" sqref="C5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167</v>
      </c>
    </row>
    <row r="3" spans="1:6" x14ac:dyDescent="0.25">
      <c r="B3" s="57" t="str">
        <f>PriorYearBalanceSheet!A3</f>
        <v>Skyline Telecom Inc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114</v>
      </c>
      <c r="D6" s="27" t="s">
        <v>105</v>
      </c>
      <c r="E6" s="26" t="s">
        <v>114</v>
      </c>
    </row>
    <row r="7" spans="1:6" x14ac:dyDescent="0.25">
      <c r="A7" s="17" t="s">
        <v>0</v>
      </c>
      <c r="B7" s="10" t="s">
        <v>153</v>
      </c>
      <c r="C7" s="10">
        <v>2016</v>
      </c>
      <c r="D7" s="10" t="s">
        <v>137</v>
      </c>
      <c r="E7" s="4" t="s">
        <v>111</v>
      </c>
    </row>
    <row r="8" spans="1:6" x14ac:dyDescent="0.25">
      <c r="A8" s="11"/>
      <c r="B8" s="11"/>
      <c r="C8" s="11" t="s">
        <v>155</v>
      </c>
      <c r="D8" s="11" t="s">
        <v>163</v>
      </c>
      <c r="E8" s="5" t="s">
        <v>259</v>
      </c>
    </row>
    <row r="9" spans="1:6" x14ac:dyDescent="0.25">
      <c r="A9" s="9">
        <v>1</v>
      </c>
      <c r="B9" s="6" t="s">
        <v>1</v>
      </c>
      <c r="C9" s="55">
        <v>28596</v>
      </c>
      <c r="D9" s="52"/>
      <c r="E9" s="32">
        <f>SUM(C9:D9)</f>
        <v>28596</v>
      </c>
    </row>
    <row r="10" spans="1:6" x14ac:dyDescent="0.25">
      <c r="A10" s="10">
        <v>2</v>
      </c>
      <c r="B10" s="17" t="s">
        <v>2</v>
      </c>
      <c r="C10" s="52">
        <v>708176</v>
      </c>
      <c r="D10" s="52"/>
      <c r="E10" s="32">
        <f t="shared" ref="E10:E14" si="0">SUM(C10:D10)</f>
        <v>708176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/>
      <c r="D12" s="52"/>
      <c r="E12" s="32">
        <f t="shared" si="0"/>
        <v>0</v>
      </c>
    </row>
    <row r="13" spans="1:6" x14ac:dyDescent="0.25">
      <c r="A13" s="10">
        <v>5</v>
      </c>
      <c r="B13" s="17" t="s">
        <v>5</v>
      </c>
      <c r="C13" s="52"/>
      <c r="D13" s="52"/>
      <c r="E13" s="32">
        <f t="shared" si="0"/>
        <v>0</v>
      </c>
    </row>
    <row r="14" spans="1:6" x14ac:dyDescent="0.25">
      <c r="A14" s="10">
        <v>6</v>
      </c>
      <c r="B14" s="17" t="s">
        <v>139</v>
      </c>
      <c r="C14" s="52">
        <v>-738</v>
      </c>
      <c r="D14" s="52"/>
      <c r="E14" s="32">
        <f t="shared" si="0"/>
        <v>-738</v>
      </c>
    </row>
    <row r="15" spans="1:6" x14ac:dyDescent="0.25">
      <c r="A15" s="10">
        <v>7</v>
      </c>
      <c r="B15" s="84" t="s">
        <v>138</v>
      </c>
      <c r="C15" s="40">
        <f>SUM(C9:C14)</f>
        <v>736034</v>
      </c>
      <c r="D15" s="40">
        <f t="shared" ref="D15:E15" si="1">SUM(D9:D14)</f>
        <v>0</v>
      </c>
      <c r="E15" s="40">
        <f t="shared" si="1"/>
        <v>736034</v>
      </c>
      <c r="F15" s="1"/>
    </row>
    <row r="16" spans="1:6" x14ac:dyDescent="0.25">
      <c r="A16" s="10">
        <v>8</v>
      </c>
      <c r="B16" s="17" t="s">
        <v>6</v>
      </c>
      <c r="C16" s="52">
        <v>181975</v>
      </c>
      <c r="D16" s="52"/>
      <c r="E16" s="41">
        <f>SUM(C16:D16)</f>
        <v>181975</v>
      </c>
    </row>
    <row r="17" spans="1:6" x14ac:dyDescent="0.25">
      <c r="A17" s="10">
        <v>9</v>
      </c>
      <c r="B17" s="17" t="s">
        <v>40</v>
      </c>
      <c r="C17" s="52">
        <v>5834</v>
      </c>
      <c r="D17" s="52"/>
      <c r="E17" s="41">
        <f t="shared" ref="E17:E21" si="2">SUM(C17:D17)</f>
        <v>5834</v>
      </c>
    </row>
    <row r="18" spans="1:6" x14ac:dyDescent="0.25">
      <c r="A18" s="10">
        <v>10</v>
      </c>
      <c r="B18" s="17" t="s">
        <v>7</v>
      </c>
      <c r="C18" s="52">
        <v>209876</v>
      </c>
      <c r="D18" s="52"/>
      <c r="E18" s="41">
        <f t="shared" si="2"/>
        <v>209876</v>
      </c>
    </row>
    <row r="19" spans="1:6" x14ac:dyDescent="0.25">
      <c r="A19" s="10">
        <v>11</v>
      </c>
      <c r="B19" s="17" t="s">
        <v>8</v>
      </c>
      <c r="C19" s="52">
        <v>1540</v>
      </c>
      <c r="D19" s="52"/>
      <c r="E19" s="41">
        <f t="shared" si="2"/>
        <v>1540</v>
      </c>
    </row>
    <row r="20" spans="1:6" x14ac:dyDescent="0.25">
      <c r="A20" s="10">
        <v>12</v>
      </c>
      <c r="B20" s="17" t="s">
        <v>9</v>
      </c>
      <c r="C20" s="52"/>
      <c r="D20" s="52"/>
      <c r="E20" s="41">
        <f t="shared" si="2"/>
        <v>0</v>
      </c>
    </row>
    <row r="21" spans="1:6" x14ac:dyDescent="0.25">
      <c r="A21" s="10">
        <v>13</v>
      </c>
      <c r="B21" s="17" t="s">
        <v>10</v>
      </c>
      <c r="C21" s="52">
        <v>225628</v>
      </c>
      <c r="D21" s="52"/>
      <c r="E21" s="41">
        <f t="shared" si="2"/>
        <v>225628</v>
      </c>
    </row>
    <row r="22" spans="1:6" x14ac:dyDescent="0.25">
      <c r="A22" s="10">
        <v>14</v>
      </c>
      <c r="B22" s="84" t="s">
        <v>260</v>
      </c>
      <c r="C22" s="40">
        <f>C16+C17+C18+C19+C20+C21</f>
        <v>624853</v>
      </c>
      <c r="D22" s="40">
        <f>D16+D17+D18+D19+D20+D21</f>
        <v>0</v>
      </c>
      <c r="E22" s="42">
        <f>E16+E17+E18+E19+E20+E21</f>
        <v>624853</v>
      </c>
      <c r="F22" s="1"/>
    </row>
    <row r="23" spans="1:6" x14ac:dyDescent="0.25">
      <c r="A23" s="10">
        <v>15</v>
      </c>
      <c r="B23" s="17" t="s">
        <v>14</v>
      </c>
      <c r="C23" s="32">
        <f>C15-C22</f>
        <v>111181</v>
      </c>
      <c r="D23" s="32">
        <f>D15-D22</f>
        <v>0</v>
      </c>
      <c r="E23" s="32">
        <f>E15-E22</f>
        <v>111181</v>
      </c>
    </row>
    <row r="24" spans="1:6" x14ac:dyDescent="0.25">
      <c r="A24" s="10">
        <v>16</v>
      </c>
      <c r="B24" s="17" t="s">
        <v>140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/>
      <c r="D25" s="114"/>
      <c r="E25" s="32">
        <f t="shared" ref="E25:E27" si="3">SUM(C25:D25)</f>
        <v>0</v>
      </c>
    </row>
    <row r="26" spans="1:6" x14ac:dyDescent="0.25">
      <c r="A26" s="10">
        <v>18</v>
      </c>
      <c r="B26" s="17" t="s">
        <v>200</v>
      </c>
      <c r="C26" s="52">
        <v>26347</v>
      </c>
      <c r="D26" s="54"/>
      <c r="E26" s="32">
        <f t="shared" si="3"/>
        <v>26347</v>
      </c>
    </row>
    <row r="27" spans="1:6" x14ac:dyDescent="0.25">
      <c r="A27" s="10">
        <v>19</v>
      </c>
      <c r="B27" s="17" t="s">
        <v>13</v>
      </c>
      <c r="C27" s="52">
        <v>5445</v>
      </c>
      <c r="D27" s="114"/>
      <c r="E27" s="32">
        <f t="shared" si="3"/>
        <v>5445</v>
      </c>
    </row>
    <row r="28" spans="1:6" x14ac:dyDescent="0.25">
      <c r="A28" s="10">
        <v>20</v>
      </c>
      <c r="B28" s="84" t="s">
        <v>12</v>
      </c>
      <c r="C28" s="37">
        <f>SUM(C25:C27)</f>
        <v>31792</v>
      </c>
      <c r="D28" s="37">
        <f t="shared" ref="D28:E28" si="4">SUM(D25:D27)</f>
        <v>0</v>
      </c>
      <c r="E28" s="43">
        <f t="shared" si="4"/>
        <v>31792</v>
      </c>
    </row>
    <row r="29" spans="1:6" x14ac:dyDescent="0.25">
      <c r="A29" s="10">
        <v>21</v>
      </c>
      <c r="B29" s="84" t="s">
        <v>23</v>
      </c>
      <c r="C29" s="37">
        <f>C23+C24-C28</f>
        <v>79389</v>
      </c>
      <c r="D29" s="37">
        <f>D23+D24-D28</f>
        <v>0</v>
      </c>
      <c r="E29" s="43">
        <f>E23+E24-E28</f>
        <v>79389</v>
      </c>
    </row>
    <row r="30" spans="1:6" x14ac:dyDescent="0.25">
      <c r="A30" s="10">
        <v>22</v>
      </c>
      <c r="B30" s="17" t="s">
        <v>15</v>
      </c>
      <c r="C30" s="52">
        <v>28245</v>
      </c>
      <c r="D30" s="54"/>
      <c r="E30" s="32">
        <f>SUM(C30:D30)</f>
        <v>28245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154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4" t="s">
        <v>18</v>
      </c>
      <c r="C34" s="37">
        <f>SUM(C30:C33)</f>
        <v>28245</v>
      </c>
      <c r="D34" s="64">
        <f t="shared" ref="D34" si="6">SUM(D30:D33)</f>
        <v>0</v>
      </c>
      <c r="E34" s="37">
        <f>SUM(E30:E33)</f>
        <v>28245</v>
      </c>
    </row>
    <row r="35" spans="1:5" x14ac:dyDescent="0.25">
      <c r="A35" s="10">
        <v>27</v>
      </c>
      <c r="B35" s="17" t="s">
        <v>19</v>
      </c>
      <c r="C35" s="52">
        <v>25377</v>
      </c>
      <c r="D35" s="54"/>
      <c r="E35" s="32">
        <f>SUM(C35:D35)</f>
        <v>25377</v>
      </c>
    </row>
    <row r="36" spans="1:5" x14ac:dyDescent="0.25">
      <c r="A36" s="10">
        <v>28</v>
      </c>
      <c r="B36" s="17" t="s">
        <v>20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80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187</v>
      </c>
      <c r="C38" s="52">
        <v>-74584</v>
      </c>
      <c r="D38" s="69">
        <f>-1*(D29-D34)</f>
        <v>0</v>
      </c>
      <c r="E38" s="32">
        <f t="shared" si="7"/>
        <v>-74584</v>
      </c>
    </row>
    <row r="39" spans="1:5" x14ac:dyDescent="0.25">
      <c r="A39" s="10">
        <v>31</v>
      </c>
      <c r="B39" s="84" t="s">
        <v>22</v>
      </c>
      <c r="C39" s="37">
        <f>C29-C34+C35+C36+C37+C38</f>
        <v>1937</v>
      </c>
      <c r="D39" s="37">
        <f t="shared" ref="D39:E39" si="8">D29-D34+D35+D36+D37+D38</f>
        <v>0</v>
      </c>
      <c r="E39" s="37">
        <f t="shared" si="8"/>
        <v>1937</v>
      </c>
    </row>
    <row r="40" spans="1:5" x14ac:dyDescent="0.25">
      <c r="A40" s="10">
        <v>32</v>
      </c>
      <c r="B40" s="17" t="s">
        <v>24</v>
      </c>
      <c r="C40" s="67"/>
      <c r="D40" s="67"/>
      <c r="E40" s="44"/>
    </row>
    <row r="41" spans="1:5" x14ac:dyDescent="0.25">
      <c r="A41" s="10">
        <v>33</v>
      </c>
      <c r="B41" s="17" t="s">
        <v>25</v>
      </c>
      <c r="C41" s="52">
        <v>400652</v>
      </c>
      <c r="D41" s="54"/>
      <c r="E41" s="32">
        <f t="shared" ref="E41:E46" si="9">SUM(C41:D41)</f>
        <v>400652</v>
      </c>
    </row>
    <row r="42" spans="1:5" x14ac:dyDescent="0.25">
      <c r="A42" s="10">
        <v>34</v>
      </c>
      <c r="B42" s="17" t="s">
        <v>26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27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28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29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30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4" t="s">
        <v>208</v>
      </c>
      <c r="C47" s="37">
        <f>(C39+C41+C42)-(C43+C44+C45+C46)</f>
        <v>402589</v>
      </c>
      <c r="D47" s="64">
        <f t="shared" ref="D47:E47" si="10">(D39+D41+D42)-(D43+D44+D45+D46)</f>
        <v>0</v>
      </c>
      <c r="E47" s="43">
        <f t="shared" si="10"/>
        <v>402589</v>
      </c>
    </row>
    <row r="48" spans="1:5" x14ac:dyDescent="0.25">
      <c r="A48" s="10">
        <v>40</v>
      </c>
      <c r="B48" s="17" t="s">
        <v>32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30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33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4" t="s">
        <v>34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35</v>
      </c>
      <c r="C52" s="55">
        <v>145919</v>
      </c>
      <c r="D52" s="96"/>
      <c r="E52" s="32">
        <f>C52</f>
        <v>145919</v>
      </c>
    </row>
    <row r="53" spans="1:7" x14ac:dyDescent="0.25">
      <c r="A53" s="10">
        <v>45</v>
      </c>
      <c r="B53" s="17" t="s">
        <v>36</v>
      </c>
      <c r="C53" s="46">
        <f>((C22+C28-C18-C19)/C15)</f>
        <v>0.60490276264411702</v>
      </c>
      <c r="D53" s="46" t="e">
        <f>((D22+D28-D18-D19)/D15)</f>
        <v>#DIV/0!</v>
      </c>
      <c r="E53" s="46">
        <f>((E22+E28-E18-E19)/E15)</f>
        <v>0.60490276264411702</v>
      </c>
    </row>
    <row r="54" spans="1:7" x14ac:dyDescent="0.25">
      <c r="A54" s="10">
        <v>46</v>
      </c>
      <c r="B54" s="17" t="s">
        <v>37</v>
      </c>
      <c r="C54" s="46">
        <f>((C22+C28+C34)/C15)</f>
        <v>0.93051407951263121</v>
      </c>
      <c r="D54" s="46" t="e">
        <f>((D22+D28+D34)/D15)</f>
        <v>#DIV/0!</v>
      </c>
      <c r="E54" s="46">
        <f>((E22+E28+E34)/E15)</f>
        <v>0.93051407951263121</v>
      </c>
    </row>
    <row r="55" spans="1:7" x14ac:dyDescent="0.25">
      <c r="A55" s="10">
        <v>47</v>
      </c>
      <c r="B55" s="17" t="s">
        <v>38</v>
      </c>
      <c r="C55" s="46">
        <f>((C39+C34)/C34)</f>
        <v>1.0685785094707028</v>
      </c>
      <c r="D55" s="46" t="e">
        <f t="shared" ref="D55:E55" si="13">((D39+D34)/D34)</f>
        <v>#DIV/0!</v>
      </c>
      <c r="E55" s="46">
        <f t="shared" si="13"/>
        <v>1.0685785094707028</v>
      </c>
    </row>
    <row r="56" spans="1:7" x14ac:dyDescent="0.25">
      <c r="A56" s="10">
        <v>48</v>
      </c>
      <c r="B56" s="17" t="s">
        <v>39</v>
      </c>
      <c r="C56" s="46">
        <f>(C39+C34+C18+C19)/C52</f>
        <v>1.6556993948697565</v>
      </c>
      <c r="D56" s="46" t="e">
        <f>(D39+D34+D18+D19)/D52</f>
        <v>#DIV/0!</v>
      </c>
      <c r="E56" s="46">
        <f>(E39+E34+E18+E19)/E52</f>
        <v>1.6556993948697565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176</v>
      </c>
      <c r="C58" s="66"/>
      <c r="D58" s="65"/>
      <c r="E58" s="65"/>
      <c r="F58" s="65"/>
      <c r="G58" s="65"/>
    </row>
    <row r="59" spans="1:7" x14ac:dyDescent="0.25">
      <c r="A59" s="47" t="s">
        <v>155</v>
      </c>
      <c r="B59" t="s">
        <v>206</v>
      </c>
      <c r="C59" s="65"/>
      <c r="D59" s="65"/>
      <c r="E59" s="65"/>
      <c r="F59" s="65"/>
      <c r="G59" s="65"/>
    </row>
    <row r="60" spans="1:7" x14ac:dyDescent="0.25">
      <c r="A60" s="47" t="s">
        <v>164</v>
      </c>
      <c r="B60" t="s">
        <v>226</v>
      </c>
      <c r="C60" s="65"/>
      <c r="D60" s="65"/>
      <c r="E60" s="65"/>
      <c r="F60" s="65"/>
      <c r="G60" s="65"/>
    </row>
    <row r="61" spans="1:7" x14ac:dyDescent="0.25">
      <c r="A61" s="47"/>
      <c r="B61" t="s">
        <v>207</v>
      </c>
      <c r="C61" s="65"/>
      <c r="D61" s="65"/>
      <c r="E61" s="65"/>
      <c r="F61" s="65"/>
      <c r="G61" s="65"/>
    </row>
    <row r="62" spans="1:7" x14ac:dyDescent="0.25">
      <c r="A62" s="47" t="s">
        <v>175</v>
      </c>
      <c r="B62" s="68" t="s">
        <v>262</v>
      </c>
      <c r="C62" s="65"/>
      <c r="D62" s="65"/>
      <c r="E62" s="65"/>
      <c r="F62" s="65"/>
      <c r="G62" s="65"/>
    </row>
    <row r="63" spans="1:7" x14ac:dyDescent="0.25">
      <c r="A63" s="47" t="s">
        <v>163</v>
      </c>
      <c r="B63" t="s">
        <v>165</v>
      </c>
      <c r="C63" s="65"/>
      <c r="D63" s="65"/>
      <c r="E63" s="65"/>
      <c r="F63" s="65"/>
      <c r="G63" s="65"/>
    </row>
    <row r="64" spans="1:7" x14ac:dyDescent="0.25">
      <c r="A64" s="47" t="s">
        <v>161</v>
      </c>
      <c r="B64" t="s">
        <v>227</v>
      </c>
      <c r="C64" s="65"/>
      <c r="D64" s="65"/>
      <c r="E64" s="65"/>
      <c r="F64" s="65"/>
      <c r="G64" s="65"/>
    </row>
    <row r="65" spans="1:7" x14ac:dyDescent="0.25">
      <c r="A65" s="65"/>
      <c r="B65" s="65" t="s">
        <v>229</v>
      </c>
      <c r="C65" s="65"/>
      <c r="D65" s="65"/>
      <c r="E65" s="65"/>
      <c r="F65" s="65"/>
      <c r="G65" s="65"/>
    </row>
    <row r="66" spans="1:7" x14ac:dyDescent="0.25">
      <c r="A66" s="93" t="s">
        <v>266</v>
      </c>
      <c r="B66" s="65" t="s">
        <v>267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qoOIWeZyVLXv5JVhfmWCg17vjb/jzQ3h73GlBC2KrhvPxbAxup9iE1I7mbkLURYyUZuqfNREqsGITWYTXixSg==" saltValue="Ljb1kuCyQWK463X0WJCev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28" zoomScaleNormal="100" workbookViewId="0">
      <selection activeCell="A13" sqref="A13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152</v>
      </c>
    </row>
    <row r="3" spans="1:5" x14ac:dyDescent="0.25">
      <c r="B3" s="57" t="str">
        <f>PriorYearBalanceSheet!A3</f>
        <v>Skyline Telecom Inc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111</v>
      </c>
      <c r="D6" s="26" t="s">
        <v>111</v>
      </c>
    </row>
    <row r="7" spans="1:5" x14ac:dyDescent="0.25">
      <c r="A7" s="17" t="s">
        <v>0</v>
      </c>
      <c r="B7" s="10" t="s">
        <v>153</v>
      </c>
      <c r="C7" s="28" t="s">
        <v>73</v>
      </c>
      <c r="D7" s="4" t="s">
        <v>114</v>
      </c>
    </row>
    <row r="8" spans="1:5" x14ac:dyDescent="0.25">
      <c r="A8" s="11"/>
      <c r="B8" s="11"/>
      <c r="C8" s="11">
        <v>2015</v>
      </c>
      <c r="D8" s="5">
        <v>2016</v>
      </c>
    </row>
    <row r="9" spans="1:5" x14ac:dyDescent="0.25">
      <c r="A9" s="9">
        <v>1</v>
      </c>
      <c r="B9" s="6" t="s">
        <v>1</v>
      </c>
      <c r="C9" s="36">
        <f>PriorYearIncomeStmt!E9</f>
        <v>28841</v>
      </c>
      <c r="D9" s="41">
        <f>'CurrentYearIncomeStmt '!E9</f>
        <v>28596</v>
      </c>
    </row>
    <row r="10" spans="1:5" x14ac:dyDescent="0.25">
      <c r="A10" s="10">
        <v>2</v>
      </c>
      <c r="B10" s="17" t="s">
        <v>2</v>
      </c>
      <c r="C10" s="32">
        <f>PriorYearIncomeStmt!E10</f>
        <v>935151</v>
      </c>
      <c r="D10" s="41">
        <f>'CurrentYearIncomeStmt '!E10</f>
        <v>708176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0</v>
      </c>
      <c r="D12" s="41">
        <f>'CurrentYearIncomeStmt '!E12</f>
        <v>0</v>
      </c>
    </row>
    <row r="13" spans="1:5" x14ac:dyDescent="0.25">
      <c r="A13" s="10">
        <v>5</v>
      </c>
      <c r="B13" s="17" t="s">
        <v>5</v>
      </c>
      <c r="C13" s="32">
        <f>PriorYearIncomeStmt!E13</f>
        <v>0</v>
      </c>
      <c r="D13" s="41">
        <f>'CurrentYearIncomeStmt '!E13</f>
        <v>0</v>
      </c>
    </row>
    <row r="14" spans="1:5" x14ac:dyDescent="0.25">
      <c r="A14" s="10">
        <v>6</v>
      </c>
      <c r="B14" s="17" t="s">
        <v>139</v>
      </c>
      <c r="C14" s="32">
        <f>PriorYearIncomeStmt!E14</f>
        <v>-182</v>
      </c>
      <c r="D14" s="41">
        <f>'CurrentYearIncomeStmt '!E14</f>
        <v>-738</v>
      </c>
    </row>
    <row r="15" spans="1:5" x14ac:dyDescent="0.25">
      <c r="A15" s="10">
        <v>7</v>
      </c>
      <c r="B15" s="84" t="s">
        <v>138</v>
      </c>
      <c r="C15" s="40">
        <f>SUM(C9:C14)</f>
        <v>963810</v>
      </c>
      <c r="D15" s="42">
        <f t="shared" ref="D15" si="0">SUM(D9:D14)</f>
        <v>736034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255327</v>
      </c>
      <c r="D16" s="41">
        <f>'CurrentYearIncomeStmt '!E16</f>
        <v>181975</v>
      </c>
    </row>
    <row r="17" spans="1:5" x14ac:dyDescent="0.25">
      <c r="A17" s="10">
        <v>9</v>
      </c>
      <c r="B17" s="17" t="s">
        <v>40</v>
      </c>
      <c r="C17" s="32">
        <f>PriorYearIncomeStmt!E17</f>
        <v>14095</v>
      </c>
      <c r="D17" s="41">
        <f>'CurrentYearIncomeStmt '!E17</f>
        <v>5834</v>
      </c>
    </row>
    <row r="18" spans="1:5" x14ac:dyDescent="0.25">
      <c r="A18" s="10">
        <v>10</v>
      </c>
      <c r="B18" s="17" t="s">
        <v>7</v>
      </c>
      <c r="C18" s="32">
        <f>PriorYearIncomeStmt!E18</f>
        <v>189051</v>
      </c>
      <c r="D18" s="41">
        <f>'CurrentYearIncomeStmt '!E18</f>
        <v>209876</v>
      </c>
    </row>
    <row r="19" spans="1:5" x14ac:dyDescent="0.25">
      <c r="A19" s="10">
        <v>11</v>
      </c>
      <c r="B19" s="17" t="s">
        <v>8</v>
      </c>
      <c r="C19" s="32">
        <f>PriorYearIncomeStmt!E19</f>
        <v>1540</v>
      </c>
      <c r="D19" s="41">
        <f>'CurrentYearIncomeStmt '!E19</f>
        <v>1540</v>
      </c>
    </row>
    <row r="20" spans="1:5" x14ac:dyDescent="0.25">
      <c r="A20" s="10">
        <v>12</v>
      </c>
      <c r="B20" s="17" t="s">
        <v>9</v>
      </c>
      <c r="C20" s="32">
        <f>PriorYearIncomeStmt!E20</f>
        <v>0</v>
      </c>
      <c r="D20" s="41">
        <f>'CurrentYearIncomeStmt '!E20</f>
        <v>0</v>
      </c>
    </row>
    <row r="21" spans="1:5" x14ac:dyDescent="0.25">
      <c r="A21" s="10">
        <v>13</v>
      </c>
      <c r="B21" s="17" t="s">
        <v>10</v>
      </c>
      <c r="C21" s="32">
        <f>PriorYearIncomeStmt!E21</f>
        <v>369765</v>
      </c>
      <c r="D21" s="41">
        <f>'CurrentYearIncomeStmt '!E21</f>
        <v>225628</v>
      </c>
    </row>
    <row r="22" spans="1:5" x14ac:dyDescent="0.25">
      <c r="A22" s="10">
        <v>14</v>
      </c>
      <c r="B22" s="84" t="s">
        <v>260</v>
      </c>
      <c r="C22" s="40">
        <f>C16+C17+C18+C19+C20+C21</f>
        <v>829778</v>
      </c>
      <c r="D22" s="42">
        <f>D16+D17+D18+D19+D20+D21</f>
        <v>624853</v>
      </c>
      <c r="E22" s="1"/>
    </row>
    <row r="23" spans="1:5" x14ac:dyDescent="0.25">
      <c r="A23" s="10">
        <v>15</v>
      </c>
      <c r="B23" s="17" t="s">
        <v>14</v>
      </c>
      <c r="C23" s="32">
        <f>C15-C22</f>
        <v>134032</v>
      </c>
      <c r="D23" s="41">
        <f>D15-D22</f>
        <v>111181</v>
      </c>
    </row>
    <row r="24" spans="1:5" x14ac:dyDescent="0.25">
      <c r="A24" s="10">
        <v>16</v>
      </c>
      <c r="B24" s="17" t="s">
        <v>140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x14ac:dyDescent="0.25">
      <c r="A26" s="10">
        <v>18</v>
      </c>
      <c r="B26" s="17" t="s">
        <v>188</v>
      </c>
      <c r="C26" s="32">
        <f>PriorYearIncomeStmt!E26</f>
        <v>33520</v>
      </c>
      <c r="D26" s="41">
        <f>'CurrentYearIncomeStmt '!E26</f>
        <v>26347</v>
      </c>
    </row>
    <row r="27" spans="1:5" x14ac:dyDescent="0.25">
      <c r="A27" s="10">
        <v>19</v>
      </c>
      <c r="B27" s="17" t="s">
        <v>13</v>
      </c>
      <c r="C27" s="32">
        <f>PriorYearIncomeStmt!E27</f>
        <v>5402</v>
      </c>
      <c r="D27" s="41">
        <f>'CurrentYearIncomeStmt '!E27</f>
        <v>5445</v>
      </c>
    </row>
    <row r="28" spans="1:5" x14ac:dyDescent="0.25">
      <c r="A28" s="10">
        <v>20</v>
      </c>
      <c r="B28" s="84" t="s">
        <v>12</v>
      </c>
      <c r="C28" s="37">
        <f>SUM(C25:C27)</f>
        <v>38922</v>
      </c>
      <c r="D28" s="43">
        <f t="shared" ref="D28" si="1">SUM(D25:D27)</f>
        <v>31792</v>
      </c>
    </row>
    <row r="29" spans="1:5" x14ac:dyDescent="0.25">
      <c r="A29" s="10">
        <v>21</v>
      </c>
      <c r="B29" s="84" t="s">
        <v>23</v>
      </c>
      <c r="C29" s="37">
        <f>C23+C24-C28</f>
        <v>95110</v>
      </c>
      <c r="D29" s="43">
        <f>D23+D24-D28</f>
        <v>79389</v>
      </c>
    </row>
    <row r="30" spans="1:5" x14ac:dyDescent="0.25">
      <c r="A30" s="10">
        <v>22</v>
      </c>
      <c r="B30" s="17" t="s">
        <v>15</v>
      </c>
      <c r="C30" s="32">
        <f>PriorYearIncomeStmt!E30</f>
        <v>33677</v>
      </c>
      <c r="D30" s="41">
        <f>'CurrentYearIncomeStmt '!E30</f>
        <v>28245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79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4" t="s">
        <v>18</v>
      </c>
      <c r="C34" s="37">
        <f>SUM(C30:C33)</f>
        <v>33677</v>
      </c>
      <c r="D34" s="43">
        <f t="shared" ref="D34" si="2">SUM(D30:D33)</f>
        <v>28245</v>
      </c>
    </row>
    <row r="35" spans="1:4" x14ac:dyDescent="0.25">
      <c r="A35" s="10">
        <v>27</v>
      </c>
      <c r="B35" s="17" t="s">
        <v>19</v>
      </c>
      <c r="C35" s="32">
        <f>PriorYearIncomeStmt!E35</f>
        <v>21665</v>
      </c>
      <c r="D35" s="41">
        <f>'CurrentYearIncomeStmt '!E35</f>
        <v>25377</v>
      </c>
    </row>
    <row r="36" spans="1:4" x14ac:dyDescent="0.25">
      <c r="A36" s="10">
        <v>28</v>
      </c>
      <c r="B36" s="17" t="s">
        <v>20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80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21</v>
      </c>
      <c r="C38" s="32">
        <f>PriorYearIncomeStmt!E38</f>
        <v>-63722</v>
      </c>
      <c r="D38" s="41">
        <f>'CurrentYearIncomeStmt '!E38</f>
        <v>-74584</v>
      </c>
    </row>
    <row r="39" spans="1:4" x14ac:dyDescent="0.25">
      <c r="A39" s="10">
        <v>31</v>
      </c>
      <c r="B39" s="84" t="s">
        <v>22</v>
      </c>
      <c r="C39" s="37">
        <f>C29-C34+C35+C36+C37+C38</f>
        <v>19376</v>
      </c>
      <c r="D39" s="43">
        <f t="shared" ref="D39" si="3">D29-D34+D35+D36+D37+D38</f>
        <v>1937</v>
      </c>
    </row>
    <row r="40" spans="1:4" x14ac:dyDescent="0.25">
      <c r="A40" s="10">
        <v>32</v>
      </c>
      <c r="B40" s="17" t="s">
        <v>24</v>
      </c>
      <c r="C40" s="44"/>
      <c r="D40" s="70"/>
    </row>
    <row r="41" spans="1:4" x14ac:dyDescent="0.25">
      <c r="A41" s="10">
        <v>33</v>
      </c>
      <c r="B41" s="17" t="s">
        <v>25</v>
      </c>
      <c r="C41" s="32">
        <f>PriorYearIncomeStmt!E41</f>
        <v>381276</v>
      </c>
      <c r="D41" s="41">
        <f>'CurrentYearIncomeStmt '!E41</f>
        <v>400652</v>
      </c>
    </row>
    <row r="42" spans="1:4" x14ac:dyDescent="0.25">
      <c r="A42" s="10">
        <v>34</v>
      </c>
      <c r="B42" s="17" t="s">
        <v>26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27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28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29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30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4" t="s">
        <v>31</v>
      </c>
      <c r="C47" s="37">
        <f>(C39+C41+C42)-(C43+C44+C45+C46)</f>
        <v>400652</v>
      </c>
      <c r="D47" s="43">
        <f t="shared" ref="D47" si="4">(D39+D41+D42)-(D43+D44+D45+D46)</f>
        <v>402589</v>
      </c>
    </row>
    <row r="48" spans="1:4" x14ac:dyDescent="0.25">
      <c r="A48" s="10">
        <v>40</v>
      </c>
      <c r="B48" s="17" t="s">
        <v>32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30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33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4" t="s">
        <v>34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35</v>
      </c>
      <c r="C52" s="32">
        <f>PriorYearIncomeStmt!E52</f>
        <v>145522</v>
      </c>
      <c r="D52" s="41">
        <f>'CurrentYearIncomeStmt '!E52</f>
        <v>145919</v>
      </c>
    </row>
    <row r="53" spans="1:8" x14ac:dyDescent="0.25">
      <c r="A53" s="10">
        <v>45</v>
      </c>
      <c r="B53" s="17" t="s">
        <v>36</v>
      </c>
      <c r="C53" s="49">
        <f>((C22+C28-C18-C19)/C15)</f>
        <v>0.70357124329484022</v>
      </c>
      <c r="D53" s="49">
        <f>((D22+D28-D18-D19)/D15)</f>
        <v>0.60490276264411702</v>
      </c>
    </row>
    <row r="54" spans="1:8" x14ac:dyDescent="0.25">
      <c r="A54" s="10">
        <v>46</v>
      </c>
      <c r="B54" s="17" t="s">
        <v>37</v>
      </c>
      <c r="C54" s="49">
        <f>((C22+C28+C34)/C15)</f>
        <v>0.93626025876469432</v>
      </c>
      <c r="D54" s="49">
        <f>((D22+D28+D34)/D15)</f>
        <v>0.93051407951263121</v>
      </c>
    </row>
    <row r="55" spans="1:8" x14ac:dyDescent="0.25">
      <c r="A55" s="10">
        <v>47</v>
      </c>
      <c r="B55" s="17" t="s">
        <v>38</v>
      </c>
      <c r="C55" s="49">
        <f>((C39+C34)/C34)</f>
        <v>1.5753481604655997</v>
      </c>
      <c r="D55" s="49">
        <f t="shared" ref="D55" si="6">((D39+D34)/D34)</f>
        <v>1.0685785094707028</v>
      </c>
    </row>
    <row r="56" spans="1:8" x14ac:dyDescent="0.25">
      <c r="A56" s="10">
        <v>48</v>
      </c>
      <c r="B56" s="17" t="s">
        <v>39</v>
      </c>
      <c r="C56" s="45">
        <f>(C39+C34+C18+C19)/C52</f>
        <v>1.674276054479735</v>
      </c>
      <c r="D56" s="49">
        <f>(D39+D34+D18+D19)/D52</f>
        <v>1.6556993948697565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189</v>
      </c>
      <c r="C59" s="48" t="s">
        <v>220</v>
      </c>
      <c r="D59" s="48" t="s">
        <v>256</v>
      </c>
    </row>
    <row r="60" spans="1:8" x14ac:dyDescent="0.25">
      <c r="A60" s="47" t="s">
        <v>164</v>
      </c>
      <c r="B60" t="s">
        <v>156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190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191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192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AwL+aTkCr2xoQMUiiYfeeYhbQ1XBEz9yWqv3PUncXeP/wkdGowRwAIJ7IxzgDDiZfs2SHOjxn+NVE/3Z+pK1/w==" saltValue="7YxR2G1nkWJt9Ni/pab13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2017-07-28T07:00:00+00:00</OpenedDate>
    <Date1 xmlns="dc463f71-b30c-4ab2-9473-d307f9d35888">2017-07-28T07:00:00+00:00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Skyline Telecom, Inc.</CaseCompanyNames>
    <Nickname xmlns="http://schemas.microsoft.com/sharepoint/v3" xsi:nil="true"/>
    <DocketNumber xmlns="dc463f71-b30c-4ab2-9473-d307f9d35888">170861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338688F4D6124DAB23063C31C1EA36" ma:contentTypeVersion="104" ma:contentTypeDescription="" ma:contentTypeScope="" ma:versionID="316ff94dc87143baf6343ace459d8ab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0E3C8-99A8-4EFA-986E-5C4AAB4491F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301F46-EF36-4F00-83AA-1713BA3235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6B4B4B-4364-4171-9F22-F92A021A1199}"/>
</file>

<file path=customXml/itemProps4.xml><?xml version="1.0" encoding="utf-8"?>
<ds:datastoreItem xmlns:ds="http://schemas.openxmlformats.org/officeDocument/2006/customXml" ds:itemID="{7211296D-75F5-42F4-A9B8-3C3E288D99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2017-07-20T23:57:32Z</cp:lastPrinted>
  <dcterms:created xsi:type="dcterms:W3CDTF">2014-05-21T17:51:51Z</dcterms:created>
  <dcterms:modified xsi:type="dcterms:W3CDTF">2017-08-01T16:23:49Z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0x0101006E56B4D1795A2E4DB2F0B01679ED314A0013338688F4D6124DAB23063C31C1EA36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