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3.xml" ContentType="application/vnd.openxmlformats-officedocument.spreadsheetml.worksheet+xml"/>
  <Override PartName="/xl/worksheets/sheet2.xml" ContentType="application/vnd.openxmlformats-officedocument.spreadsheetml.worksheet+xml"/>
  <Override PartName="/xl/sharedStrings.xml" ContentType="application/vnd.openxmlformats-officedocument.spreadsheetml.sharedString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externalLinks/externalLink6.xml" ContentType="application/vnd.openxmlformats-officedocument.spreadsheetml.externalLink+xml"/>
  <Override PartName="/xl/externalLinks/externalLink5.xml" ContentType="application/vnd.openxmlformats-officedocument.spreadsheetml.externalLink+xml"/>
  <Override PartName="/customXml/itemProps3.xml" ContentType="application/vnd.openxmlformats-officedocument.customXmlProperties+xml"/>
  <Override PartName="/customXml/itemProps2.xml" ContentType="application/vnd.openxmlformats-officedocument.customXmlProperties+xml"/>
  <Override PartName="/customXml/itemProps1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25" yWindow="30" windowWidth="18645" windowHeight="11535"/>
  </bookViews>
  <sheets>
    <sheet name="01-2016 SOE" sheetId="4" r:id="rId1"/>
    <sheet name="02-2016 SOE" sheetId="5" r:id="rId2"/>
    <sheet name="03-2016 SOE" sheetId="1" r:id="rId3"/>
    <sheet name="12 ME 03-2016" sheetId="3" r:id="rId4"/>
  </sheets>
  <externalReferences>
    <externalReference r:id="rId5"/>
    <externalReference r:id="rId6"/>
    <externalReference r:id="rId7"/>
    <externalReference r:id="rId8"/>
    <externalReference r:id="rId9"/>
    <externalReference r:id="rId10"/>
  </externalReferences>
  <definedNames>
    <definedName name="CurrQtr">'[2]Inc Stmt'!$AJ$222</definedName>
    <definedName name="Data.Avg">'[2]Avg Amts'!$A$5:$BP$34</definedName>
    <definedName name="Data.Qtrs.Avg">'[2]Avg Amts'!$A$5:$IV$5</definedName>
    <definedName name="MTD_Format">[3]Mthly!$B$11:$D$11,[3]Mthly!$B$31:$D$31</definedName>
    <definedName name="RdSch_CY">'[4]INPUT TAB'!#REF!</definedName>
    <definedName name="RdSch_PY">'[4]INPUT TAB'!#REF!</definedName>
    <definedName name="RdSch_PY2">'[4]INPUT TAB'!#REF!</definedName>
    <definedName name="Therm_upload" localSheetId="1">#REF!</definedName>
    <definedName name="Therm_upload">#REF!</definedName>
    <definedName name="wrn.Customer._.Counts._.Electric." localSheetId="1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Electric." hidden="1">{#N/A,#N/A,FALSE,"Pg 6a CustCount_Electric";#N/A,#N/A,FALSE,"QA";"monthly",#N/A,FALSE,"Elect_Cust#Avg";"Year To Date",#N/A,FALSE,"Elect_Cust#Avg";"Rollling 12 months ended",#N/A,FALSE,"Elect_Cust#Avg";"Budget Month",#N/A,FALSE,"Electric";"Budget YTD",#N/A,FALSE,"Electric";"Budget 12 months",#N/A,FALSE,"Electric"}</definedName>
    <definedName name="wrn.Customer._.Counts._.Gas." localSheetId="1" hidden="1">{#N/A,#N/A,FALSE,"Pg 6b CustCount_Gas";#N/A,#N/A,FALSE,"QA";#N/A,#N/A,FALSE,"Report";#N/A,#N/A,FALSE,"forecast"}</definedName>
    <definedName name="wrn.Customer._.Counts._.Gas." hidden="1">{#N/A,#N/A,FALSE,"Pg 6b CustCount_Gas";#N/A,#N/A,FALSE,"QA";#N/A,#N/A,FALSE,"Report";#N/A,#N/A,FALSE,"forecast"}</definedName>
    <definedName name="wrn.MARGIN_WO_QTR." localSheetId="1" hidden="1">{#N/A,#N/A,FALSE,"Month ";#N/A,#N/A,FALSE,"YTD";#N/A,#N/A,FALSE,"12 mo ended"}</definedName>
    <definedName name="wrn.MARGIN_WO_QTR." hidden="1">{#N/A,#N/A,FALSE,"Month ";#N/A,#N/A,FALSE,"YTD";#N/A,#N/A,FALSE,"12 mo ended"}</definedName>
    <definedName name="YTD_Format">[3]YTD!$B$13:$D$13,[3]YTD!$B$32:$D$32</definedName>
  </definedNames>
  <calcPr calcId="145621"/>
</workbook>
</file>

<file path=xl/calcChain.xml><?xml version="1.0" encoding="utf-8"?>
<calcChain xmlns="http://schemas.openxmlformats.org/spreadsheetml/2006/main">
  <c r="J55" i="1" l="1"/>
  <c r="D55" i="1"/>
  <c r="H55" i="1" s="1"/>
  <c r="B55" i="1"/>
  <c r="L55" i="1" s="1"/>
  <c r="J54" i="1"/>
  <c r="D54" i="1"/>
  <c r="B54" i="1"/>
  <c r="F54" i="1" s="1"/>
  <c r="J51" i="1"/>
  <c r="D51" i="1"/>
  <c r="B51" i="1"/>
  <c r="J50" i="1"/>
  <c r="D50" i="1"/>
  <c r="B50" i="1"/>
  <c r="L50" i="1" s="1"/>
  <c r="J49" i="1"/>
  <c r="D49" i="1"/>
  <c r="B49" i="1"/>
  <c r="J48" i="1"/>
  <c r="D48" i="1"/>
  <c r="B48" i="1"/>
  <c r="L48" i="1" s="1"/>
  <c r="J47" i="1"/>
  <c r="D47" i="1"/>
  <c r="D53" i="1" s="1"/>
  <c r="B47" i="1"/>
  <c r="J45" i="1"/>
  <c r="B45" i="1"/>
  <c r="L43" i="1"/>
  <c r="J41" i="1"/>
  <c r="D41" i="1"/>
  <c r="B41" i="1"/>
  <c r="J40" i="1"/>
  <c r="D40" i="1"/>
  <c r="B40" i="1"/>
  <c r="J39" i="1"/>
  <c r="D39" i="1"/>
  <c r="B39" i="1"/>
  <c r="J38" i="1"/>
  <c r="D38" i="1"/>
  <c r="B38" i="1"/>
  <c r="J37" i="1"/>
  <c r="D37" i="1"/>
  <c r="B37" i="1"/>
  <c r="J36" i="1"/>
  <c r="D36" i="1"/>
  <c r="B36" i="1"/>
  <c r="J35" i="1"/>
  <c r="D35" i="1"/>
  <c r="B35" i="1"/>
  <c r="J34" i="1"/>
  <c r="D34" i="1"/>
  <c r="B34" i="1"/>
  <c r="J33" i="1"/>
  <c r="D33" i="1"/>
  <c r="B33" i="1"/>
  <c r="J32" i="1"/>
  <c r="D32" i="1"/>
  <c r="B32" i="1"/>
  <c r="J31" i="1"/>
  <c r="D31" i="1"/>
  <c r="B31" i="1"/>
  <c r="J25" i="1"/>
  <c r="D25" i="1"/>
  <c r="B25" i="1"/>
  <c r="L25" i="1" s="1"/>
  <c r="J24" i="1"/>
  <c r="D24" i="1"/>
  <c r="B24" i="1"/>
  <c r="F24" i="1" s="1"/>
  <c r="J23" i="1"/>
  <c r="D23" i="1"/>
  <c r="B23" i="1"/>
  <c r="L23" i="1" s="1"/>
  <c r="L22" i="1"/>
  <c r="J22" i="1"/>
  <c r="D22" i="1"/>
  <c r="D26" i="1" s="1"/>
  <c r="B22" i="1"/>
  <c r="Q18" i="1"/>
  <c r="J18" i="1"/>
  <c r="R18" i="1" s="1"/>
  <c r="D18" i="1"/>
  <c r="B18" i="1"/>
  <c r="P18" i="1" s="1"/>
  <c r="J17" i="1"/>
  <c r="R17" i="1" s="1"/>
  <c r="D17" i="1"/>
  <c r="Q17" i="1" s="1"/>
  <c r="B17" i="1"/>
  <c r="P17" i="1" s="1"/>
  <c r="J14" i="1"/>
  <c r="R14" i="1" s="1"/>
  <c r="D14" i="1"/>
  <c r="Q14" i="1" s="1"/>
  <c r="B14" i="1"/>
  <c r="P14" i="1" s="1"/>
  <c r="J13" i="1"/>
  <c r="R13" i="1" s="1"/>
  <c r="D13" i="1"/>
  <c r="Q13" i="1" s="1"/>
  <c r="B13" i="1"/>
  <c r="P13" i="1" s="1"/>
  <c r="J12" i="1"/>
  <c r="R12" i="1" s="1"/>
  <c r="D12" i="1"/>
  <c r="Q12" i="1" s="1"/>
  <c r="B12" i="1"/>
  <c r="P12" i="1" s="1"/>
  <c r="J11" i="1"/>
  <c r="R11" i="1" s="1"/>
  <c r="D11" i="1"/>
  <c r="B11" i="1"/>
  <c r="P11" i="1" s="1"/>
  <c r="J10" i="1"/>
  <c r="R10" i="1" s="1"/>
  <c r="D10" i="1"/>
  <c r="B10" i="1"/>
  <c r="P10" i="1" s="1"/>
  <c r="R8" i="1"/>
  <c r="P8" i="1"/>
  <c r="J8" i="1"/>
  <c r="B8" i="1"/>
  <c r="L6" i="1"/>
  <c r="A3" i="1"/>
  <c r="J56" i="3"/>
  <c r="D56" i="3"/>
  <c r="H56" i="3" s="1"/>
  <c r="B56" i="3"/>
  <c r="L56" i="3" s="1"/>
  <c r="J55" i="3"/>
  <c r="D55" i="3"/>
  <c r="C55" i="3"/>
  <c r="B55" i="3"/>
  <c r="F55" i="3" s="1"/>
  <c r="F54" i="3"/>
  <c r="F58" i="3" s="1"/>
  <c r="D54" i="3"/>
  <c r="D58" i="3" s="1"/>
  <c r="H58" i="3" s="1"/>
  <c r="J52" i="3"/>
  <c r="D52" i="3"/>
  <c r="B52" i="3"/>
  <c r="L52" i="3" s="1"/>
  <c r="J51" i="3"/>
  <c r="D51" i="3"/>
  <c r="B51" i="3"/>
  <c r="F51" i="3" s="1"/>
  <c r="J50" i="3"/>
  <c r="D50" i="3"/>
  <c r="B50" i="3"/>
  <c r="L50" i="3" s="1"/>
  <c r="J49" i="3"/>
  <c r="D49" i="3"/>
  <c r="H49" i="3" s="1"/>
  <c r="B49" i="3"/>
  <c r="F49" i="3" s="1"/>
  <c r="J48" i="3"/>
  <c r="J54" i="3" s="1"/>
  <c r="D48" i="3"/>
  <c r="H48" i="3" s="1"/>
  <c r="B48" i="3"/>
  <c r="B54" i="3" s="1"/>
  <c r="J46" i="3"/>
  <c r="B46" i="3"/>
  <c r="L44" i="3"/>
  <c r="J42" i="3"/>
  <c r="D42" i="3"/>
  <c r="B42" i="3"/>
  <c r="J41" i="3"/>
  <c r="D41" i="3"/>
  <c r="B41" i="3"/>
  <c r="J40" i="3"/>
  <c r="D40" i="3"/>
  <c r="B40" i="3"/>
  <c r="J39" i="3"/>
  <c r="D39" i="3"/>
  <c r="B39" i="3"/>
  <c r="J38" i="3"/>
  <c r="B38" i="3"/>
  <c r="J37" i="3"/>
  <c r="D37" i="3"/>
  <c r="B37" i="3"/>
  <c r="J36" i="3"/>
  <c r="D36" i="3"/>
  <c r="B36" i="3"/>
  <c r="J35" i="3"/>
  <c r="D35" i="3"/>
  <c r="B35" i="3"/>
  <c r="J34" i="3"/>
  <c r="D34" i="3"/>
  <c r="B34" i="3"/>
  <c r="J33" i="3"/>
  <c r="D33" i="3"/>
  <c r="B33" i="3"/>
  <c r="J32" i="3"/>
  <c r="D32" i="3"/>
  <c r="B32" i="3"/>
  <c r="L26" i="3"/>
  <c r="J26" i="3"/>
  <c r="D26" i="3"/>
  <c r="B26" i="3"/>
  <c r="J25" i="3"/>
  <c r="D25" i="3"/>
  <c r="B25" i="3"/>
  <c r="F25" i="3" s="1"/>
  <c r="J24" i="3"/>
  <c r="D24" i="3"/>
  <c r="B24" i="3"/>
  <c r="F24" i="3" s="1"/>
  <c r="J23" i="3"/>
  <c r="D23" i="3"/>
  <c r="D27" i="3" s="1"/>
  <c r="B23" i="3"/>
  <c r="Q19" i="3"/>
  <c r="J19" i="3"/>
  <c r="D19" i="3"/>
  <c r="B19" i="3"/>
  <c r="F19" i="3" s="1"/>
  <c r="J18" i="3"/>
  <c r="D18" i="3"/>
  <c r="B18" i="3"/>
  <c r="F18" i="3" s="1"/>
  <c r="Q17" i="3"/>
  <c r="F17" i="3"/>
  <c r="F21" i="3" s="1"/>
  <c r="D17" i="3"/>
  <c r="D21" i="3" s="1"/>
  <c r="H21" i="3" s="1"/>
  <c r="J15" i="3"/>
  <c r="R15" i="3" s="1"/>
  <c r="D15" i="3"/>
  <c r="B15" i="3"/>
  <c r="P15" i="3" s="1"/>
  <c r="J14" i="3"/>
  <c r="R14" i="3" s="1"/>
  <c r="D14" i="3"/>
  <c r="B14" i="3"/>
  <c r="P14" i="3" s="1"/>
  <c r="J13" i="3"/>
  <c r="R13" i="3" s="1"/>
  <c r="D13" i="3"/>
  <c r="B13" i="3"/>
  <c r="P13" i="3" s="1"/>
  <c r="J12" i="3"/>
  <c r="R12" i="3" s="1"/>
  <c r="D12" i="3"/>
  <c r="B12" i="3"/>
  <c r="P12" i="3" s="1"/>
  <c r="Q11" i="3"/>
  <c r="J11" i="3"/>
  <c r="R11" i="3" s="1"/>
  <c r="D11" i="3"/>
  <c r="B11" i="3"/>
  <c r="P11" i="3" s="1"/>
  <c r="R9" i="3"/>
  <c r="P9" i="3"/>
  <c r="J9" i="3"/>
  <c r="B9" i="3"/>
  <c r="L6" i="3"/>
  <c r="A3" i="3"/>
  <c r="P18" i="3" l="1"/>
  <c r="P19" i="3"/>
  <c r="R19" i="3"/>
  <c r="H51" i="3"/>
  <c r="L18" i="3"/>
  <c r="N18" i="3" s="1"/>
  <c r="R18" i="3"/>
  <c r="L19" i="3"/>
  <c r="N19" i="3" s="1"/>
  <c r="B27" i="3"/>
  <c r="J27" i="3"/>
  <c r="L24" i="3"/>
  <c r="N24" i="3" s="1"/>
  <c r="F26" i="3"/>
  <c r="H26" i="3" s="1"/>
  <c r="N26" i="3"/>
  <c r="D16" i="1"/>
  <c r="Q10" i="1"/>
  <c r="B26" i="1"/>
  <c r="J26" i="1"/>
  <c r="L24" i="1"/>
  <c r="L26" i="1" s="1"/>
  <c r="N26" i="1" s="1"/>
  <c r="F47" i="1"/>
  <c r="F49" i="1"/>
  <c r="H49" i="1" s="1"/>
  <c r="F51" i="1"/>
  <c r="H51" i="1" s="1"/>
  <c r="N25" i="1"/>
  <c r="D57" i="1"/>
  <c r="Q16" i="1"/>
  <c r="N48" i="1"/>
  <c r="N50" i="1"/>
  <c r="D20" i="1"/>
  <c r="D28" i="1" s="1"/>
  <c r="N23" i="1"/>
  <c r="H24" i="1"/>
  <c r="H54" i="1"/>
  <c r="N55" i="1"/>
  <c r="F10" i="1"/>
  <c r="F11" i="1"/>
  <c r="H11" i="1" s="1"/>
  <c r="Q11" i="1"/>
  <c r="F12" i="1"/>
  <c r="H12" i="1" s="1"/>
  <c r="F13" i="1"/>
  <c r="H13" i="1" s="1"/>
  <c r="F14" i="1"/>
  <c r="H14" i="1" s="1"/>
  <c r="B16" i="1"/>
  <c r="B20" i="1" s="1"/>
  <c r="B28" i="1" s="1"/>
  <c r="J16" i="1"/>
  <c r="F17" i="1"/>
  <c r="H17" i="1" s="1"/>
  <c r="F18" i="1"/>
  <c r="H18" i="1" s="1"/>
  <c r="H22" i="1"/>
  <c r="F23" i="1"/>
  <c r="H23" i="1" s="1"/>
  <c r="F25" i="1"/>
  <c r="H25" i="1" s="1"/>
  <c r="H47" i="1"/>
  <c r="L47" i="1"/>
  <c r="F48" i="1"/>
  <c r="L49" i="1"/>
  <c r="N49" i="1" s="1"/>
  <c r="F50" i="1"/>
  <c r="H50" i="1" s="1"/>
  <c r="L51" i="1"/>
  <c r="N51" i="1" s="1"/>
  <c r="B53" i="1"/>
  <c r="J53" i="1"/>
  <c r="L54" i="1"/>
  <c r="N54" i="1" s="1"/>
  <c r="F55" i="1"/>
  <c r="H10" i="1"/>
  <c r="L10" i="1"/>
  <c r="L11" i="1"/>
  <c r="N11" i="1" s="1"/>
  <c r="L12" i="1"/>
  <c r="N12" i="1" s="1"/>
  <c r="L13" i="1"/>
  <c r="N13" i="1" s="1"/>
  <c r="L14" i="1"/>
  <c r="N14" i="1" s="1"/>
  <c r="L17" i="1"/>
  <c r="N17" i="1" s="1"/>
  <c r="L18" i="1"/>
  <c r="N18" i="1" s="1"/>
  <c r="F22" i="1"/>
  <c r="F26" i="1" s="1"/>
  <c r="N22" i="1"/>
  <c r="D29" i="3"/>
  <c r="H29" i="3" s="1"/>
  <c r="B58" i="3"/>
  <c r="J58" i="3"/>
  <c r="N50" i="3"/>
  <c r="N52" i="3"/>
  <c r="H18" i="3"/>
  <c r="H19" i="3"/>
  <c r="H24" i="3"/>
  <c r="H25" i="3"/>
  <c r="H55" i="3"/>
  <c r="N56" i="3"/>
  <c r="F11" i="3"/>
  <c r="H11" i="3" s="1"/>
  <c r="F12" i="3"/>
  <c r="H12" i="3" s="1"/>
  <c r="Q12" i="3"/>
  <c r="F13" i="3"/>
  <c r="H13" i="3" s="1"/>
  <c r="Q13" i="3"/>
  <c r="F14" i="3"/>
  <c r="H14" i="3" s="1"/>
  <c r="Q14" i="3"/>
  <c r="F15" i="3"/>
  <c r="H15" i="3" s="1"/>
  <c r="Q15" i="3"/>
  <c r="B17" i="3"/>
  <c r="B21" i="3" s="1"/>
  <c r="B29" i="3" s="1"/>
  <c r="J17" i="3"/>
  <c r="Q18" i="3"/>
  <c r="L23" i="3"/>
  <c r="L27" i="3" s="1"/>
  <c r="L25" i="3"/>
  <c r="N25" i="3" s="1"/>
  <c r="F48" i="3"/>
  <c r="L49" i="3"/>
  <c r="N49" i="3" s="1"/>
  <c r="F50" i="3"/>
  <c r="H50" i="3" s="1"/>
  <c r="L51" i="3"/>
  <c r="N51" i="3" s="1"/>
  <c r="F52" i="3"/>
  <c r="H52" i="3" s="1"/>
  <c r="H54" i="3"/>
  <c r="L55" i="3"/>
  <c r="N55" i="3" s="1"/>
  <c r="F56" i="3"/>
  <c r="L11" i="3"/>
  <c r="L12" i="3"/>
  <c r="N12" i="3" s="1"/>
  <c r="L13" i="3"/>
  <c r="N13" i="3" s="1"/>
  <c r="L14" i="3"/>
  <c r="N14" i="3" s="1"/>
  <c r="L15" i="3"/>
  <c r="N15" i="3" s="1"/>
  <c r="H17" i="3"/>
  <c r="F23" i="3"/>
  <c r="F27" i="3" s="1"/>
  <c r="F29" i="3" s="1"/>
  <c r="N23" i="3"/>
  <c r="L48" i="3"/>
  <c r="N24" i="1" l="1"/>
  <c r="F53" i="1"/>
  <c r="F57" i="1"/>
  <c r="H53" i="1"/>
  <c r="B57" i="1"/>
  <c r="P16" i="1"/>
  <c r="J20" i="1"/>
  <c r="F16" i="1"/>
  <c r="H48" i="1"/>
  <c r="H57" i="1"/>
  <c r="L16" i="1"/>
  <c r="L20" i="1" s="1"/>
  <c r="L28" i="1" s="1"/>
  <c r="J57" i="1"/>
  <c r="R16" i="1"/>
  <c r="L53" i="1"/>
  <c r="L57" i="1" s="1"/>
  <c r="N10" i="1"/>
  <c r="N47" i="1"/>
  <c r="H26" i="1"/>
  <c r="N27" i="3"/>
  <c r="P17" i="3"/>
  <c r="L54" i="3"/>
  <c r="L17" i="3"/>
  <c r="L21" i="3" s="1"/>
  <c r="L29" i="3" s="1"/>
  <c r="N48" i="3"/>
  <c r="H23" i="3"/>
  <c r="J21" i="3"/>
  <c r="N17" i="3"/>
  <c r="N11" i="3"/>
  <c r="R17" i="3"/>
  <c r="H27" i="3"/>
  <c r="N16" i="1" l="1"/>
  <c r="N53" i="1"/>
  <c r="N57" i="1"/>
  <c r="F20" i="1"/>
  <c r="H16" i="1"/>
  <c r="N20" i="1"/>
  <c r="J28" i="1"/>
  <c r="N28" i="1" s="1"/>
  <c r="N21" i="3"/>
  <c r="J29" i="3"/>
  <c r="N29" i="3" s="1"/>
  <c r="L58" i="3"/>
  <c r="N58" i="3" s="1"/>
  <c r="N54" i="3"/>
  <c r="H20" i="1" l="1"/>
  <c r="F28" i="1"/>
  <c r="H28" i="1" s="1"/>
  <c r="J55" i="5" l="1"/>
  <c r="D55" i="5"/>
  <c r="H55" i="5" s="1"/>
  <c r="B55" i="5"/>
  <c r="L55" i="5" s="1"/>
  <c r="J54" i="5"/>
  <c r="D54" i="5"/>
  <c r="B54" i="5"/>
  <c r="F54" i="5" s="1"/>
  <c r="J51" i="5"/>
  <c r="D51" i="5"/>
  <c r="H51" i="5" s="1"/>
  <c r="B51" i="5"/>
  <c r="F51" i="5" s="1"/>
  <c r="J50" i="5"/>
  <c r="D50" i="5"/>
  <c r="B50" i="5"/>
  <c r="L50" i="5" s="1"/>
  <c r="J49" i="5"/>
  <c r="D49" i="5"/>
  <c r="H49" i="5" s="1"/>
  <c r="B49" i="5"/>
  <c r="F49" i="5" s="1"/>
  <c r="J48" i="5"/>
  <c r="D48" i="5"/>
  <c r="B48" i="5"/>
  <c r="L48" i="5" s="1"/>
  <c r="J47" i="5"/>
  <c r="D47" i="5"/>
  <c r="D53" i="5" s="1"/>
  <c r="B47" i="5"/>
  <c r="F47" i="5" s="1"/>
  <c r="J45" i="5"/>
  <c r="B45" i="5"/>
  <c r="L43" i="5"/>
  <c r="J41" i="5"/>
  <c r="D41" i="5"/>
  <c r="B41" i="5"/>
  <c r="J40" i="5"/>
  <c r="D40" i="5"/>
  <c r="B40" i="5"/>
  <c r="J39" i="5"/>
  <c r="D39" i="5"/>
  <c r="B39" i="5"/>
  <c r="J38" i="5"/>
  <c r="D38" i="5"/>
  <c r="B38" i="5"/>
  <c r="J37" i="5"/>
  <c r="D37" i="5"/>
  <c r="B37" i="5"/>
  <c r="J36" i="5"/>
  <c r="D36" i="5"/>
  <c r="B36" i="5"/>
  <c r="J35" i="5"/>
  <c r="D35" i="5"/>
  <c r="B35" i="5"/>
  <c r="J34" i="5"/>
  <c r="D34" i="5"/>
  <c r="B34" i="5"/>
  <c r="J33" i="5"/>
  <c r="D33" i="5"/>
  <c r="B33" i="5"/>
  <c r="J32" i="5"/>
  <c r="D32" i="5"/>
  <c r="B32" i="5"/>
  <c r="J31" i="5"/>
  <c r="D31" i="5"/>
  <c r="B31" i="5"/>
  <c r="J25" i="5"/>
  <c r="D25" i="5"/>
  <c r="B25" i="5"/>
  <c r="L25" i="5" s="1"/>
  <c r="L24" i="5"/>
  <c r="J24" i="5"/>
  <c r="N24" i="5" s="1"/>
  <c r="D24" i="5"/>
  <c r="B24" i="5"/>
  <c r="F24" i="5" s="1"/>
  <c r="J23" i="5"/>
  <c r="D23" i="5"/>
  <c r="B23" i="5"/>
  <c r="L23" i="5" s="1"/>
  <c r="L22" i="5"/>
  <c r="L26" i="5" s="1"/>
  <c r="J22" i="5"/>
  <c r="J26" i="5" s="1"/>
  <c r="D22" i="5"/>
  <c r="D26" i="5" s="1"/>
  <c r="B22" i="5"/>
  <c r="B26" i="5" s="1"/>
  <c r="Q18" i="5"/>
  <c r="J18" i="5"/>
  <c r="R18" i="5" s="1"/>
  <c r="D18" i="5"/>
  <c r="B18" i="5"/>
  <c r="P18" i="5" s="1"/>
  <c r="Q17" i="5"/>
  <c r="J17" i="5"/>
  <c r="R17" i="5" s="1"/>
  <c r="D17" i="5"/>
  <c r="B17" i="5"/>
  <c r="P17" i="5" s="1"/>
  <c r="Q14" i="5"/>
  <c r="J14" i="5"/>
  <c r="R14" i="5" s="1"/>
  <c r="D14" i="5"/>
  <c r="B14" i="5"/>
  <c r="P14" i="5" s="1"/>
  <c r="Q13" i="5"/>
  <c r="J13" i="5"/>
  <c r="R13" i="5" s="1"/>
  <c r="D13" i="5"/>
  <c r="B13" i="5"/>
  <c r="P13" i="5" s="1"/>
  <c r="Q12" i="5"/>
  <c r="J12" i="5"/>
  <c r="R12" i="5" s="1"/>
  <c r="D12" i="5"/>
  <c r="B12" i="5"/>
  <c r="P12" i="5" s="1"/>
  <c r="Q11" i="5"/>
  <c r="J11" i="5"/>
  <c r="R11" i="5" s="1"/>
  <c r="D11" i="5"/>
  <c r="B11" i="5"/>
  <c r="P11" i="5" s="1"/>
  <c r="Q10" i="5"/>
  <c r="J10" i="5"/>
  <c r="R10" i="5" s="1"/>
  <c r="D10" i="5"/>
  <c r="D16" i="5" s="1"/>
  <c r="B10" i="5"/>
  <c r="P10" i="5" s="1"/>
  <c r="R8" i="5"/>
  <c r="P8" i="5"/>
  <c r="J8" i="5"/>
  <c r="B8" i="5"/>
  <c r="L6" i="5"/>
  <c r="A3" i="5"/>
  <c r="N25" i="5" l="1"/>
  <c r="D57" i="5"/>
  <c r="Q16" i="5"/>
  <c r="N48" i="5"/>
  <c r="N50" i="5"/>
  <c r="D20" i="5"/>
  <c r="N26" i="5"/>
  <c r="N23" i="5"/>
  <c r="H24" i="5"/>
  <c r="H54" i="5"/>
  <c r="N55" i="5"/>
  <c r="F10" i="5"/>
  <c r="F11" i="5"/>
  <c r="H11" i="5" s="1"/>
  <c r="F12" i="5"/>
  <c r="H12" i="5" s="1"/>
  <c r="F13" i="5"/>
  <c r="H13" i="5" s="1"/>
  <c r="F14" i="5"/>
  <c r="H14" i="5" s="1"/>
  <c r="B16" i="5"/>
  <c r="B20" i="5" s="1"/>
  <c r="B28" i="5" s="1"/>
  <c r="J16" i="5"/>
  <c r="F17" i="5"/>
  <c r="H17" i="5" s="1"/>
  <c r="F18" i="5"/>
  <c r="H18" i="5" s="1"/>
  <c r="H22" i="5"/>
  <c r="F23" i="5"/>
  <c r="H23" i="5" s="1"/>
  <c r="F25" i="5"/>
  <c r="H25" i="5" s="1"/>
  <c r="H47" i="5"/>
  <c r="L47" i="5"/>
  <c r="F48" i="5"/>
  <c r="F53" i="5" s="1"/>
  <c r="L49" i="5"/>
  <c r="N49" i="5" s="1"/>
  <c r="F50" i="5"/>
  <c r="H50" i="5" s="1"/>
  <c r="L51" i="5"/>
  <c r="N51" i="5" s="1"/>
  <c r="B53" i="5"/>
  <c r="J53" i="5"/>
  <c r="L54" i="5"/>
  <c r="N54" i="5" s="1"/>
  <c r="F55" i="5"/>
  <c r="H10" i="5"/>
  <c r="L10" i="5"/>
  <c r="L11" i="5"/>
  <c r="N11" i="5" s="1"/>
  <c r="L12" i="5"/>
  <c r="N12" i="5" s="1"/>
  <c r="L13" i="5"/>
  <c r="N13" i="5" s="1"/>
  <c r="L14" i="5"/>
  <c r="N14" i="5" s="1"/>
  <c r="L17" i="5"/>
  <c r="N17" i="5" s="1"/>
  <c r="L18" i="5"/>
  <c r="N18" i="5" s="1"/>
  <c r="F22" i="5"/>
  <c r="F26" i="5" s="1"/>
  <c r="N22" i="5"/>
  <c r="F57" i="5" l="1"/>
  <c r="H53" i="5"/>
  <c r="L16" i="5"/>
  <c r="L20" i="5" s="1"/>
  <c r="L28" i="5" s="1"/>
  <c r="J57" i="5"/>
  <c r="R16" i="5"/>
  <c r="N53" i="5"/>
  <c r="L53" i="5"/>
  <c r="L57" i="5" s="1"/>
  <c r="F16" i="5"/>
  <c r="H48" i="5"/>
  <c r="D28" i="5"/>
  <c r="B57" i="5"/>
  <c r="P16" i="5"/>
  <c r="J20" i="5"/>
  <c r="N16" i="5"/>
  <c r="N10" i="5"/>
  <c r="N47" i="5"/>
  <c r="H57" i="5"/>
  <c r="H26" i="5"/>
  <c r="F20" i="5" l="1"/>
  <c r="H16" i="5"/>
  <c r="N57" i="5"/>
  <c r="N20" i="5"/>
  <c r="J28" i="5"/>
  <c r="N28" i="5" s="1"/>
  <c r="H20" i="5" l="1"/>
  <c r="F28" i="5"/>
  <c r="H28" i="5" s="1"/>
  <c r="J55" i="4" l="1"/>
  <c r="D55" i="4"/>
  <c r="H55" i="4" s="1"/>
  <c r="B55" i="4"/>
  <c r="L55" i="4" s="1"/>
  <c r="J54" i="4"/>
  <c r="D54" i="4"/>
  <c r="B54" i="4"/>
  <c r="F54" i="4" s="1"/>
  <c r="J51" i="4"/>
  <c r="D51" i="4"/>
  <c r="H51" i="4" s="1"/>
  <c r="B51" i="4"/>
  <c r="F51" i="4" s="1"/>
  <c r="J50" i="4"/>
  <c r="D50" i="4"/>
  <c r="B50" i="4"/>
  <c r="L50" i="4" s="1"/>
  <c r="J49" i="4"/>
  <c r="D49" i="4"/>
  <c r="H49" i="4" s="1"/>
  <c r="B49" i="4"/>
  <c r="F49" i="4" s="1"/>
  <c r="J48" i="4"/>
  <c r="D48" i="4"/>
  <c r="B48" i="4"/>
  <c r="L48" i="4" s="1"/>
  <c r="J47" i="4"/>
  <c r="D47" i="4"/>
  <c r="D53" i="4" s="1"/>
  <c r="B47" i="4"/>
  <c r="F47" i="4" s="1"/>
  <c r="J45" i="4"/>
  <c r="B45" i="4"/>
  <c r="L43" i="4"/>
  <c r="J41" i="4"/>
  <c r="D41" i="4"/>
  <c r="B41" i="4"/>
  <c r="J40" i="4"/>
  <c r="D40" i="4"/>
  <c r="B40" i="4"/>
  <c r="J39" i="4"/>
  <c r="D39" i="4"/>
  <c r="B39" i="4"/>
  <c r="J38" i="4"/>
  <c r="D38" i="4"/>
  <c r="B38" i="4"/>
  <c r="J37" i="4"/>
  <c r="D37" i="4"/>
  <c r="B37" i="4"/>
  <c r="J36" i="4"/>
  <c r="D36" i="4"/>
  <c r="B36" i="4"/>
  <c r="J35" i="4"/>
  <c r="D35" i="4"/>
  <c r="B35" i="4"/>
  <c r="J34" i="4"/>
  <c r="D34" i="4"/>
  <c r="B34" i="4"/>
  <c r="J33" i="4"/>
  <c r="D33" i="4"/>
  <c r="B33" i="4"/>
  <c r="J32" i="4"/>
  <c r="D32" i="4"/>
  <c r="B32" i="4"/>
  <c r="J31" i="4"/>
  <c r="D31" i="4"/>
  <c r="B31" i="4"/>
  <c r="J25" i="4"/>
  <c r="D25" i="4"/>
  <c r="B25" i="4"/>
  <c r="L25" i="4" s="1"/>
  <c r="L24" i="4"/>
  <c r="J24" i="4"/>
  <c r="N24" i="4" s="1"/>
  <c r="D24" i="4"/>
  <c r="B24" i="4"/>
  <c r="F24" i="4" s="1"/>
  <c r="J23" i="4"/>
  <c r="D23" i="4"/>
  <c r="B23" i="4"/>
  <c r="L23" i="4" s="1"/>
  <c r="L22" i="4"/>
  <c r="L26" i="4" s="1"/>
  <c r="J22" i="4"/>
  <c r="J26" i="4" s="1"/>
  <c r="D22" i="4"/>
  <c r="D26" i="4" s="1"/>
  <c r="B22" i="4"/>
  <c r="B26" i="4" s="1"/>
  <c r="Q18" i="4"/>
  <c r="J18" i="4"/>
  <c r="R18" i="4" s="1"/>
  <c r="D18" i="4"/>
  <c r="B18" i="4"/>
  <c r="P18" i="4" s="1"/>
  <c r="Q17" i="4"/>
  <c r="J17" i="4"/>
  <c r="R17" i="4" s="1"/>
  <c r="D17" i="4"/>
  <c r="B17" i="4"/>
  <c r="P17" i="4" s="1"/>
  <c r="Q14" i="4"/>
  <c r="J14" i="4"/>
  <c r="R14" i="4" s="1"/>
  <c r="D14" i="4"/>
  <c r="B14" i="4"/>
  <c r="P14" i="4" s="1"/>
  <c r="Q13" i="4"/>
  <c r="J13" i="4"/>
  <c r="R13" i="4" s="1"/>
  <c r="D13" i="4"/>
  <c r="B13" i="4"/>
  <c r="P13" i="4" s="1"/>
  <c r="Q12" i="4"/>
  <c r="J12" i="4"/>
  <c r="R12" i="4" s="1"/>
  <c r="D12" i="4"/>
  <c r="B12" i="4"/>
  <c r="P12" i="4" s="1"/>
  <c r="Q11" i="4"/>
  <c r="J11" i="4"/>
  <c r="R11" i="4" s="1"/>
  <c r="D11" i="4"/>
  <c r="B11" i="4"/>
  <c r="P11" i="4" s="1"/>
  <c r="Q10" i="4"/>
  <c r="J10" i="4"/>
  <c r="R10" i="4" s="1"/>
  <c r="D10" i="4"/>
  <c r="D16" i="4" s="1"/>
  <c r="B10" i="4"/>
  <c r="P10" i="4" s="1"/>
  <c r="R8" i="4"/>
  <c r="P8" i="4"/>
  <c r="J8" i="4"/>
  <c r="B8" i="4"/>
  <c r="L6" i="4"/>
  <c r="A3" i="4"/>
  <c r="D20" i="4" l="1"/>
  <c r="N25" i="4"/>
  <c r="D57" i="4"/>
  <c r="Q16" i="4"/>
  <c r="N48" i="4"/>
  <c r="N50" i="4"/>
  <c r="D28" i="4"/>
  <c r="N26" i="4"/>
  <c r="N23" i="4"/>
  <c r="H24" i="4"/>
  <c r="H54" i="4"/>
  <c r="N55" i="4"/>
  <c r="F10" i="4"/>
  <c r="F11" i="4"/>
  <c r="H11" i="4" s="1"/>
  <c r="F12" i="4"/>
  <c r="H12" i="4" s="1"/>
  <c r="F13" i="4"/>
  <c r="H13" i="4" s="1"/>
  <c r="F14" i="4"/>
  <c r="H14" i="4" s="1"/>
  <c r="B16" i="4"/>
  <c r="B20" i="4" s="1"/>
  <c r="B28" i="4" s="1"/>
  <c r="J16" i="4"/>
  <c r="F17" i="4"/>
  <c r="H17" i="4" s="1"/>
  <c r="F18" i="4"/>
  <c r="H18" i="4" s="1"/>
  <c r="H22" i="4"/>
  <c r="F23" i="4"/>
  <c r="H23" i="4" s="1"/>
  <c r="F25" i="4"/>
  <c r="H25" i="4" s="1"/>
  <c r="H47" i="4"/>
  <c r="L47" i="4"/>
  <c r="F48" i="4"/>
  <c r="F53" i="4" s="1"/>
  <c r="L49" i="4"/>
  <c r="N49" i="4" s="1"/>
  <c r="F50" i="4"/>
  <c r="H50" i="4" s="1"/>
  <c r="L51" i="4"/>
  <c r="N51" i="4" s="1"/>
  <c r="B53" i="4"/>
  <c r="J53" i="4"/>
  <c r="L54" i="4"/>
  <c r="N54" i="4" s="1"/>
  <c r="F55" i="4"/>
  <c r="H10" i="4"/>
  <c r="L10" i="4"/>
  <c r="L11" i="4"/>
  <c r="N11" i="4" s="1"/>
  <c r="L12" i="4"/>
  <c r="N12" i="4" s="1"/>
  <c r="L13" i="4"/>
  <c r="N13" i="4" s="1"/>
  <c r="L14" i="4"/>
  <c r="N14" i="4" s="1"/>
  <c r="L17" i="4"/>
  <c r="N17" i="4" s="1"/>
  <c r="L18" i="4"/>
  <c r="N18" i="4" s="1"/>
  <c r="F22" i="4"/>
  <c r="F26" i="4" s="1"/>
  <c r="N22" i="4"/>
  <c r="F57" i="4" l="1"/>
  <c r="H53" i="4"/>
  <c r="L16" i="4"/>
  <c r="L20" i="4" s="1"/>
  <c r="L28" i="4" s="1"/>
  <c r="N10" i="4"/>
  <c r="B57" i="4"/>
  <c r="P16" i="4"/>
  <c r="J20" i="4"/>
  <c r="N16" i="4"/>
  <c r="F16" i="4"/>
  <c r="H48" i="4"/>
  <c r="J57" i="4"/>
  <c r="R16" i="4"/>
  <c r="L53" i="4"/>
  <c r="L57" i="4" s="1"/>
  <c r="N47" i="4"/>
  <c r="H26" i="4"/>
  <c r="H57" i="4"/>
  <c r="N53" i="4" l="1"/>
  <c r="N57" i="4"/>
  <c r="F20" i="4"/>
  <c r="H16" i="4"/>
  <c r="N20" i="4"/>
  <c r="J28" i="4"/>
  <c r="N28" i="4" s="1"/>
  <c r="H20" i="4" l="1"/>
  <c r="F28" i="4"/>
  <c r="H28" i="4" s="1"/>
</calcChain>
</file>

<file path=xl/sharedStrings.xml><?xml version="1.0" encoding="utf-8"?>
<sst xmlns="http://schemas.openxmlformats.org/spreadsheetml/2006/main" count="283" uniqueCount="42">
  <si>
    <t>Residential</t>
  </si>
  <si>
    <t>Commercial</t>
  </si>
  <si>
    <t>Industrial</t>
  </si>
  <si>
    <t>Public street &amp; hwy lighting</t>
  </si>
  <si>
    <t>Sales for resale firm</t>
  </si>
  <si>
    <t>Sales to other utilities and marketers</t>
  </si>
  <si>
    <t/>
  </si>
  <si>
    <t>Non-Core Gas Sales</t>
  </si>
  <si>
    <t>Transmission Revenue</t>
  </si>
  <si>
    <t>Decoupling Revenue</t>
  </si>
  <si>
    <t>Other Misc Operating Revenue</t>
  </si>
  <si>
    <t>SCH. 94 (Res/farm credit) in above</t>
  </si>
  <si>
    <t>SCH. 120 (Cons. Rider rev) in above</t>
  </si>
  <si>
    <t>Low Income Surcharge included in above</t>
  </si>
  <si>
    <t>SCH. 132 (Merger Rate Credit) in above</t>
  </si>
  <si>
    <t>SCH. 133 (JPUD Gain on Sale Cr) in above</t>
  </si>
  <si>
    <t>SCH. 140 (Prop Tax in BillEngy) in above</t>
  </si>
  <si>
    <t>SCH. 141 (Expedt in BillEngy) in above</t>
  </si>
  <si>
    <t>SCH. 142 (Decup in BillEngy) in above</t>
  </si>
  <si>
    <t>PUGET SOUND ENERGY</t>
  </si>
  <si>
    <t>SUMMARY OF ELECTRIC OPERATING REVENUE &amp; KWH SALES</t>
  </si>
  <si>
    <t>INCREASE (DECREASE)</t>
  </si>
  <si>
    <t>VARIANCE FROM BUDGET</t>
  </si>
  <si>
    <t>REVENUE PER KWH</t>
  </si>
  <si>
    <t>ACTUAL</t>
  </si>
  <si>
    <t>SALE OF ELECTRICITY - REVENUE</t>
  </si>
  <si>
    <t>BUDGET *</t>
  </si>
  <si>
    <t>AMOUNT</t>
  </si>
  <si>
    <t>%</t>
  </si>
  <si>
    <t>BUDGET</t>
  </si>
  <si>
    <t xml:space="preserve"> </t>
  </si>
  <si>
    <t>Total retail sales</t>
  </si>
  <si>
    <t>Transportation (Billed plus Change in Unbilled)</t>
  </si>
  <si>
    <t>Total electric revenues</t>
  </si>
  <si>
    <t xml:space="preserve">    Other operating revenues</t>
  </si>
  <si>
    <t>Total electric sales</t>
  </si>
  <si>
    <t>SCH. 81 (B &amp; O tax) in above-billed</t>
  </si>
  <si>
    <t>SCH. 95A (Federal Incentives) in above</t>
  </si>
  <si>
    <t xml:space="preserve">SCH. 137 (REC Proceeds Credit) in above </t>
  </si>
  <si>
    <t>SALE OF ELECTRICITY - KWH</t>
  </si>
  <si>
    <t>* Note: Sch. 141 Expedited Rate Filing and Sch. 142 Decoupling Riders were included in this report starting in July 2015</t>
  </si>
  <si>
    <t>Total kWh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</si>
</sst>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5">
    <numFmt numFmtId="7" formatCode="&quot;$&quot;#,##0.00_);\(&quot;$&quot;#,##0.00\)"/>
    <numFmt numFmtId="41" formatCode="_(* #,##0_);_(* \(#,##0\);_(* &quot;-&quot;_);_(@_)"/>
    <numFmt numFmtId="44" formatCode="_(&quot;$&quot;* #,##0.00_);_(&quot;$&quot;* \(#,##0.00\);_(&quot;$&quot;* &quot;-&quot;??_);_(@_)"/>
    <numFmt numFmtId="43" formatCode="_(* #,##0.00_);_(* \(#,##0.00\);_(* &quot;-&quot;??_);_(@_)"/>
    <numFmt numFmtId="169" formatCode="_(#,##0.0%_);\(#,##0.0%\);_(#,##0.0%_);_(@_)"/>
    <numFmt numFmtId="170" formatCode="_-* #,##0.00\ &quot;DM&quot;_-;\-* #,##0.00\ &quot;DM&quot;_-;_-* &quot;-&quot;??\ &quot;DM&quot;_-;_-@_-"/>
    <numFmt numFmtId="171" formatCode="_(&quot;$&quot;* #,##0.000_);_(&quot;$&quot;* \(#,##0.000\);_(&quot;$&quot;* &quot;-&quot;???_);_(@_)"/>
    <numFmt numFmtId="172" formatCode="_-* #,##0.00\ _D_M_-;\-* #,##0.00\ _D_M_-;_-* &quot;-&quot;??\ _D_M_-;_-@_-"/>
    <numFmt numFmtId="173" formatCode="_(* #,##0.000_);_(* \(#,##0.000\);_(* &quot;-&quot;???_);_(@_)"/>
    <numFmt numFmtId="174" formatCode="#,##0.0000"/>
    <numFmt numFmtId="175" formatCode="0.0%_);\(0.0%\)"/>
    <numFmt numFmtId="176" formatCode="_(* #,##0_);_(* \(#,##0\);_(* &quot;-&quot;??_);_(@_)"/>
    <numFmt numFmtId="177" formatCode="00000"/>
    <numFmt numFmtId="178" formatCode="0.00_)"/>
    <numFmt numFmtId="179" formatCode="###,000"/>
  </numFmts>
  <fonts count="32" x14ac:knownFonts="1">
    <font>
      <sz val="11"/>
      <color theme="1"/>
      <name val="Calibri"/>
      <family val="2"/>
      <scheme val="minor"/>
    </font>
    <font>
      <b/>
      <sz val="11"/>
      <name val="Arial"/>
      <family val="2"/>
    </font>
    <font>
      <b/>
      <sz val="10"/>
      <name val="Arial"/>
      <family val="2"/>
    </font>
    <font>
      <sz val="10"/>
      <name val="Courier"/>
      <family val="3"/>
    </font>
    <font>
      <sz val="10"/>
      <name val="Arial"/>
      <family val="2"/>
    </font>
    <font>
      <b/>
      <sz val="9"/>
      <name val="Arial"/>
      <family val="2"/>
    </font>
    <font>
      <sz val="9"/>
      <name val="Arial"/>
      <family val="2"/>
    </font>
    <font>
      <sz val="10"/>
      <color indexed="12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b/>
      <sz val="11"/>
      <color indexed="8"/>
      <name val="Calibri"/>
      <family val="2"/>
    </font>
    <font>
      <sz val="8"/>
      <name val="Arial"/>
      <family val="2"/>
    </font>
    <font>
      <b/>
      <i/>
      <sz val="16"/>
      <name val="Helv"/>
    </font>
    <font>
      <b/>
      <sz val="10"/>
      <color indexed="8"/>
      <name val="Arial"/>
      <family val="2"/>
    </font>
    <font>
      <b/>
      <sz val="10"/>
      <color indexed="39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8"/>
      <name val="Arial"/>
      <family val="2"/>
    </font>
    <font>
      <sz val="10"/>
      <color indexed="39"/>
      <name val="Arial"/>
      <family val="2"/>
    </font>
    <font>
      <sz val="19"/>
      <color indexed="48"/>
      <name val="Arial"/>
      <family val="2"/>
    </font>
    <font>
      <sz val="10"/>
      <color indexed="10"/>
      <name val="Arial"/>
      <family val="2"/>
    </font>
    <font>
      <sz val="8"/>
      <color rgb="FF000000"/>
      <name val="Arial"/>
      <family val="2"/>
    </font>
    <font>
      <sz val="8"/>
      <color rgb="FF1F497D"/>
      <name val="Verdana"/>
      <family val="2"/>
    </font>
    <font>
      <b/>
      <sz val="8"/>
      <color rgb="FF1F497D"/>
      <name val="Verdana"/>
      <family val="2"/>
    </font>
    <font>
      <sz val="8"/>
      <color rgb="FF000000"/>
      <name val="Verdana"/>
      <family val="2"/>
    </font>
    <font>
      <i/>
      <sz val="8"/>
      <color rgb="FF000000"/>
      <name val="Verdana"/>
      <family val="2"/>
    </font>
    <font>
      <b/>
      <i/>
      <sz val="8"/>
      <color rgb="FF000000"/>
      <name val="Verdana"/>
      <family val="2"/>
    </font>
    <font>
      <b/>
      <sz val="8"/>
      <color rgb="FF00CC00"/>
      <name val="Verdana"/>
      <family val="2"/>
    </font>
    <font>
      <b/>
      <sz val="8"/>
      <color rgb="FF33CC33"/>
      <name val="Verdana"/>
      <family val="2"/>
    </font>
    <font>
      <b/>
      <sz val="8"/>
      <color rgb="FFFF9900"/>
      <name val="Verdana"/>
      <family val="2"/>
    </font>
    <font>
      <b/>
      <sz val="8"/>
      <color rgb="FFFF0000"/>
      <name val="Verdana"/>
      <family val="2"/>
    </font>
    <font>
      <b/>
      <sz val="18"/>
      <color indexed="62"/>
      <name val="Cambria"/>
      <family val="2"/>
    </font>
  </fonts>
  <fills count="54">
    <fill>
      <patternFill patternType="none"/>
    </fill>
    <fill>
      <patternFill patternType="gray125"/>
    </fill>
    <fill>
      <patternFill patternType="solid">
        <fgColor indexed="44"/>
        <bgColor indexed="44"/>
      </patternFill>
    </fill>
    <fill>
      <patternFill patternType="solid">
        <fgColor indexed="54"/>
        <bgColor indexed="54"/>
      </patternFill>
    </fill>
    <fill>
      <patternFill patternType="solid">
        <fgColor indexed="24"/>
        <bgColor indexed="24"/>
      </patternFill>
    </fill>
    <fill>
      <patternFill patternType="solid">
        <fgColor indexed="15"/>
        <bgColor indexed="15"/>
      </patternFill>
    </fill>
    <fill>
      <patternFill patternType="solid">
        <fgColor indexed="45"/>
        <bgColor indexed="45"/>
      </patternFill>
    </fill>
    <fill>
      <patternFill patternType="solid">
        <fgColor indexed="55"/>
        <bgColor indexed="55"/>
      </patternFill>
    </fill>
    <fill>
      <patternFill patternType="solid">
        <fgColor indexed="41"/>
        <bgColor indexed="41"/>
      </patternFill>
    </fill>
    <fill>
      <patternFill patternType="solid">
        <fgColor indexed="40"/>
        <bgColor indexed="40"/>
      </patternFill>
    </fill>
    <fill>
      <patternFill patternType="solid">
        <fgColor indexed="22"/>
        <bgColor indexed="22"/>
      </patternFill>
    </fill>
    <fill>
      <patternFill patternType="solid">
        <fgColor indexed="26"/>
        <bgColor indexed="26"/>
      </patternFill>
    </fill>
    <fill>
      <patternFill patternType="solid">
        <fgColor indexed="47"/>
        <bgColor indexed="47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57"/>
      </patternFill>
    </fill>
    <fill>
      <patternFill patternType="solid">
        <fgColor indexed="22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</patternFill>
    </fill>
    <fill>
      <patternFill patternType="solid">
        <fgColor indexed="40"/>
      </patternFill>
    </fill>
    <fill>
      <patternFill patternType="solid">
        <fgColor indexed="45"/>
      </patternFill>
    </fill>
    <fill>
      <patternFill patternType="solid">
        <fgColor indexed="29"/>
      </patternFill>
    </fill>
    <fill>
      <patternFill patternType="solid">
        <fgColor indexed="10"/>
      </patternFill>
    </fill>
    <fill>
      <patternFill patternType="solid">
        <fgColor indexed="51"/>
      </patternFill>
    </fill>
    <fill>
      <patternFill patternType="solid">
        <fgColor indexed="52"/>
      </patternFill>
    </fill>
    <fill>
      <patternFill patternType="solid">
        <fgColor indexed="53"/>
      </patternFill>
    </fill>
    <fill>
      <patternFill patternType="solid">
        <fgColor indexed="57"/>
      </patternFill>
    </fill>
    <fill>
      <patternFill patternType="solid">
        <fgColor indexed="50"/>
      </patternFill>
    </fill>
    <fill>
      <patternFill patternType="solid">
        <fgColor indexed="11"/>
      </patternFill>
    </fill>
    <fill>
      <patternFill patternType="lightUp">
        <fgColor indexed="48"/>
        <bgColor indexed="41"/>
      </patternFill>
    </fill>
    <fill>
      <patternFill patternType="solid">
        <fgColor indexed="41"/>
      </patternFill>
    </fill>
    <fill>
      <patternFill patternType="solid">
        <fgColor indexed="54"/>
      </patternFill>
    </fill>
    <fill>
      <patternFill patternType="solid">
        <fgColor indexed="44"/>
      </patternFill>
    </fill>
    <fill>
      <patternFill patternType="solid">
        <fgColor indexed="9"/>
      </patternFill>
    </fill>
    <fill>
      <patternFill patternType="solid">
        <fgColor indexed="26"/>
      </patternFill>
    </fill>
    <fill>
      <patternFill patternType="solid">
        <fgColor indexed="15"/>
      </patternFill>
    </fill>
    <fill>
      <patternFill patternType="solid">
        <fgColor indexed="20"/>
      </patternFill>
    </fill>
    <fill>
      <patternFill patternType="solid">
        <fgColor rgb="FFDBE5F1"/>
        <bgColor rgb="FF000000"/>
      </patternFill>
    </fill>
    <fill>
      <patternFill patternType="solid">
        <fgColor rgb="FFFFFFFF"/>
        <bgColor rgb="FF000000"/>
      </patternFill>
    </fill>
    <fill>
      <patternFill patternType="solid">
        <fgColor rgb="FFC6F9C1"/>
        <bgColor rgb="FF000000"/>
      </patternFill>
    </fill>
    <fill>
      <patternFill patternType="solid">
        <fgColor rgb="FFABEDA5"/>
        <bgColor rgb="FF000000"/>
      </patternFill>
    </fill>
    <fill>
      <patternFill patternType="solid">
        <fgColor rgb="FF94D88F"/>
        <bgColor rgb="FF000000"/>
      </patternFill>
    </fill>
    <fill>
      <patternFill patternType="solid">
        <fgColor rgb="FFFFFDBF"/>
        <bgColor rgb="FF000000"/>
      </patternFill>
    </fill>
    <fill>
      <patternFill patternType="solid">
        <fgColor rgb="FFFFFB8C"/>
        <bgColor rgb="FF000000"/>
      </patternFill>
    </fill>
    <fill>
      <patternFill patternType="solid">
        <fgColor rgb="FFFFF843"/>
        <bgColor rgb="FF000000"/>
      </patternFill>
    </fill>
    <fill>
      <patternFill patternType="solid">
        <fgColor rgb="FFFFC7CE"/>
        <bgColor rgb="FF000000"/>
      </patternFill>
    </fill>
    <fill>
      <patternFill patternType="solid">
        <fgColor rgb="FFFF988C"/>
        <bgColor rgb="FF000000"/>
      </patternFill>
    </fill>
    <fill>
      <patternFill patternType="solid">
        <fgColor rgb="FFFF6758"/>
        <bgColor rgb="FF000000"/>
      </patternFill>
    </fill>
    <fill>
      <patternFill patternType="solid">
        <fgColor rgb="FFB7CFE8"/>
        <bgColor rgb="FF000000"/>
      </patternFill>
    </fill>
    <fill>
      <patternFill patternType="solid">
        <fgColor rgb="FFC3D6EB"/>
        <bgColor rgb="FF000000"/>
      </patternFill>
    </fill>
    <fill>
      <patternFill patternType="solid">
        <fgColor rgb="FFDBE5F2"/>
        <bgColor rgb="FF000000"/>
      </patternFill>
    </fill>
    <fill>
      <patternFill patternType="solid">
        <fgColor rgb="FFE9EFF7"/>
        <bgColor rgb="FF000000"/>
      </patternFill>
    </fill>
    <fill>
      <patternFill patternType="solid">
        <fgColor rgb="FFF1F5FB"/>
        <bgColor rgb="FF000000"/>
      </patternFill>
    </fill>
    <fill>
      <patternFill patternType="solid">
        <fgColor rgb="FFDBE5F1"/>
        <bgColor rgb="FFFFFFFF"/>
      </patternFill>
    </fill>
  </fills>
  <borders count="1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48"/>
      </left>
      <right style="thin">
        <color indexed="48"/>
      </right>
      <top style="thin">
        <color indexed="48"/>
      </top>
      <bottom style="thin">
        <color indexed="48"/>
      </bottom>
      <diagonal/>
    </border>
    <border>
      <left style="thin">
        <color indexed="41"/>
      </left>
      <right style="thin">
        <color indexed="48"/>
      </right>
      <top style="medium">
        <color indexed="41"/>
      </top>
      <bottom style="thin">
        <color indexed="48"/>
      </bottom>
      <diagonal/>
    </border>
    <border>
      <left style="thin">
        <color indexed="54"/>
      </left>
      <right/>
      <top style="thin">
        <color indexed="54"/>
      </top>
      <bottom/>
      <diagonal/>
    </border>
    <border>
      <left style="thin">
        <color theme="3" tint="-0.24994659260841701"/>
      </left>
      <right style="thin">
        <color theme="3" tint="-0.24994659260841701"/>
      </right>
      <top style="thin">
        <color theme="3" tint="-0.24994659260841701"/>
      </top>
      <bottom style="thin">
        <color theme="3" tint="-0.24994659260841701"/>
      </bottom>
      <diagonal/>
    </border>
    <border>
      <left style="thin">
        <color theme="3" tint="0.59996337778862885"/>
      </left>
      <right style="thin">
        <color theme="3" tint="0.59996337778862885"/>
      </right>
      <top style="thin">
        <color theme="3" tint="0.59996337778862885"/>
      </top>
      <bottom style="thin">
        <color theme="3" tint="0.59996337778862885"/>
      </bottom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hair">
        <color rgb="FFC0C0C0"/>
      </left>
      <right style="hair">
        <color rgb="FFC0C0C0"/>
      </right>
      <top style="thin">
        <color rgb="FF808080"/>
      </top>
      <bottom style="thin">
        <color rgb="FF808080"/>
      </bottom>
      <diagonal/>
    </border>
  </borders>
  <cellStyleXfs count="103">
    <xf numFmtId="0" fontId="0" fillId="0" borderId="0"/>
    <xf numFmtId="39" fontId="3" fillId="0" borderId="0"/>
    <xf numFmtId="0" fontId="4" fillId="0" borderId="0"/>
    <xf numFmtId="170" fontId="4" fillId="0" borderId="0" applyFont="0" applyFill="0" applyBorder="0" applyAlignment="0" applyProtection="0"/>
    <xf numFmtId="172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39" fontId="3" fillId="0" borderId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4" borderId="0" applyNumberFormat="0" applyBorder="0" applyAlignment="0" applyProtection="0"/>
    <xf numFmtId="0" fontId="8" fillId="5" borderId="0" applyNumberFormat="0" applyBorder="0" applyAlignment="0" applyProtection="0"/>
    <xf numFmtId="0" fontId="8" fillId="6" borderId="0" applyNumberFormat="0" applyBorder="0" applyAlignment="0" applyProtection="0"/>
    <xf numFmtId="0" fontId="9" fillId="7" borderId="0" applyNumberFormat="0" applyBorder="0" applyAlignment="0" applyProtection="0"/>
    <xf numFmtId="0" fontId="8" fillId="8" borderId="0" applyNumberFormat="0" applyBorder="0" applyAlignment="0" applyProtection="0"/>
    <xf numFmtId="0" fontId="8" fillId="9" borderId="0" applyNumberFormat="0" applyBorder="0" applyAlignment="0" applyProtection="0"/>
    <xf numFmtId="0" fontId="9" fillId="10" borderId="0" applyNumberFormat="0" applyBorder="0" applyAlignment="0" applyProtection="0"/>
    <xf numFmtId="0" fontId="8" fillId="9" borderId="0" applyNumberFormat="0" applyBorder="0" applyAlignment="0" applyProtection="0"/>
    <xf numFmtId="0" fontId="8" fillId="10" borderId="0" applyNumberFormat="0" applyBorder="0" applyAlignment="0" applyProtection="0"/>
    <xf numFmtId="0" fontId="9" fillId="10" borderId="0" applyNumberFormat="0" applyBorder="0" applyAlignment="0" applyProtection="0"/>
    <xf numFmtId="0" fontId="8" fillId="2" borderId="0" applyNumberFormat="0" applyBorder="0" applyAlignment="0" applyProtection="0"/>
    <xf numFmtId="0" fontId="8" fillId="3" borderId="0" applyNumberFormat="0" applyBorder="0" applyAlignment="0" applyProtection="0"/>
    <xf numFmtId="0" fontId="9" fillId="3" borderId="0" applyNumberFormat="0" applyBorder="0" applyAlignment="0" applyProtection="0"/>
    <xf numFmtId="0" fontId="8" fillId="11" borderId="0" applyNumberFormat="0" applyBorder="0" applyAlignment="0" applyProtection="0"/>
    <xf numFmtId="0" fontId="8" fillId="6" borderId="0" applyNumberFormat="0" applyBorder="0" applyAlignment="0" applyProtection="0"/>
    <xf numFmtId="0" fontId="9" fillId="12" borderId="0" applyNumberFormat="0" applyBorder="0" applyAlignment="0" applyProtection="0"/>
    <xf numFmtId="0" fontId="10" fillId="13" borderId="0" applyNumberFormat="0" applyBorder="0" applyAlignment="0" applyProtection="0"/>
    <xf numFmtId="0" fontId="10" fillId="14" borderId="0" applyNumberFormat="0" applyBorder="0" applyAlignment="0" applyProtection="0"/>
    <xf numFmtId="0" fontId="10" fillId="15" borderId="0" applyNumberFormat="0" applyBorder="0" applyAlignment="0" applyProtection="0"/>
    <xf numFmtId="177" fontId="4" fillId="0" borderId="0"/>
    <xf numFmtId="38" fontId="11" fillId="16" borderId="0" applyNumberFormat="0" applyBorder="0" applyAlignment="0" applyProtection="0"/>
    <xf numFmtId="10" fontId="11" fillId="17" borderId="4" applyNumberFormat="0" applyBorder="0" applyAlignment="0" applyProtection="0"/>
    <xf numFmtId="178" fontId="12" fillId="0" borderId="0"/>
    <xf numFmtId="10" fontId="4" fillId="0" borderId="0" applyFont="0" applyFill="0" applyBorder="0" applyAlignment="0" applyProtection="0"/>
    <xf numFmtId="4" fontId="13" fillId="18" borderId="5" applyNumberFormat="0" applyProtection="0">
      <alignment vertical="center"/>
    </xf>
    <xf numFmtId="4" fontId="14" fillId="18" borderId="5" applyNumberFormat="0" applyProtection="0">
      <alignment vertical="center"/>
    </xf>
    <xf numFmtId="4" fontId="13" fillId="18" borderId="5" applyNumberFormat="0" applyProtection="0">
      <alignment horizontal="left" vertical="center" indent="1"/>
    </xf>
    <xf numFmtId="0" fontId="13" fillId="18" borderId="5" applyNumberFormat="0" applyProtection="0">
      <alignment horizontal="left" vertical="top" indent="1"/>
    </xf>
    <xf numFmtId="4" fontId="13" fillId="19" borderId="0" applyNumberFormat="0" applyProtection="0">
      <alignment horizontal="left" vertical="center" indent="1"/>
    </xf>
    <xf numFmtId="4" fontId="15" fillId="20" borderId="5" applyNumberFormat="0" applyProtection="0">
      <alignment horizontal="right" vertical="center"/>
    </xf>
    <xf numFmtId="4" fontId="15" fillId="21" borderId="5" applyNumberFormat="0" applyProtection="0">
      <alignment horizontal="right" vertical="center"/>
    </xf>
    <xf numFmtId="4" fontId="15" fillId="22" borderId="5" applyNumberFormat="0" applyProtection="0">
      <alignment horizontal="right" vertical="center"/>
    </xf>
    <xf numFmtId="4" fontId="15" fillId="23" borderId="5" applyNumberFormat="0" applyProtection="0">
      <alignment horizontal="right" vertical="center"/>
    </xf>
    <xf numFmtId="4" fontId="15" fillId="24" borderId="5" applyNumberFormat="0" applyProtection="0">
      <alignment horizontal="right" vertical="center"/>
    </xf>
    <xf numFmtId="4" fontId="15" fillId="25" borderId="5" applyNumberFormat="0" applyProtection="0">
      <alignment horizontal="right" vertical="center"/>
    </xf>
    <xf numFmtId="4" fontId="15" fillId="26" borderId="5" applyNumberFormat="0" applyProtection="0">
      <alignment horizontal="right" vertical="center"/>
    </xf>
    <xf numFmtId="4" fontId="15" fillId="27" borderId="5" applyNumberFormat="0" applyProtection="0">
      <alignment horizontal="right" vertical="center"/>
    </xf>
    <xf numFmtId="4" fontId="15" fillId="28" borderId="5" applyNumberFormat="0" applyProtection="0">
      <alignment horizontal="right" vertical="center"/>
    </xf>
    <xf numFmtId="4" fontId="13" fillId="29" borderId="6" applyNumberFormat="0" applyProtection="0">
      <alignment horizontal="left" vertical="center" indent="1"/>
    </xf>
    <xf numFmtId="4" fontId="15" fillId="30" borderId="0" applyNumberFormat="0" applyProtection="0">
      <alignment horizontal="left" vertical="center" indent="1"/>
    </xf>
    <xf numFmtId="4" fontId="16" fillId="31" borderId="0" applyNumberFormat="0" applyProtection="0">
      <alignment horizontal="left" vertical="center" indent="1"/>
    </xf>
    <xf numFmtId="4" fontId="15" fillId="19" borderId="5" applyNumberFormat="0" applyProtection="0">
      <alignment horizontal="right" vertical="center"/>
    </xf>
    <xf numFmtId="4" fontId="15" fillId="30" borderId="0" applyNumberFormat="0" applyProtection="0">
      <alignment horizontal="left" vertical="center" indent="1"/>
    </xf>
    <xf numFmtId="4" fontId="15" fillId="19" borderId="0" applyNumberFormat="0" applyProtection="0">
      <alignment horizontal="left" vertical="center" indent="1"/>
    </xf>
    <xf numFmtId="0" fontId="4" fillId="31" borderId="5" applyNumberFormat="0" applyProtection="0">
      <alignment horizontal="left" vertical="center" indent="1"/>
    </xf>
    <xf numFmtId="0" fontId="4" fillId="31" borderId="5" applyNumberFormat="0" applyProtection="0">
      <alignment horizontal="left" vertical="top" indent="1"/>
    </xf>
    <xf numFmtId="0" fontId="4" fillId="19" borderId="5" applyNumberFormat="0" applyProtection="0">
      <alignment horizontal="left" vertical="center" indent="1"/>
    </xf>
    <xf numFmtId="0" fontId="4" fillId="19" borderId="5" applyNumberFormat="0" applyProtection="0">
      <alignment horizontal="left" vertical="top" indent="1"/>
    </xf>
    <xf numFmtId="0" fontId="4" fillId="32" borderId="5" applyNumberFormat="0" applyProtection="0">
      <alignment horizontal="left" vertical="center" indent="1"/>
    </xf>
    <xf numFmtId="0" fontId="4" fillId="32" borderId="5" applyNumberFormat="0" applyProtection="0">
      <alignment horizontal="left" vertical="top" indent="1"/>
    </xf>
    <xf numFmtId="0" fontId="4" fillId="30" borderId="5" applyNumberFormat="0" applyProtection="0">
      <alignment horizontal="left" vertical="center" indent="1"/>
    </xf>
    <xf numFmtId="0" fontId="4" fillId="30" borderId="5" applyNumberFormat="0" applyProtection="0">
      <alignment horizontal="left" vertical="top" indent="1"/>
    </xf>
    <xf numFmtId="0" fontId="4" fillId="33" borderId="4" applyNumberFormat="0">
      <protection locked="0"/>
    </xf>
    <xf numFmtId="0" fontId="17" fillId="31" borderId="7" applyBorder="0"/>
    <xf numFmtId="4" fontId="15" fillId="34" borderId="5" applyNumberFormat="0" applyProtection="0">
      <alignment vertical="center"/>
    </xf>
    <xf numFmtId="4" fontId="18" fillId="34" borderId="5" applyNumberFormat="0" applyProtection="0">
      <alignment vertical="center"/>
    </xf>
    <xf numFmtId="4" fontId="15" fillId="34" borderId="5" applyNumberFormat="0" applyProtection="0">
      <alignment horizontal="left" vertical="center" indent="1"/>
    </xf>
    <xf numFmtId="0" fontId="15" fillId="34" borderId="5" applyNumberFormat="0" applyProtection="0">
      <alignment horizontal="left" vertical="top" indent="1"/>
    </xf>
    <xf numFmtId="4" fontId="15" fillId="30" borderId="5" applyNumberFormat="0" applyProtection="0">
      <alignment horizontal="right" vertical="center"/>
    </xf>
    <xf numFmtId="4" fontId="18" fillId="30" borderId="5" applyNumberFormat="0" applyProtection="0">
      <alignment horizontal="right" vertical="center"/>
    </xf>
    <xf numFmtId="4" fontId="15" fillId="19" borderId="5" applyNumberFormat="0" applyProtection="0">
      <alignment horizontal="left" vertical="center" indent="1"/>
    </xf>
    <xf numFmtId="0" fontId="15" fillId="19" borderId="5" applyNumberFormat="0" applyProtection="0">
      <alignment horizontal="left" vertical="top" indent="1"/>
    </xf>
    <xf numFmtId="4" fontId="19" fillId="35" borderId="0" applyNumberFormat="0" applyProtection="0">
      <alignment horizontal="left" vertical="center" indent="1"/>
    </xf>
    <xf numFmtId="0" fontId="11" fillId="36" borderId="4"/>
    <xf numFmtId="4" fontId="20" fillId="30" borderId="5" applyNumberFormat="0" applyProtection="0">
      <alignment horizontal="right" vertical="center"/>
    </xf>
    <xf numFmtId="0" fontId="21" fillId="0" borderId="8" applyNumberFormat="0" applyFont="0" applyFill="0" applyAlignment="0" applyProtection="0"/>
    <xf numFmtId="179" fontId="22" fillId="0" borderId="9" applyNumberFormat="0" applyProtection="0">
      <alignment horizontal="right" vertical="center"/>
    </xf>
    <xf numFmtId="179" fontId="23" fillId="0" borderId="10" applyNumberFormat="0" applyProtection="0">
      <alignment horizontal="right" vertical="center"/>
    </xf>
    <xf numFmtId="0" fontId="23" fillId="37" borderId="8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4" fillId="38" borderId="10" applyNumberFormat="0" applyAlignment="0" applyProtection="0">
      <alignment horizontal="left" vertical="center" indent="1"/>
    </xf>
    <xf numFmtId="0" fontId="25" fillId="0" borderId="11" applyNumberFormat="0" applyFill="0" applyBorder="0" applyAlignment="0" applyProtection="0"/>
    <xf numFmtId="0" fontId="26" fillId="0" borderId="11" applyBorder="0" applyAlignment="0" applyProtection="0"/>
    <xf numFmtId="179" fontId="27" fillId="39" borderId="12" applyNumberFormat="0" applyBorder="0" applyAlignment="0" applyProtection="0">
      <alignment horizontal="right" vertical="center" indent="1"/>
    </xf>
    <xf numFmtId="179" fontId="28" fillId="40" borderId="12" applyNumberFormat="0" applyBorder="0" applyAlignment="0" applyProtection="0">
      <alignment horizontal="right" vertical="center" indent="1"/>
    </xf>
    <xf numFmtId="179" fontId="28" fillId="41" borderId="12" applyNumberFormat="0" applyBorder="0" applyAlignment="0" applyProtection="0">
      <alignment horizontal="right" vertical="center" indent="1"/>
    </xf>
    <xf numFmtId="179" fontId="29" fillId="42" borderId="12" applyNumberFormat="0" applyBorder="0" applyAlignment="0" applyProtection="0">
      <alignment horizontal="right" vertical="center" indent="1"/>
    </xf>
    <xf numFmtId="179" fontId="29" fillId="43" borderId="12" applyNumberFormat="0" applyBorder="0" applyAlignment="0" applyProtection="0">
      <alignment horizontal="right" vertical="center" indent="1"/>
    </xf>
    <xf numFmtId="179" fontId="29" fillId="44" borderId="12" applyNumberFormat="0" applyBorder="0" applyAlignment="0" applyProtection="0">
      <alignment horizontal="right" vertical="center" indent="1"/>
    </xf>
    <xf numFmtId="179" fontId="30" fillId="45" borderId="12" applyNumberFormat="0" applyBorder="0" applyAlignment="0" applyProtection="0">
      <alignment horizontal="right" vertical="center" indent="1"/>
    </xf>
    <xf numFmtId="179" fontId="30" fillId="46" borderId="12" applyNumberFormat="0" applyBorder="0" applyAlignment="0" applyProtection="0">
      <alignment horizontal="right" vertical="center" indent="1"/>
    </xf>
    <xf numFmtId="179" fontId="30" fillId="47" borderId="12" applyNumberFormat="0" applyBorder="0" applyAlignment="0" applyProtection="0">
      <alignment horizontal="right" vertical="center" indent="1"/>
    </xf>
    <xf numFmtId="0" fontId="24" fillId="48" borderId="8" applyNumberFormat="0" applyAlignment="0" applyProtection="0">
      <alignment horizontal="left" vertical="center" indent="1"/>
    </xf>
    <xf numFmtId="0" fontId="24" fillId="49" borderId="8" applyNumberFormat="0" applyAlignment="0" applyProtection="0">
      <alignment horizontal="left" vertical="center" indent="1"/>
    </xf>
    <xf numFmtId="0" fontId="24" fillId="50" borderId="8" applyNumberFormat="0" applyAlignment="0" applyProtection="0">
      <alignment horizontal="left" vertical="center" indent="1"/>
    </xf>
    <xf numFmtId="0" fontId="24" fillId="51" borderId="8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9" fontId="22" fillId="51" borderId="9" applyNumberFormat="0" applyBorder="0" applyProtection="0">
      <alignment horizontal="right" vertical="center"/>
    </xf>
    <xf numFmtId="179" fontId="23" fillId="51" borderId="10" applyNumberFormat="0" applyBorder="0" applyProtection="0">
      <alignment horizontal="right" vertical="center"/>
    </xf>
    <xf numFmtId="179" fontId="22" fillId="53" borderId="8" applyNumberFormat="0" applyAlignment="0" applyProtection="0">
      <alignment horizontal="left" vertical="center" indent="1"/>
    </xf>
    <xf numFmtId="0" fontId="23" fillId="37" borderId="10" applyNumberFormat="0" applyAlignment="0" applyProtection="0">
      <alignment horizontal="left" vertical="center" indent="1"/>
    </xf>
    <xf numFmtId="0" fontId="24" fillId="52" borderId="10" applyNumberFormat="0" applyAlignment="0" applyProtection="0">
      <alignment horizontal="left" vertical="center" indent="1"/>
    </xf>
    <xf numFmtId="179" fontId="23" fillId="52" borderId="10" applyNumberFormat="0" applyProtection="0">
      <alignment horizontal="right" vertical="center"/>
    </xf>
    <xf numFmtId="0" fontId="31" fillId="0" borderId="0" applyNumberFormat="0" applyFill="0" applyBorder="0" applyAlignment="0" applyProtection="0"/>
  </cellStyleXfs>
  <cellXfs count="113">
    <xf numFmtId="0" fontId="0" fillId="0" borderId="0" xfId="0"/>
    <xf numFmtId="39" fontId="1" fillId="0" borderId="0" xfId="1" applyFont="1" applyFill="1" applyAlignment="1" applyProtection="1">
      <alignment horizontal="centerContinuous"/>
    </xf>
    <xf numFmtId="0" fontId="4" fillId="0" borderId="0" xfId="2" applyFill="1" applyProtection="1"/>
    <xf numFmtId="39" fontId="1" fillId="0" borderId="0" xfId="1" applyFont="1" applyFill="1" applyBorder="1" applyAlignment="1" applyProtection="1">
      <alignment horizontal="centerContinuous"/>
    </xf>
    <xf numFmtId="14" fontId="1" fillId="0" borderId="0" xfId="1" applyNumberFormat="1" applyFont="1" applyFill="1" applyAlignment="1" applyProtection="1">
      <alignment horizontal="centerContinuous"/>
    </xf>
    <xf numFmtId="39" fontId="5" fillId="0" borderId="0" xfId="1" applyFont="1" applyFill="1" applyAlignment="1" applyProtection="1">
      <alignment horizontal="centerContinuous"/>
    </xf>
    <xf numFmtId="39" fontId="2" fillId="0" borderId="0" xfId="1" applyFont="1" applyFill="1" applyAlignment="1" applyProtection="1">
      <alignment horizontal="centerContinuous"/>
    </xf>
    <xf numFmtId="39" fontId="2" fillId="0" borderId="0" xfId="1" applyFont="1" applyFill="1" applyAlignment="1" applyProtection="1"/>
    <xf numFmtId="39" fontId="4" fillId="0" borderId="0" xfId="1" applyFont="1" applyFill="1" applyAlignment="1" applyProtection="1"/>
    <xf numFmtId="39" fontId="4" fillId="0" borderId="0" xfId="1" applyFont="1" applyFill="1" applyProtection="1"/>
    <xf numFmtId="39" fontId="2" fillId="0" borderId="0" xfId="1" applyNumberFormat="1" applyFont="1" applyFill="1" applyProtection="1"/>
    <xf numFmtId="39" fontId="4" fillId="0" borderId="0" xfId="1" applyNumberFormat="1" applyFont="1" applyFill="1" applyProtection="1"/>
    <xf numFmtId="43" fontId="4" fillId="0" borderId="1" xfId="1" applyNumberFormat="1" applyFont="1" applyFill="1" applyBorder="1" applyAlignment="1" applyProtection="1">
      <alignment horizontal="centerContinuous"/>
    </xf>
    <xf numFmtId="39" fontId="4" fillId="0" borderId="0" xfId="1" applyNumberFormat="1" applyFont="1" applyFill="1" applyBorder="1" applyProtection="1"/>
    <xf numFmtId="39" fontId="4" fillId="0" borderId="1" xfId="1" applyNumberFormat="1" applyFont="1" applyFill="1" applyBorder="1" applyAlignment="1" applyProtection="1">
      <alignment horizontal="centerContinuous"/>
    </xf>
    <xf numFmtId="39" fontId="4" fillId="0" borderId="1" xfId="1" applyFont="1" applyFill="1" applyBorder="1" applyAlignment="1" applyProtection="1">
      <alignment horizontal="centerContinuous"/>
    </xf>
    <xf numFmtId="39" fontId="4" fillId="0" borderId="0" xfId="1" applyNumberFormat="1" applyFont="1" applyFill="1" applyAlignment="1" applyProtection="1">
      <alignment horizontal="left"/>
    </xf>
    <xf numFmtId="39" fontId="4" fillId="0" borderId="0" xfId="1" applyNumberFormat="1" applyFont="1" applyFill="1" applyAlignment="1" applyProtection="1">
      <alignment horizontal="center"/>
    </xf>
    <xf numFmtId="39" fontId="4" fillId="0" borderId="0" xfId="1" quotePrefix="1" applyFont="1" applyFill="1" applyAlignment="1" applyProtection="1">
      <alignment horizontal="center"/>
    </xf>
    <xf numFmtId="39" fontId="4" fillId="0" borderId="0" xfId="1" applyFont="1" applyFill="1" applyAlignment="1" applyProtection="1">
      <alignment horizontal="center"/>
    </xf>
    <xf numFmtId="39" fontId="2" fillId="0" borderId="0" xfId="1" applyNumberFormat="1" applyFont="1" applyFill="1" applyAlignment="1" applyProtection="1">
      <alignment horizontal="left"/>
    </xf>
    <xf numFmtId="0" fontId="4" fillId="0" borderId="1" xfId="1" quotePrefix="1" applyNumberFormat="1" applyFont="1" applyFill="1" applyBorder="1" applyAlignment="1" applyProtection="1">
      <alignment horizontal="center"/>
    </xf>
    <xf numFmtId="39" fontId="4" fillId="0" borderId="1" xfId="1" applyNumberFormat="1" applyFont="1" applyFill="1" applyBorder="1" applyAlignment="1" applyProtection="1">
      <alignment horizontal="center"/>
    </xf>
    <xf numFmtId="39" fontId="4" fillId="0" borderId="1" xfId="1" applyFont="1" applyFill="1" applyBorder="1" applyAlignment="1" applyProtection="1">
      <alignment horizontal="center"/>
    </xf>
    <xf numFmtId="39" fontId="4" fillId="0" borderId="0" xfId="1" applyNumberFormat="1" applyFont="1" applyFill="1" applyBorder="1" applyAlignment="1" applyProtection="1">
      <alignment horizontal="center"/>
    </xf>
    <xf numFmtId="39" fontId="6" fillId="0" borderId="0" xfId="1" applyNumberFormat="1" applyFont="1" applyFill="1" applyProtection="1"/>
    <xf numFmtId="39" fontId="6" fillId="0" borderId="0" xfId="1" applyNumberFormat="1" applyFont="1" applyFill="1" applyAlignment="1" applyProtection="1">
      <alignment horizontal="fill"/>
    </xf>
    <xf numFmtId="39" fontId="6" fillId="0" borderId="0" xfId="1" applyFont="1" applyFill="1" applyAlignment="1" applyProtection="1">
      <alignment horizontal="fill"/>
    </xf>
    <xf numFmtId="39" fontId="6" fillId="0" borderId="0" xfId="1" applyFont="1" applyFill="1" applyProtection="1"/>
    <xf numFmtId="39" fontId="6" fillId="0" borderId="0" xfId="1" applyNumberFormat="1" applyFont="1" applyFill="1" applyAlignment="1" applyProtection="1">
      <alignment horizontal="left"/>
    </xf>
    <xf numFmtId="44" fontId="6" fillId="0" borderId="0" xfId="1" applyNumberFormat="1" applyFont="1" applyFill="1" applyAlignment="1" applyProtection="1">
      <alignment horizontal="right"/>
    </xf>
    <xf numFmtId="7" fontId="6" fillId="0" borderId="0" xfId="1" applyNumberFormat="1" applyFont="1" applyFill="1" applyAlignment="1" applyProtection="1">
      <alignment horizontal="right"/>
    </xf>
    <xf numFmtId="169" fontId="6" fillId="0" borderId="0" xfId="1" applyNumberFormat="1" applyFont="1" applyFill="1" applyAlignment="1" applyProtection="1">
      <alignment horizontal="right"/>
    </xf>
    <xf numFmtId="39" fontId="6" fillId="0" borderId="0" xfId="1" applyNumberFormat="1" applyFont="1" applyFill="1" applyAlignment="1" applyProtection="1">
      <alignment horizontal="right"/>
    </xf>
    <xf numFmtId="10" fontId="6" fillId="0" borderId="0" xfId="1" applyNumberFormat="1" applyFont="1" applyFill="1" applyAlignment="1" applyProtection="1">
      <alignment horizontal="right"/>
    </xf>
    <xf numFmtId="171" fontId="6" fillId="0" borderId="0" xfId="3" applyNumberFormat="1" applyFont="1" applyFill="1" applyAlignment="1" applyProtection="1">
      <alignment horizontal="right"/>
    </xf>
    <xf numFmtId="171" fontId="6" fillId="0" borderId="0" xfId="4" applyNumberFormat="1" applyFont="1" applyFill="1" applyBorder="1" applyAlignment="1" applyProtection="1">
      <alignment horizontal="right"/>
    </xf>
    <xf numFmtId="43" fontId="6" fillId="0" borderId="0" xfId="1" applyNumberFormat="1" applyFont="1" applyFill="1" applyAlignment="1" applyProtection="1">
      <alignment horizontal="right"/>
    </xf>
    <xf numFmtId="173" fontId="6" fillId="0" borderId="0" xfId="4" applyNumberFormat="1" applyFont="1" applyFill="1" applyAlignment="1" applyProtection="1">
      <alignment horizontal="right"/>
    </xf>
    <xf numFmtId="173" fontId="6" fillId="0" borderId="0" xfId="4" applyNumberFormat="1" applyFont="1" applyFill="1" applyBorder="1" applyAlignment="1" applyProtection="1">
      <alignment horizontal="right"/>
    </xf>
    <xf numFmtId="9" fontId="0" fillId="0" borderId="0" xfId="5" applyFont="1" applyFill="1" applyProtection="1"/>
    <xf numFmtId="43" fontId="6" fillId="0" borderId="0" xfId="1" applyNumberFormat="1" applyFont="1" applyFill="1" applyBorder="1" applyAlignment="1" applyProtection="1">
      <alignment horizontal="right"/>
    </xf>
    <xf numFmtId="10" fontId="6" fillId="0" borderId="0" xfId="1" applyNumberFormat="1" applyFont="1" applyFill="1" applyBorder="1" applyAlignment="1" applyProtection="1">
      <alignment horizontal="right"/>
    </xf>
    <xf numFmtId="43" fontId="6" fillId="0" borderId="2" xfId="1" applyNumberFormat="1" applyFont="1" applyFill="1" applyBorder="1" applyAlignment="1" applyProtection="1">
      <alignment horizontal="right"/>
    </xf>
    <xf numFmtId="39" fontId="6" fillId="0" borderId="2" xfId="1" applyFont="1" applyFill="1" applyBorder="1" applyAlignment="1" applyProtection="1">
      <alignment horizontal="right"/>
    </xf>
    <xf numFmtId="174" fontId="6" fillId="0" borderId="2" xfId="1" applyNumberFormat="1" applyFont="1" applyFill="1" applyBorder="1" applyAlignment="1" applyProtection="1">
      <alignment horizontal="right"/>
    </xf>
    <xf numFmtId="39" fontId="6" fillId="0" borderId="0" xfId="1" applyNumberFormat="1" applyFont="1" applyFill="1" applyAlignment="1" applyProtection="1">
      <alignment horizontal="left" indent="1"/>
    </xf>
    <xf numFmtId="43" fontId="6" fillId="0" borderId="1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Alignment="1" applyProtection="1">
      <alignment horizontal="right"/>
    </xf>
    <xf numFmtId="169" fontId="6" fillId="0" borderId="1" xfId="1" applyNumberFormat="1" applyFont="1" applyFill="1" applyBorder="1" applyAlignment="1" applyProtection="1">
      <alignment horizontal="right"/>
    </xf>
    <xf numFmtId="173" fontId="6" fillId="0" borderId="1" xfId="4" applyNumberFormat="1" applyFont="1" applyFill="1" applyBorder="1" applyAlignment="1" applyProtection="1">
      <alignment horizontal="right"/>
    </xf>
    <xf numFmtId="43" fontId="4" fillId="0" borderId="2" xfId="1" applyNumberFormat="1" applyFont="1" applyFill="1" applyBorder="1" applyAlignment="1" applyProtection="1">
      <alignment horizontal="right"/>
    </xf>
    <xf numFmtId="43" fontId="4" fillId="0" borderId="0" xfId="1" applyNumberFormat="1" applyFont="1" applyFill="1" applyAlignment="1" applyProtection="1">
      <alignment horizontal="right"/>
    </xf>
    <xf numFmtId="39" fontId="4" fillId="0" borderId="0" xfId="1" applyFont="1" applyFill="1" applyAlignment="1" applyProtection="1">
      <alignment horizontal="right"/>
    </xf>
    <xf numFmtId="39" fontId="6" fillId="0" borderId="0" xfId="1" applyFont="1" applyFill="1" applyBorder="1" applyAlignment="1" applyProtection="1">
      <alignment horizontal="left" indent="1"/>
    </xf>
    <xf numFmtId="169" fontId="6" fillId="0" borderId="0" xfId="1" applyNumberFormat="1" applyFont="1" applyFill="1" applyBorder="1" applyAlignment="1" applyProtection="1">
      <alignment horizontal="right"/>
    </xf>
    <xf numFmtId="39" fontId="6" fillId="0" borderId="0" xfId="1" applyFont="1" applyFill="1" applyAlignment="1" applyProtection="1">
      <alignment horizontal="right"/>
    </xf>
    <xf numFmtId="39" fontId="6" fillId="0" borderId="0" xfId="1" applyFont="1" applyFill="1" applyBorder="1" applyAlignment="1" applyProtection="1">
      <alignment horizontal="left"/>
    </xf>
    <xf numFmtId="39" fontId="6" fillId="0" borderId="0" xfId="1" applyFont="1" applyFill="1" applyBorder="1" applyAlignment="1" applyProtection="1">
      <alignment horizontal="right"/>
    </xf>
    <xf numFmtId="44" fontId="6" fillId="0" borderId="0" xfId="1" applyNumberFormat="1" applyFont="1" applyFill="1" applyBorder="1" applyAlignment="1" applyProtection="1">
      <alignment horizontal="right"/>
    </xf>
    <xf numFmtId="39" fontId="6" fillId="0" borderId="0" xfId="1" applyFont="1" applyFill="1" applyAlignment="1" applyProtection="1">
      <alignment horizontal="left" indent="1"/>
    </xf>
    <xf numFmtId="44" fontId="6" fillId="0" borderId="3" xfId="1" applyNumberFormat="1" applyFont="1" applyFill="1" applyBorder="1" applyAlignment="1" applyProtection="1">
      <alignment horizontal="right"/>
    </xf>
    <xf numFmtId="169" fontId="6" fillId="0" borderId="3" xfId="1" applyNumberFormat="1" applyFont="1" applyFill="1" applyBorder="1" applyAlignment="1" applyProtection="1">
      <alignment horizontal="right"/>
    </xf>
    <xf numFmtId="39" fontId="6" fillId="0" borderId="0" xfId="1" applyFont="1" applyFill="1" applyAlignment="1" applyProtection="1">
      <alignment horizontal="left"/>
    </xf>
    <xf numFmtId="175" fontId="6" fillId="0" borderId="0" xfId="1" applyNumberFormat="1" applyFont="1" applyFill="1" applyBorder="1" applyAlignment="1" applyProtection="1">
      <alignment horizontal="right"/>
    </xf>
    <xf numFmtId="44" fontId="4" fillId="0" borderId="0" xfId="1" applyNumberFormat="1" applyFont="1" applyFill="1" applyBorder="1" applyAlignment="1" applyProtection="1">
      <alignment horizontal="right"/>
    </xf>
    <xf numFmtId="43" fontId="4" fillId="0" borderId="0" xfId="1" applyNumberFormat="1" applyFont="1" applyFill="1" applyBorder="1" applyAlignment="1" applyProtection="1">
      <alignment horizontal="right"/>
    </xf>
    <xf numFmtId="39" fontId="4" fillId="0" borderId="0" xfId="1" applyFont="1" applyFill="1" applyBorder="1" applyAlignment="1" applyProtection="1">
      <alignment horizontal="right"/>
    </xf>
    <xf numFmtId="172" fontId="0" fillId="0" borderId="0" xfId="4" applyFont="1" applyFill="1" applyProtection="1"/>
    <xf numFmtId="43" fontId="6" fillId="0" borderId="0" xfId="1" applyNumberFormat="1" applyFont="1" applyFill="1" applyProtection="1"/>
    <xf numFmtId="44" fontId="6" fillId="0" borderId="0" xfId="1" applyNumberFormat="1" applyFont="1" applyFill="1" applyProtection="1"/>
    <xf numFmtId="43" fontId="4" fillId="0" borderId="0" xfId="2" applyNumberFormat="1" applyFill="1" applyProtection="1"/>
    <xf numFmtId="39" fontId="6" fillId="0" borderId="0" xfId="6" applyFont="1" applyFill="1" applyAlignment="1" applyProtection="1">
      <alignment horizontal="left"/>
    </xf>
    <xf numFmtId="44" fontId="7" fillId="0" borderId="0" xfId="1" applyNumberFormat="1" applyFont="1" applyFill="1" applyProtection="1"/>
    <xf numFmtId="44" fontId="4" fillId="0" borderId="0" xfId="1" applyNumberFormat="1" applyFont="1" applyFill="1" applyProtection="1"/>
    <xf numFmtId="43" fontId="4" fillId="0" borderId="0" xfId="1" applyNumberFormat="1" applyFont="1" applyFill="1" applyProtection="1"/>
    <xf numFmtId="44" fontId="4" fillId="0" borderId="1" xfId="1" applyNumberFormat="1" applyFont="1" applyFill="1" applyBorder="1" applyAlignment="1" applyProtection="1">
      <alignment horizontal="centerContinuous"/>
    </xf>
    <xf numFmtId="44" fontId="4" fillId="0" borderId="0" xfId="1" applyNumberFormat="1" applyFont="1" applyFill="1" applyAlignment="1" applyProtection="1">
      <alignment horizontal="center"/>
    </xf>
    <xf numFmtId="44" fontId="4" fillId="0" borderId="0" xfId="1" applyNumberFormat="1" applyFont="1" applyFill="1" applyAlignment="1" applyProtection="1">
      <alignment horizontal="left"/>
    </xf>
    <xf numFmtId="39" fontId="4" fillId="0" borderId="0" xfId="1" applyNumberFormat="1" applyFont="1" applyFill="1" applyAlignment="1" applyProtection="1">
      <alignment horizontal="fill"/>
    </xf>
    <xf numFmtId="44" fontId="4" fillId="0" borderId="1" xfId="1" quotePrefix="1" applyNumberFormat="1" applyFont="1" applyFill="1" applyBorder="1" applyAlignment="1" applyProtection="1">
      <alignment horizontal="center"/>
    </xf>
    <xf numFmtId="43" fontId="4" fillId="0" borderId="1" xfId="1" applyNumberFormat="1" applyFont="1" applyFill="1" applyBorder="1" applyAlignment="1" applyProtection="1">
      <alignment horizontal="center"/>
    </xf>
    <xf numFmtId="44" fontId="6" fillId="0" borderId="0" xfId="1" applyNumberFormat="1" applyFont="1" applyFill="1" applyAlignment="1" applyProtection="1">
      <alignment horizontal="fill"/>
    </xf>
    <xf numFmtId="43" fontId="6" fillId="0" borderId="0" xfId="1" applyNumberFormat="1" applyFont="1" applyFill="1" applyAlignment="1" applyProtection="1">
      <alignment horizontal="fill"/>
    </xf>
    <xf numFmtId="176" fontId="6" fillId="0" borderId="0" xfId="1" applyNumberFormat="1" applyFont="1" applyFill="1" applyAlignment="1" applyProtection="1">
      <alignment horizontal="right"/>
    </xf>
    <xf numFmtId="10" fontId="6" fillId="0" borderId="0" xfId="1" applyNumberFormat="1" applyFont="1" applyFill="1" applyProtection="1"/>
    <xf numFmtId="170" fontId="6" fillId="0" borderId="0" xfId="3" applyFont="1" applyFill="1" applyProtection="1"/>
    <xf numFmtId="176" fontId="6" fillId="0" borderId="0" xfId="1" applyNumberFormat="1" applyFont="1" applyFill="1" applyBorder="1" applyAlignment="1" applyProtection="1">
      <alignment horizontal="right"/>
    </xf>
    <xf numFmtId="41" fontId="6" fillId="0" borderId="0" xfId="1" applyNumberFormat="1" applyFont="1" applyFill="1" applyBorder="1" applyAlignment="1" applyProtection="1">
      <alignment horizontal="right"/>
    </xf>
    <xf numFmtId="176" fontId="4" fillId="0" borderId="2" xfId="1" applyNumberFormat="1" applyFont="1" applyFill="1" applyBorder="1" applyAlignment="1" applyProtection="1">
      <alignment horizontal="right"/>
    </xf>
    <xf numFmtId="176" fontId="4" fillId="0" borderId="0" xfId="1" applyNumberFormat="1" applyFont="1" applyFill="1" applyAlignment="1" applyProtection="1">
      <alignment horizontal="right"/>
    </xf>
    <xf numFmtId="41" fontId="4" fillId="0" borderId="0" xfId="1" applyNumberFormat="1" applyFont="1" applyFill="1" applyAlignment="1" applyProtection="1">
      <alignment horizontal="right"/>
    </xf>
    <xf numFmtId="41" fontId="4" fillId="0" borderId="2" xfId="1" applyNumberFormat="1" applyFont="1" applyFill="1" applyBorder="1" applyAlignment="1" applyProtection="1">
      <alignment horizontal="right"/>
    </xf>
    <xf numFmtId="176" fontId="6" fillId="0" borderId="1" xfId="1" applyNumberFormat="1" applyFont="1" applyFill="1" applyBorder="1" applyAlignment="1" applyProtection="1">
      <alignment horizontal="right"/>
    </xf>
    <xf numFmtId="176" fontId="6" fillId="0" borderId="2" xfId="1" applyNumberFormat="1" applyFont="1" applyFill="1" applyBorder="1" applyAlignment="1" applyProtection="1">
      <alignment horizontal="right"/>
    </xf>
    <xf numFmtId="41" fontId="6" fillId="0" borderId="2" xfId="1" applyNumberFormat="1" applyFont="1" applyFill="1" applyBorder="1" applyAlignment="1" applyProtection="1">
      <alignment horizontal="right"/>
    </xf>
    <xf numFmtId="176" fontId="6" fillId="0" borderId="3" xfId="1" applyNumberFormat="1" applyFont="1" applyFill="1" applyBorder="1" applyAlignment="1" applyProtection="1">
      <alignment horizontal="right"/>
    </xf>
    <xf numFmtId="41" fontId="4" fillId="0" borderId="0" xfId="1" applyNumberFormat="1" applyFont="1" applyFill="1" applyBorder="1" applyAlignment="1" applyProtection="1">
      <alignment horizontal="fill"/>
    </xf>
    <xf numFmtId="41" fontId="4" fillId="0" borderId="0" xfId="1" applyNumberFormat="1" applyFont="1" applyFill="1" applyProtection="1"/>
    <xf numFmtId="41" fontId="4" fillId="0" borderId="0" xfId="1" applyNumberFormat="1" applyFont="1" applyFill="1" applyAlignment="1" applyProtection="1">
      <alignment horizontal="left"/>
    </xf>
    <xf numFmtId="39" fontId="4" fillId="0" borderId="0" xfId="1" applyNumberFormat="1" applyFont="1" applyFill="1" applyAlignment="1" applyProtection="1">
      <alignment wrapText="1"/>
    </xf>
    <xf numFmtId="0" fontId="4" fillId="0" borderId="0" xfId="2" applyAlignment="1">
      <alignment wrapText="1"/>
    </xf>
    <xf numFmtId="171" fontId="4" fillId="0" borderId="0" xfId="2" applyNumberFormat="1" applyFill="1" applyProtection="1"/>
    <xf numFmtId="44" fontId="4" fillId="0" borderId="1" xfId="1" applyNumberFormat="1" applyFont="1" applyFill="1" applyBorder="1" applyAlignment="1" applyProtection="1">
      <alignment horizontal="center"/>
    </xf>
    <xf numFmtId="0" fontId="0" fillId="0" borderId="0" xfId="0" applyFill="1" applyProtection="1"/>
    <xf numFmtId="171" fontId="0" fillId="0" borderId="0" xfId="0" applyNumberFormat="1" applyFill="1" applyProtection="1"/>
    <xf numFmtId="43" fontId="0" fillId="0" borderId="0" xfId="0" applyNumberFormat="1" applyFill="1" applyProtection="1"/>
    <xf numFmtId="0" fontId="0" fillId="0" borderId="0" xfId="0" applyAlignment="1">
      <alignment wrapText="1"/>
    </xf>
    <xf numFmtId="39" fontId="4" fillId="0" borderId="0" xfId="1" applyNumberFormat="1" applyFont="1" applyFill="1" applyBorder="1" applyAlignment="1" applyProtection="1">
      <alignment horizontal="left"/>
    </xf>
    <xf numFmtId="39" fontId="4" fillId="0" borderId="0" xfId="1" applyFont="1" applyFill="1" applyBorder="1" applyProtection="1"/>
    <xf numFmtId="39" fontId="4" fillId="0" borderId="0" xfId="1" applyFont="1" applyFill="1" applyBorder="1" applyAlignment="1" applyProtection="1">
      <alignment horizontal="center"/>
    </xf>
    <xf numFmtId="43" fontId="4" fillId="0" borderId="0" xfId="1" applyNumberFormat="1" applyFont="1" applyFill="1" applyBorder="1" applyAlignment="1" applyProtection="1">
      <alignment horizontal="fill"/>
    </xf>
    <xf numFmtId="43" fontId="4" fillId="0" borderId="0" xfId="1" applyNumberFormat="1" applyFont="1" applyFill="1" applyAlignment="1" applyProtection="1">
      <alignment horizontal="left"/>
    </xf>
  </cellXfs>
  <cellStyles count="103">
    <cellStyle name="Accent1 - 20%" xfId="7"/>
    <cellStyle name="Accent1 - 40%" xfId="8"/>
    <cellStyle name="Accent1 - 60%" xfId="9"/>
    <cellStyle name="Accent2 - 20%" xfId="10"/>
    <cellStyle name="Accent2 - 40%" xfId="11"/>
    <cellStyle name="Accent2 - 60%" xfId="12"/>
    <cellStyle name="Accent3 - 20%" xfId="13"/>
    <cellStyle name="Accent3 - 40%" xfId="14"/>
    <cellStyle name="Accent3 - 60%" xfId="15"/>
    <cellStyle name="Accent4 - 20%" xfId="16"/>
    <cellStyle name="Accent4 - 40%" xfId="17"/>
    <cellStyle name="Accent4 - 60%" xfId="18"/>
    <cellStyle name="Accent5 - 20%" xfId="19"/>
    <cellStyle name="Accent5 - 40%" xfId="20"/>
    <cellStyle name="Accent5 - 60%" xfId="21"/>
    <cellStyle name="Accent6 - 20%" xfId="22"/>
    <cellStyle name="Accent6 - 40%" xfId="23"/>
    <cellStyle name="Accent6 - 60%" xfId="24"/>
    <cellStyle name="Comma 2" xfId="4"/>
    <cellStyle name="Currency 2" xfId="3"/>
    <cellStyle name="Emphasis 1" xfId="25"/>
    <cellStyle name="Emphasis 2" xfId="26"/>
    <cellStyle name="Emphasis 3" xfId="27"/>
    <cellStyle name="Entered" xfId="28"/>
    <cellStyle name="Grey" xfId="29"/>
    <cellStyle name="Input [yellow]" xfId="30"/>
    <cellStyle name="Normal" xfId="0" builtinId="0"/>
    <cellStyle name="Normal - Style1" xfId="31"/>
    <cellStyle name="Normal 2" xfId="2"/>
    <cellStyle name="Normal_Monthly" xfId="1"/>
    <cellStyle name="Normal_Year To Date" xfId="6"/>
    <cellStyle name="Percent [2]" xfId="32"/>
    <cellStyle name="Percent 3" xfId="5"/>
    <cellStyle name="SAPBEXaggData" xfId="33"/>
    <cellStyle name="SAPBEXaggDataEmph" xfId="34"/>
    <cellStyle name="SAPBEXaggItem" xfId="35"/>
    <cellStyle name="SAPBEXaggItemX" xfId="36"/>
    <cellStyle name="SAPBEXchaText" xfId="37"/>
    <cellStyle name="SAPBEXexcBad7" xfId="38"/>
    <cellStyle name="SAPBEXexcBad8" xfId="39"/>
    <cellStyle name="SAPBEXexcBad9" xfId="40"/>
    <cellStyle name="SAPBEXexcCritical4" xfId="41"/>
    <cellStyle name="SAPBEXexcCritical5" xfId="42"/>
    <cellStyle name="SAPBEXexcCritical6" xfId="43"/>
    <cellStyle name="SAPBEXexcGood1" xfId="44"/>
    <cellStyle name="SAPBEXexcGood2" xfId="45"/>
    <cellStyle name="SAPBEXexcGood3" xfId="46"/>
    <cellStyle name="SAPBEXfilterDrill" xfId="47"/>
    <cellStyle name="SAPBEXfilterItem" xfId="48"/>
    <cellStyle name="SAPBEXfilterText" xfId="49"/>
    <cellStyle name="SAPBEXformats" xfId="50"/>
    <cellStyle name="SAPBEXheaderItem" xfId="51"/>
    <cellStyle name="SAPBEXheaderText" xfId="52"/>
    <cellStyle name="SAPBEXHLevel0" xfId="53"/>
    <cellStyle name="SAPBEXHLevel0X" xfId="54"/>
    <cellStyle name="SAPBEXHLevel1" xfId="55"/>
    <cellStyle name="SAPBEXHLevel1X" xfId="56"/>
    <cellStyle name="SAPBEXHLevel2" xfId="57"/>
    <cellStyle name="SAPBEXHLevel2X" xfId="58"/>
    <cellStyle name="SAPBEXHLevel3" xfId="59"/>
    <cellStyle name="SAPBEXHLevel3X" xfId="60"/>
    <cellStyle name="SAPBEXinputData" xfId="61"/>
    <cellStyle name="SAPBEXItemHeader" xfId="62"/>
    <cellStyle name="SAPBEXresData" xfId="63"/>
    <cellStyle name="SAPBEXresDataEmph" xfId="64"/>
    <cellStyle name="SAPBEXresItem" xfId="65"/>
    <cellStyle name="SAPBEXresItemX" xfId="66"/>
    <cellStyle name="SAPBEXstdData" xfId="67"/>
    <cellStyle name="SAPBEXstdDataEmph" xfId="68"/>
    <cellStyle name="SAPBEXstdItem" xfId="69"/>
    <cellStyle name="SAPBEXstdItemX" xfId="70"/>
    <cellStyle name="SAPBEXtitle" xfId="71"/>
    <cellStyle name="SAPBEXunassignedItem" xfId="72"/>
    <cellStyle name="SAPBEXundefined" xfId="73"/>
    <cellStyle name="SAPBorder" xfId="74"/>
    <cellStyle name="SAPDataCell" xfId="75"/>
    <cellStyle name="SAPDataTotalCell" xfId="76"/>
    <cellStyle name="SAPDimensionCell" xfId="77"/>
    <cellStyle name="SAPEditableDataCell" xfId="78"/>
    <cellStyle name="SAPEditableDataTotalCell" xfId="79"/>
    <cellStyle name="SAPEmphasized" xfId="80"/>
    <cellStyle name="SAPEmphasizedTotal" xfId="81"/>
    <cellStyle name="SAPExceptionLevel1" xfId="82"/>
    <cellStyle name="SAPExceptionLevel2" xfId="83"/>
    <cellStyle name="SAPExceptionLevel3" xfId="84"/>
    <cellStyle name="SAPExceptionLevel4" xfId="85"/>
    <cellStyle name="SAPExceptionLevel5" xfId="86"/>
    <cellStyle name="SAPExceptionLevel6" xfId="87"/>
    <cellStyle name="SAPExceptionLevel7" xfId="88"/>
    <cellStyle name="SAPExceptionLevel8" xfId="89"/>
    <cellStyle name="SAPExceptionLevel9" xfId="90"/>
    <cellStyle name="SAPHierarchyCell0" xfId="91"/>
    <cellStyle name="SAPHierarchyCell1" xfId="92"/>
    <cellStyle name="SAPHierarchyCell2" xfId="93"/>
    <cellStyle name="SAPHierarchyCell3" xfId="94"/>
    <cellStyle name="SAPHierarchyCell4" xfId="95"/>
    <cellStyle name="SAPLockedDataCell" xfId="96"/>
    <cellStyle name="SAPLockedDataTotalCell" xfId="97"/>
    <cellStyle name="SAPMemberCell" xfId="98"/>
    <cellStyle name="SAPMemberTotalCell" xfId="99"/>
    <cellStyle name="SAPReadonlyDataCell" xfId="100"/>
    <cellStyle name="SAPReadonlyDataTotalCell" xfId="101"/>
    <cellStyle name="Sheet Title" xfId="10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sharedStrings" Target="sharedStrings.xml"/><Relationship Id="rId18" Type="http://schemas.openxmlformats.org/officeDocument/2006/relationships/customXml" Target="../customXml/item4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3.xml"/><Relationship Id="rId12" Type="http://schemas.openxmlformats.org/officeDocument/2006/relationships/styles" Target="styles.xml"/><Relationship Id="rId17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6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15" Type="http://schemas.openxmlformats.org/officeDocument/2006/relationships/customXml" Target="../customXml/item1.xml"/><Relationship Id="rId10" Type="http://schemas.openxmlformats.org/officeDocument/2006/relationships/externalLink" Target="externalLinks/externalLink6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popic\Downloads\01-2016%20Sales%20of%20Electricity%20(1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A:\WECOYE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Reports\SalesOfElectricity\2009%20SOE\04-2009\02-2009%20SOE%20prelim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02Inputs\General%20Accounting\Journal%20Entries\JE143-Electric_Unbilled_Revenue_Current_&amp;_Reverse_Prior_mo\2007%20JE143\12-2007\12-07%20Elec_Unb%20(93.3%25%205%20months)%20final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kpopic\Downloads\02-2016%20Sales%20of%20Electricity.xlsx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/GrpRevnu/PUBLIC/WUTC/Puget%20Sound%20Energy/Quarterly%20Reporting/2016/Q1-16/Support/03-2016%20Sales%20of%20Electricity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YTD"/>
      <sheetName val="QTD"/>
      <sheetName val="12ME"/>
      <sheetName val="SAP Download"/>
      <sheetName val="Input Tab"/>
      <sheetName val="Approval 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>
            <v>131876772.95</v>
          </cell>
          <cell r="C4">
            <v>131545000</v>
          </cell>
          <cell r="F4">
            <v>110557066.75</v>
          </cell>
        </row>
        <row r="5">
          <cell r="B5">
            <v>80766336.159999996</v>
          </cell>
          <cell r="C5">
            <v>81640000</v>
          </cell>
          <cell r="F5">
            <v>78683926.879999995</v>
          </cell>
        </row>
        <row r="6">
          <cell r="B6">
            <v>10152480.140000001</v>
          </cell>
          <cell r="C6">
            <v>9193000</v>
          </cell>
          <cell r="F6">
            <v>10334886.439999999</v>
          </cell>
        </row>
        <row r="7">
          <cell r="B7">
            <v>2341880.2999999998</v>
          </cell>
          <cell r="C7">
            <v>1440000</v>
          </cell>
          <cell r="F7">
            <v>1754965.01</v>
          </cell>
        </row>
        <row r="8">
          <cell r="B8">
            <v>44901.48</v>
          </cell>
          <cell r="C8">
            <v>43000</v>
          </cell>
          <cell r="F8">
            <v>50818.48</v>
          </cell>
        </row>
        <row r="10">
          <cell r="B10">
            <v>880681.24</v>
          </cell>
          <cell r="C10">
            <v>412000</v>
          </cell>
          <cell r="F10">
            <v>826789.14</v>
          </cell>
        </row>
        <row r="11">
          <cell r="B11">
            <v>1420751.03</v>
          </cell>
          <cell r="C11">
            <v>2570000</v>
          </cell>
          <cell r="F11">
            <v>2197218.9500000002</v>
          </cell>
        </row>
        <row r="14">
          <cell r="B14">
            <v>-1431291.22</v>
          </cell>
          <cell r="C14">
            <v>0</v>
          </cell>
          <cell r="F14">
            <v>-1187363.6100000001</v>
          </cell>
        </row>
        <row r="15">
          <cell r="B15">
            <v>1754083.62</v>
          </cell>
          <cell r="C15">
            <v>1540000</v>
          </cell>
          <cell r="F15">
            <v>1788514.22</v>
          </cell>
        </row>
        <row r="16">
          <cell r="B16">
            <v>1909499.8</v>
          </cell>
          <cell r="C16">
            <v>-2109000</v>
          </cell>
          <cell r="F16">
            <v>8163053.4100000001</v>
          </cell>
        </row>
        <row r="17">
          <cell r="B17">
            <v>1607977.55</v>
          </cell>
          <cell r="C17">
            <v>258000</v>
          </cell>
          <cell r="F17">
            <v>1057264.3999999999</v>
          </cell>
        </row>
        <row r="20">
          <cell r="B20">
            <v>8891559.8300000001</v>
          </cell>
          <cell r="C20">
            <v>8214268</v>
          </cell>
          <cell r="F20">
            <v>6755736.1500000004</v>
          </cell>
        </row>
        <row r="21">
          <cell r="B21">
            <v>-8410378.3699999992</v>
          </cell>
          <cell r="C21">
            <v>-8891327</v>
          </cell>
          <cell r="F21">
            <v>-17520766.07</v>
          </cell>
        </row>
        <row r="22">
          <cell r="B22">
            <v>11045818.33</v>
          </cell>
          <cell r="C22">
            <v>11209687</v>
          </cell>
          <cell r="F22">
            <v>10194461.66</v>
          </cell>
        </row>
        <row r="23">
          <cell r="B23">
            <v>-5860182.54</v>
          </cell>
          <cell r="C23">
            <v>-5358733</v>
          </cell>
          <cell r="F23">
            <v>-5234183.9000000004</v>
          </cell>
        </row>
        <row r="24">
          <cell r="B24">
            <v>1781437.86</v>
          </cell>
          <cell r="C24">
            <v>1595373</v>
          </cell>
          <cell r="F24">
            <v>1595369.97</v>
          </cell>
        </row>
        <row r="25">
          <cell r="B25">
            <v>-677663.89</v>
          </cell>
          <cell r="C25">
            <v>-645572</v>
          </cell>
          <cell r="F25">
            <v>-618477.93000000005</v>
          </cell>
        </row>
        <row r="26">
          <cell r="B26">
            <v>-858</v>
          </cell>
          <cell r="C26">
            <v>0</v>
          </cell>
          <cell r="F26">
            <v>2522198.1800000002</v>
          </cell>
        </row>
        <row r="27">
          <cell r="B27">
            <v>-152255.99</v>
          </cell>
          <cell r="C27">
            <v>0</v>
          </cell>
          <cell r="F27">
            <v>-319930.90999999997</v>
          </cell>
        </row>
        <row r="28">
          <cell r="B28">
            <v>5998240.8200000003</v>
          </cell>
          <cell r="C28">
            <v>5391921</v>
          </cell>
          <cell r="F28">
            <v>5105776.9970000004</v>
          </cell>
        </row>
        <row r="29">
          <cell r="B29">
            <v>2503824.77</v>
          </cell>
          <cell r="C29">
            <v>0</v>
          </cell>
          <cell r="F29">
            <v>0</v>
          </cell>
        </row>
        <row r="30">
          <cell r="B30">
            <v>12859187.76</v>
          </cell>
          <cell r="C30">
            <v>0</v>
          </cell>
          <cell r="F30">
            <v>0</v>
          </cell>
        </row>
        <row r="33">
          <cell r="B33">
            <v>1190501052.9300001</v>
          </cell>
          <cell r="C33">
            <v>1161839000</v>
          </cell>
          <cell r="F33">
            <v>1109561348.26</v>
          </cell>
        </row>
        <row r="34">
          <cell r="B34">
            <v>800217171.87600005</v>
          </cell>
          <cell r="C34">
            <v>820543000</v>
          </cell>
          <cell r="F34">
            <v>804539812.85000002</v>
          </cell>
        </row>
        <row r="35">
          <cell r="B35">
            <v>107882746.56999999</v>
          </cell>
          <cell r="C35">
            <v>113097000</v>
          </cell>
          <cell r="F35">
            <v>106983682.84100001</v>
          </cell>
        </row>
        <row r="36">
          <cell r="B36">
            <v>10071088.409</v>
          </cell>
          <cell r="C36">
            <v>5948000</v>
          </cell>
          <cell r="F36">
            <v>7911728.0889999997</v>
          </cell>
        </row>
        <row r="37">
          <cell r="B37">
            <v>975520</v>
          </cell>
          <cell r="C37">
            <v>875000</v>
          </cell>
          <cell r="F37">
            <v>1102850</v>
          </cell>
        </row>
        <row r="39">
          <cell r="B39">
            <v>180036575.947</v>
          </cell>
          <cell r="C39">
            <v>176595000</v>
          </cell>
          <cell r="F39">
            <v>176771599.58500001</v>
          </cell>
        </row>
        <row r="40">
          <cell r="B40">
            <v>67925000</v>
          </cell>
          <cell r="C40">
            <v>0</v>
          </cell>
          <cell r="F40">
            <v>101373000</v>
          </cell>
        </row>
      </sheetData>
      <sheetData sheetId="7">
        <row r="1">
          <cell r="B1">
            <v>2016</v>
          </cell>
        </row>
        <row r="2">
          <cell r="B2">
            <v>2015</v>
          </cell>
        </row>
        <row r="3">
          <cell r="B3" t="str">
            <v>JANUARY</v>
          </cell>
        </row>
      </sheetData>
      <sheetData sheetId="8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vg Amts"/>
      <sheetName val="Inc Stmt"/>
      <sheetName val="Open Items"/>
      <sheetName val="Data"/>
    </sheetNames>
    <sheetDataSet>
      <sheetData sheetId="0" refreshError="1">
        <row r="5">
          <cell r="E5">
            <v>35430</v>
          </cell>
          <cell r="F5">
            <v>35064</v>
          </cell>
          <cell r="G5">
            <v>34699</v>
          </cell>
          <cell r="H5">
            <v>34334</v>
          </cell>
          <cell r="I5">
            <v>33969</v>
          </cell>
          <cell r="J5">
            <v>33603</v>
          </cell>
          <cell r="K5">
            <v>33238</v>
          </cell>
          <cell r="L5">
            <v>32873</v>
          </cell>
          <cell r="M5">
            <v>32508</v>
          </cell>
          <cell r="N5">
            <v>32142</v>
          </cell>
          <cell r="O5">
            <v>31777</v>
          </cell>
          <cell r="P5">
            <v>31412</v>
          </cell>
          <cell r="Q5">
            <v>31047</v>
          </cell>
          <cell r="R5">
            <v>30681</v>
          </cell>
          <cell r="S5">
            <v>30316</v>
          </cell>
          <cell r="T5">
            <v>29951</v>
          </cell>
          <cell r="V5">
            <v>35155</v>
          </cell>
          <cell r="W5">
            <v>34789</v>
          </cell>
          <cell r="X5">
            <v>34424</v>
          </cell>
          <cell r="Y5">
            <v>34059</v>
          </cell>
          <cell r="Z5">
            <v>33694</v>
          </cell>
          <cell r="AA5">
            <v>33328</v>
          </cell>
          <cell r="AB5">
            <v>32963</v>
          </cell>
          <cell r="AC5">
            <v>32598</v>
          </cell>
          <cell r="AD5">
            <v>32233</v>
          </cell>
          <cell r="AE5">
            <v>31867</v>
          </cell>
          <cell r="AF5">
            <v>31502</v>
          </cell>
          <cell r="AG5">
            <v>31137</v>
          </cell>
          <cell r="AH5">
            <v>30772</v>
          </cell>
          <cell r="AI5">
            <v>30406</v>
          </cell>
          <cell r="AJ5">
            <v>30041</v>
          </cell>
          <cell r="AL5">
            <v>35246</v>
          </cell>
          <cell r="AM5">
            <v>34880</v>
          </cell>
          <cell r="AN5">
            <v>34515</v>
          </cell>
          <cell r="AO5">
            <v>34150</v>
          </cell>
          <cell r="AP5">
            <v>33785</v>
          </cell>
          <cell r="AQ5">
            <v>33419</v>
          </cell>
          <cell r="AR5">
            <v>33054</v>
          </cell>
          <cell r="AS5">
            <v>32689</v>
          </cell>
          <cell r="AT5">
            <v>32324</v>
          </cell>
          <cell r="AU5">
            <v>31958</v>
          </cell>
          <cell r="AV5">
            <v>31593</v>
          </cell>
          <cell r="AW5">
            <v>31228</v>
          </cell>
          <cell r="AX5">
            <v>30863</v>
          </cell>
          <cell r="AY5">
            <v>30497</v>
          </cell>
          <cell r="AZ5">
            <v>30132</v>
          </cell>
          <cell r="BB5">
            <v>35338</v>
          </cell>
          <cell r="BC5">
            <v>34972</v>
          </cell>
          <cell r="BD5">
            <v>34607</v>
          </cell>
          <cell r="BE5">
            <v>34242</v>
          </cell>
          <cell r="BF5">
            <v>33877</v>
          </cell>
          <cell r="BG5">
            <v>33511</v>
          </cell>
          <cell r="BH5">
            <v>33146</v>
          </cell>
          <cell r="BI5">
            <v>32781</v>
          </cell>
          <cell r="BJ5">
            <v>32416</v>
          </cell>
          <cell r="BK5">
            <v>32050</v>
          </cell>
          <cell r="BL5">
            <v>31685</v>
          </cell>
          <cell r="BM5">
            <v>31320</v>
          </cell>
          <cell r="BN5">
            <v>30955</v>
          </cell>
          <cell r="BO5">
            <v>30589</v>
          </cell>
          <cell r="BP5">
            <v>30224</v>
          </cell>
        </row>
        <row r="6">
          <cell r="E6" t="str">
            <v xml:space="preserve">         </v>
          </cell>
          <cell r="F6" t="str">
            <v xml:space="preserve">         </v>
          </cell>
          <cell r="G6" t="str">
            <v xml:space="preserve">         </v>
          </cell>
          <cell r="H6" t="str">
            <v xml:space="preserve">         </v>
          </cell>
          <cell r="I6" t="str">
            <v xml:space="preserve">         </v>
          </cell>
          <cell r="J6" t="str">
            <v xml:space="preserve">         </v>
          </cell>
          <cell r="K6" t="str">
            <v xml:space="preserve">         </v>
          </cell>
          <cell r="L6" t="str">
            <v xml:space="preserve">         </v>
          </cell>
          <cell r="M6" t="str">
            <v xml:space="preserve">         </v>
          </cell>
          <cell r="N6" t="str">
            <v xml:space="preserve">         </v>
          </cell>
          <cell r="O6" t="str">
            <v xml:space="preserve">         </v>
          </cell>
          <cell r="P6" t="str">
            <v xml:space="preserve">         </v>
          </cell>
          <cell r="Q6" t="str">
            <v xml:space="preserve">         </v>
          </cell>
          <cell r="R6" t="str">
            <v xml:space="preserve">         </v>
          </cell>
          <cell r="S6" t="str">
            <v xml:space="preserve">         </v>
          </cell>
          <cell r="T6" t="str">
            <v xml:space="preserve">         </v>
          </cell>
          <cell r="V6" t="str">
            <v xml:space="preserve">         </v>
          </cell>
          <cell r="W6" t="str">
            <v xml:space="preserve">         </v>
          </cell>
          <cell r="X6" t="str">
            <v xml:space="preserve">         </v>
          </cell>
          <cell r="Y6" t="str">
            <v xml:space="preserve">         </v>
          </cell>
          <cell r="Z6" t="str">
            <v xml:space="preserve">         </v>
          </cell>
          <cell r="AA6" t="str">
            <v xml:space="preserve">         </v>
          </cell>
          <cell r="AB6" t="str">
            <v xml:space="preserve">         </v>
          </cell>
          <cell r="AC6" t="str">
            <v xml:space="preserve">         </v>
          </cell>
          <cell r="AD6" t="str">
            <v xml:space="preserve">         </v>
          </cell>
          <cell r="AE6" t="str">
            <v xml:space="preserve">         </v>
          </cell>
          <cell r="AF6" t="str">
            <v xml:space="preserve">         </v>
          </cell>
          <cell r="AG6" t="str">
            <v xml:space="preserve">         </v>
          </cell>
          <cell r="AH6" t="str">
            <v xml:space="preserve">         </v>
          </cell>
          <cell r="AI6" t="str">
            <v xml:space="preserve">         </v>
          </cell>
          <cell r="AJ6" t="str">
            <v xml:space="preserve">         </v>
          </cell>
          <cell r="AL6" t="str">
            <v xml:space="preserve">         </v>
          </cell>
          <cell r="AM6" t="str">
            <v xml:space="preserve">         </v>
          </cell>
          <cell r="AN6" t="str">
            <v xml:space="preserve">         </v>
          </cell>
          <cell r="AO6" t="str">
            <v xml:space="preserve">         </v>
          </cell>
          <cell r="AP6" t="str">
            <v xml:space="preserve">         </v>
          </cell>
          <cell r="AQ6" t="str">
            <v xml:space="preserve">         </v>
          </cell>
          <cell r="AR6" t="str">
            <v xml:space="preserve">         </v>
          </cell>
          <cell r="AS6" t="str">
            <v xml:space="preserve">         </v>
          </cell>
          <cell r="AT6" t="str">
            <v xml:space="preserve">         </v>
          </cell>
          <cell r="AU6" t="str">
            <v xml:space="preserve">         </v>
          </cell>
          <cell r="AV6" t="str">
            <v xml:space="preserve">         </v>
          </cell>
          <cell r="AW6" t="str">
            <v xml:space="preserve">         </v>
          </cell>
          <cell r="AX6" t="str">
            <v xml:space="preserve">         </v>
          </cell>
          <cell r="AY6" t="str">
            <v xml:space="preserve">         </v>
          </cell>
          <cell r="AZ6" t="str">
            <v xml:space="preserve">         </v>
          </cell>
          <cell r="BB6" t="str">
            <v xml:space="preserve">         </v>
          </cell>
          <cell r="BC6" t="str">
            <v xml:space="preserve">         </v>
          </cell>
          <cell r="BD6" t="str">
            <v xml:space="preserve">         </v>
          </cell>
          <cell r="BE6" t="str">
            <v xml:space="preserve">         </v>
          </cell>
          <cell r="BF6" t="str">
            <v xml:space="preserve">         </v>
          </cell>
          <cell r="BG6" t="str">
            <v xml:space="preserve">         </v>
          </cell>
          <cell r="BH6" t="str">
            <v xml:space="preserve">         </v>
          </cell>
          <cell r="BI6" t="str">
            <v xml:space="preserve">         </v>
          </cell>
          <cell r="BJ6" t="str">
            <v xml:space="preserve">         </v>
          </cell>
          <cell r="BK6" t="str">
            <v xml:space="preserve">         </v>
          </cell>
          <cell r="BL6" t="str">
            <v xml:space="preserve">         </v>
          </cell>
          <cell r="BM6" t="str">
            <v xml:space="preserve">         </v>
          </cell>
          <cell r="BN6" t="str">
            <v xml:space="preserve">         </v>
          </cell>
          <cell r="BO6" t="str">
            <v xml:space="preserve">         </v>
          </cell>
          <cell r="BP6" t="str">
            <v xml:space="preserve">         </v>
          </cell>
        </row>
        <row r="8">
          <cell r="A8" t="str">
            <v>AVERAGE SHARES</v>
          </cell>
        </row>
        <row r="9">
          <cell r="A9" t="str">
            <v>Three months</v>
          </cell>
          <cell r="E9">
            <v>24279</v>
          </cell>
          <cell r="F9">
            <v>24080.345000000001</v>
          </cell>
          <cell r="G9">
            <v>23736.924999999999</v>
          </cell>
          <cell r="H9">
            <v>23332.706999999999</v>
          </cell>
          <cell r="I9">
            <v>22590.834999999999</v>
          </cell>
          <cell r="J9">
            <v>19515.207999999999</v>
          </cell>
          <cell r="K9">
            <v>16156.154</v>
          </cell>
          <cell r="L9">
            <v>13868.337</v>
          </cell>
          <cell r="M9">
            <v>13556.504999999999</v>
          </cell>
          <cell r="N9">
            <v>13255.821</v>
          </cell>
          <cell r="O9">
            <v>11693.950999999999</v>
          </cell>
          <cell r="P9">
            <v>11437.504999999999</v>
          </cell>
          <cell r="Q9">
            <v>9917.2849999999999</v>
          </cell>
          <cell r="R9">
            <v>8314.2109999999993</v>
          </cell>
          <cell r="S9">
            <v>8007.741</v>
          </cell>
          <cell r="T9">
            <v>6905.1109999999999</v>
          </cell>
          <cell r="V9">
            <v>24138.839</v>
          </cell>
          <cell r="W9">
            <v>23859.282999999999</v>
          </cell>
          <cell r="X9">
            <v>23442.97</v>
          </cell>
          <cell r="Y9">
            <v>23037.26</v>
          </cell>
          <cell r="Z9">
            <v>19618.123</v>
          </cell>
          <cell r="AA9">
            <v>17842.893</v>
          </cell>
          <cell r="AB9">
            <v>15390.004999999999</v>
          </cell>
          <cell r="AC9">
            <v>13641.705</v>
          </cell>
          <cell r="AD9">
            <v>13336.936</v>
          </cell>
          <cell r="AE9">
            <v>11753.85</v>
          </cell>
          <cell r="AF9">
            <v>11511.103999999999</v>
          </cell>
          <cell r="AG9">
            <v>10014.69</v>
          </cell>
          <cell r="AH9">
            <v>8392.7479999999996</v>
          </cell>
          <cell r="AI9">
            <v>8074.1030000000001</v>
          </cell>
          <cell r="AJ9">
            <v>6939.5429999999997</v>
          </cell>
          <cell r="AL9">
            <v>24183.284</v>
          </cell>
          <cell r="AM9">
            <v>23949.906999999999</v>
          </cell>
          <cell r="AN9">
            <v>23529.24</v>
          </cell>
          <cell r="AO9">
            <v>23129.272000000001</v>
          </cell>
          <cell r="AP9">
            <v>19705.044999999998</v>
          </cell>
          <cell r="AQ9">
            <v>19326.517</v>
          </cell>
          <cell r="AR9">
            <v>16010.960999999999</v>
          </cell>
          <cell r="AS9">
            <v>13720.17</v>
          </cell>
          <cell r="AT9">
            <v>13405.09</v>
          </cell>
          <cell r="AU9">
            <v>12392.547</v>
          </cell>
          <cell r="AV9">
            <v>11575.248</v>
          </cell>
          <cell r="AW9">
            <v>10985.165000000001</v>
          </cell>
          <cell r="AX9">
            <v>8598.6569999999992</v>
          </cell>
          <cell r="AY9">
            <v>8149.0010000000002</v>
          </cell>
          <cell r="AZ9">
            <v>6987.3869999999997</v>
          </cell>
          <cell r="BB9">
            <v>24235.097000000002</v>
          </cell>
          <cell r="BC9">
            <v>24026.437999999998</v>
          </cell>
          <cell r="BD9">
            <v>23636.644</v>
          </cell>
          <cell r="BE9">
            <v>23229.434000000001</v>
          </cell>
          <cell r="BF9">
            <v>19796.866999999998</v>
          </cell>
          <cell r="BG9">
            <v>19422.824000000001</v>
          </cell>
          <cell r="BH9">
            <v>16088.194</v>
          </cell>
          <cell r="BI9">
            <v>13800.527</v>
          </cell>
          <cell r="BJ9">
            <v>13484.787</v>
          </cell>
          <cell r="BK9">
            <v>13185.998</v>
          </cell>
          <cell r="BL9">
            <v>11636.672</v>
          </cell>
          <cell r="BM9">
            <v>11373.278</v>
          </cell>
          <cell r="BN9">
            <v>9820.8960000000006</v>
          </cell>
          <cell r="BO9">
            <v>8245.4159999999993</v>
          </cell>
        </row>
        <row r="10">
          <cell r="A10" t="str">
            <v>Year to date</v>
          </cell>
          <cell r="E10">
            <v>24279</v>
          </cell>
          <cell r="F10">
            <v>24080.345000000001</v>
          </cell>
          <cell r="G10">
            <v>23736.924999999999</v>
          </cell>
          <cell r="H10">
            <v>23332.706999999999</v>
          </cell>
          <cell r="I10">
            <v>22590.834999999999</v>
          </cell>
          <cell r="J10">
            <v>19515.207999999999</v>
          </cell>
          <cell r="K10">
            <v>16156.154</v>
          </cell>
          <cell r="L10">
            <v>13868.337</v>
          </cell>
          <cell r="M10">
            <v>13556.504999999999</v>
          </cell>
          <cell r="N10">
            <v>13255.821</v>
          </cell>
          <cell r="O10">
            <v>11693.950999999999</v>
          </cell>
          <cell r="P10">
            <v>11437.504999999999</v>
          </cell>
          <cell r="Q10">
            <v>9917.2849999999999</v>
          </cell>
          <cell r="R10">
            <v>8314.2109999999993</v>
          </cell>
          <cell r="S10">
            <v>8007.741</v>
          </cell>
          <cell r="T10">
            <v>6905.1109999999999</v>
          </cell>
          <cell r="V10">
            <v>24109.432000000001</v>
          </cell>
          <cell r="W10">
            <v>23797.432000000001</v>
          </cell>
          <cell r="X10">
            <v>23387.227999999999</v>
          </cell>
          <cell r="Y10">
            <v>22811.594000000001</v>
          </cell>
          <cell r="Z10">
            <v>19566.383999999998</v>
          </cell>
          <cell r="AA10">
            <v>16990.256000000001</v>
          </cell>
          <cell r="AB10">
            <v>14620.81</v>
          </cell>
          <cell r="AC10">
            <v>13598.637000000001</v>
          </cell>
          <cell r="AD10">
            <v>13296.156999999999</v>
          </cell>
          <cell r="AE10">
            <v>11723.571</v>
          </cell>
          <cell r="AF10">
            <v>11473.898999999999</v>
          </cell>
          <cell r="AG10">
            <v>9965.4529999999995</v>
          </cell>
          <cell r="AH10">
            <v>8353.2649999999994</v>
          </cell>
          <cell r="AI10">
            <v>8041.4790000000003</v>
          </cell>
          <cell r="AJ10">
            <v>6922.1369999999997</v>
          </cell>
          <cell r="AL10">
            <v>24133.96</v>
          </cell>
          <cell r="AM10">
            <v>23848.257000000001</v>
          </cell>
          <cell r="AN10">
            <v>23434.567999999999</v>
          </cell>
          <cell r="AO10">
            <v>22917.491000000002</v>
          </cell>
          <cell r="AP10">
            <v>19612.460999999999</v>
          </cell>
          <cell r="AQ10">
            <v>17769.009999999998</v>
          </cell>
          <cell r="AR10">
            <v>15084.200999999999</v>
          </cell>
          <cell r="AS10">
            <v>13639.147999999999</v>
          </cell>
          <cell r="AT10">
            <v>13332.335999999999</v>
          </cell>
          <cell r="AU10">
            <v>11946.563</v>
          </cell>
          <cell r="AV10">
            <v>11507.682000000001</v>
          </cell>
          <cell r="AW10">
            <v>10305.369000000001</v>
          </cell>
          <cell r="AX10">
            <v>8434.7639999999992</v>
          </cell>
          <cell r="AY10">
            <v>8076.7049999999999</v>
          </cell>
          <cell r="AZ10">
            <v>6943.8869999999997</v>
          </cell>
          <cell r="BB10">
            <v>24159.382000000001</v>
          </cell>
          <cell r="BC10">
            <v>23893.168000000001</v>
          </cell>
          <cell r="BD10">
            <v>23485.503000000001</v>
          </cell>
          <cell r="BE10">
            <v>22996.117999999999</v>
          </cell>
          <cell r="BF10">
            <v>19658.814999999999</v>
          </cell>
          <cell r="BG10">
            <v>18185.975999999999</v>
          </cell>
          <cell r="BH10">
            <v>15337.262000000001</v>
          </cell>
          <cell r="BI10">
            <v>13679.824000000001</v>
          </cell>
          <cell r="BJ10">
            <v>13370.662</v>
          </cell>
          <cell r="BK10">
            <v>12258.968999999999</v>
          </cell>
          <cell r="BL10">
            <v>11540.195</v>
          </cell>
          <cell r="BM10">
            <v>10574.602999999999</v>
          </cell>
          <cell r="BN10">
            <v>8783.19</v>
          </cell>
          <cell r="BO10">
            <v>8119.23</v>
          </cell>
          <cell r="BP10">
            <v>6977</v>
          </cell>
        </row>
        <row r="11">
          <cell r="A11" t="str">
            <v>Twelve months</v>
          </cell>
          <cell r="E11">
            <v>24193</v>
          </cell>
          <cell r="F11">
            <v>23979.755000000001</v>
          </cell>
          <cell r="G11">
            <v>23587.387999999999</v>
          </cell>
          <cell r="H11">
            <v>23183.11</v>
          </cell>
          <cell r="I11">
            <v>20431.922999999999</v>
          </cell>
          <cell r="J11">
            <v>19032.642</v>
          </cell>
          <cell r="K11">
            <v>15913.923000000001</v>
          </cell>
          <cell r="L11">
            <v>13758.423000000001</v>
          </cell>
          <cell r="M11">
            <v>13446.243</v>
          </cell>
          <cell r="N11">
            <v>12652.646000000001</v>
          </cell>
          <cell r="O11">
            <v>11604.834000000001</v>
          </cell>
          <cell r="P11">
            <v>10957.781999999999</v>
          </cell>
          <cell r="Q11">
            <v>9186.1489999999994</v>
          </cell>
          <cell r="R11">
            <v>8196.4770000000008</v>
          </cell>
          <cell r="S11">
            <v>7254.924</v>
          </cell>
          <cell r="V11">
            <v>24048.934000000001</v>
          </cell>
          <cell r="W11">
            <v>23690.04</v>
          </cell>
          <cell r="X11">
            <v>23283.143</v>
          </cell>
          <cell r="Y11">
            <v>21277.207999999999</v>
          </cell>
          <cell r="Z11">
            <v>19470.773000000001</v>
          </cell>
          <cell r="AA11">
            <v>16518.740000000002</v>
          </cell>
          <cell r="AB11">
            <v>14189.511</v>
          </cell>
          <cell r="AC11">
            <v>13521.691000000001</v>
          </cell>
          <cell r="AD11">
            <v>13043.799000000001</v>
          </cell>
          <cell r="AE11">
            <v>11664.689</v>
          </cell>
          <cell r="AF11">
            <v>11326.751</v>
          </cell>
          <cell r="AG11">
            <v>9588.2540000000008</v>
          </cell>
          <cell r="AH11">
            <v>8275.3680000000004</v>
          </cell>
          <cell r="AI11">
            <v>7534.6790000000001</v>
          </cell>
          <cell r="AL11">
            <v>24106.958999999999</v>
          </cell>
          <cell r="AM11">
            <v>23794.919000000002</v>
          </cell>
          <cell r="AN11">
            <v>23382.863000000001</v>
          </cell>
          <cell r="AO11">
            <v>22130.922999999999</v>
          </cell>
          <cell r="AP11">
            <v>19564.793000000001</v>
          </cell>
          <cell r="AQ11">
            <v>17345.358</v>
          </cell>
          <cell r="AR11">
            <v>14760.645</v>
          </cell>
          <cell r="AS11">
            <v>13600.241</v>
          </cell>
          <cell r="AT11">
            <v>13295.550999999999</v>
          </cell>
          <cell r="AU11">
            <v>11868.454</v>
          </cell>
          <cell r="AV11">
            <v>11473.805</v>
          </cell>
          <cell r="AW11">
            <v>10183.255999999999</v>
          </cell>
          <cell r="AX11">
            <v>8387.1679999999997</v>
          </cell>
          <cell r="AY11">
            <v>7824.2870000000003</v>
          </cell>
          <cell r="BB11">
            <v>24159.382000000001</v>
          </cell>
          <cell r="BC11">
            <v>23893.168000000001</v>
          </cell>
          <cell r="BD11">
            <v>23485.503000000001</v>
          </cell>
          <cell r="BE11">
            <v>22996.117999999999</v>
          </cell>
          <cell r="BF11">
            <v>19658.814999999999</v>
          </cell>
          <cell r="BG11">
            <v>18185.975999999999</v>
          </cell>
          <cell r="BH11">
            <v>15337.262000000001</v>
          </cell>
          <cell r="BI11">
            <v>13679.824000000001</v>
          </cell>
          <cell r="BJ11">
            <v>13370.662</v>
          </cell>
          <cell r="BK11">
            <v>12258.968999999999</v>
          </cell>
          <cell r="BL11">
            <v>11540.195</v>
          </cell>
          <cell r="BM11">
            <v>10574.602999999999</v>
          </cell>
          <cell r="BN11">
            <v>8783.19</v>
          </cell>
          <cell r="BO11">
            <v>8119.23</v>
          </cell>
          <cell r="BP11">
            <v>6977</v>
          </cell>
        </row>
        <row r="13">
          <cell r="A13" t="str">
            <v>Shares outstanding at period end</v>
          </cell>
          <cell r="E13">
            <v>24319</v>
          </cell>
          <cell r="F13">
            <v>24127.74</v>
          </cell>
          <cell r="G13">
            <v>23839.66</v>
          </cell>
          <cell r="H13">
            <v>23417.769</v>
          </cell>
          <cell r="I13">
            <v>23013.494999999999</v>
          </cell>
          <cell r="J13">
            <v>19596.958999999999</v>
          </cell>
          <cell r="K13">
            <v>16235.082</v>
          </cell>
          <cell r="L13">
            <v>13930.348</v>
          </cell>
          <cell r="R13">
            <v>120202</v>
          </cell>
          <cell r="V13">
            <v>24174.141</v>
          </cell>
          <cell r="W13">
            <v>23937.774000000001</v>
          </cell>
          <cell r="X13">
            <v>23512.170999999998</v>
          </cell>
          <cell r="Y13">
            <v>23103.562000000002</v>
          </cell>
          <cell r="Z13">
            <v>19683.032999999999</v>
          </cell>
          <cell r="AA13">
            <v>19303.478999999999</v>
          </cell>
          <cell r="AB13">
            <v>15996.521000000001</v>
          </cell>
          <cell r="AL13">
            <v>24225.759999999998</v>
          </cell>
          <cell r="AM13">
            <v>24014.883999999998</v>
          </cell>
          <cell r="AN13">
            <v>23617.903999999999</v>
          </cell>
          <cell r="AO13">
            <v>23210.955999999998</v>
          </cell>
          <cell r="AP13">
            <v>19780.011999999999</v>
          </cell>
          <cell r="AQ13">
            <v>19399.419999999998</v>
          </cell>
          <cell r="AR13">
            <v>16073.199000000001</v>
          </cell>
          <cell r="BB13">
            <v>24267.887999999999</v>
          </cell>
          <cell r="BC13">
            <v>24069.644</v>
          </cell>
          <cell r="BD13">
            <v>23713.687999999998</v>
          </cell>
          <cell r="BE13">
            <v>23311.375</v>
          </cell>
          <cell r="BF13">
            <v>19850</v>
          </cell>
          <cell r="BG13">
            <v>19487</v>
          </cell>
          <cell r="BH13">
            <v>16141.66</v>
          </cell>
          <cell r="BI13">
            <v>13846.353999999999</v>
          </cell>
        </row>
        <row r="14">
          <cell r="R14">
            <v>6970</v>
          </cell>
        </row>
        <row r="17">
          <cell r="A17" t="str">
            <v>AVERAGE CUSTOMERS</v>
          </cell>
        </row>
        <row r="18">
          <cell r="A18" t="str">
            <v>Avg Customers: Firm</v>
          </cell>
        </row>
        <row r="19">
          <cell r="A19" t="str">
            <v>Avg Customers: FirmThree months</v>
          </cell>
          <cell r="B19" t="str">
            <v>Three months</v>
          </cell>
          <cell r="E19">
            <v>495896</v>
          </cell>
          <cell r="F19">
            <v>473599</v>
          </cell>
          <cell r="G19">
            <v>457486</v>
          </cell>
          <cell r="H19">
            <v>435829</v>
          </cell>
          <cell r="I19">
            <v>413693</v>
          </cell>
          <cell r="J19">
            <v>389261</v>
          </cell>
          <cell r="V19">
            <v>482629</v>
          </cell>
          <cell r="W19">
            <v>464605</v>
          </cell>
          <cell r="X19">
            <v>443257</v>
          </cell>
          <cell r="Y19">
            <v>421631</v>
          </cell>
          <cell r="Z19">
            <v>398611</v>
          </cell>
          <cell r="AL19">
            <v>486714</v>
          </cell>
          <cell r="AM19">
            <v>467085</v>
          </cell>
          <cell r="AN19">
            <v>446570</v>
          </cell>
          <cell r="AO19">
            <v>425222</v>
          </cell>
          <cell r="AP19">
            <v>402226</v>
          </cell>
          <cell r="AQ19">
            <v>377234</v>
          </cell>
          <cell r="BB19">
            <v>489054</v>
          </cell>
          <cell r="BC19">
            <v>468130</v>
          </cell>
          <cell r="BD19">
            <v>448670</v>
          </cell>
          <cell r="BE19">
            <v>427798</v>
          </cell>
          <cell r="BF19">
            <v>405158</v>
          </cell>
          <cell r="BG19">
            <v>380182</v>
          </cell>
        </row>
        <row r="20">
          <cell r="A20" t="str">
            <v>Avg Customers: FirmYear to date</v>
          </cell>
          <cell r="B20" t="str">
            <v>Year to date</v>
          </cell>
          <cell r="E20">
            <v>495896</v>
          </cell>
          <cell r="F20">
            <v>473599</v>
          </cell>
          <cell r="G20">
            <v>457486</v>
          </cell>
          <cell r="H20">
            <v>435829</v>
          </cell>
          <cell r="I20">
            <v>413693</v>
          </cell>
          <cell r="J20">
            <v>389261</v>
          </cell>
          <cell r="K20">
            <v>0</v>
          </cell>
          <cell r="L20">
            <v>0</v>
          </cell>
          <cell r="M20">
            <v>0</v>
          </cell>
          <cell r="N20">
            <v>0</v>
          </cell>
          <cell r="O20">
            <v>0</v>
          </cell>
          <cell r="P20">
            <v>0</v>
          </cell>
          <cell r="Q20">
            <v>0</v>
          </cell>
          <cell r="R20">
            <v>55777</v>
          </cell>
          <cell r="S20">
            <v>0</v>
          </cell>
          <cell r="T20">
            <v>0</v>
          </cell>
          <cell r="V20">
            <v>478114</v>
          </cell>
          <cell r="W20">
            <v>461047</v>
          </cell>
          <cell r="X20">
            <v>439536</v>
          </cell>
          <cell r="Y20">
            <v>417662</v>
          </cell>
          <cell r="Z20">
            <v>393936</v>
          </cell>
          <cell r="AA20">
            <v>368628</v>
          </cell>
          <cell r="AL20">
            <v>480981</v>
          </cell>
          <cell r="AM20">
            <v>463060</v>
          </cell>
          <cell r="AN20">
            <v>441881</v>
          </cell>
          <cell r="AO20">
            <v>420182</v>
          </cell>
          <cell r="AP20">
            <v>396699</v>
          </cell>
          <cell r="AQ20">
            <v>371497</v>
          </cell>
          <cell r="BB20">
            <v>482999</v>
          </cell>
          <cell r="BC20">
            <v>464327</v>
          </cell>
          <cell r="BD20">
            <v>443578</v>
          </cell>
          <cell r="BE20">
            <v>422086</v>
          </cell>
          <cell r="BF20">
            <v>398814</v>
          </cell>
          <cell r="BG20">
            <v>373668</v>
          </cell>
        </row>
        <row r="21">
          <cell r="A21" t="str">
            <v>Avg Customers: FirmTwelve months</v>
          </cell>
          <cell r="B21" t="str">
            <v>Twelve months</v>
          </cell>
          <cell r="E21">
            <v>488574</v>
          </cell>
          <cell r="F21">
            <v>468354</v>
          </cell>
          <cell r="G21">
            <v>448992</v>
          </cell>
          <cell r="H21">
            <v>427620</v>
          </cell>
          <cell r="I21">
            <v>404922</v>
          </cell>
          <cell r="J21">
            <v>380018</v>
          </cell>
          <cell r="V21">
            <v>472862</v>
          </cell>
          <cell r="W21">
            <v>454346</v>
          </cell>
          <cell r="X21">
            <v>433023</v>
          </cell>
          <cell r="Y21">
            <v>410677</v>
          </cell>
          <cell r="Z21">
            <v>386322</v>
          </cell>
          <cell r="AL21">
            <v>477769</v>
          </cell>
          <cell r="AM21">
            <v>459460</v>
          </cell>
          <cell r="AN21">
            <v>438360</v>
          </cell>
          <cell r="AO21">
            <v>416426</v>
          </cell>
          <cell r="AP21">
            <v>392570</v>
          </cell>
          <cell r="AQ21">
            <v>367192</v>
          </cell>
          <cell r="BB21">
            <v>482999</v>
          </cell>
          <cell r="BC21">
            <v>464327</v>
          </cell>
          <cell r="BD21">
            <v>443578</v>
          </cell>
          <cell r="BE21">
            <v>422086</v>
          </cell>
          <cell r="BF21">
            <v>398814</v>
          </cell>
          <cell r="BG21">
            <v>373668</v>
          </cell>
          <cell r="BH21">
            <v>0</v>
          </cell>
          <cell r="BI21">
            <v>0</v>
          </cell>
          <cell r="BJ21">
            <v>0</v>
          </cell>
          <cell r="BK21">
            <v>0</v>
          </cell>
          <cell r="BL21">
            <v>0</v>
          </cell>
          <cell r="BM21">
            <v>0</v>
          </cell>
          <cell r="BN21">
            <v>0</v>
          </cell>
          <cell r="BO21">
            <v>0</v>
          </cell>
          <cell r="BP21">
            <v>0</v>
          </cell>
        </row>
        <row r="22">
          <cell r="A22" t="str">
            <v>Avg Customers: Interruptible</v>
          </cell>
        </row>
        <row r="23">
          <cell r="A23" t="str">
            <v>Avg Customers: InterruptibleThree months</v>
          </cell>
          <cell r="B23" t="str">
            <v>Three months</v>
          </cell>
          <cell r="E23">
            <v>977</v>
          </cell>
          <cell r="F23">
            <v>1027</v>
          </cell>
          <cell r="G23">
            <v>1027</v>
          </cell>
          <cell r="H23">
            <v>1045</v>
          </cell>
          <cell r="I23">
            <v>1065</v>
          </cell>
          <cell r="J23">
            <v>1085</v>
          </cell>
          <cell r="V23">
            <v>1001</v>
          </cell>
          <cell r="W23">
            <v>1037</v>
          </cell>
          <cell r="X23">
            <v>1057</v>
          </cell>
          <cell r="Y23">
            <v>1107</v>
          </cell>
          <cell r="Z23">
            <v>1139</v>
          </cell>
          <cell r="AL23">
            <v>989</v>
          </cell>
          <cell r="AM23">
            <v>1038</v>
          </cell>
          <cell r="AN23">
            <v>1005</v>
          </cell>
          <cell r="AO23">
            <v>1009</v>
          </cell>
          <cell r="AP23">
            <v>1025</v>
          </cell>
          <cell r="AQ23">
            <v>1057</v>
          </cell>
          <cell r="BB23">
            <v>983</v>
          </cell>
          <cell r="BC23">
            <v>1046</v>
          </cell>
          <cell r="BD23">
            <v>1023</v>
          </cell>
          <cell r="BE23">
            <v>1043</v>
          </cell>
          <cell r="BF23">
            <v>1063</v>
          </cell>
          <cell r="BG23">
            <v>1059</v>
          </cell>
        </row>
        <row r="24">
          <cell r="A24" t="str">
            <v>Avg Customers: InterruptibleYear to date</v>
          </cell>
          <cell r="B24" t="str">
            <v>Year to date</v>
          </cell>
          <cell r="E24">
            <v>977</v>
          </cell>
          <cell r="F24">
            <v>1027</v>
          </cell>
          <cell r="G24">
            <v>1027</v>
          </cell>
          <cell r="H24">
            <v>1045</v>
          </cell>
          <cell r="I24">
            <v>1065</v>
          </cell>
          <cell r="J24">
            <v>1085</v>
          </cell>
          <cell r="K24">
            <v>0</v>
          </cell>
          <cell r="L24">
            <v>0</v>
          </cell>
          <cell r="M24">
            <v>0</v>
          </cell>
          <cell r="N24">
            <v>0</v>
          </cell>
          <cell r="O24">
            <v>0</v>
          </cell>
          <cell r="P24">
            <v>0</v>
          </cell>
          <cell r="Q24">
            <v>0</v>
          </cell>
          <cell r="R24">
            <v>0</v>
          </cell>
          <cell r="S24">
            <v>0</v>
          </cell>
          <cell r="T24">
            <v>0</v>
          </cell>
          <cell r="V24">
            <v>1014</v>
          </cell>
          <cell r="W24">
            <v>1032</v>
          </cell>
          <cell r="X24">
            <v>1076</v>
          </cell>
          <cell r="Y24">
            <v>1086</v>
          </cell>
          <cell r="Z24">
            <v>1112</v>
          </cell>
          <cell r="AA24">
            <v>1128</v>
          </cell>
          <cell r="AL24">
            <v>1006</v>
          </cell>
          <cell r="AM24">
            <v>1147</v>
          </cell>
          <cell r="AN24">
            <v>1052</v>
          </cell>
          <cell r="AO24">
            <v>1060</v>
          </cell>
          <cell r="AP24">
            <v>1083</v>
          </cell>
          <cell r="AQ24">
            <v>1104</v>
          </cell>
          <cell r="BB24">
            <v>1000</v>
          </cell>
          <cell r="BC24">
            <v>1037</v>
          </cell>
          <cell r="BD24">
            <v>1045</v>
          </cell>
          <cell r="BE24">
            <v>1056</v>
          </cell>
          <cell r="BF24">
            <v>1078</v>
          </cell>
          <cell r="BG24">
            <v>1093</v>
          </cell>
        </row>
        <row r="25">
          <cell r="A25" t="str">
            <v>Avg Customers: InterruptibleTwelve months</v>
          </cell>
          <cell r="B25" t="str">
            <v>Twelve months</v>
          </cell>
          <cell r="E25">
            <v>988</v>
          </cell>
          <cell r="F25">
            <v>1037</v>
          </cell>
          <cell r="G25">
            <v>1040</v>
          </cell>
          <cell r="H25">
            <v>1051</v>
          </cell>
          <cell r="I25">
            <v>1073</v>
          </cell>
          <cell r="J25">
            <v>1091</v>
          </cell>
          <cell r="V25">
            <v>1028</v>
          </cell>
          <cell r="W25">
            <v>1039</v>
          </cell>
          <cell r="X25">
            <v>1051</v>
          </cell>
          <cell r="Y25">
            <v>1065</v>
          </cell>
          <cell r="Z25">
            <v>1085</v>
          </cell>
          <cell r="AL25">
            <v>1016</v>
          </cell>
          <cell r="AM25">
            <v>1036</v>
          </cell>
          <cell r="AN25">
            <v>1050</v>
          </cell>
          <cell r="AO25">
            <v>1061</v>
          </cell>
          <cell r="AP25">
            <v>1077</v>
          </cell>
          <cell r="AQ25">
            <v>1085</v>
          </cell>
          <cell r="BB25">
            <v>1000</v>
          </cell>
          <cell r="BC25">
            <v>1037</v>
          </cell>
          <cell r="BD25">
            <v>1045</v>
          </cell>
          <cell r="BE25">
            <v>1056</v>
          </cell>
          <cell r="BF25">
            <v>1078</v>
          </cell>
          <cell r="BG25">
            <v>1093</v>
          </cell>
          <cell r="BH25">
            <v>0</v>
          </cell>
          <cell r="BI25">
            <v>0</v>
          </cell>
          <cell r="BJ25">
            <v>0</v>
          </cell>
          <cell r="BK25">
            <v>0</v>
          </cell>
          <cell r="BL25">
            <v>0</v>
          </cell>
          <cell r="BM25">
            <v>0</v>
          </cell>
          <cell r="BN25">
            <v>0</v>
          </cell>
          <cell r="BO25">
            <v>0</v>
          </cell>
          <cell r="BP25">
            <v>0</v>
          </cell>
        </row>
        <row r="26">
          <cell r="A26" t="str">
            <v>Avg Customers: Transportation</v>
          </cell>
        </row>
        <row r="27">
          <cell r="A27" t="str">
            <v>Avg Customers: TransportationThree months</v>
          </cell>
          <cell r="B27" t="str">
            <v>Three months</v>
          </cell>
          <cell r="E27">
            <v>120</v>
          </cell>
          <cell r="F27">
            <v>97</v>
          </cell>
          <cell r="G27">
            <v>50</v>
          </cell>
          <cell r="H27">
            <v>37.659999999999997</v>
          </cell>
          <cell r="I27">
            <v>121.66</v>
          </cell>
          <cell r="V27">
            <v>101</v>
          </cell>
          <cell r="W27">
            <v>50</v>
          </cell>
          <cell r="X27">
            <v>36</v>
          </cell>
          <cell r="Y27">
            <v>42</v>
          </cell>
          <cell r="AL27">
            <v>109</v>
          </cell>
          <cell r="AM27">
            <v>50</v>
          </cell>
          <cell r="AN27">
            <v>36</v>
          </cell>
          <cell r="BB27">
            <v>116</v>
          </cell>
          <cell r="BC27">
            <v>70</v>
          </cell>
          <cell r="BD27">
            <v>36</v>
          </cell>
          <cell r="BE27">
            <v>68</v>
          </cell>
        </row>
        <row r="28">
          <cell r="A28" t="str">
            <v>Avg Customers: TransportationYear to date</v>
          </cell>
          <cell r="B28" t="str">
            <v>Year to date</v>
          </cell>
          <cell r="E28">
            <v>120</v>
          </cell>
          <cell r="F28">
            <v>97</v>
          </cell>
          <cell r="G28">
            <v>50</v>
          </cell>
          <cell r="H28">
            <v>37.659999999999997</v>
          </cell>
          <cell r="I28">
            <v>121.66</v>
          </cell>
          <cell r="J28">
            <v>0</v>
          </cell>
          <cell r="K28">
            <v>0</v>
          </cell>
          <cell r="L28">
            <v>0</v>
          </cell>
          <cell r="M28">
            <v>0</v>
          </cell>
          <cell r="N28">
            <v>0</v>
          </cell>
          <cell r="O28">
            <v>0</v>
          </cell>
          <cell r="P28">
            <v>0</v>
          </cell>
          <cell r="Q28">
            <v>0</v>
          </cell>
          <cell r="R28">
            <v>0</v>
          </cell>
          <cell r="S28">
            <v>0</v>
          </cell>
          <cell r="T28">
            <v>0</v>
          </cell>
          <cell r="V28">
            <v>99</v>
          </cell>
          <cell r="W28">
            <v>50</v>
          </cell>
          <cell r="X28">
            <v>37</v>
          </cell>
          <cell r="Y28">
            <v>82</v>
          </cell>
          <cell r="AL28">
            <v>102</v>
          </cell>
          <cell r="AM28">
            <v>50</v>
          </cell>
          <cell r="AN28">
            <v>37</v>
          </cell>
          <cell r="BB28">
            <v>106</v>
          </cell>
          <cell r="BC28">
            <v>55</v>
          </cell>
          <cell r="BD28">
            <v>36.4</v>
          </cell>
          <cell r="BE28">
            <v>67.75</v>
          </cell>
          <cell r="BF28">
            <v>159.66999999999999</v>
          </cell>
        </row>
        <row r="29">
          <cell r="A29" t="str">
            <v>Avg Customers: TransportationTwelve months</v>
          </cell>
          <cell r="B29" t="str">
            <v>Twelve months</v>
          </cell>
          <cell r="E29">
            <v>111</v>
          </cell>
          <cell r="F29">
            <v>67</v>
          </cell>
          <cell r="G29">
            <v>40</v>
          </cell>
          <cell r="H29">
            <v>46.75</v>
          </cell>
          <cell r="I29">
            <v>126.25</v>
          </cell>
          <cell r="V29">
            <v>80</v>
          </cell>
          <cell r="W29">
            <v>43</v>
          </cell>
          <cell r="X29">
            <v>45</v>
          </cell>
          <cell r="Y29">
            <v>116</v>
          </cell>
          <cell r="AL29">
            <v>94</v>
          </cell>
          <cell r="AM29">
            <v>47</v>
          </cell>
          <cell r="AN29">
            <v>40</v>
          </cell>
          <cell r="BB29">
            <v>106</v>
          </cell>
          <cell r="BC29">
            <v>55</v>
          </cell>
          <cell r="BD29">
            <v>36.4</v>
          </cell>
          <cell r="BE29">
            <v>67.75</v>
          </cell>
          <cell r="BF29">
            <v>159.66999999999999</v>
          </cell>
          <cell r="BG29">
            <v>0</v>
          </cell>
          <cell r="BH29">
            <v>0</v>
          </cell>
          <cell r="BI29">
            <v>0</v>
          </cell>
          <cell r="BJ29">
            <v>0</v>
          </cell>
          <cell r="BK29">
            <v>0</v>
          </cell>
          <cell r="BL29">
            <v>0</v>
          </cell>
          <cell r="BM29">
            <v>0</v>
          </cell>
          <cell r="BN29">
            <v>0</v>
          </cell>
          <cell r="BO29">
            <v>0</v>
          </cell>
          <cell r="BP29">
            <v>0</v>
          </cell>
        </row>
        <row r="30">
          <cell r="A30" t="str">
            <v>Avg Customers: Total</v>
          </cell>
        </row>
        <row r="31">
          <cell r="A31" t="str">
            <v>Avg Customers: TotalThree months</v>
          </cell>
          <cell r="B31" t="str">
            <v>Three months</v>
          </cell>
          <cell r="E31">
            <v>496993</v>
          </cell>
          <cell r="F31">
            <v>474723</v>
          </cell>
          <cell r="G31">
            <v>458563</v>
          </cell>
          <cell r="H31">
            <v>436911.66</v>
          </cell>
          <cell r="I31">
            <v>414879.66</v>
          </cell>
          <cell r="J31">
            <v>390346</v>
          </cell>
          <cell r="K31">
            <v>364954</v>
          </cell>
          <cell r="L31">
            <v>338950</v>
          </cell>
          <cell r="V31">
            <v>483731</v>
          </cell>
          <cell r="W31">
            <v>465692</v>
          </cell>
          <cell r="X31">
            <v>444350</v>
          </cell>
          <cell r="Y31">
            <v>422780</v>
          </cell>
          <cell r="Z31">
            <v>399750</v>
          </cell>
          <cell r="AA31">
            <v>374558</v>
          </cell>
          <cell r="AB31">
            <v>347686</v>
          </cell>
          <cell r="AC31">
            <v>324458</v>
          </cell>
          <cell r="AD31">
            <v>306230</v>
          </cell>
          <cell r="AE31">
            <v>289394</v>
          </cell>
          <cell r="AF31">
            <v>276918</v>
          </cell>
          <cell r="AG31">
            <v>268738</v>
          </cell>
          <cell r="AL31">
            <v>487812</v>
          </cell>
          <cell r="AM31">
            <v>468173</v>
          </cell>
          <cell r="AN31">
            <v>447611</v>
          </cell>
          <cell r="AO31">
            <v>426231</v>
          </cell>
          <cell r="AP31">
            <v>403251</v>
          </cell>
          <cell r="AQ31">
            <v>378291</v>
          </cell>
          <cell r="AR31">
            <v>352591</v>
          </cell>
          <cell r="AS31">
            <v>326419</v>
          </cell>
          <cell r="AT31">
            <v>307827</v>
          </cell>
          <cell r="AU31">
            <v>290335</v>
          </cell>
          <cell r="AV31">
            <v>276327</v>
          </cell>
          <cell r="AW31">
            <v>267155</v>
          </cell>
          <cell r="BB31">
            <v>490153</v>
          </cell>
          <cell r="BC31">
            <v>469246</v>
          </cell>
          <cell r="BD31">
            <v>449729</v>
          </cell>
          <cell r="BE31">
            <v>428909</v>
          </cell>
          <cell r="BF31">
            <v>406221</v>
          </cell>
          <cell r="BG31">
            <v>381241</v>
          </cell>
          <cell r="BH31">
            <v>355305</v>
          </cell>
          <cell r="BI31">
            <v>328893</v>
          </cell>
          <cell r="BJ31">
            <v>309021</v>
          </cell>
          <cell r="BK31">
            <v>290973</v>
          </cell>
          <cell r="BL31">
            <v>274913</v>
          </cell>
          <cell r="BM31">
            <v>265369</v>
          </cell>
        </row>
        <row r="32">
          <cell r="A32" t="str">
            <v>Avg Customers: TotalYear to date</v>
          </cell>
          <cell r="B32" t="str">
            <v>Year to date</v>
          </cell>
          <cell r="E32">
            <v>496993</v>
          </cell>
          <cell r="F32">
            <v>474723</v>
          </cell>
          <cell r="G32">
            <v>458563</v>
          </cell>
          <cell r="H32">
            <v>436911.66</v>
          </cell>
          <cell r="I32">
            <v>414879.66</v>
          </cell>
          <cell r="J32">
            <v>390346</v>
          </cell>
          <cell r="K32">
            <v>364954</v>
          </cell>
          <cell r="L32">
            <v>338950</v>
          </cell>
          <cell r="V32">
            <v>479227</v>
          </cell>
          <cell r="W32">
            <v>462129</v>
          </cell>
          <cell r="X32">
            <v>440649</v>
          </cell>
          <cell r="Y32">
            <v>418830</v>
          </cell>
          <cell r="Z32">
            <v>395048</v>
          </cell>
          <cell r="AA32">
            <v>369756</v>
          </cell>
          <cell r="AB32">
            <v>343318</v>
          </cell>
          <cell r="AL32">
            <v>482089</v>
          </cell>
          <cell r="AM32">
            <v>464257</v>
          </cell>
          <cell r="AN32">
            <v>442970</v>
          </cell>
          <cell r="AO32">
            <v>421242</v>
          </cell>
          <cell r="AP32">
            <v>397782</v>
          </cell>
          <cell r="AQ32">
            <v>372601</v>
          </cell>
          <cell r="AR32">
            <v>346409</v>
          </cell>
          <cell r="AS32">
            <v>322665</v>
          </cell>
          <cell r="BB32">
            <v>484105</v>
          </cell>
          <cell r="BC32">
            <v>465419</v>
          </cell>
          <cell r="BD32">
            <v>444659.4</v>
          </cell>
          <cell r="BE32">
            <v>423209.75</v>
          </cell>
          <cell r="BF32">
            <v>400051.67</v>
          </cell>
          <cell r="BG32">
            <v>374761</v>
          </cell>
          <cell r="BH32">
            <v>348633</v>
          </cell>
          <cell r="BI32">
            <v>324222</v>
          </cell>
          <cell r="BJ32">
            <v>305520</v>
          </cell>
          <cell r="BK32">
            <v>288506</v>
          </cell>
          <cell r="BL32">
            <v>275124</v>
          </cell>
          <cell r="BM32">
            <v>266349</v>
          </cell>
          <cell r="BN32">
            <v>259009</v>
          </cell>
          <cell r="BO32">
            <v>253803</v>
          </cell>
        </row>
        <row r="33">
          <cell r="A33" t="str">
            <v>Avg Customers: TotalTwelve months</v>
          </cell>
          <cell r="B33" t="str">
            <v>Twelve months</v>
          </cell>
          <cell r="E33">
            <v>489673</v>
          </cell>
          <cell r="F33">
            <v>469458</v>
          </cell>
          <cell r="G33">
            <v>450072</v>
          </cell>
          <cell r="H33">
            <v>428717.75</v>
          </cell>
          <cell r="I33">
            <v>406121.25</v>
          </cell>
          <cell r="J33">
            <v>381109</v>
          </cell>
          <cell r="K33">
            <v>355134</v>
          </cell>
          <cell r="L33">
            <v>329680</v>
          </cell>
          <cell r="M33">
            <v>310049</v>
          </cell>
          <cell r="N33">
            <v>292426</v>
          </cell>
          <cell r="O33">
            <v>277870</v>
          </cell>
          <cell r="P33">
            <v>268397</v>
          </cell>
          <cell r="Q33">
            <v>260718</v>
          </cell>
          <cell r="R33">
            <v>254683</v>
          </cell>
          <cell r="V33">
            <v>473970</v>
          </cell>
          <cell r="W33">
            <v>455428</v>
          </cell>
          <cell r="X33">
            <v>434119</v>
          </cell>
          <cell r="Y33">
            <v>411858</v>
          </cell>
          <cell r="Z33">
            <v>387407</v>
          </cell>
          <cell r="AA33">
            <v>361852</v>
          </cell>
          <cell r="AB33">
            <v>314606</v>
          </cell>
          <cell r="AC33">
            <v>280989</v>
          </cell>
          <cell r="AD33">
            <v>270441</v>
          </cell>
          <cell r="AE33">
            <v>262505</v>
          </cell>
          <cell r="AF33">
            <v>255919</v>
          </cell>
          <cell r="AL33">
            <v>478879</v>
          </cell>
          <cell r="AM33">
            <v>460543</v>
          </cell>
          <cell r="AN33">
            <v>439450</v>
          </cell>
          <cell r="AO33">
            <v>417487</v>
          </cell>
          <cell r="AP33">
            <v>393647</v>
          </cell>
          <cell r="AQ33">
            <v>368277</v>
          </cell>
          <cell r="AR33">
            <v>342030</v>
          </cell>
          <cell r="AS33">
            <v>319254</v>
          </cell>
          <cell r="AT33">
            <v>301008</v>
          </cell>
          <cell r="AU33">
            <v>284491</v>
          </cell>
          <cell r="AV33">
            <v>272737</v>
          </cell>
          <cell r="AW33">
            <v>264316</v>
          </cell>
          <cell r="AX33">
            <v>257466</v>
          </cell>
          <cell r="BB33">
            <v>484105</v>
          </cell>
          <cell r="BC33">
            <v>465419</v>
          </cell>
          <cell r="BD33">
            <v>444659.4</v>
          </cell>
          <cell r="BE33">
            <v>423209.75</v>
          </cell>
          <cell r="BF33">
            <v>400051.67</v>
          </cell>
          <cell r="BG33">
            <v>374761</v>
          </cell>
          <cell r="BH33">
            <v>348633</v>
          </cell>
          <cell r="BI33">
            <v>324222</v>
          </cell>
          <cell r="BJ33">
            <v>305520</v>
          </cell>
          <cell r="BK33">
            <v>288506</v>
          </cell>
          <cell r="BL33">
            <v>275124</v>
          </cell>
          <cell r="BM33">
            <v>266349</v>
          </cell>
          <cell r="BN33">
            <v>259009</v>
          </cell>
          <cell r="BO33">
            <v>253803</v>
          </cell>
        </row>
        <row r="34">
          <cell r="AA34">
            <v>335487</v>
          </cell>
          <cell r="AB34">
            <v>296635</v>
          </cell>
        </row>
      </sheetData>
      <sheetData sheetId="1" refreshError="1">
        <row r="222">
          <cell r="AJ222">
            <v>35430</v>
          </cell>
        </row>
      </sheetData>
      <sheetData sheetId="2"/>
      <sheetData sheetId="3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QA"/>
      <sheetName val="For Printing"/>
      <sheetName val="Input_Area"/>
      <sheetName val="Mthly"/>
      <sheetName val="QTD"/>
      <sheetName val="YTD"/>
      <sheetName val="12ME"/>
      <sheetName val="Budget"/>
      <sheetName val="OPSTATS-RELEASE "/>
      <sheetName val="Approval History"/>
    </sheetNames>
    <sheetDataSet>
      <sheetData sheetId="0" refreshError="1"/>
      <sheetData sheetId="1" refreshError="1"/>
      <sheetData sheetId="2" refreshError="1"/>
      <sheetData sheetId="3">
        <row r="11">
          <cell r="B11">
            <v>132465526</v>
          </cell>
          <cell r="D11">
            <v>123353000</v>
          </cell>
        </row>
        <row r="31">
          <cell r="B31">
            <v>7897841.8300000001</v>
          </cell>
          <cell r="D31">
            <v>7507369</v>
          </cell>
        </row>
      </sheetData>
      <sheetData sheetId="4" refreshError="1"/>
      <sheetData sheetId="5">
        <row r="13">
          <cell r="B13">
            <v>132465526</v>
          </cell>
          <cell r="D13">
            <v>235931000</v>
          </cell>
        </row>
        <row r="32">
          <cell r="B32">
            <v>71715878.549999997</v>
          </cell>
          <cell r="D32">
            <v>14665446</v>
          </cell>
        </row>
      </sheetData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pproval History"/>
      <sheetName val="INPUT TAB"/>
      <sheetName val="LeadSht"/>
      <sheetName val="$ &amp; KWH Rsbl"/>
      <sheetName val="Lost Factor"/>
      <sheetName val="Sch120Rsbl"/>
      <sheetName val="Bs Unbl Rt"/>
      <sheetName val="GPI (2)"/>
      <sheetName val="GPI"/>
      <sheetName val="Pended"/>
      <sheetName val="Target KWHs"/>
      <sheetName val="KWH Rsbl"/>
      <sheetName val="Sch_194"/>
      <sheetName val="Billing Loss"/>
      <sheetName val="Historical"/>
      <sheetName val="Sch194KWHs"/>
      <sheetName val="RateInc"/>
      <sheetName val="2-03 Rd Schd"/>
      <sheetName val="Page 1"/>
      <sheetName val="UnbDays"/>
      <sheetName val="Sch94Read"/>
      <sheetName val="Unbilled Revenue"/>
      <sheetName val="Billed KWHs"/>
      <sheetName val="APUA"/>
      <sheetName val="UnbLowIncJE"/>
      <sheetName val="Sch_120"/>
      <sheetName val="Sch120Read"/>
      <sheetName val="JE #s"/>
      <sheetName val="Sch194 Rlfwd"/>
      <sheetName val="Sch_194Rsbl"/>
      <sheetName val="UnbLowInc Rsbl"/>
      <sheetName val="Unbilled Days elec"/>
      <sheetName val="INPUT TAB 2005"/>
      <sheetName val="INPUT TAB 2006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YTD"/>
      <sheetName val="QTD"/>
      <sheetName val="12ME"/>
      <sheetName val="SAP Download"/>
      <sheetName val="Input Tab"/>
      <sheetName val="Approval 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>
            <v>107162607.06</v>
          </cell>
          <cell r="C4">
            <v>117374000</v>
          </cell>
          <cell r="F4">
            <v>86158991.420000002</v>
          </cell>
        </row>
        <row r="5">
          <cell r="B5">
            <v>76184236.609999999</v>
          </cell>
          <cell r="C5">
            <v>77189000</v>
          </cell>
          <cell r="F5">
            <v>70112049.969999999</v>
          </cell>
        </row>
        <row r="6">
          <cell r="B6">
            <v>10311814.51</v>
          </cell>
          <cell r="C6">
            <v>9283000</v>
          </cell>
          <cell r="F6">
            <v>9277258.0600000005</v>
          </cell>
        </row>
        <row r="7">
          <cell r="B7">
            <v>1596558.21</v>
          </cell>
          <cell r="C7">
            <v>1364000</v>
          </cell>
          <cell r="F7">
            <v>1188071.04</v>
          </cell>
        </row>
        <row r="8">
          <cell r="B8">
            <v>38483.4</v>
          </cell>
          <cell r="C8">
            <v>39000</v>
          </cell>
          <cell r="F8">
            <v>35910.97</v>
          </cell>
        </row>
        <row r="10">
          <cell r="B10">
            <v>849953.82</v>
          </cell>
          <cell r="C10">
            <v>412000</v>
          </cell>
          <cell r="F10">
            <v>471199.6</v>
          </cell>
        </row>
        <row r="11">
          <cell r="B11">
            <v>2892135.9</v>
          </cell>
          <cell r="C11">
            <v>3591000</v>
          </cell>
          <cell r="F11">
            <v>2222322.36</v>
          </cell>
        </row>
        <row r="14">
          <cell r="B14">
            <v>-3561561.52</v>
          </cell>
          <cell r="C14">
            <v>0</v>
          </cell>
          <cell r="F14">
            <v>-2496567.84</v>
          </cell>
        </row>
        <row r="15">
          <cell r="B15">
            <v>1727662.4</v>
          </cell>
          <cell r="C15">
            <v>1540000</v>
          </cell>
          <cell r="F15">
            <v>1442720.9</v>
          </cell>
        </row>
        <row r="16">
          <cell r="B16">
            <v>6916164.8300000001</v>
          </cell>
          <cell r="C16">
            <v>2841000</v>
          </cell>
          <cell r="F16">
            <v>13155220.48</v>
          </cell>
        </row>
        <row r="17">
          <cell r="B17">
            <v>1264725.1299999999</v>
          </cell>
          <cell r="C17">
            <v>513000</v>
          </cell>
          <cell r="F17">
            <v>2074818</v>
          </cell>
        </row>
        <row r="20">
          <cell r="B20">
            <v>8365351.4199999999</v>
          </cell>
          <cell r="C20">
            <v>7737765</v>
          </cell>
          <cell r="F20">
            <v>7578751.1699999999</v>
          </cell>
        </row>
        <row r="21">
          <cell r="B21">
            <v>-6826075.2199999997</v>
          </cell>
          <cell r="C21">
            <v>-8391846</v>
          </cell>
          <cell r="F21">
            <v>-13854388.15</v>
          </cell>
        </row>
        <row r="22">
          <cell r="B22">
            <v>9520180.8000000007</v>
          </cell>
          <cell r="C22">
            <v>10021365</v>
          </cell>
          <cell r="F22">
            <v>8443522.1899999995</v>
          </cell>
        </row>
        <row r="23">
          <cell r="B23">
            <v>-5005760.75</v>
          </cell>
          <cell r="C23">
            <v>-4349699</v>
          </cell>
          <cell r="F23">
            <v>-4343132.45</v>
          </cell>
        </row>
        <row r="24">
          <cell r="B24">
            <v>1521295.23</v>
          </cell>
          <cell r="C24">
            <v>1422931</v>
          </cell>
          <cell r="F24">
            <v>1313476.4099999999</v>
          </cell>
        </row>
        <row r="25">
          <cell r="B25">
            <v>-567337.63</v>
          </cell>
          <cell r="C25">
            <v>-576301</v>
          </cell>
          <cell r="F25">
            <v>-501764.31</v>
          </cell>
        </row>
        <row r="26">
          <cell r="B26">
            <v>-1825.98</v>
          </cell>
          <cell r="C26">
            <v>0</v>
          </cell>
          <cell r="F26">
            <v>-684455.82</v>
          </cell>
        </row>
        <row r="27">
          <cell r="B27">
            <v>-144030.09</v>
          </cell>
          <cell r="C27">
            <v>0</v>
          </cell>
          <cell r="F27">
            <v>-339726.34</v>
          </cell>
        </row>
        <row r="28">
          <cell r="B28">
            <v>5088969.5199999996</v>
          </cell>
          <cell r="C28">
            <v>5397698</v>
          </cell>
          <cell r="F28">
            <v>4176182</v>
          </cell>
        </row>
        <row r="29">
          <cell r="B29">
            <v>2100652.44</v>
          </cell>
          <cell r="C29">
            <v>0</v>
          </cell>
          <cell r="F29">
            <v>0</v>
          </cell>
        </row>
        <row r="30">
          <cell r="B30">
            <v>-12264610.689999999</v>
          </cell>
          <cell r="C30">
            <v>0</v>
          </cell>
          <cell r="F30">
            <v>0</v>
          </cell>
        </row>
        <row r="33">
          <cell r="B33">
            <v>964027579</v>
          </cell>
          <cell r="C33">
            <v>1029867000</v>
          </cell>
          <cell r="F33">
            <v>876234066</v>
          </cell>
        </row>
        <row r="34">
          <cell r="B34">
            <v>752609949.43599999</v>
          </cell>
          <cell r="C34">
            <v>777238000</v>
          </cell>
          <cell r="F34">
            <v>707463002.64300001</v>
          </cell>
        </row>
        <row r="35">
          <cell r="B35">
            <v>105613155.486</v>
          </cell>
          <cell r="C35">
            <v>103693000</v>
          </cell>
          <cell r="F35">
            <v>95706945.408999994</v>
          </cell>
        </row>
        <row r="36">
          <cell r="B36">
            <v>6755137.3169999998</v>
          </cell>
          <cell r="C36">
            <v>7148000</v>
          </cell>
          <cell r="F36">
            <v>5053978.6749999998</v>
          </cell>
        </row>
        <row r="37">
          <cell r="B37">
            <v>816420</v>
          </cell>
          <cell r="C37">
            <v>784000</v>
          </cell>
          <cell r="F37">
            <v>738810</v>
          </cell>
        </row>
        <row r="39">
          <cell r="B39">
            <v>163429294.692</v>
          </cell>
          <cell r="C39">
            <v>176668000</v>
          </cell>
          <cell r="F39">
            <v>133750243.93099999</v>
          </cell>
        </row>
        <row r="40">
          <cell r="B40">
            <v>165110000</v>
          </cell>
          <cell r="C40">
            <v>0</v>
          </cell>
          <cell r="F40">
            <v>129887000</v>
          </cell>
        </row>
      </sheetData>
      <sheetData sheetId="7">
        <row r="1">
          <cell r="B1">
            <v>2016</v>
          </cell>
        </row>
        <row r="2">
          <cell r="B2">
            <v>2015</v>
          </cell>
        </row>
        <row r="3">
          <cell r="B3" t="str">
            <v>FEBRUARY</v>
          </cell>
        </row>
      </sheetData>
      <sheetData sheetId="8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ExRepositorySheet"/>
      <sheetName val="QA"/>
      <sheetName val="Monthly"/>
      <sheetName val="YTD"/>
      <sheetName val="QTD"/>
      <sheetName val="12ME"/>
      <sheetName val="SAP Download"/>
      <sheetName val="Input Tab"/>
      <sheetName val="Approval History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>
        <row r="4">
          <cell r="B4">
            <v>105792090.38</v>
          </cell>
          <cell r="C4">
            <v>111991000</v>
          </cell>
          <cell r="F4">
            <v>89309970.409999996</v>
          </cell>
        </row>
        <row r="5">
          <cell r="B5">
            <v>74775111.780000001</v>
          </cell>
          <cell r="C5">
            <v>80352000</v>
          </cell>
          <cell r="F5">
            <v>73493662.090000004</v>
          </cell>
        </row>
        <row r="6">
          <cell r="B6">
            <v>9237900.8599999994</v>
          </cell>
          <cell r="C6">
            <v>10003000</v>
          </cell>
          <cell r="F6">
            <v>9337650.6199999992</v>
          </cell>
        </row>
        <row r="7">
          <cell r="B7">
            <v>1275717.1100000001</v>
          </cell>
          <cell r="C7">
            <v>1341000</v>
          </cell>
          <cell r="F7">
            <v>1939128.17</v>
          </cell>
        </row>
        <row r="8">
          <cell r="B8">
            <v>35991.75</v>
          </cell>
          <cell r="C8">
            <v>35000</v>
          </cell>
          <cell r="F8">
            <v>27786.76</v>
          </cell>
        </row>
        <row r="10">
          <cell r="B10">
            <v>1112497.5900000001</v>
          </cell>
          <cell r="C10">
            <v>413000</v>
          </cell>
          <cell r="F10">
            <v>940333.35</v>
          </cell>
        </row>
        <row r="11">
          <cell r="B11">
            <v>2496106.19</v>
          </cell>
          <cell r="C11">
            <v>3416000</v>
          </cell>
          <cell r="F11">
            <v>2158197.89</v>
          </cell>
        </row>
        <row r="14">
          <cell r="B14">
            <v>-5678906.1200000001</v>
          </cell>
          <cell r="C14">
            <v>0</v>
          </cell>
          <cell r="F14">
            <v>-1810516.48</v>
          </cell>
        </row>
        <row r="15">
          <cell r="B15">
            <v>1611834.91</v>
          </cell>
          <cell r="C15">
            <v>1540000</v>
          </cell>
          <cell r="F15">
            <v>1426753.66</v>
          </cell>
        </row>
        <row r="16">
          <cell r="B16">
            <v>2666727.5</v>
          </cell>
          <cell r="C16">
            <v>2001000</v>
          </cell>
          <cell r="F16">
            <v>391925.38</v>
          </cell>
        </row>
        <row r="17">
          <cell r="B17">
            <v>159393.13</v>
          </cell>
          <cell r="C17">
            <v>571000</v>
          </cell>
          <cell r="F17">
            <v>-1456412.89</v>
          </cell>
        </row>
        <row r="20">
          <cell r="B20">
            <v>7493609.6200000001</v>
          </cell>
          <cell r="C20">
            <v>7753754</v>
          </cell>
          <cell r="F20">
            <v>6956786.0199999996</v>
          </cell>
        </row>
        <row r="21">
          <cell r="B21">
            <v>-6787115.4199999999</v>
          </cell>
          <cell r="C21">
            <v>-8128044</v>
          </cell>
          <cell r="F21">
            <v>-14428148.449999999</v>
          </cell>
        </row>
        <row r="22">
          <cell r="B22">
            <v>9376796.1699999999</v>
          </cell>
          <cell r="C22">
            <v>10026775</v>
          </cell>
          <cell r="F22">
            <v>8867236.1400000006</v>
          </cell>
        </row>
        <row r="23">
          <cell r="B23">
            <v>-4947130.12</v>
          </cell>
          <cell r="C23">
            <v>-5189448</v>
          </cell>
          <cell r="F23">
            <v>-4565408.08</v>
          </cell>
        </row>
        <row r="24">
          <cell r="B24">
            <v>1514281.44</v>
          </cell>
          <cell r="C24">
            <v>1423581</v>
          </cell>
          <cell r="F24">
            <v>1391383.3</v>
          </cell>
        </row>
        <row r="25">
          <cell r="B25">
            <v>-574569.68999999994</v>
          </cell>
          <cell r="C25">
            <v>-573933</v>
          </cell>
          <cell r="F25">
            <v>-538500.66</v>
          </cell>
        </row>
        <row r="26">
          <cell r="B26">
            <v>-926.2</v>
          </cell>
          <cell r="C26">
            <v>0</v>
          </cell>
          <cell r="F26">
            <v>-52642.97</v>
          </cell>
        </row>
        <row r="27">
          <cell r="B27">
            <v>-136188.96</v>
          </cell>
          <cell r="C27">
            <v>0</v>
          </cell>
          <cell r="F27">
            <v>-303658.99</v>
          </cell>
        </row>
        <row r="28">
          <cell r="B28">
            <v>5079497.41</v>
          </cell>
          <cell r="C28">
            <v>5002560</v>
          </cell>
          <cell r="F28">
            <v>4438302.9989999998</v>
          </cell>
        </row>
        <row r="29">
          <cell r="B29">
            <v>2153587.1</v>
          </cell>
          <cell r="C29">
            <v>0</v>
          </cell>
          <cell r="F29">
            <v>0</v>
          </cell>
        </row>
        <row r="30">
          <cell r="B30">
            <v>11816876.85</v>
          </cell>
          <cell r="C30">
            <v>0</v>
          </cell>
          <cell r="F30">
            <v>0</v>
          </cell>
        </row>
        <row r="33">
          <cell r="B33">
            <v>958303179.04999995</v>
          </cell>
          <cell r="C33">
            <v>1001310000</v>
          </cell>
          <cell r="F33">
            <v>910773355.05999994</v>
          </cell>
        </row>
        <row r="34">
          <cell r="B34">
            <v>734350930.745</v>
          </cell>
          <cell r="C34">
            <v>811671000</v>
          </cell>
          <cell r="F34">
            <v>751928758.18200004</v>
          </cell>
        </row>
        <row r="35">
          <cell r="B35">
            <v>93594859.297000006</v>
          </cell>
          <cell r="C35">
            <v>107153000</v>
          </cell>
          <cell r="F35">
            <v>100393918.76899999</v>
          </cell>
        </row>
        <row r="36">
          <cell r="B36">
            <v>5356866.6720000003</v>
          </cell>
          <cell r="C36">
            <v>7711000</v>
          </cell>
          <cell r="F36">
            <v>8792223.8330000006</v>
          </cell>
        </row>
        <row r="37">
          <cell r="B37">
            <v>757940</v>
          </cell>
          <cell r="C37">
            <v>745000</v>
          </cell>
          <cell r="F37">
            <v>603020</v>
          </cell>
        </row>
        <row r="39">
          <cell r="B39">
            <v>187804403.692</v>
          </cell>
          <cell r="C39">
            <v>177197000</v>
          </cell>
          <cell r="F39">
            <v>177918759.67500001</v>
          </cell>
        </row>
        <row r="40">
          <cell r="B40">
            <v>209091004</v>
          </cell>
          <cell r="C40">
            <v>0</v>
          </cell>
          <cell r="F40">
            <v>124816000</v>
          </cell>
        </row>
        <row r="130">
          <cell r="B130">
            <v>1119922447.8499999</v>
          </cell>
          <cell r="F130">
            <v>954132196.09000003</v>
          </cell>
        </row>
        <row r="131">
          <cell r="B131">
            <v>877222508.27999997</v>
          </cell>
          <cell r="C131">
            <v>912989000</v>
          </cell>
          <cell r="F131">
            <v>824930225.71000004</v>
          </cell>
        </row>
        <row r="132">
          <cell r="B132">
            <v>114975377.42</v>
          </cell>
          <cell r="C132">
            <v>109742000</v>
          </cell>
          <cell r="F132">
            <v>109495561.81</v>
          </cell>
        </row>
        <row r="133">
          <cell r="B133">
            <v>20222402.149999999</v>
          </cell>
          <cell r="C133">
            <v>17660000</v>
          </cell>
          <cell r="F133">
            <v>19254188.16</v>
          </cell>
        </row>
        <row r="134">
          <cell r="B134">
            <v>330425.09999999998</v>
          </cell>
          <cell r="C134">
            <v>374000</v>
          </cell>
          <cell r="F134">
            <v>319180.83</v>
          </cell>
        </row>
        <row r="135">
          <cell r="C135">
            <v>2189917000</v>
          </cell>
        </row>
        <row r="136">
          <cell r="B136">
            <v>10747448.199999999</v>
          </cell>
          <cell r="F136">
            <v>9752277.6199999992</v>
          </cell>
        </row>
        <row r="137">
          <cell r="B137">
            <v>46897642.5</v>
          </cell>
          <cell r="C137">
            <v>23665000</v>
          </cell>
          <cell r="F137">
            <v>34218032.329999998</v>
          </cell>
        </row>
        <row r="138">
          <cell r="C138">
            <v>2218563000</v>
          </cell>
        </row>
        <row r="140">
          <cell r="B140">
            <v>-20666515.98</v>
          </cell>
          <cell r="F140">
            <v>-3421175.46</v>
          </cell>
        </row>
        <row r="141">
          <cell r="B141">
            <v>20162683.030000001</v>
          </cell>
          <cell r="C141">
            <v>20044000</v>
          </cell>
          <cell r="F141">
            <v>22134971.550000001</v>
          </cell>
        </row>
        <row r="142">
          <cell r="B142">
            <v>-13221789.43</v>
          </cell>
          <cell r="C142">
            <v>-10568000</v>
          </cell>
          <cell r="F142">
            <v>40377540.770000003</v>
          </cell>
        </row>
        <row r="143">
          <cell r="B143">
            <v>8438952.3800000008</v>
          </cell>
          <cell r="C143">
            <v>-2142000</v>
          </cell>
          <cell r="F143">
            <v>12677962.029999999</v>
          </cell>
        </row>
        <row r="144">
          <cell r="C144">
            <v>7334000</v>
          </cell>
        </row>
        <row r="146">
          <cell r="B146">
            <v>84068125.129999995</v>
          </cell>
          <cell r="F146">
            <v>76309124.900000006</v>
          </cell>
        </row>
        <row r="147">
          <cell r="B147">
            <v>-94401265.810000002</v>
          </cell>
          <cell r="C147">
            <v>-98279553</v>
          </cell>
          <cell r="F147">
            <v>-149570629.25999999</v>
          </cell>
        </row>
        <row r="148">
          <cell r="B148">
            <v>107532640.62</v>
          </cell>
          <cell r="C148">
            <v>101959391</v>
          </cell>
          <cell r="F148">
            <v>100100199.5</v>
          </cell>
        </row>
        <row r="149">
          <cell r="B149">
            <v>-54315312.5</v>
          </cell>
          <cell r="C149">
            <v>-57166929</v>
          </cell>
          <cell r="F149">
            <v>-54618444.030000001</v>
          </cell>
        </row>
        <row r="150">
          <cell r="B150">
            <v>16813234.420000002</v>
          </cell>
          <cell r="C150">
            <v>15751434</v>
          </cell>
          <cell r="F150">
            <v>15741874.48</v>
          </cell>
        </row>
        <row r="151">
          <cell r="B151">
            <v>-6288402.8099999996</v>
          </cell>
          <cell r="C151">
            <v>-6156599</v>
          </cell>
          <cell r="F151">
            <v>-5891769.9100000001</v>
          </cell>
        </row>
        <row r="152">
          <cell r="B152">
            <v>-6984484.7699999996</v>
          </cell>
          <cell r="C152">
            <v>0</v>
          </cell>
          <cell r="F152">
            <v>-52503138.439999998</v>
          </cell>
        </row>
        <row r="153">
          <cell r="B153">
            <v>-2996954.09</v>
          </cell>
          <cell r="F153">
            <v>-12642706.66</v>
          </cell>
        </row>
        <row r="154">
          <cell r="B154">
            <v>56222921.089000002</v>
          </cell>
          <cell r="F154">
            <v>44525693.619999997</v>
          </cell>
        </row>
        <row r="155">
          <cell r="B155">
            <v>18612721.899999999</v>
          </cell>
          <cell r="F155">
            <v>0</v>
          </cell>
        </row>
        <row r="156">
          <cell r="B156">
            <v>18021017.18</v>
          </cell>
          <cell r="F156">
            <v>0</v>
          </cell>
        </row>
        <row r="158">
          <cell r="C158">
            <v>0</v>
          </cell>
        </row>
        <row r="159">
          <cell r="B159">
            <v>10380966339.851999</v>
          </cell>
          <cell r="C159">
            <v>10506222000</v>
          </cell>
          <cell r="F159">
            <v>9995983762.0499992</v>
          </cell>
        </row>
        <row r="160">
          <cell r="B160">
            <v>9022314044.9820004</v>
          </cell>
          <cell r="C160">
            <v>9460478000</v>
          </cell>
          <cell r="F160">
            <v>8880053652.1849995</v>
          </cell>
        </row>
        <row r="161">
          <cell r="B161">
            <v>1261963984.9519999</v>
          </cell>
          <cell r="C161">
            <v>1214111000</v>
          </cell>
          <cell r="F161">
            <v>1242820923.961</v>
          </cell>
        </row>
        <row r="162">
          <cell r="B162">
            <v>88459767.253000006</v>
          </cell>
          <cell r="C162">
            <v>91010000</v>
          </cell>
          <cell r="F162">
            <v>89252311.454999998</v>
          </cell>
        </row>
        <row r="163">
          <cell r="B163">
            <v>6917820.0010000002</v>
          </cell>
          <cell r="F163">
            <v>6603420</v>
          </cell>
        </row>
        <row r="164">
          <cell r="C164">
            <v>21278957000</v>
          </cell>
        </row>
        <row r="165">
          <cell r="B165">
            <v>2055656824.424</v>
          </cell>
          <cell r="C165">
            <v>2111934000</v>
          </cell>
          <cell r="F165">
            <v>2086289712.141</v>
          </cell>
        </row>
        <row r="166">
          <cell r="B166">
            <v>2028490000</v>
          </cell>
          <cell r="F166">
            <v>1414842000</v>
          </cell>
        </row>
      </sheetData>
      <sheetData sheetId="7">
        <row r="1">
          <cell r="B1">
            <v>2016</v>
          </cell>
        </row>
        <row r="2">
          <cell r="B2">
            <v>2015</v>
          </cell>
        </row>
        <row r="3">
          <cell r="B3" t="str">
            <v>MARCH</v>
          </cell>
        </row>
        <row r="4">
          <cell r="B4">
            <v>31</v>
          </cell>
        </row>
      </sheetData>
      <sheetData sheetId="8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tabSelected="1" zoomScaleNormal="100" workbookViewId="0">
      <pane xSplit="1" ySplit="9" topLeftCell="B10" activePane="bottomRight" state="frozen"/>
      <selection activeCell="A53" sqref="A53"/>
      <selection pane="topRight" activeCell="A53" sqref="A53"/>
      <selection pane="bottomLeft" activeCell="A53" sqref="A53"/>
      <selection pane="bottomRight" activeCell="H37" sqref="H37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19" ht="15" x14ac:dyDescent="0.2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9" ht="15" x14ac:dyDescent="0.2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9" ht="15" x14ac:dyDescent="0.25">
      <c r="A3" s="1" t="str">
        <f>"MONTH OF "&amp;'[1]Input Tab'!B3&amp;" "&amp;'[1]Input Tab'!B1</f>
        <v>MONTH OF JANUARY 2016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9" x14ac:dyDescent="0.2">
      <c r="A4" s="5" t="s">
        <v>21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9" x14ac:dyDescent="0.2">
      <c r="A5" s="7" t="s">
        <v>6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9" x14ac:dyDescent="0.2">
      <c r="A6" s="10" t="s">
        <v>6</v>
      </c>
      <c r="B6" s="11"/>
      <c r="C6" s="11"/>
      <c r="D6" s="11"/>
      <c r="E6" s="11"/>
      <c r="F6" s="12" t="s">
        <v>22</v>
      </c>
      <c r="G6" s="12"/>
      <c r="H6" s="12"/>
      <c r="I6" s="11"/>
      <c r="J6" s="11"/>
      <c r="K6" s="9"/>
      <c r="L6" s="12" t="str">
        <f>"VARIANCE FROM "&amp;'[1]Input Tab'!B2</f>
        <v>VARIANCE FROM 2015</v>
      </c>
      <c r="M6" s="12"/>
      <c r="N6" s="12"/>
      <c r="O6" s="13"/>
      <c r="P6" s="14" t="s">
        <v>23</v>
      </c>
      <c r="Q6" s="15"/>
      <c r="R6" s="15"/>
    </row>
    <row r="7" spans="1:19" x14ac:dyDescent="0.2">
      <c r="A7" s="16"/>
      <c r="B7" s="17" t="s">
        <v>24</v>
      </c>
      <c r="C7" s="11"/>
      <c r="D7" s="18"/>
      <c r="E7" s="16"/>
      <c r="F7" s="9"/>
      <c r="G7" s="9"/>
      <c r="H7" s="9"/>
      <c r="I7" s="11"/>
      <c r="J7" s="17" t="s">
        <v>24</v>
      </c>
      <c r="K7" s="9"/>
      <c r="L7" s="9"/>
      <c r="M7" s="9"/>
      <c r="N7" s="9"/>
      <c r="O7" s="9"/>
      <c r="P7" s="9"/>
      <c r="Q7" s="19"/>
      <c r="R7" s="9"/>
    </row>
    <row r="8" spans="1:19" ht="13.5" customHeight="1" x14ac:dyDescent="0.2">
      <c r="A8" s="20" t="s">
        <v>25</v>
      </c>
      <c r="B8" s="21">
        <f>'[1]Input Tab'!B1</f>
        <v>2016</v>
      </c>
      <c r="C8" s="11"/>
      <c r="D8" s="22" t="s">
        <v>26</v>
      </c>
      <c r="E8" s="11"/>
      <c r="F8" s="22" t="s">
        <v>27</v>
      </c>
      <c r="G8" s="11"/>
      <c r="H8" s="23" t="s">
        <v>28</v>
      </c>
      <c r="I8" s="11"/>
      <c r="J8" s="21">
        <f>'[1]Input Tab'!B2</f>
        <v>2015</v>
      </c>
      <c r="K8" s="9"/>
      <c r="L8" s="22" t="s">
        <v>27</v>
      </c>
      <c r="M8" s="11"/>
      <c r="N8" s="23" t="s">
        <v>28</v>
      </c>
      <c r="O8" s="24"/>
      <c r="P8" s="21">
        <f>'[1]Input Tab'!B1</f>
        <v>2016</v>
      </c>
      <c r="Q8" s="22" t="s">
        <v>29</v>
      </c>
      <c r="R8" s="21">
        <f>'[1]Input Tab'!B2</f>
        <v>2015</v>
      </c>
    </row>
    <row r="9" spans="1:19" ht="6.6" customHeight="1" x14ac:dyDescent="0.2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19" x14ac:dyDescent="0.2">
      <c r="A10" s="29" t="s">
        <v>0</v>
      </c>
      <c r="B10" s="30">
        <f>'[1]SAP Download'!B4</f>
        <v>131876772.95</v>
      </c>
      <c r="C10" s="30"/>
      <c r="D10" s="30">
        <f>'[1]SAP Download'!C4</f>
        <v>131545000</v>
      </c>
      <c r="E10" s="30"/>
      <c r="F10" s="30">
        <f>B10-D10</f>
        <v>331772.95000000298</v>
      </c>
      <c r="G10" s="31"/>
      <c r="H10" s="32">
        <f>IF(D10=0,"n/a",IF(AND(F10/D10&lt;1,F10/D10&gt;-1),F10/D10,"n/a"))</f>
        <v>2.5221251282831199E-3</v>
      </c>
      <c r="I10" s="33"/>
      <c r="J10" s="30">
        <f>'[1]SAP Download'!F4</f>
        <v>110557066.75</v>
      </c>
      <c r="K10" s="30"/>
      <c r="L10" s="30">
        <f>B10-J10</f>
        <v>21319706.200000003</v>
      </c>
      <c r="M10" s="33"/>
      <c r="N10" s="32">
        <f>IF(J10=0,"n/a",IF(AND(L10/J10&lt;1,L10/J10&gt;-1),L10/J10,"n/a"))</f>
        <v>0.19283892768437622</v>
      </c>
      <c r="O10" s="34"/>
      <c r="P10" s="35">
        <f>IF(B47=0,"n/a",B10/B47)</f>
        <v>0.11077417581902314</v>
      </c>
      <c r="Q10" s="36">
        <f>IF(D47=0,"n/a",D10/D47)</f>
        <v>0.11322136716016591</v>
      </c>
      <c r="R10" s="36">
        <f>IF(J47=0,"n/a",J10/J47)</f>
        <v>9.9640337078588923E-2</v>
      </c>
    </row>
    <row r="11" spans="1:19" x14ac:dyDescent="0.2">
      <c r="A11" s="29" t="s">
        <v>1</v>
      </c>
      <c r="B11" s="37">
        <f>'[1]SAP Download'!B5</f>
        <v>80766336.159999996</v>
      </c>
      <c r="C11" s="37"/>
      <c r="D11" s="37">
        <f>'[1]SAP Download'!C5</f>
        <v>81640000</v>
      </c>
      <c r="E11" s="37"/>
      <c r="F11" s="37">
        <f>B11-D11</f>
        <v>-873663.84000000358</v>
      </c>
      <c r="G11" s="37"/>
      <c r="H11" s="32">
        <f>IF(D11=0,"n/a",IF(AND(F11/D11&lt;1,F11/D11&gt;-1),F11/D11,"n/a"))</f>
        <v>-1.0701418912297938E-2</v>
      </c>
      <c r="I11" s="37"/>
      <c r="J11" s="37">
        <f>'[1]SAP Download'!F5</f>
        <v>78683926.879999995</v>
      </c>
      <c r="K11" s="37"/>
      <c r="L11" s="37">
        <f>B11-J11</f>
        <v>2082409.2800000012</v>
      </c>
      <c r="M11" s="37"/>
      <c r="N11" s="32">
        <f>IF(J11=0,"n/a",IF(AND(L11/J11&lt;1,L11/J11&gt;-1),L11/J11,"n/a"))</f>
        <v>2.646549762540272E-2</v>
      </c>
      <c r="O11" s="34"/>
      <c r="P11" s="38">
        <f>IF(B48=0,"n/a",B11/B48)</f>
        <v>0.10093052111173062</v>
      </c>
      <c r="Q11" s="39">
        <f>IF(D48=0,"n/a",D11/D48)</f>
        <v>9.9495090446204526E-2</v>
      </c>
      <c r="R11" s="39">
        <f>IF(J48=0,"n/a",J11/J48)</f>
        <v>9.7799916950374682E-2</v>
      </c>
    </row>
    <row r="12" spans="1:19" x14ac:dyDescent="0.2">
      <c r="A12" s="29" t="s">
        <v>2</v>
      </c>
      <c r="B12" s="37">
        <f>'[1]SAP Download'!B6</f>
        <v>10152480.140000001</v>
      </c>
      <c r="C12" s="37"/>
      <c r="D12" s="37">
        <f>'[1]SAP Download'!C6</f>
        <v>9193000</v>
      </c>
      <c r="E12" s="37"/>
      <c r="F12" s="37">
        <f>B12-D12</f>
        <v>959480.1400000006</v>
      </c>
      <c r="G12" s="37"/>
      <c r="H12" s="32">
        <f>IF(D12=0,"n/a",IF(AND(F12/D12&lt;1,F12/D12&gt;-1),F12/D12,"n/a"))</f>
        <v>0.10437073207875563</v>
      </c>
      <c r="I12" s="37"/>
      <c r="J12" s="37">
        <f>'[1]SAP Download'!F6</f>
        <v>10334886.439999999</v>
      </c>
      <c r="K12" s="37"/>
      <c r="L12" s="37">
        <f>B12-J12</f>
        <v>-182406.29999999888</v>
      </c>
      <c r="M12" s="37"/>
      <c r="N12" s="32">
        <f>IF(J12=0,"n/a",IF(AND(L12/J12&lt;1,L12/J12&gt;-1),L12/J12,"n/a"))</f>
        <v>-1.7649569838911448E-2</v>
      </c>
      <c r="O12" s="34"/>
      <c r="P12" s="38">
        <f>IF(B49=0,"n/a",B12/B49)</f>
        <v>9.4106615402237082E-2</v>
      </c>
      <c r="Q12" s="39">
        <f>IF(D49=0,"n/a",D12/D49)</f>
        <v>8.1284207361822153E-2</v>
      </c>
      <c r="R12" s="39">
        <f>IF(J49=0,"n/a",J12/J49)</f>
        <v>9.6602455304887841E-2</v>
      </c>
    </row>
    <row r="13" spans="1:19" ht="15" x14ac:dyDescent="0.25">
      <c r="A13" s="29" t="s">
        <v>3</v>
      </c>
      <c r="B13" s="37">
        <f>'[1]SAP Download'!B7</f>
        <v>2341880.2999999998</v>
      </c>
      <c r="C13" s="37"/>
      <c r="D13" s="37">
        <f>'[1]SAP Download'!C7</f>
        <v>1440000</v>
      </c>
      <c r="E13" s="37"/>
      <c r="F13" s="37">
        <f>B13-D13</f>
        <v>901880.29999999981</v>
      </c>
      <c r="G13" s="37"/>
      <c r="H13" s="32">
        <f>IF(D13=0,"n/a",IF(AND(F13/D13&lt;1,F13/D13&gt;-1),F13/D13,"n/a"))</f>
        <v>0.62630576388888881</v>
      </c>
      <c r="I13" s="37"/>
      <c r="J13" s="37">
        <f>'[1]SAP Download'!F7</f>
        <v>1754965.01</v>
      </c>
      <c r="K13" s="37"/>
      <c r="L13" s="37">
        <f>B13-J13</f>
        <v>586915.2899999998</v>
      </c>
      <c r="M13" s="37"/>
      <c r="N13" s="32">
        <f>IF(J13=0,"n/a",IF(AND(L13/J13&lt;1,L13/J13&gt;-1),L13/J13,"n/a"))</f>
        <v>0.33443133433184508</v>
      </c>
      <c r="O13" s="34"/>
      <c r="P13" s="38">
        <f>IF(B50=0,"n/a",B13/B50)</f>
        <v>0.23253497585297583</v>
      </c>
      <c r="Q13" s="39">
        <f>IF(D50=0,"n/a",D13/D50)</f>
        <v>0.24209818426361801</v>
      </c>
      <c r="R13" s="39">
        <f>IF(J50=0,"n/a",J13/J50)</f>
        <v>0.22181816541951183</v>
      </c>
      <c r="S13" s="40"/>
    </row>
    <row r="14" spans="1:19" x14ac:dyDescent="0.2">
      <c r="A14" s="29" t="s">
        <v>4</v>
      </c>
      <c r="B14" s="37">
        <f>'[1]SAP Download'!B8</f>
        <v>44901.48</v>
      </c>
      <c r="C14" s="41"/>
      <c r="D14" s="37">
        <f>'[1]SAP Download'!C8</f>
        <v>43000</v>
      </c>
      <c r="E14" s="41"/>
      <c r="F14" s="37">
        <f>B14-D14</f>
        <v>1901.4800000000032</v>
      </c>
      <c r="G14" s="41"/>
      <c r="H14" s="32">
        <f>IF(D14=0,"n/a",IF(AND(F14/D14&lt;1,F14/D14&gt;-1),F14/D14,"n/a"))</f>
        <v>4.4220465116279147E-2</v>
      </c>
      <c r="I14" s="41"/>
      <c r="J14" s="37">
        <f>'[1]SAP Download'!F8</f>
        <v>50818.48</v>
      </c>
      <c r="K14" s="37"/>
      <c r="L14" s="37">
        <f>B14-J14</f>
        <v>-5917</v>
      </c>
      <c r="M14" s="41"/>
      <c r="N14" s="32">
        <f>IF(J14=0,"n/a",IF(AND(L14/J14&lt;1,L14/J14&gt;-1),L14/J14,"n/a"))</f>
        <v>-0.11643402163937212</v>
      </c>
      <c r="O14" s="42"/>
      <c r="P14" s="38">
        <f>IF(B51=0,"n/a",B14/B51)</f>
        <v>4.6028251599147127E-2</v>
      </c>
      <c r="Q14" s="39">
        <f>IF(D51=0,"n/a",D14/D51)</f>
        <v>4.9142857142857141E-2</v>
      </c>
      <c r="R14" s="39">
        <f>IF(J51=0,"n/a",J14/J51)</f>
        <v>4.607923108310287E-2</v>
      </c>
    </row>
    <row r="15" spans="1:19" ht="8.4499999999999993" customHeight="1" x14ac:dyDescent="0.2">
      <c r="A15" s="25"/>
      <c r="B15" s="43"/>
      <c r="C15" s="37"/>
      <c r="D15" s="43"/>
      <c r="E15" s="37"/>
      <c r="F15" s="43"/>
      <c r="G15" s="37"/>
      <c r="H15" s="44" t="s">
        <v>6</v>
      </c>
      <c r="I15" s="37"/>
      <c r="J15" s="43"/>
      <c r="K15" s="37"/>
      <c r="L15" s="43"/>
      <c r="M15" s="37"/>
      <c r="N15" s="44" t="s">
        <v>6</v>
      </c>
      <c r="O15" s="34"/>
      <c r="P15" s="45"/>
      <c r="Q15" s="45" t="s">
        <v>30</v>
      </c>
      <c r="R15" s="45" t="s">
        <v>30</v>
      </c>
    </row>
    <row r="16" spans="1:19" x14ac:dyDescent="0.2">
      <c r="A16" s="46" t="s">
        <v>31</v>
      </c>
      <c r="B16" s="47">
        <f>SUM(B10:B15)</f>
        <v>225182371.03</v>
      </c>
      <c r="C16" s="37"/>
      <c r="D16" s="47">
        <f>SUM(D10:D15)</f>
        <v>223861000</v>
      </c>
      <c r="E16" s="37"/>
      <c r="F16" s="47">
        <f>SUM(F10:F15)</f>
        <v>1321371.0299999998</v>
      </c>
      <c r="G16" s="48"/>
      <c r="H16" s="49">
        <f>IF(D16=0,"n/a",IF(AND(F16/D16&lt;1,F16/D16&gt;-1),F16/D16,"n/a"))</f>
        <v>5.9026406118082193E-3</v>
      </c>
      <c r="I16" s="48"/>
      <c r="J16" s="47">
        <f>SUM(J10:J15)</f>
        <v>201381663.55999997</v>
      </c>
      <c r="K16" s="37"/>
      <c r="L16" s="47">
        <f>SUM(L10:L15)</f>
        <v>23800707.470000006</v>
      </c>
      <c r="M16" s="48"/>
      <c r="N16" s="49">
        <f>IF(J16=0,"n/a",IF(AND(L16/J16&lt;1,L16/J16&gt;-1),L16/J16,"n/a"))</f>
        <v>0.11818706355511253</v>
      </c>
      <c r="O16" s="34"/>
      <c r="P16" s="50">
        <f>IF(B53=0,"n/a",B16/B53)</f>
        <v>0.10673933086631889</v>
      </c>
      <c r="Q16" s="50">
        <f>IF(D53=0,"n/a",D16/D53)</f>
        <v>0.10648374971816608</v>
      </c>
      <c r="R16" s="50">
        <f>IF(J53=0,"n/a",J16/J53)</f>
        <v>9.9197931575999446E-2</v>
      </c>
    </row>
    <row r="17" spans="1:20" x14ac:dyDescent="0.2">
      <c r="A17" s="29" t="s">
        <v>32</v>
      </c>
      <c r="B17" s="37">
        <f>'[1]SAP Download'!B10</f>
        <v>880681.24</v>
      </c>
      <c r="C17" s="37"/>
      <c r="D17" s="37">
        <f>'[1]SAP Download'!C10</f>
        <v>412000</v>
      </c>
      <c r="E17" s="37"/>
      <c r="F17" s="37">
        <f>B17-D17</f>
        <v>468681.24</v>
      </c>
      <c r="G17" s="37"/>
      <c r="H17" s="32" t="str">
        <f>IF(D17=0,"n/a",IF(AND(F17/D17&lt;1,F17/D17&gt;-1),F17/D17,"n/a"))</f>
        <v>n/a</v>
      </c>
      <c r="I17" s="37"/>
      <c r="J17" s="37">
        <f>'[1]SAP Download'!F10</f>
        <v>826789.14</v>
      </c>
      <c r="K17" s="37"/>
      <c r="L17" s="37">
        <f>B17-J17</f>
        <v>53892.099999999977</v>
      </c>
      <c r="M17" s="37"/>
      <c r="N17" s="32">
        <f>IF(J17=0,"n/a",IF(AND(L17/J17&lt;1,L17/J17&gt;-1),L17/J17,"n/a"))</f>
        <v>6.5182399468865754E-2</v>
      </c>
      <c r="O17" s="42"/>
      <c r="P17" s="39">
        <f>IF(B54=0,"n/a",B17/B54)</f>
        <v>4.8916795677077249E-3</v>
      </c>
      <c r="Q17" s="39">
        <f>IF(D54=0,"n/a",D17/D54)</f>
        <v>2.3330218862368697E-3</v>
      </c>
      <c r="R17" s="39">
        <f>IF(J54=0,"n/a",J17/J54)</f>
        <v>4.6771604824588425E-3</v>
      </c>
    </row>
    <row r="18" spans="1:20" ht="12.75" customHeight="1" x14ac:dyDescent="0.2">
      <c r="A18" s="29" t="s">
        <v>5</v>
      </c>
      <c r="B18" s="37">
        <f>'[1]SAP Download'!B11</f>
        <v>1420751.03</v>
      </c>
      <c r="C18" s="41"/>
      <c r="D18" s="37">
        <f>'[1]SAP Download'!C11</f>
        <v>2570000</v>
      </c>
      <c r="E18" s="41"/>
      <c r="F18" s="37">
        <f>B18-D18</f>
        <v>-1149248.97</v>
      </c>
      <c r="G18" s="41"/>
      <c r="H18" s="32">
        <f>IF(D18=0,"n/a",IF(AND(F18/D18&lt;1,F18/D18&gt;-1),F18/D18,"n/a"))</f>
        <v>-0.4471785875486381</v>
      </c>
      <c r="I18" s="41"/>
      <c r="J18" s="37">
        <f>'[1]SAP Download'!F11</f>
        <v>2197218.9500000002</v>
      </c>
      <c r="K18" s="37"/>
      <c r="L18" s="37">
        <f>B18-J18</f>
        <v>-776467.92000000016</v>
      </c>
      <c r="M18" s="41"/>
      <c r="N18" s="32">
        <f>IF(J18=0,"n/a",IF(AND(L18/J18&lt;1,L18/J18&gt;-1),L18/J18,"n/a"))</f>
        <v>-0.35338668456322941</v>
      </c>
      <c r="O18" s="34"/>
      <c r="P18" s="50">
        <f>IF(B55=0,"n/a",B18/B55)</f>
        <v>2.0916467132867132E-2</v>
      </c>
      <c r="Q18" s="50" t="str">
        <f>IF(D55=0,"n/a",D18/D55)</f>
        <v>n/a</v>
      </c>
      <c r="R18" s="50">
        <f>IF(J55=0,"n/a",J18/J55)</f>
        <v>2.1674597279354463E-2</v>
      </c>
    </row>
    <row r="19" spans="1:20" ht="6" customHeight="1" x14ac:dyDescent="0.2">
      <c r="A19" s="28"/>
      <c r="B19" s="51"/>
      <c r="C19" s="52"/>
      <c r="D19" s="51"/>
      <c r="E19" s="52"/>
      <c r="F19" s="51"/>
      <c r="G19" s="52"/>
      <c r="H19" s="51" t="s">
        <v>6</v>
      </c>
      <c r="I19" s="52"/>
      <c r="J19" s="51"/>
      <c r="K19" s="52"/>
      <c r="L19" s="51"/>
      <c r="M19" s="52"/>
      <c r="N19" s="51" t="s">
        <v>6</v>
      </c>
      <c r="O19" s="53"/>
      <c r="P19" s="53"/>
      <c r="Q19" s="53"/>
      <c r="R19" s="53"/>
    </row>
    <row r="20" spans="1:20" x14ac:dyDescent="0.2">
      <c r="A20" s="54" t="s">
        <v>33</v>
      </c>
      <c r="B20" s="37">
        <f>SUM(B16:B18)</f>
        <v>227483803.30000001</v>
      </c>
      <c r="C20" s="37"/>
      <c r="D20" s="37">
        <f>SUM(D16:D18)</f>
        <v>226843000</v>
      </c>
      <c r="E20" s="37"/>
      <c r="F20" s="37">
        <f>SUM(F16:F18)</f>
        <v>640803.29999999981</v>
      </c>
      <c r="G20" s="37"/>
      <c r="H20" s="55">
        <f>IF(D20=0,"n/a",IF(AND(F20/D20&lt;1,F20/D20&gt;-1),F20/D20,"n/a"))</f>
        <v>2.8248757951534753E-3</v>
      </c>
      <c r="I20" s="37"/>
      <c r="J20" s="37">
        <f>SUM(J16:J18)</f>
        <v>204405671.64999995</v>
      </c>
      <c r="K20" s="37"/>
      <c r="L20" s="37">
        <f>SUM(L16:L18)</f>
        <v>23078131.650000006</v>
      </c>
      <c r="M20" s="37"/>
      <c r="N20" s="55">
        <f>IF(J20=0,"n/a",IF(AND(L20/J20&lt;1,L20/J20&gt;-1),L20/J20,"n/a"))</f>
        <v>0.11290357779071936</v>
      </c>
      <c r="O20" s="34"/>
      <c r="P20" s="33"/>
      <c r="Q20" s="56"/>
      <c r="R20" s="56"/>
    </row>
    <row r="21" spans="1:20" ht="6.6" customHeight="1" x14ac:dyDescent="0.2">
      <c r="A21" s="57"/>
      <c r="B21" s="41"/>
      <c r="C21" s="41"/>
      <c r="D21" s="41"/>
      <c r="E21" s="41"/>
      <c r="F21" s="41"/>
      <c r="G21" s="41"/>
      <c r="H21" s="58" t="s">
        <v>6</v>
      </c>
      <c r="I21" s="41"/>
      <c r="J21" s="41"/>
      <c r="K21" s="41"/>
      <c r="L21" s="41"/>
      <c r="M21" s="41"/>
      <c r="N21" s="58" t="s">
        <v>6</v>
      </c>
      <c r="O21" s="42"/>
      <c r="P21" s="58"/>
      <c r="Q21" s="58"/>
      <c r="R21" s="58"/>
    </row>
    <row r="22" spans="1:20" x14ac:dyDescent="0.2">
      <c r="A22" s="29" t="s">
        <v>7</v>
      </c>
      <c r="B22" s="37">
        <f>'[1]SAP Download'!B14</f>
        <v>-1431291.22</v>
      </c>
      <c r="C22" s="37"/>
      <c r="D22" s="37">
        <f>'[1]SAP Download'!C14</f>
        <v>0</v>
      </c>
      <c r="E22" s="37"/>
      <c r="F22" s="37">
        <f>B22-D22</f>
        <v>-1431291.22</v>
      </c>
      <c r="G22" s="37"/>
      <c r="H22" s="32" t="str">
        <f>IF(D22=0,"n/a",IF(AND(F22/D22&lt;1,F22/D22&gt;-1),F22/D22,"n/a"))</f>
        <v>n/a</v>
      </c>
      <c r="I22" s="37"/>
      <c r="J22" s="37">
        <f>'[1]SAP Download'!F14</f>
        <v>-1187363.6100000001</v>
      </c>
      <c r="K22" s="37"/>
      <c r="L22" s="37">
        <f>B22-J22</f>
        <v>-243927.60999999987</v>
      </c>
      <c r="M22" s="37"/>
      <c r="N22" s="32">
        <f>IF(J22=0,"n/a",IF(AND(L22/J22&lt;1,L22/J22&gt;-1),L22/J22,"n/a"))</f>
        <v>0.20543631954494534</v>
      </c>
      <c r="O22" s="42"/>
      <c r="P22" s="58"/>
      <c r="Q22" s="58"/>
      <c r="R22" s="58"/>
    </row>
    <row r="23" spans="1:20" x14ac:dyDescent="0.2">
      <c r="A23" s="29" t="s">
        <v>8</v>
      </c>
      <c r="B23" s="37">
        <f>'[1]SAP Download'!B15</f>
        <v>1754083.62</v>
      </c>
      <c r="C23" s="37"/>
      <c r="D23" s="37">
        <f>'[1]SAP Download'!C15</f>
        <v>1540000</v>
      </c>
      <c r="E23" s="37"/>
      <c r="F23" s="37">
        <f>B23-D23</f>
        <v>214083.62000000011</v>
      </c>
      <c r="G23" s="37"/>
      <c r="H23" s="32">
        <f>IF(D23=0,"n/a",IF(AND(F23/D23&lt;1,F23/D23&gt;-1),F23/D23,"n/a"))</f>
        <v>0.13901533766233773</v>
      </c>
      <c r="I23" s="37"/>
      <c r="J23" s="37">
        <f>'[1]SAP Download'!F15</f>
        <v>1788514.22</v>
      </c>
      <c r="K23" s="37"/>
      <c r="L23" s="37">
        <f>B23-J23</f>
        <v>-34430.59999999986</v>
      </c>
      <c r="M23" s="37"/>
      <c r="N23" s="32">
        <f>IF(J23=0,"n/a",IF(AND(L23/J23&lt;1,L23/J23&gt;-1),L23/J23,"n/a"))</f>
        <v>-1.9250951216926784E-2</v>
      </c>
      <c r="O23" s="42"/>
      <c r="P23" s="58"/>
      <c r="Q23" s="58"/>
      <c r="R23" s="58"/>
    </row>
    <row r="24" spans="1:20" x14ac:dyDescent="0.2">
      <c r="A24" s="29" t="s">
        <v>9</v>
      </c>
      <c r="B24" s="37">
        <f>'[1]SAP Download'!B16</f>
        <v>1909499.8</v>
      </c>
      <c r="C24" s="37"/>
      <c r="D24" s="37">
        <f>'[1]SAP Download'!C16</f>
        <v>-2109000</v>
      </c>
      <c r="E24" s="37"/>
      <c r="F24" s="37">
        <f>B24-D24</f>
        <v>4018499.8</v>
      </c>
      <c r="G24" s="37"/>
      <c r="H24" s="32" t="str">
        <f>IF(D24=0,"n/a",IF(AND(F24/D24&lt;1,F24/D24&gt;-1),F24/D24,"n/a"))</f>
        <v>n/a</v>
      </c>
      <c r="I24" s="37"/>
      <c r="J24" s="37">
        <f>'[1]SAP Download'!F16</f>
        <v>8163053.4100000001</v>
      </c>
      <c r="K24" s="37"/>
      <c r="L24" s="37">
        <f>B24-J24</f>
        <v>-6253553.6100000003</v>
      </c>
      <c r="M24" s="37"/>
      <c r="N24" s="32">
        <f>IF(J24=0,"n/a",IF(AND(L24/J24&lt;1,L24/J24&gt;-1),L24/J24,"n/a"))</f>
        <v>-0.76608020257949039</v>
      </c>
      <c r="O24" s="42"/>
      <c r="P24" s="58"/>
      <c r="Q24" s="58"/>
      <c r="R24" s="58"/>
    </row>
    <row r="25" spans="1:20" x14ac:dyDescent="0.2">
      <c r="A25" s="29" t="s">
        <v>10</v>
      </c>
      <c r="B25" s="47">
        <f>'[1]SAP Download'!B17</f>
        <v>1607977.55</v>
      </c>
      <c r="C25" s="41"/>
      <c r="D25" s="47">
        <f>'[1]SAP Download'!C17</f>
        <v>258000</v>
      </c>
      <c r="E25" s="41"/>
      <c r="F25" s="47">
        <f>B25-D25</f>
        <v>1349977.55</v>
      </c>
      <c r="G25" s="41"/>
      <c r="H25" s="49" t="str">
        <f>IF(D25=0,"n/a",IF(AND(F25/D25&lt;1,F25/D25&gt;-1),F25/D25,"n/a"))</f>
        <v>n/a</v>
      </c>
      <c r="I25" s="41"/>
      <c r="J25" s="47">
        <f>'[1]SAP Download'!F17</f>
        <v>1057264.3999999999</v>
      </c>
      <c r="K25" s="37"/>
      <c r="L25" s="47">
        <f>B25-J25</f>
        <v>550713.15000000014</v>
      </c>
      <c r="M25" s="41"/>
      <c r="N25" s="49">
        <f>IF(J25=0,"n/a",IF(AND(L25/J25&lt;1,L25/J25&gt;-1),L25/J25,"n/a"))</f>
        <v>0.52088498392644278</v>
      </c>
      <c r="O25" s="42"/>
      <c r="P25" s="58"/>
      <c r="Q25" s="58"/>
      <c r="R25" s="58"/>
    </row>
    <row r="26" spans="1:20" ht="12.75" customHeight="1" x14ac:dyDescent="0.2">
      <c r="A26" s="29" t="s">
        <v>34</v>
      </c>
      <c r="B26" s="47">
        <f>SUM(B22:B25)</f>
        <v>3840269.75</v>
      </c>
      <c r="C26" s="37"/>
      <c r="D26" s="47">
        <f>SUM(D22:D25)</f>
        <v>-311000</v>
      </c>
      <c r="E26" s="37"/>
      <c r="F26" s="47">
        <f>SUM(F22:F25)</f>
        <v>4151269.75</v>
      </c>
      <c r="G26" s="37"/>
      <c r="H26" s="49" t="str">
        <f>IF(D26=0,"n/a",IF(AND(F26/D26&lt;1,F26/D26&gt;-1),F26/D26,"n/a"))</f>
        <v>n/a</v>
      </c>
      <c r="I26" s="37"/>
      <c r="J26" s="47">
        <f>SUM(J22:J25)</f>
        <v>9821468.4199999999</v>
      </c>
      <c r="K26" s="37"/>
      <c r="L26" s="47">
        <f>SUM(L22:L25)</f>
        <v>-5981198.6699999999</v>
      </c>
      <c r="M26" s="37"/>
      <c r="N26" s="49">
        <f>IF(J26=0,"n/a",IF(AND(L26/J26&lt;1,L26/J26&gt;-1),L26/J26,"n/a"))</f>
        <v>-0.60899230280272076</v>
      </c>
      <c r="O26" s="34"/>
      <c r="P26" s="56"/>
      <c r="Q26" s="56"/>
      <c r="R26" s="56"/>
    </row>
    <row r="27" spans="1:20" ht="6.6" customHeight="1" x14ac:dyDescent="0.2">
      <c r="A27" s="57"/>
      <c r="B27" s="59"/>
      <c r="C27" s="59"/>
      <c r="D27" s="59"/>
      <c r="E27" s="59"/>
      <c r="F27" s="59"/>
      <c r="G27" s="41"/>
      <c r="H27" s="58" t="s">
        <v>6</v>
      </c>
      <c r="I27" s="41"/>
      <c r="J27" s="59"/>
      <c r="K27" s="59"/>
      <c r="L27" s="59"/>
      <c r="M27" s="41"/>
      <c r="N27" s="58" t="s">
        <v>6</v>
      </c>
      <c r="O27" s="42"/>
      <c r="P27" s="58"/>
      <c r="Q27" s="58"/>
      <c r="R27" s="58"/>
    </row>
    <row r="28" spans="1:20" ht="13.5" thickBot="1" x14ac:dyDescent="0.25">
      <c r="A28" s="60" t="s">
        <v>35</v>
      </c>
      <c r="B28" s="61">
        <f>+B26+B20</f>
        <v>231324073.05000001</v>
      </c>
      <c r="C28" s="30"/>
      <c r="D28" s="61">
        <f>+D26+D20</f>
        <v>226532000</v>
      </c>
      <c r="E28" s="30"/>
      <c r="F28" s="61">
        <f>+F26+F20</f>
        <v>4792073.05</v>
      </c>
      <c r="G28" s="37"/>
      <c r="H28" s="62">
        <f>IF(D28=0,"n/a",IF(AND(F28/D28&lt;1,F28/D28&gt;-1),F28/D28,"n/a"))</f>
        <v>2.1154066754365829E-2</v>
      </c>
      <c r="I28" s="37"/>
      <c r="J28" s="61">
        <f>+J26+J20</f>
        <v>214227140.06999993</v>
      </c>
      <c r="K28" s="30"/>
      <c r="L28" s="61">
        <f>+L26+L20</f>
        <v>17096932.980000004</v>
      </c>
      <c r="M28" s="37"/>
      <c r="N28" s="62">
        <f>IF(J28=0,"n/a",IF(AND(L28/J28&lt;1,L28/J28&gt;-1),L28/J28,"n/a"))</f>
        <v>7.9807502328666124E-2</v>
      </c>
      <c r="O28" s="34"/>
      <c r="P28" s="56"/>
      <c r="Q28" s="56"/>
      <c r="R28" s="56"/>
    </row>
    <row r="29" spans="1:20" ht="4.1500000000000004" customHeight="1" thickTop="1" x14ac:dyDescent="0.2">
      <c r="A29" s="63"/>
      <c r="B29" s="59"/>
      <c r="C29" s="30"/>
      <c r="D29" s="59"/>
      <c r="E29" s="30"/>
      <c r="F29" s="59"/>
      <c r="G29" s="37"/>
      <c r="H29" s="41"/>
      <c r="I29" s="37"/>
      <c r="J29" s="59"/>
      <c r="K29" s="30"/>
      <c r="L29" s="59"/>
      <c r="M29" s="37"/>
      <c r="N29" s="64"/>
      <c r="O29" s="34"/>
      <c r="P29" s="56"/>
      <c r="Q29" s="56"/>
      <c r="R29" s="56"/>
    </row>
    <row r="30" spans="1:20" ht="12.75" customHeight="1" x14ac:dyDescent="0.2">
      <c r="A30" s="28"/>
      <c r="B30" s="65"/>
      <c r="C30" s="65"/>
      <c r="D30" s="65"/>
      <c r="E30" s="65"/>
      <c r="F30" s="65"/>
      <c r="G30" s="66"/>
      <c r="H30" s="66"/>
      <c r="I30" s="66"/>
      <c r="J30" s="65"/>
      <c r="K30" s="65"/>
      <c r="L30" s="65"/>
      <c r="M30" s="66"/>
      <c r="N30" s="37"/>
      <c r="O30" s="67"/>
      <c r="P30" s="53"/>
      <c r="Q30" s="53"/>
      <c r="R30" s="53"/>
    </row>
    <row r="31" spans="1:20" x14ac:dyDescent="0.2">
      <c r="A31" s="29" t="s">
        <v>36</v>
      </c>
      <c r="B31" s="30">
        <f>'[1]SAP Download'!B20</f>
        <v>8891559.8300000001</v>
      </c>
      <c r="C31" s="30"/>
      <c r="D31" s="30">
        <f>'[1]SAP Download'!C20</f>
        <v>8214268</v>
      </c>
      <c r="E31" s="30"/>
      <c r="F31" s="30"/>
      <c r="G31" s="37"/>
      <c r="H31" s="37"/>
      <c r="I31" s="37"/>
      <c r="J31" s="30">
        <f>'[1]SAP Download'!F20</f>
        <v>6755736.1500000004</v>
      </c>
      <c r="K31" s="30"/>
      <c r="L31" s="30"/>
      <c r="M31" s="37"/>
      <c r="N31" s="37"/>
      <c r="O31" s="56"/>
      <c r="P31" s="33"/>
      <c r="Q31" s="56"/>
      <c r="R31" s="56"/>
    </row>
    <row r="32" spans="1:20" ht="15" x14ac:dyDescent="0.25">
      <c r="A32" s="29" t="s">
        <v>11</v>
      </c>
      <c r="B32" s="37">
        <f>'[1]SAP Download'!B21</f>
        <v>-8410378.3699999992</v>
      </c>
      <c r="C32" s="37"/>
      <c r="D32" s="37">
        <f>'[1]SAP Download'!C21</f>
        <v>-8891327</v>
      </c>
      <c r="E32" s="37"/>
      <c r="F32" s="37"/>
      <c r="G32" s="37"/>
      <c r="H32" s="37"/>
      <c r="I32" s="37"/>
      <c r="J32" s="37">
        <f>'[1]SAP Download'!F21</f>
        <v>-17520766.07</v>
      </c>
      <c r="K32" s="30"/>
      <c r="L32" s="30"/>
      <c r="M32" s="37"/>
      <c r="N32" s="37"/>
      <c r="O32" s="34"/>
      <c r="P32" s="33"/>
      <c r="Q32" s="56"/>
      <c r="R32" s="56"/>
      <c r="T32" s="68"/>
    </row>
    <row r="33" spans="1:20" ht="15" x14ac:dyDescent="0.25">
      <c r="A33" s="29" t="s">
        <v>12</v>
      </c>
      <c r="B33" s="37">
        <f>'[1]SAP Download'!B22</f>
        <v>11045818.33</v>
      </c>
      <c r="C33" s="37"/>
      <c r="D33" s="37">
        <f>'[1]SAP Download'!C22</f>
        <v>11209687</v>
      </c>
      <c r="E33" s="69"/>
      <c r="F33" s="37"/>
      <c r="G33" s="69"/>
      <c r="H33" s="69"/>
      <c r="I33" s="69"/>
      <c r="J33" s="37">
        <f>'[1]SAP Download'!F22</f>
        <v>10194461.66</v>
      </c>
      <c r="K33" s="70"/>
      <c r="L33" s="30"/>
      <c r="M33" s="69"/>
      <c r="N33" s="69"/>
      <c r="O33" s="28"/>
      <c r="P33" s="25"/>
      <c r="Q33" s="28"/>
      <c r="R33" s="28"/>
      <c r="T33" s="68"/>
    </row>
    <row r="34" spans="1:20" x14ac:dyDescent="0.2">
      <c r="A34" s="29" t="s">
        <v>37</v>
      </c>
      <c r="B34" s="37">
        <f>'[1]SAP Download'!B23</f>
        <v>-5860182.54</v>
      </c>
      <c r="C34" s="37"/>
      <c r="D34" s="37">
        <f>'[1]SAP Download'!C23</f>
        <v>-5358733</v>
      </c>
      <c r="E34" s="37"/>
      <c r="F34" s="37"/>
      <c r="G34" s="37"/>
      <c r="H34" s="37"/>
      <c r="I34" s="37"/>
      <c r="J34" s="37">
        <f>'[1]SAP Download'!F23</f>
        <v>-5234183.9000000004</v>
      </c>
      <c r="K34" s="30"/>
      <c r="L34" s="30"/>
      <c r="M34" s="37"/>
      <c r="N34" s="37"/>
      <c r="O34" s="56"/>
      <c r="P34" s="33"/>
      <c r="Q34" s="56"/>
      <c r="R34" s="56"/>
      <c r="T34" s="71"/>
    </row>
    <row r="35" spans="1:20" x14ac:dyDescent="0.2">
      <c r="A35" s="29" t="s">
        <v>13</v>
      </c>
      <c r="B35" s="37">
        <f>'[1]SAP Download'!B24</f>
        <v>1781437.86</v>
      </c>
      <c r="C35" s="37"/>
      <c r="D35" s="37">
        <f>'[1]SAP Download'!C24</f>
        <v>1595373</v>
      </c>
      <c r="E35" s="37"/>
      <c r="F35" s="37"/>
      <c r="G35" s="37"/>
      <c r="H35" s="37"/>
      <c r="I35" s="37"/>
      <c r="J35" s="37">
        <f>'[1]SAP Download'!F24</f>
        <v>1595369.97</v>
      </c>
      <c r="K35" s="30"/>
      <c r="L35" s="30"/>
      <c r="M35" s="37"/>
      <c r="N35" s="37"/>
      <c r="O35" s="56"/>
      <c r="P35" s="33"/>
      <c r="Q35" s="56"/>
      <c r="R35" s="56"/>
      <c r="T35" s="71"/>
    </row>
    <row r="36" spans="1:20" x14ac:dyDescent="0.2">
      <c r="A36" s="29" t="s">
        <v>14</v>
      </c>
      <c r="B36" s="37">
        <f>'[1]SAP Download'!B25</f>
        <v>-677663.89</v>
      </c>
      <c r="C36" s="37"/>
      <c r="D36" s="37">
        <f>'[1]SAP Download'!C25</f>
        <v>-645572</v>
      </c>
      <c r="E36" s="37"/>
      <c r="F36" s="37"/>
      <c r="G36" s="37"/>
      <c r="H36" s="37"/>
      <c r="I36" s="37"/>
      <c r="J36" s="37">
        <f>'[1]SAP Download'!F25</f>
        <v>-618477.93000000005</v>
      </c>
      <c r="K36" s="30"/>
      <c r="L36" s="30"/>
      <c r="M36" s="37"/>
      <c r="N36" s="37"/>
      <c r="O36" s="56"/>
      <c r="P36" s="33"/>
      <c r="Q36" s="56"/>
      <c r="R36" s="56"/>
    </row>
    <row r="37" spans="1:20" x14ac:dyDescent="0.2">
      <c r="A37" s="29" t="s">
        <v>15</v>
      </c>
      <c r="B37" s="37">
        <f>'[1]SAP Download'!B26</f>
        <v>-858</v>
      </c>
      <c r="C37" s="37"/>
      <c r="D37" s="37">
        <f>'[1]SAP Download'!C26</f>
        <v>0</v>
      </c>
      <c r="E37" s="37"/>
      <c r="F37" s="37"/>
      <c r="G37" s="37"/>
      <c r="H37" s="37"/>
      <c r="I37" s="37"/>
      <c r="J37" s="37">
        <f>'[1]SAP Download'!F26</f>
        <v>2522198.1800000002</v>
      </c>
      <c r="K37" s="30"/>
      <c r="L37" s="30"/>
      <c r="M37" s="37"/>
      <c r="N37" s="37"/>
      <c r="O37" s="56"/>
      <c r="P37" s="33"/>
      <c r="Q37" s="56"/>
      <c r="R37" s="56"/>
    </row>
    <row r="38" spans="1:20" x14ac:dyDescent="0.2">
      <c r="A38" s="29" t="s">
        <v>38</v>
      </c>
      <c r="B38" s="37">
        <f>'[1]SAP Download'!B27</f>
        <v>-152255.99</v>
      </c>
      <c r="C38" s="37"/>
      <c r="D38" s="37">
        <f>'[1]SAP Download'!C27</f>
        <v>0</v>
      </c>
      <c r="E38" s="37"/>
      <c r="F38" s="37"/>
      <c r="G38" s="37"/>
      <c r="H38" s="37"/>
      <c r="I38" s="37"/>
      <c r="J38" s="37">
        <f>'[1]SAP Download'!F27</f>
        <v>-319930.90999999997</v>
      </c>
      <c r="K38" s="30"/>
      <c r="L38" s="30"/>
      <c r="M38" s="37"/>
      <c r="N38" s="37"/>
      <c r="O38" s="56"/>
      <c r="P38" s="33"/>
      <c r="Q38" s="56"/>
      <c r="R38" s="56"/>
    </row>
    <row r="39" spans="1:20" x14ac:dyDescent="0.2">
      <c r="A39" s="29" t="s">
        <v>16</v>
      </c>
      <c r="B39" s="37">
        <f>'[1]SAP Download'!B28</f>
        <v>5998240.8200000003</v>
      </c>
      <c r="C39" s="37"/>
      <c r="D39" s="37">
        <f>'[1]SAP Download'!C28</f>
        <v>5391921</v>
      </c>
      <c r="E39" s="37"/>
      <c r="F39" s="37"/>
      <c r="G39" s="37"/>
      <c r="H39" s="37"/>
      <c r="I39" s="37"/>
      <c r="J39" s="37">
        <f>'[1]SAP Download'!F28</f>
        <v>5105776.9970000004</v>
      </c>
      <c r="K39" s="30"/>
      <c r="L39" s="30"/>
      <c r="M39" s="37"/>
      <c r="N39" s="37"/>
      <c r="O39" s="56"/>
      <c r="P39" s="33"/>
      <c r="Q39" s="56"/>
      <c r="R39" s="56"/>
    </row>
    <row r="40" spans="1:20" x14ac:dyDescent="0.2">
      <c r="A40" s="29" t="s">
        <v>17</v>
      </c>
      <c r="B40" s="37">
        <f>'[1]SAP Download'!B29</f>
        <v>2503824.77</v>
      </c>
      <c r="C40" s="37"/>
      <c r="D40" s="37">
        <f>'[1]SAP Download'!C29</f>
        <v>0</v>
      </c>
      <c r="E40" s="37"/>
      <c r="F40" s="37"/>
      <c r="G40" s="37"/>
      <c r="H40" s="37"/>
      <c r="I40" s="37"/>
      <c r="J40" s="37">
        <f>'[1]SAP Download'!F29</f>
        <v>0</v>
      </c>
      <c r="K40" s="30"/>
      <c r="L40" s="30"/>
      <c r="M40" s="37"/>
      <c r="N40" s="37"/>
      <c r="O40" s="56"/>
      <c r="P40" s="33"/>
      <c r="Q40" s="56"/>
      <c r="R40" s="56"/>
    </row>
    <row r="41" spans="1:20" x14ac:dyDescent="0.2">
      <c r="A41" s="29" t="s">
        <v>18</v>
      </c>
      <c r="B41" s="37">
        <f>'[1]SAP Download'!B30</f>
        <v>12859187.76</v>
      </c>
      <c r="C41" s="37"/>
      <c r="D41" s="37">
        <f>'[1]SAP Download'!C30</f>
        <v>0</v>
      </c>
      <c r="E41" s="37"/>
      <c r="F41" s="37"/>
      <c r="G41" s="37"/>
      <c r="H41" s="37"/>
      <c r="I41" s="37"/>
      <c r="J41" s="37">
        <f>'[1]SAP Download'!F30</f>
        <v>0</v>
      </c>
      <c r="K41" s="30"/>
      <c r="L41" s="30"/>
      <c r="M41" s="37"/>
      <c r="N41" s="37"/>
      <c r="O41" s="56"/>
      <c r="P41" s="33"/>
      <c r="Q41" s="56"/>
      <c r="R41" s="56"/>
    </row>
    <row r="42" spans="1:20" x14ac:dyDescent="0.2">
      <c r="A42" s="72"/>
      <c r="B42" s="30"/>
      <c r="C42" s="73"/>
      <c r="D42" s="30"/>
      <c r="E42" s="74"/>
      <c r="F42" s="30"/>
      <c r="G42" s="75"/>
      <c r="H42" s="75"/>
      <c r="I42" s="75"/>
      <c r="J42" s="30"/>
      <c r="K42" s="74"/>
      <c r="L42" s="74"/>
      <c r="M42" s="75"/>
      <c r="N42" s="75"/>
      <c r="O42" s="9"/>
      <c r="P42" s="9"/>
      <c r="Q42" s="9"/>
      <c r="R42" s="9"/>
    </row>
    <row r="43" spans="1:20" ht="12.75" customHeight="1" x14ac:dyDescent="0.2">
      <c r="A43" s="16"/>
      <c r="B43" s="74"/>
      <c r="C43" s="74"/>
      <c r="D43" s="74"/>
      <c r="E43" s="74"/>
      <c r="F43" s="76" t="s">
        <v>22</v>
      </c>
      <c r="G43" s="12"/>
      <c r="H43" s="12"/>
      <c r="I43" s="11"/>
      <c r="J43" s="74"/>
      <c r="K43" s="74"/>
      <c r="L43" s="76" t="str">
        <f>"VARIANCE FROM "&amp;'[1]Input Tab'!B2</f>
        <v>VARIANCE FROM 2015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7" t="s">
        <v>24</v>
      </c>
      <c r="C44" s="74"/>
      <c r="D44" s="77"/>
      <c r="E44" s="78"/>
      <c r="F44" s="77"/>
      <c r="G44" s="9"/>
      <c r="H44" s="9"/>
      <c r="I44" s="11"/>
      <c r="J44" s="77" t="s">
        <v>24</v>
      </c>
      <c r="K44" s="74"/>
      <c r="L44" s="74"/>
      <c r="M44" s="9"/>
      <c r="N44" s="9"/>
      <c r="O44" s="79"/>
      <c r="P44" s="11"/>
      <c r="Q44" s="9"/>
      <c r="R44" s="9"/>
    </row>
    <row r="45" spans="1:20" x14ac:dyDescent="0.2">
      <c r="A45" s="20" t="s">
        <v>39</v>
      </c>
      <c r="B45" s="21">
        <f>'[1]Input Tab'!B1</f>
        <v>2016</v>
      </c>
      <c r="C45" s="74"/>
      <c r="D45" s="80" t="s">
        <v>26</v>
      </c>
      <c r="E45" s="74"/>
      <c r="F45" s="80" t="s">
        <v>27</v>
      </c>
      <c r="G45" s="11"/>
      <c r="H45" s="23" t="s">
        <v>28</v>
      </c>
      <c r="I45" s="11"/>
      <c r="J45" s="21">
        <f>'[1]Input Tab'!B2</f>
        <v>2015</v>
      </c>
      <c r="K45" s="75"/>
      <c r="L45" s="81" t="s">
        <v>27</v>
      </c>
      <c r="M45" s="11"/>
      <c r="N45" s="23" t="s">
        <v>28</v>
      </c>
      <c r="O45" s="17"/>
      <c r="P45" s="11"/>
      <c r="Q45" s="9"/>
      <c r="R45" s="9"/>
    </row>
    <row r="46" spans="1:20" ht="6" customHeight="1" x14ac:dyDescent="0.2">
      <c r="A46" s="25"/>
      <c r="B46" s="82"/>
      <c r="C46" s="70"/>
      <c r="D46" s="82"/>
      <c r="E46" s="70"/>
      <c r="F46" s="82"/>
      <c r="G46" s="69"/>
      <c r="H46" s="83"/>
      <c r="I46" s="69"/>
      <c r="J46" s="83"/>
      <c r="K46" s="69"/>
      <c r="L46" s="83"/>
      <c r="M46" s="69"/>
      <c r="N46" s="83"/>
      <c r="O46" s="26"/>
      <c r="P46" s="25"/>
      <c r="Q46" s="28"/>
      <c r="R46" s="28"/>
    </row>
    <row r="47" spans="1:20" ht="12.75" customHeight="1" x14ac:dyDescent="0.2">
      <c r="A47" s="29" t="s">
        <v>0</v>
      </c>
      <c r="B47" s="84">
        <f>'[1]SAP Download'!B33</f>
        <v>1190501052.9300001</v>
      </c>
      <c r="C47" s="84"/>
      <c r="D47" s="84">
        <f>'[1]SAP Download'!C33</f>
        <v>1161839000</v>
      </c>
      <c r="E47" s="84"/>
      <c r="F47" s="84">
        <f>B47-D47</f>
        <v>28662052.930000067</v>
      </c>
      <c r="G47" s="48"/>
      <c r="H47" s="55">
        <f>IF(D47=0,"n/a",IF(AND(F47/D47&lt;1,F47/D47&gt;-1),F47/D47,"n/a"))</f>
        <v>2.4669556565066302E-2</v>
      </c>
      <c r="I47" s="48"/>
      <c r="J47" s="84">
        <f>'[1]SAP Download'!F33</f>
        <v>1109561348.26</v>
      </c>
      <c r="K47" s="84"/>
      <c r="L47" s="84">
        <f>+B47-J47</f>
        <v>80939704.670000076</v>
      </c>
      <c r="M47" s="48"/>
      <c r="N47" s="55">
        <f>IF(J47=0,"n/a",IF(AND(L47/J47&lt;1,L47/J47&gt;-1),L47/J47,"n/a"))</f>
        <v>7.2947480368641793E-2</v>
      </c>
      <c r="O47" s="85"/>
      <c r="P47" s="25"/>
      <c r="Q47" s="28"/>
      <c r="R47" s="28"/>
    </row>
    <row r="48" spans="1:20" x14ac:dyDescent="0.2">
      <c r="A48" s="29" t="s">
        <v>1</v>
      </c>
      <c r="B48" s="84">
        <f>'[1]SAP Download'!B34</f>
        <v>800217171.87600005</v>
      </c>
      <c r="C48" s="84"/>
      <c r="D48" s="84">
        <f>'[1]SAP Download'!C34</f>
        <v>820543000</v>
      </c>
      <c r="E48" s="84"/>
      <c r="F48" s="84">
        <f>B48-D48</f>
        <v>-20325828.123999953</v>
      </c>
      <c r="G48" s="48"/>
      <c r="H48" s="55">
        <f>IF(D48=0,"n/a",IF(AND(F48/D48&lt;1,F48/D48&gt;-1),F48/D48,"n/a"))</f>
        <v>-2.4771191910722478E-2</v>
      </c>
      <c r="I48" s="48"/>
      <c r="J48" s="84">
        <f>'[1]SAP Download'!F34</f>
        <v>804539812.85000002</v>
      </c>
      <c r="K48" s="84"/>
      <c r="L48" s="84">
        <f>+B48-J48</f>
        <v>-4322640.9739999771</v>
      </c>
      <c r="M48" s="48"/>
      <c r="N48" s="55">
        <f>IF(J48=0,"n/a",IF(AND(L48/J48&lt;1,L48/J48&gt;-1),L48/J48,"n/a"))</f>
        <v>-5.3728117676208756E-3</v>
      </c>
      <c r="O48" s="85"/>
      <c r="P48" s="25"/>
      <c r="Q48" s="28"/>
      <c r="R48" s="28"/>
    </row>
    <row r="49" spans="1:18" ht="12.75" customHeight="1" x14ac:dyDescent="0.2">
      <c r="A49" s="29" t="s">
        <v>2</v>
      </c>
      <c r="B49" s="84">
        <f>'[1]SAP Download'!B35</f>
        <v>107882746.56999999</v>
      </c>
      <c r="C49" s="84"/>
      <c r="D49" s="84">
        <f>'[1]SAP Download'!C35</f>
        <v>113097000</v>
      </c>
      <c r="E49" s="84"/>
      <c r="F49" s="84">
        <f>B49-D49</f>
        <v>-5214253.4300000072</v>
      </c>
      <c r="G49" s="48"/>
      <c r="H49" s="55">
        <f>IF(D49=0,"n/a",IF(AND(F49/D49&lt;1,F49/D49&gt;-1),F49/D49,"n/a"))</f>
        <v>-4.6104259441010875E-2</v>
      </c>
      <c r="I49" s="48"/>
      <c r="J49" s="84">
        <f>'[1]SAP Download'!F35</f>
        <v>106983682.84100001</v>
      </c>
      <c r="K49" s="84"/>
      <c r="L49" s="84">
        <f>+B49-J49</f>
        <v>899063.72899998724</v>
      </c>
      <c r="M49" s="48"/>
      <c r="N49" s="55">
        <f>IF(J49=0,"n/a",IF(AND(L49/J49&lt;1,L49/J49&gt;-1),L49/J49,"n/a"))</f>
        <v>8.4037463015381782E-3</v>
      </c>
      <c r="O49" s="85"/>
      <c r="P49" s="25"/>
      <c r="Q49" s="28"/>
      <c r="R49" s="28"/>
    </row>
    <row r="50" spans="1:18" x14ac:dyDescent="0.2">
      <c r="A50" s="29" t="s">
        <v>3</v>
      </c>
      <c r="B50" s="84">
        <f>'[1]SAP Download'!B36</f>
        <v>10071088.409</v>
      </c>
      <c r="C50" s="84"/>
      <c r="D50" s="84">
        <f>'[1]SAP Download'!C36</f>
        <v>5948000</v>
      </c>
      <c r="E50" s="84"/>
      <c r="F50" s="84">
        <f>B50-D50</f>
        <v>4123088.409</v>
      </c>
      <c r="G50" s="48"/>
      <c r="H50" s="55">
        <f>IF(D50=0,"n/a",IF(AND(F50/D50&lt;1,F50/D50&gt;-1),F50/D50,"n/a"))</f>
        <v>0.6931890398453262</v>
      </c>
      <c r="I50" s="48"/>
      <c r="J50" s="84">
        <f>'[1]SAP Download'!F36</f>
        <v>7911728.0889999997</v>
      </c>
      <c r="K50" s="84"/>
      <c r="L50" s="84">
        <f>+B50-J50</f>
        <v>2159360.3200000003</v>
      </c>
      <c r="M50" s="48"/>
      <c r="N50" s="55">
        <f>IF(J50=0,"n/a",IF(AND(L50/J50&lt;1,L50/J50&gt;-1),L50/J50,"n/a"))</f>
        <v>0.27293156383903633</v>
      </c>
      <c r="O50" s="85"/>
      <c r="P50" s="86"/>
      <c r="Q50" s="28"/>
      <c r="R50" s="28"/>
    </row>
    <row r="51" spans="1:18" x14ac:dyDescent="0.2">
      <c r="A51" s="29" t="s">
        <v>4</v>
      </c>
      <c r="B51" s="84">
        <f>'[1]SAP Download'!B37</f>
        <v>975520</v>
      </c>
      <c r="C51" s="87"/>
      <c r="D51" s="84">
        <f>'[1]SAP Download'!C37</f>
        <v>875000</v>
      </c>
      <c r="E51" s="87"/>
      <c r="F51" s="84">
        <f>B51-D51</f>
        <v>100520</v>
      </c>
      <c r="G51" s="88"/>
      <c r="H51" s="55">
        <f>IF(D51=0,"n/a",IF(AND(F51/D51&lt;1,F51/D51&gt;-1),F51/D51,"n/a"))</f>
        <v>0.11488</v>
      </c>
      <c r="I51" s="88"/>
      <c r="J51" s="84">
        <f>'[1]SAP Download'!F37</f>
        <v>1102850</v>
      </c>
      <c r="K51" s="87"/>
      <c r="L51" s="84">
        <f>+B51-J51</f>
        <v>-127330</v>
      </c>
      <c r="M51" s="88"/>
      <c r="N51" s="55">
        <f>IF(J51=0,"n/a",IF(AND(L51/J51&lt;1,L51/J51&gt;-1),L51/J51,"n/a"))</f>
        <v>-0.11545541098064106</v>
      </c>
      <c r="O51" s="85"/>
      <c r="P51" s="25"/>
      <c r="Q51" s="28"/>
      <c r="R51" s="28"/>
    </row>
    <row r="52" spans="1:18" ht="6" customHeight="1" x14ac:dyDescent="0.2">
      <c r="A52" s="25"/>
      <c r="B52" s="89"/>
      <c r="C52" s="90"/>
      <c r="D52" s="89"/>
      <c r="E52" s="90"/>
      <c r="F52" s="89"/>
      <c r="G52" s="91"/>
      <c r="H52" s="92"/>
      <c r="I52" s="91"/>
      <c r="J52" s="89"/>
      <c r="K52" s="90"/>
      <c r="L52" s="89"/>
      <c r="M52" s="91"/>
      <c r="N52" s="92"/>
      <c r="O52" s="9"/>
      <c r="P52" s="9"/>
      <c r="Q52" s="9"/>
      <c r="R52" s="9"/>
    </row>
    <row r="53" spans="1:18" ht="12.75" customHeight="1" x14ac:dyDescent="0.2">
      <c r="A53" s="46" t="s">
        <v>31</v>
      </c>
      <c r="B53" s="93">
        <f>SUM(B47:B52)</f>
        <v>2109647579.7850001</v>
      </c>
      <c r="C53" s="84"/>
      <c r="D53" s="93">
        <f>SUM(D47:D52)</f>
        <v>2102302000</v>
      </c>
      <c r="E53" s="84"/>
      <c r="F53" s="93">
        <f>SUM(F47:F52)</f>
        <v>7345579.7850001063</v>
      </c>
      <c r="G53" s="48"/>
      <c r="H53" s="49">
        <f>IF(D53=0,"n/a",IF(AND(F53/D53&lt;1,F53/D53&gt;-1),F53/D53,"n/a"))</f>
        <v>3.4940649749655881E-3</v>
      </c>
      <c r="I53" s="48"/>
      <c r="J53" s="93">
        <f>SUM(J47:J52)</f>
        <v>2030099422.0400002</v>
      </c>
      <c r="K53" s="84"/>
      <c r="L53" s="93">
        <f>SUM(L47:L52)</f>
        <v>79548157.745000094</v>
      </c>
      <c r="M53" s="48"/>
      <c r="N53" s="49">
        <f>IF(J53=0,"n/a",IF(AND(L53/J53&lt;1,L53/J53&gt;-1),L53/J53,"n/a"))</f>
        <v>3.9184365495293812E-2</v>
      </c>
      <c r="O53" s="85"/>
      <c r="P53" s="25"/>
      <c r="Q53" s="28"/>
      <c r="R53" s="28"/>
    </row>
    <row r="54" spans="1:18" ht="12.75" customHeight="1" x14ac:dyDescent="0.2">
      <c r="A54" s="29" t="s">
        <v>32</v>
      </c>
      <c r="B54" s="84">
        <f>'[1]SAP Download'!B39</f>
        <v>180036575.947</v>
      </c>
      <c r="C54" s="87"/>
      <c r="D54" s="84">
        <f>'[1]SAP Download'!C39</f>
        <v>176595000</v>
      </c>
      <c r="E54" s="87"/>
      <c r="F54" s="84">
        <f>B54-D54</f>
        <v>3441575.9469999969</v>
      </c>
      <c r="G54" s="88"/>
      <c r="H54" s="55">
        <f>IF(D54=0,"n/a",IF(AND(F54/D54&lt;1,F54/D54&gt;-1),F54/D54,"n/a"))</f>
        <v>1.9488524290042171E-2</v>
      </c>
      <c r="I54" s="88"/>
      <c r="J54" s="84">
        <f>'[1]SAP Download'!F39</f>
        <v>176771599.58500001</v>
      </c>
      <c r="K54" s="87"/>
      <c r="L54" s="84">
        <f>+B54-J54</f>
        <v>3264976.3619999886</v>
      </c>
      <c r="M54" s="88"/>
      <c r="N54" s="55">
        <f>IF(J54=0,"n/a",IF(AND(L54/J54&lt;1,L54/J54&gt;-1),L54/J54,"n/a"))</f>
        <v>1.8470027819316281E-2</v>
      </c>
      <c r="O54" s="85"/>
      <c r="P54" s="25"/>
      <c r="Q54" s="28"/>
      <c r="R54" s="28"/>
    </row>
    <row r="55" spans="1:18" x14ac:dyDescent="0.2">
      <c r="A55" s="29" t="s">
        <v>5</v>
      </c>
      <c r="B55" s="84">
        <f>'[1]SAP Download'!B40</f>
        <v>67925000</v>
      </c>
      <c r="C55" s="87"/>
      <c r="D55" s="84">
        <f>'[1]SAP Download'!C40</f>
        <v>0</v>
      </c>
      <c r="E55" s="87"/>
      <c r="F55" s="84">
        <f>B55-D55</f>
        <v>67925000</v>
      </c>
      <c r="G55" s="88"/>
      <c r="H55" s="55" t="str">
        <f>IF(D55=0,"n/a",IF(AND(F55/D55&lt;1,F55/D55&gt;-1),F55/D55,"n/a"))</f>
        <v>n/a</v>
      </c>
      <c r="I55" s="88"/>
      <c r="J55" s="84">
        <f>'[1]SAP Download'!F40</f>
        <v>101373000</v>
      </c>
      <c r="K55" s="87"/>
      <c r="L55" s="84">
        <f>+B55-J55</f>
        <v>-33448000</v>
      </c>
      <c r="M55" s="88"/>
      <c r="N55" s="55">
        <f>IF(J55=0,"n/a",IF(AND(L55/J55&lt;1,L55/J55&gt;-1),L55/J55,"n/a"))</f>
        <v>-0.32994978939165259</v>
      </c>
      <c r="O55" s="85"/>
      <c r="P55" s="25"/>
      <c r="Q55" s="28"/>
      <c r="R55" s="28"/>
    </row>
    <row r="56" spans="1:18" ht="6" customHeight="1" x14ac:dyDescent="0.2">
      <c r="A56" s="9"/>
      <c r="B56" s="94"/>
      <c r="C56" s="84"/>
      <c r="D56" s="94"/>
      <c r="E56" s="84"/>
      <c r="F56" s="94"/>
      <c r="G56" s="48"/>
      <c r="H56" s="95"/>
      <c r="I56" s="48"/>
      <c r="J56" s="94"/>
      <c r="K56" s="84"/>
      <c r="L56" s="94"/>
      <c r="M56" s="48"/>
      <c r="N56" s="95"/>
      <c r="O56" s="9"/>
      <c r="P56" s="9"/>
      <c r="Q56" s="9"/>
      <c r="R56" s="9"/>
    </row>
    <row r="57" spans="1:18" ht="13.5" thickBot="1" x14ac:dyDescent="0.25">
      <c r="A57" s="46" t="s">
        <v>41</v>
      </c>
      <c r="B57" s="96">
        <f>SUM(B53:B55)</f>
        <v>2357609155.7319999</v>
      </c>
      <c r="C57" s="84"/>
      <c r="D57" s="96">
        <f>SUM(D53:D55)</f>
        <v>2278897000</v>
      </c>
      <c r="E57" s="84"/>
      <c r="F57" s="96">
        <f>SUM(F53:F55)</f>
        <v>78712155.732000098</v>
      </c>
      <c r="G57" s="48"/>
      <c r="H57" s="62">
        <f>IF(D57=0,"n/a",IF(AND(F57/D57&lt;1,F57/D57&gt;-1),F57/D57,"n/a"))</f>
        <v>3.4539584602551188E-2</v>
      </c>
      <c r="I57" s="48"/>
      <c r="J57" s="96">
        <f>SUM(J53:J55)</f>
        <v>2308244021.625</v>
      </c>
      <c r="K57" s="84"/>
      <c r="L57" s="96">
        <f>SUM(L53:L55)</f>
        <v>49365134.107000083</v>
      </c>
      <c r="M57" s="48"/>
      <c r="N57" s="62">
        <f>IF(J57=0,"n/a",IF(AND(L57/J57&lt;1,L57/J57&gt;-1),L57/J57,"n/a"))</f>
        <v>2.1386445126476319E-2</v>
      </c>
      <c r="O57" s="85"/>
      <c r="P57" s="28"/>
      <c r="Q57" s="28"/>
      <c r="R57" s="28"/>
    </row>
    <row r="58" spans="1:18" ht="12.75" customHeight="1" thickTop="1" x14ac:dyDescent="0.2">
      <c r="A58" s="11"/>
      <c r="B58" s="97"/>
      <c r="C58" s="98"/>
      <c r="D58" s="97"/>
      <c r="E58" s="98"/>
      <c r="F58" s="97"/>
      <c r="G58" s="99"/>
      <c r="H58" s="97"/>
      <c r="I58" s="98"/>
      <c r="J58" s="97"/>
      <c r="K58" s="98"/>
      <c r="L58" s="97"/>
      <c r="M58" s="98"/>
      <c r="N58" s="97"/>
      <c r="O58" s="79"/>
      <c r="P58" s="9"/>
      <c r="Q58" s="9"/>
      <c r="R58" s="9"/>
    </row>
    <row r="59" spans="1:18" x14ac:dyDescent="0.2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</row>
    <row r="60" spans="1:18" x14ac:dyDescent="0.2">
      <c r="A60" s="100" t="s">
        <v>40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</row>
  </sheetData>
  <mergeCells count="2">
    <mergeCell ref="A59:R59"/>
    <mergeCell ref="A60:R60"/>
  </mergeCells>
  <pageMargins left="0.7" right="0.7" top="0.75" bottom="0.75" header="0.3" footer="0.3"/>
  <pageSetup scale="71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zoomScaleNormal="100" workbookViewId="0">
      <pane xSplit="1" ySplit="9" topLeftCell="B34" activePane="bottomRight" state="frozen"/>
      <selection activeCell="H47" sqref="H47"/>
      <selection pane="topRight" activeCell="H47" sqref="H47"/>
      <selection pane="bottomLeft" activeCell="H47" sqref="H47"/>
      <selection pane="bottomRight" activeCell="H47" sqref="H47"/>
    </sheetView>
  </sheetViews>
  <sheetFormatPr defaultRowHeight="12.75" x14ac:dyDescent="0.2"/>
  <cols>
    <col min="1" max="1" width="41.85546875" style="2" customWidth="1"/>
    <col min="2" max="2" width="17" style="2" bestFit="1" customWidth="1"/>
    <col min="3" max="3" width="0.85546875" style="2" customWidth="1"/>
    <col min="4" max="4" width="17" style="2" bestFit="1" customWidth="1"/>
    <col min="5" max="5" width="0.7109375" style="2" customWidth="1"/>
    <col min="6" max="6" width="16.140625" style="2" customWidth="1"/>
    <col min="7" max="7" width="0.7109375" style="2" customWidth="1"/>
    <col min="8" max="8" width="8.140625" style="2" bestFit="1" customWidth="1"/>
    <col min="9" max="9" width="0.7109375" style="2" customWidth="1"/>
    <col min="10" max="10" width="17" style="2" bestFit="1" customWidth="1"/>
    <col min="11" max="11" width="0.7109375" style="2" customWidth="1"/>
    <col min="12" max="12" width="16.28515625" style="2" bestFit="1" customWidth="1"/>
    <col min="13" max="13" width="0.7109375" style="2" customWidth="1"/>
    <col min="14" max="14" width="7.7109375" style="2" customWidth="1"/>
    <col min="15" max="15" width="0.7109375" style="2" customWidth="1"/>
    <col min="16" max="16" width="7.7109375" style="2" customWidth="1"/>
    <col min="17" max="17" width="9.28515625" style="2" customWidth="1"/>
    <col min="18" max="18" width="7.42578125" style="2" customWidth="1"/>
    <col min="19" max="19" width="9.140625" style="2"/>
    <col min="20" max="20" width="16.42578125" style="2" bestFit="1" customWidth="1"/>
    <col min="21" max="16384" width="9.140625" style="2"/>
  </cols>
  <sheetData>
    <row r="1" spans="1:20" ht="15" x14ac:dyDescent="0.2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ht="15" x14ac:dyDescent="0.2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ht="15" x14ac:dyDescent="0.25">
      <c r="A3" s="1" t="str">
        <f>"MONTH OF "&amp;'[5]Input Tab'!B3&amp;" "&amp;'[5]Input Tab'!B1</f>
        <v>MONTH OF FEBRUARY 2016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">
      <c r="A4" s="5" t="s">
        <v>21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">
      <c r="A5" s="7" t="s">
        <v>6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">
      <c r="A6" s="10" t="s">
        <v>6</v>
      </c>
      <c r="B6" s="11"/>
      <c r="C6" s="11"/>
      <c r="D6" s="11"/>
      <c r="E6" s="11"/>
      <c r="F6" s="12" t="s">
        <v>22</v>
      </c>
      <c r="G6" s="12"/>
      <c r="H6" s="12"/>
      <c r="I6" s="11"/>
      <c r="J6" s="11"/>
      <c r="K6" s="9"/>
      <c r="L6" s="12" t="str">
        <f>"VARIANCE FROM "&amp;'[5]Input Tab'!B2</f>
        <v>VARIANCE FROM 2015</v>
      </c>
      <c r="M6" s="12"/>
      <c r="N6" s="12"/>
      <c r="O6" s="13"/>
      <c r="P6" s="14" t="s">
        <v>23</v>
      </c>
      <c r="Q6" s="15"/>
      <c r="R6" s="15"/>
    </row>
    <row r="7" spans="1:20" x14ac:dyDescent="0.2">
      <c r="A7" s="16"/>
      <c r="B7" s="17" t="s">
        <v>24</v>
      </c>
      <c r="C7" s="11"/>
      <c r="D7" s="18"/>
      <c r="E7" s="16"/>
      <c r="F7" s="9"/>
      <c r="G7" s="9"/>
      <c r="H7" s="9"/>
      <c r="I7" s="11"/>
      <c r="J7" s="17" t="s">
        <v>24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">
      <c r="A8" s="20" t="s">
        <v>25</v>
      </c>
      <c r="B8" s="21">
        <f>'[5]Input Tab'!B1</f>
        <v>2016</v>
      </c>
      <c r="C8" s="11"/>
      <c r="D8" s="22" t="s">
        <v>26</v>
      </c>
      <c r="E8" s="11"/>
      <c r="F8" s="22" t="s">
        <v>27</v>
      </c>
      <c r="G8" s="11"/>
      <c r="H8" s="23" t="s">
        <v>28</v>
      </c>
      <c r="I8" s="11"/>
      <c r="J8" s="21">
        <f>'[5]Input Tab'!B2</f>
        <v>2015</v>
      </c>
      <c r="K8" s="9"/>
      <c r="L8" s="22" t="s">
        <v>27</v>
      </c>
      <c r="M8" s="11"/>
      <c r="N8" s="23" t="s">
        <v>28</v>
      </c>
      <c r="O8" s="24"/>
      <c r="P8" s="21">
        <f>'[5]Input Tab'!B1</f>
        <v>2016</v>
      </c>
      <c r="Q8" s="22" t="s">
        <v>29</v>
      </c>
      <c r="R8" s="21">
        <f>'[5]Input Tab'!B2</f>
        <v>2015</v>
      </c>
    </row>
    <row r="9" spans="1:20" ht="6.6" customHeight="1" x14ac:dyDescent="0.2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">
      <c r="A10" s="29" t="s">
        <v>0</v>
      </c>
      <c r="B10" s="30">
        <f>'[5]SAP Download'!B4</f>
        <v>107162607.06</v>
      </c>
      <c r="C10" s="30"/>
      <c r="D10" s="30">
        <f>'[5]SAP Download'!C4</f>
        <v>117374000</v>
      </c>
      <c r="E10" s="30"/>
      <c r="F10" s="30">
        <f>B10-D10</f>
        <v>-10211392.939999998</v>
      </c>
      <c r="G10" s="31"/>
      <c r="H10" s="32">
        <f>IF(D10=0,"n/a",IF(AND(F10/D10&lt;1,F10/D10&gt;-1),F10/D10,"n/a"))</f>
        <v>-8.6998764121526045E-2</v>
      </c>
      <c r="I10" s="33"/>
      <c r="J10" s="30">
        <f>'[5]SAP Download'!F4</f>
        <v>86158991.420000002</v>
      </c>
      <c r="K10" s="30"/>
      <c r="L10" s="30">
        <f>B10-J10</f>
        <v>21003615.640000001</v>
      </c>
      <c r="M10" s="33"/>
      <c r="N10" s="32">
        <f>IF(J10=0,"n/a",IF(AND(L10/J10&lt;1,L10/J10&gt;-1),L10/J10,"n/a"))</f>
        <v>0.24377740841479317</v>
      </c>
      <c r="O10" s="34"/>
      <c r="P10" s="35">
        <f>IF(B47=0,"n/a",B10/B47)</f>
        <v>0.11116134993893158</v>
      </c>
      <c r="Q10" s="36">
        <f>IF(D47=0,"n/a",D10/D47)</f>
        <v>0.11397005632766173</v>
      </c>
      <c r="R10" s="36">
        <f>IF(J47=0,"n/a",J10/J47)</f>
        <v>9.8328739731970205E-2</v>
      </c>
      <c r="T10" s="102"/>
    </row>
    <row r="11" spans="1:20" x14ac:dyDescent="0.2">
      <c r="A11" s="29" t="s">
        <v>1</v>
      </c>
      <c r="B11" s="37">
        <f>'[5]SAP Download'!B5</f>
        <v>76184236.609999999</v>
      </c>
      <c r="C11" s="37"/>
      <c r="D11" s="37">
        <f>'[5]SAP Download'!C5</f>
        <v>77189000</v>
      </c>
      <c r="E11" s="37"/>
      <c r="F11" s="37">
        <f>B11-D11</f>
        <v>-1004763.3900000006</v>
      </c>
      <c r="G11" s="37"/>
      <c r="H11" s="32">
        <f>IF(D11=0,"n/a",IF(AND(F11/D11&lt;1,F11/D11&gt;-1),F11/D11,"n/a"))</f>
        <v>-1.30169245617899E-2</v>
      </c>
      <c r="I11" s="37"/>
      <c r="J11" s="37">
        <f>'[5]SAP Download'!F5</f>
        <v>70112049.969999999</v>
      </c>
      <c r="K11" s="37"/>
      <c r="L11" s="37">
        <f>B11-J11</f>
        <v>6072186.6400000006</v>
      </c>
      <c r="M11" s="37"/>
      <c r="N11" s="32">
        <f>IF(J11=0,"n/a",IF(AND(L11/J11&lt;1,L11/J11&gt;-1),L11/J11,"n/a"))</f>
        <v>8.6606890578698068E-2</v>
      </c>
      <c r="O11" s="34"/>
      <c r="P11" s="38">
        <f>IF(B48=0,"n/a",B11/B48)</f>
        <v>0.10122671998568697</v>
      </c>
      <c r="Q11" s="39">
        <f>IF(D48=0,"n/a",D11/D48)</f>
        <v>9.9311922474197095E-2</v>
      </c>
      <c r="R11" s="39">
        <f>IF(J48=0,"n/a",J11/J48)</f>
        <v>9.9103486271465063E-2</v>
      </c>
    </row>
    <row r="12" spans="1:20" x14ac:dyDescent="0.2">
      <c r="A12" s="29" t="s">
        <v>2</v>
      </c>
      <c r="B12" s="37">
        <f>'[5]SAP Download'!B6</f>
        <v>10311814.51</v>
      </c>
      <c r="C12" s="37"/>
      <c r="D12" s="37">
        <f>'[5]SAP Download'!C6</f>
        <v>9283000</v>
      </c>
      <c r="E12" s="37"/>
      <c r="F12" s="37">
        <f>B12-D12</f>
        <v>1028814.5099999998</v>
      </c>
      <c r="G12" s="37"/>
      <c r="H12" s="32">
        <f>IF(D12=0,"n/a",IF(AND(F12/D12&lt;1,F12/D12&gt;-1),F12/D12,"n/a"))</f>
        <v>0.1108278045890337</v>
      </c>
      <c r="I12" s="37"/>
      <c r="J12" s="37">
        <f>'[5]SAP Download'!F6</f>
        <v>9277258.0600000005</v>
      </c>
      <c r="K12" s="37"/>
      <c r="L12" s="37">
        <f>B12-J12</f>
        <v>1034556.4499999993</v>
      </c>
      <c r="M12" s="37"/>
      <c r="N12" s="32">
        <f>IF(J12=0,"n/a",IF(AND(L12/J12&lt;1,L12/J12&gt;-1),L12/J12,"n/a"))</f>
        <v>0.11151532525117655</v>
      </c>
      <c r="O12" s="34"/>
      <c r="P12" s="38">
        <f>IF(B49=0,"n/a",B12/B49)</f>
        <v>9.7637595075614661E-2</v>
      </c>
      <c r="Q12" s="39">
        <f>IF(D49=0,"n/a",D12/D49)</f>
        <v>8.9523883000781151E-2</v>
      </c>
      <c r="R12" s="39">
        <f>IF(J49=0,"n/a",J12/J49)</f>
        <v>9.6934010591958511E-2</v>
      </c>
    </row>
    <row r="13" spans="1:20" ht="15" x14ac:dyDescent="0.25">
      <c r="A13" s="29" t="s">
        <v>3</v>
      </c>
      <c r="B13" s="37">
        <f>'[5]SAP Download'!B7</f>
        <v>1596558.21</v>
      </c>
      <c r="C13" s="37"/>
      <c r="D13" s="37">
        <f>'[5]SAP Download'!C7</f>
        <v>1364000</v>
      </c>
      <c r="E13" s="37"/>
      <c r="F13" s="37">
        <f>B13-D13</f>
        <v>232558.20999999996</v>
      </c>
      <c r="G13" s="37"/>
      <c r="H13" s="32">
        <f>IF(D13=0,"n/a",IF(AND(F13/D13&lt;1,F13/D13&gt;-1),F13/D13,"n/a"))</f>
        <v>0.17049722140762461</v>
      </c>
      <c r="I13" s="37"/>
      <c r="J13" s="37">
        <f>'[5]SAP Download'!F7</f>
        <v>1188071.04</v>
      </c>
      <c r="K13" s="37"/>
      <c r="L13" s="37">
        <f>B13-J13</f>
        <v>408487.16999999993</v>
      </c>
      <c r="M13" s="37"/>
      <c r="N13" s="32">
        <f>IF(J13=0,"n/a",IF(AND(L13/J13&lt;1,L13/J13&gt;-1),L13/J13,"n/a"))</f>
        <v>0.34382385921973141</v>
      </c>
      <c r="O13" s="34"/>
      <c r="P13" s="38">
        <f>IF(B50=0,"n/a",B13/B50)</f>
        <v>0.23634726210259213</v>
      </c>
      <c r="Q13" s="39">
        <f>IF(D50=0,"n/a",D13/D50)</f>
        <v>0.19082260772243984</v>
      </c>
      <c r="R13" s="39">
        <f>IF(J50=0,"n/a",J13/J50)</f>
        <v>0.23507638563591685</v>
      </c>
      <c r="S13" s="40"/>
    </row>
    <row r="14" spans="1:20" x14ac:dyDescent="0.2">
      <c r="A14" s="29" t="s">
        <v>4</v>
      </c>
      <c r="B14" s="37">
        <f>'[5]SAP Download'!B8</f>
        <v>38483.4</v>
      </c>
      <c r="C14" s="41"/>
      <c r="D14" s="37">
        <f>'[5]SAP Download'!C8</f>
        <v>39000</v>
      </c>
      <c r="E14" s="41"/>
      <c r="F14" s="37">
        <f>B14-D14</f>
        <v>-516.59999999999854</v>
      </c>
      <c r="G14" s="41"/>
      <c r="H14" s="32">
        <f>IF(D14=0,"n/a",IF(AND(F14/D14&lt;1,F14/D14&gt;-1),F14/D14,"n/a"))</f>
        <v>-1.3246153846153809E-2</v>
      </c>
      <c r="I14" s="41"/>
      <c r="J14" s="37">
        <f>'[5]SAP Download'!F8</f>
        <v>35910.97</v>
      </c>
      <c r="K14" s="37"/>
      <c r="L14" s="37">
        <f>B14-J14</f>
        <v>2572.4300000000003</v>
      </c>
      <c r="M14" s="41"/>
      <c r="N14" s="32">
        <f>IF(J14=0,"n/a",IF(AND(L14/J14&lt;1,L14/J14&gt;-1),L14/J14,"n/a"))</f>
        <v>7.1633542619428003E-2</v>
      </c>
      <c r="O14" s="42"/>
      <c r="P14" s="38">
        <f>IF(B51=0,"n/a",B14/B51)</f>
        <v>4.7136767840082312E-2</v>
      </c>
      <c r="Q14" s="39">
        <f>IF(D51=0,"n/a",D14/D51)</f>
        <v>4.9744897959183673E-2</v>
      </c>
      <c r="R14" s="39">
        <f>IF(J51=0,"n/a",J14/J51)</f>
        <v>4.8606502348371029E-2</v>
      </c>
    </row>
    <row r="15" spans="1:20" ht="8.4499999999999993" customHeight="1" x14ac:dyDescent="0.2">
      <c r="A15" s="25"/>
      <c r="B15" s="43"/>
      <c r="C15" s="37"/>
      <c r="D15" s="43"/>
      <c r="E15" s="37"/>
      <c r="F15" s="43"/>
      <c r="G15" s="37"/>
      <c r="H15" s="44" t="s">
        <v>6</v>
      </c>
      <c r="I15" s="37"/>
      <c r="J15" s="43"/>
      <c r="K15" s="37"/>
      <c r="L15" s="43"/>
      <c r="M15" s="37"/>
      <c r="N15" s="44" t="s">
        <v>6</v>
      </c>
      <c r="O15" s="34"/>
      <c r="P15" s="45"/>
      <c r="Q15" s="45" t="s">
        <v>30</v>
      </c>
      <c r="R15" s="45" t="s">
        <v>30</v>
      </c>
    </row>
    <row r="16" spans="1:20" x14ac:dyDescent="0.2">
      <c r="A16" s="46" t="s">
        <v>31</v>
      </c>
      <c r="B16" s="47">
        <f>SUM(B10:B15)</f>
        <v>195293699.79000002</v>
      </c>
      <c r="C16" s="37"/>
      <c r="D16" s="47">
        <f>SUM(D10:D15)</f>
        <v>205249000</v>
      </c>
      <c r="E16" s="37"/>
      <c r="F16" s="47">
        <f>SUM(F10:F15)</f>
        <v>-9955300.209999999</v>
      </c>
      <c r="G16" s="48"/>
      <c r="H16" s="49">
        <f>IF(D16=0,"n/a",IF(AND(F16/D16&lt;1,F16/D16&gt;-1),F16/D16,"n/a"))</f>
        <v>-4.8503526009870936E-2</v>
      </c>
      <c r="I16" s="48"/>
      <c r="J16" s="47">
        <f>SUM(J10:J15)</f>
        <v>166772281.45999998</v>
      </c>
      <c r="K16" s="37"/>
      <c r="L16" s="47">
        <f>SUM(L10:L15)</f>
        <v>28521418.329999998</v>
      </c>
      <c r="M16" s="48"/>
      <c r="N16" s="49">
        <f>IF(J16=0,"n/a",IF(AND(L16/J16&lt;1,L16/J16&gt;-1),L16/J16,"n/a"))</f>
        <v>0.17102013644180317</v>
      </c>
      <c r="O16" s="34"/>
      <c r="P16" s="50">
        <f>IF(B53=0,"n/a",B16/B53)</f>
        <v>0.10672823588468558</v>
      </c>
      <c r="Q16" s="50">
        <f>IF(D53=0,"n/a",D16/D53)</f>
        <v>0.10697127787651207</v>
      </c>
      <c r="R16" s="50">
        <f>IF(J53=0,"n/a",J16/J53)</f>
        <v>9.8963089171619389E-2</v>
      </c>
    </row>
    <row r="17" spans="1:20" x14ac:dyDescent="0.2">
      <c r="A17" s="29" t="s">
        <v>32</v>
      </c>
      <c r="B17" s="37">
        <f>'[5]SAP Download'!B10</f>
        <v>849953.82</v>
      </c>
      <c r="C17" s="37"/>
      <c r="D17" s="37">
        <f>'[5]SAP Download'!C10</f>
        <v>412000</v>
      </c>
      <c r="E17" s="37"/>
      <c r="F17" s="37">
        <f>B17-D17</f>
        <v>437953.81999999995</v>
      </c>
      <c r="G17" s="37"/>
      <c r="H17" s="32" t="str">
        <f>IF(D17=0,"n/a",IF(AND(F17/D17&lt;1,F17/D17&gt;-1),F17/D17,"n/a"))</f>
        <v>n/a</v>
      </c>
      <c r="I17" s="37"/>
      <c r="J17" s="37">
        <f>'[5]SAP Download'!F10</f>
        <v>471199.6</v>
      </c>
      <c r="K17" s="37"/>
      <c r="L17" s="37">
        <f>B17-J17</f>
        <v>378754.22</v>
      </c>
      <c r="M17" s="37"/>
      <c r="N17" s="32">
        <f>IF(J17=0,"n/a",IF(AND(L17/J17&lt;1,L17/J17&gt;-1),L17/J17,"n/a"))</f>
        <v>0.80380844975250398</v>
      </c>
      <c r="O17" s="42"/>
      <c r="P17" s="39">
        <f>IF(B54=0,"n/a",B17/B54)</f>
        <v>5.2007433649017996E-3</v>
      </c>
      <c r="Q17" s="39">
        <f>IF(D54=0,"n/a",D17/D54)</f>
        <v>2.3320578712613489E-3</v>
      </c>
      <c r="R17" s="39">
        <f>IF(J54=0,"n/a",J17/J54)</f>
        <v>3.5229812383974842E-3</v>
      </c>
    </row>
    <row r="18" spans="1:20" ht="12.75" customHeight="1" x14ac:dyDescent="0.2">
      <c r="A18" s="29" t="s">
        <v>5</v>
      </c>
      <c r="B18" s="37">
        <f>'[5]SAP Download'!B11</f>
        <v>2892135.9</v>
      </c>
      <c r="C18" s="41"/>
      <c r="D18" s="37">
        <f>'[5]SAP Download'!C11</f>
        <v>3591000</v>
      </c>
      <c r="E18" s="41"/>
      <c r="F18" s="37">
        <f>B18-D18</f>
        <v>-698864.10000000009</v>
      </c>
      <c r="G18" s="41"/>
      <c r="H18" s="32">
        <f>IF(D18=0,"n/a",IF(AND(F18/D18&lt;1,F18/D18&gt;-1),F18/D18,"n/a"))</f>
        <v>-0.19461545530492902</v>
      </c>
      <c r="I18" s="41"/>
      <c r="J18" s="37">
        <f>'[5]SAP Download'!F11</f>
        <v>2222322.36</v>
      </c>
      <c r="K18" s="37"/>
      <c r="L18" s="37">
        <f>B18-J18</f>
        <v>669813.54</v>
      </c>
      <c r="M18" s="41"/>
      <c r="N18" s="32">
        <f>IF(J18=0,"n/a",IF(AND(L18/J18&lt;1,L18/J18&gt;-1),L18/J18,"n/a"))</f>
        <v>0.30140251120004036</v>
      </c>
      <c r="O18" s="34"/>
      <c r="P18" s="50">
        <f>IF(B55=0,"n/a",B18/B55)</f>
        <v>1.7516418751135607E-2</v>
      </c>
      <c r="Q18" s="50" t="str">
        <f>IF(D55=0,"n/a",D18/D55)</f>
        <v>n/a</v>
      </c>
      <c r="R18" s="50">
        <f>IF(J55=0,"n/a",J18/J55)</f>
        <v>1.7109659627214426E-2</v>
      </c>
    </row>
    <row r="19" spans="1:20" ht="6" customHeight="1" x14ac:dyDescent="0.2">
      <c r="A19" s="28"/>
      <c r="B19" s="51"/>
      <c r="C19" s="52"/>
      <c r="D19" s="51"/>
      <c r="E19" s="52"/>
      <c r="F19" s="51"/>
      <c r="G19" s="52"/>
      <c r="H19" s="51" t="s">
        <v>6</v>
      </c>
      <c r="I19" s="52"/>
      <c r="J19" s="51"/>
      <c r="K19" s="52"/>
      <c r="L19" s="51"/>
      <c r="M19" s="52"/>
      <c r="N19" s="51" t="s">
        <v>6</v>
      </c>
      <c r="O19" s="53"/>
      <c r="P19" s="53"/>
      <c r="Q19" s="53"/>
      <c r="R19" s="53"/>
    </row>
    <row r="20" spans="1:20" x14ac:dyDescent="0.2">
      <c r="A20" s="54" t="s">
        <v>33</v>
      </c>
      <c r="B20" s="37">
        <f>SUM(B16:B18)</f>
        <v>199035789.51000002</v>
      </c>
      <c r="C20" s="37"/>
      <c r="D20" s="37">
        <f>SUM(D16:D18)</f>
        <v>209252000</v>
      </c>
      <c r="E20" s="37"/>
      <c r="F20" s="37">
        <f>SUM(F16:F18)</f>
        <v>-10216210.489999998</v>
      </c>
      <c r="G20" s="37"/>
      <c r="H20" s="55">
        <f>IF(D20=0,"n/a",IF(AND(F20/D20&lt;1,F20/D20&gt;-1),F20/D20,"n/a"))</f>
        <v>-4.8822522556534693E-2</v>
      </c>
      <c r="I20" s="37"/>
      <c r="J20" s="37">
        <f>SUM(J16:J18)</f>
        <v>169465803.41999999</v>
      </c>
      <c r="K20" s="37"/>
      <c r="L20" s="37">
        <f>SUM(L16:L18)</f>
        <v>29569986.089999996</v>
      </c>
      <c r="M20" s="37"/>
      <c r="N20" s="55">
        <f>IF(J20=0,"n/a",IF(AND(L20/J20&lt;1,L20/J20&gt;-1),L20/J20,"n/a"))</f>
        <v>0.17448939841104374</v>
      </c>
      <c r="O20" s="34"/>
      <c r="P20" s="33"/>
      <c r="Q20" s="56"/>
      <c r="R20" s="56"/>
    </row>
    <row r="21" spans="1:20" ht="6.6" customHeight="1" x14ac:dyDescent="0.2">
      <c r="A21" s="57"/>
      <c r="B21" s="41"/>
      <c r="C21" s="41"/>
      <c r="D21" s="41"/>
      <c r="E21" s="41"/>
      <c r="F21" s="41"/>
      <c r="G21" s="41"/>
      <c r="H21" s="58" t="s">
        <v>6</v>
      </c>
      <c r="I21" s="41"/>
      <c r="J21" s="41"/>
      <c r="K21" s="41"/>
      <c r="L21" s="41"/>
      <c r="M21" s="41"/>
      <c r="N21" s="58" t="s">
        <v>6</v>
      </c>
      <c r="O21" s="42"/>
      <c r="P21" s="58"/>
      <c r="Q21" s="58"/>
      <c r="R21" s="58"/>
    </row>
    <row r="22" spans="1:20" x14ac:dyDescent="0.2">
      <c r="A22" s="29" t="s">
        <v>7</v>
      </c>
      <c r="B22" s="37">
        <f>'[5]SAP Download'!B14</f>
        <v>-3561561.52</v>
      </c>
      <c r="C22" s="37"/>
      <c r="D22" s="37">
        <f>'[5]SAP Download'!C14</f>
        <v>0</v>
      </c>
      <c r="E22" s="37"/>
      <c r="F22" s="37">
        <f>B22-D22</f>
        <v>-3561561.52</v>
      </c>
      <c r="G22" s="37"/>
      <c r="H22" s="32" t="str">
        <f>IF(D22=0,"n/a",IF(AND(F22/D22&lt;1,F22/D22&gt;-1),F22/D22,"n/a"))</f>
        <v>n/a</v>
      </c>
      <c r="I22" s="37"/>
      <c r="J22" s="37">
        <f>'[5]SAP Download'!F14</f>
        <v>-2496567.84</v>
      </c>
      <c r="K22" s="37"/>
      <c r="L22" s="37">
        <f>B22-J22</f>
        <v>-1064993.6800000002</v>
      </c>
      <c r="M22" s="37"/>
      <c r="N22" s="32">
        <f>IF(J22=0,"n/a",IF(AND(L22/J22&lt;1,L22/J22&gt;-1),L22/J22,"n/a"))</f>
        <v>0.42658311259829423</v>
      </c>
      <c r="O22" s="42"/>
      <c r="P22" s="58"/>
      <c r="Q22" s="58"/>
      <c r="R22" s="58"/>
    </row>
    <row r="23" spans="1:20" x14ac:dyDescent="0.2">
      <c r="A23" s="29" t="s">
        <v>8</v>
      </c>
      <c r="B23" s="37">
        <f>'[5]SAP Download'!B15</f>
        <v>1727662.4</v>
      </c>
      <c r="C23" s="37"/>
      <c r="D23" s="37">
        <f>'[5]SAP Download'!C15</f>
        <v>1540000</v>
      </c>
      <c r="E23" s="37"/>
      <c r="F23" s="37">
        <f>B23-D23</f>
        <v>187662.39999999991</v>
      </c>
      <c r="G23" s="37"/>
      <c r="H23" s="32">
        <f>IF(D23=0,"n/a",IF(AND(F23/D23&lt;1,F23/D23&gt;-1),F23/D23,"n/a"))</f>
        <v>0.12185870129870124</v>
      </c>
      <c r="I23" s="37"/>
      <c r="J23" s="37">
        <f>'[5]SAP Download'!F15</f>
        <v>1442720.9</v>
      </c>
      <c r="K23" s="37"/>
      <c r="L23" s="37">
        <f>B23-J23</f>
        <v>284941.5</v>
      </c>
      <c r="M23" s="37"/>
      <c r="N23" s="32">
        <f>IF(J23=0,"n/a",IF(AND(L23/J23&lt;1,L23/J23&gt;-1),L23/J23,"n/a"))</f>
        <v>0.19750285727475081</v>
      </c>
      <c r="O23" s="42"/>
      <c r="P23" s="58"/>
      <c r="Q23" s="58"/>
      <c r="R23" s="58"/>
    </row>
    <row r="24" spans="1:20" x14ac:dyDescent="0.2">
      <c r="A24" s="29" t="s">
        <v>9</v>
      </c>
      <c r="B24" s="37">
        <f>'[5]SAP Download'!B16</f>
        <v>6916164.8300000001</v>
      </c>
      <c r="C24" s="37"/>
      <c r="D24" s="37">
        <f>'[5]SAP Download'!C16</f>
        <v>2841000</v>
      </c>
      <c r="E24" s="37"/>
      <c r="F24" s="37">
        <f>B24-D24</f>
        <v>4075164.83</v>
      </c>
      <c r="G24" s="37"/>
      <c r="H24" s="32" t="str">
        <f>IF(D24=0,"n/a",IF(AND(F24/D24&lt;1,F24/D24&gt;-1),F24/D24,"n/a"))</f>
        <v>n/a</v>
      </c>
      <c r="I24" s="37"/>
      <c r="J24" s="37">
        <f>'[5]SAP Download'!F16</f>
        <v>13155220.48</v>
      </c>
      <c r="K24" s="37"/>
      <c r="L24" s="37">
        <f>B24-J24</f>
        <v>-6239055.6500000004</v>
      </c>
      <c r="M24" s="37"/>
      <c r="N24" s="32">
        <f>IF(J24=0,"n/a",IF(AND(L24/J24&lt;1,L24/J24&gt;-1),L24/J24,"n/a"))</f>
        <v>-0.47426462061090446</v>
      </c>
      <c r="O24" s="42"/>
      <c r="P24" s="58"/>
      <c r="Q24" s="58"/>
      <c r="R24" s="58"/>
    </row>
    <row r="25" spans="1:20" x14ac:dyDescent="0.2">
      <c r="A25" s="29" t="s">
        <v>10</v>
      </c>
      <c r="B25" s="47">
        <f>'[5]SAP Download'!B17</f>
        <v>1264725.1299999999</v>
      </c>
      <c r="C25" s="41"/>
      <c r="D25" s="47">
        <f>'[5]SAP Download'!C17</f>
        <v>513000</v>
      </c>
      <c r="E25" s="41"/>
      <c r="F25" s="47">
        <f>B25-D25</f>
        <v>751725.12999999989</v>
      </c>
      <c r="G25" s="41"/>
      <c r="H25" s="49" t="str">
        <f>IF(D25=0,"n/a",IF(AND(F25/D25&lt;1,F25/D25&gt;-1),F25/D25,"n/a"))</f>
        <v>n/a</v>
      </c>
      <c r="I25" s="41"/>
      <c r="J25" s="47">
        <f>'[5]SAP Download'!F17</f>
        <v>2074818</v>
      </c>
      <c r="K25" s="37"/>
      <c r="L25" s="47">
        <f>B25-J25</f>
        <v>-810092.87000000011</v>
      </c>
      <c r="M25" s="41"/>
      <c r="N25" s="49">
        <f>IF(J25=0,"n/a",IF(AND(L25/J25&lt;1,L25/J25&gt;-1),L25/J25,"n/a"))</f>
        <v>-0.39044044827064356</v>
      </c>
      <c r="O25" s="42"/>
      <c r="P25" s="58"/>
      <c r="Q25" s="58"/>
      <c r="R25" s="58"/>
    </row>
    <row r="26" spans="1:20" ht="12.75" customHeight="1" x14ac:dyDescent="0.2">
      <c r="A26" s="29" t="s">
        <v>34</v>
      </c>
      <c r="B26" s="47">
        <f>SUM(B22:B25)</f>
        <v>6346990.8399999999</v>
      </c>
      <c r="C26" s="37"/>
      <c r="D26" s="47">
        <f>SUM(D22:D25)</f>
        <v>4894000</v>
      </c>
      <c r="E26" s="37"/>
      <c r="F26" s="47">
        <f>SUM(F22:F25)</f>
        <v>1452990.8399999999</v>
      </c>
      <c r="G26" s="37"/>
      <c r="H26" s="49">
        <f>IF(D26=0,"n/a",IF(AND(F26/D26&lt;1,F26/D26&gt;-1),F26/D26,"n/a"))</f>
        <v>0.29689228442991417</v>
      </c>
      <c r="I26" s="37"/>
      <c r="J26" s="47">
        <f>SUM(J22:J25)</f>
        <v>14176191.540000001</v>
      </c>
      <c r="K26" s="37"/>
      <c r="L26" s="47">
        <f>SUM(L22:L25)</f>
        <v>-7829200.7000000002</v>
      </c>
      <c r="M26" s="37"/>
      <c r="N26" s="49">
        <f>IF(J26=0,"n/a",IF(AND(L26/J26&lt;1,L26/J26&gt;-1),L26/J26,"n/a"))</f>
        <v>-0.55227814028252042</v>
      </c>
      <c r="O26" s="34"/>
      <c r="P26" s="56"/>
      <c r="Q26" s="56"/>
      <c r="R26" s="56"/>
    </row>
    <row r="27" spans="1:20" ht="6.6" customHeight="1" x14ac:dyDescent="0.2">
      <c r="A27" s="57"/>
      <c r="B27" s="59"/>
      <c r="C27" s="59"/>
      <c r="D27" s="59"/>
      <c r="E27" s="59"/>
      <c r="F27" s="59"/>
      <c r="G27" s="41"/>
      <c r="H27" s="58" t="s">
        <v>6</v>
      </c>
      <c r="I27" s="41"/>
      <c r="J27" s="59"/>
      <c r="K27" s="59"/>
      <c r="L27" s="59"/>
      <c r="M27" s="41"/>
      <c r="N27" s="58" t="s">
        <v>6</v>
      </c>
      <c r="O27" s="42"/>
      <c r="P27" s="58"/>
      <c r="Q27" s="58"/>
      <c r="R27" s="58"/>
    </row>
    <row r="28" spans="1:20" ht="13.5" thickBot="1" x14ac:dyDescent="0.25">
      <c r="A28" s="60" t="s">
        <v>35</v>
      </c>
      <c r="B28" s="61">
        <f>+B26+B20</f>
        <v>205382780.35000002</v>
      </c>
      <c r="C28" s="30"/>
      <c r="D28" s="61">
        <f>+D26+D20</f>
        <v>214146000</v>
      </c>
      <c r="E28" s="30"/>
      <c r="F28" s="61">
        <f>+F26+F20</f>
        <v>-8763219.6499999985</v>
      </c>
      <c r="G28" s="37"/>
      <c r="H28" s="62">
        <f>IF(D28=0,"n/a",IF(AND(F28/D28&lt;1,F28/D28&gt;-1),F28/D28,"n/a"))</f>
        <v>-4.0921705985635964E-2</v>
      </c>
      <c r="I28" s="37"/>
      <c r="J28" s="61">
        <f>+J26+J20</f>
        <v>183641994.95999998</v>
      </c>
      <c r="K28" s="30"/>
      <c r="L28" s="61">
        <f>+L26+L20</f>
        <v>21740785.389999997</v>
      </c>
      <c r="M28" s="37"/>
      <c r="N28" s="62">
        <f>IF(J28=0,"n/a",IF(AND(L28/J28&lt;1,L28/J28&gt;-1),L28/J28,"n/a"))</f>
        <v>0.11838678508548914</v>
      </c>
      <c r="O28" s="34"/>
      <c r="P28" s="56"/>
      <c r="Q28" s="56"/>
      <c r="R28" s="56"/>
    </row>
    <row r="29" spans="1:20" ht="4.1500000000000004" customHeight="1" thickTop="1" x14ac:dyDescent="0.2">
      <c r="A29" s="63"/>
      <c r="B29" s="59"/>
      <c r="C29" s="30"/>
      <c r="D29" s="59"/>
      <c r="E29" s="30"/>
      <c r="F29" s="59"/>
      <c r="G29" s="37"/>
      <c r="H29" s="41"/>
      <c r="I29" s="37"/>
      <c r="J29" s="59"/>
      <c r="K29" s="30"/>
      <c r="L29" s="59"/>
      <c r="M29" s="37"/>
      <c r="N29" s="64"/>
      <c r="O29" s="34"/>
      <c r="P29" s="56"/>
      <c r="Q29" s="56"/>
      <c r="R29" s="56"/>
    </row>
    <row r="30" spans="1:20" ht="12.75" customHeight="1" x14ac:dyDescent="0.2">
      <c r="A30" s="28"/>
      <c r="B30" s="65"/>
      <c r="C30" s="65"/>
      <c r="D30" s="65"/>
      <c r="E30" s="65"/>
      <c r="F30" s="65"/>
      <c r="G30" s="66"/>
      <c r="H30" s="66"/>
      <c r="I30" s="66"/>
      <c r="J30" s="65"/>
      <c r="K30" s="65"/>
      <c r="L30" s="65"/>
      <c r="M30" s="66"/>
      <c r="N30" s="37"/>
      <c r="O30" s="67"/>
      <c r="P30" s="53"/>
      <c r="Q30" s="53"/>
      <c r="R30" s="53"/>
    </row>
    <row r="31" spans="1:20" x14ac:dyDescent="0.2">
      <c r="A31" s="29" t="s">
        <v>36</v>
      </c>
      <c r="B31" s="30">
        <f>'[5]SAP Download'!B20</f>
        <v>8365351.4199999999</v>
      </c>
      <c r="C31" s="30"/>
      <c r="D31" s="30">
        <f>'[5]SAP Download'!C20</f>
        <v>7737765</v>
      </c>
      <c r="E31" s="30"/>
      <c r="F31" s="30"/>
      <c r="G31" s="37"/>
      <c r="H31" s="37"/>
      <c r="I31" s="37"/>
      <c r="J31" s="30">
        <f>'[5]SAP Download'!F20</f>
        <v>7578751.1699999999</v>
      </c>
      <c r="K31" s="30"/>
      <c r="L31" s="30"/>
      <c r="M31" s="37"/>
      <c r="N31" s="37"/>
      <c r="O31" s="56"/>
      <c r="P31" s="33"/>
      <c r="Q31" s="56"/>
      <c r="R31" s="56"/>
    </row>
    <row r="32" spans="1:20" ht="15" x14ac:dyDescent="0.25">
      <c r="A32" s="29" t="s">
        <v>11</v>
      </c>
      <c r="B32" s="37">
        <f>'[5]SAP Download'!B21</f>
        <v>-6826075.2199999997</v>
      </c>
      <c r="C32" s="37"/>
      <c r="D32" s="37">
        <f>'[5]SAP Download'!C21</f>
        <v>-8391846</v>
      </c>
      <c r="E32" s="37"/>
      <c r="F32" s="37"/>
      <c r="G32" s="37"/>
      <c r="H32" s="37"/>
      <c r="I32" s="37"/>
      <c r="J32" s="37">
        <f>'[5]SAP Download'!F21</f>
        <v>-13854388.15</v>
      </c>
      <c r="K32" s="30"/>
      <c r="L32" s="30"/>
      <c r="M32" s="37"/>
      <c r="N32" s="37"/>
      <c r="O32" s="34"/>
      <c r="P32" s="33"/>
      <c r="Q32" s="56"/>
      <c r="R32" s="56"/>
      <c r="T32" s="68"/>
    </row>
    <row r="33" spans="1:20" ht="15" x14ac:dyDescent="0.25">
      <c r="A33" s="29" t="s">
        <v>12</v>
      </c>
      <c r="B33" s="37">
        <f>'[5]SAP Download'!B22</f>
        <v>9520180.8000000007</v>
      </c>
      <c r="C33" s="37"/>
      <c r="D33" s="37">
        <f>'[5]SAP Download'!C22</f>
        <v>10021365</v>
      </c>
      <c r="E33" s="69"/>
      <c r="F33" s="37"/>
      <c r="G33" s="69"/>
      <c r="H33" s="69"/>
      <c r="I33" s="69"/>
      <c r="J33" s="37">
        <f>'[5]SAP Download'!F22</f>
        <v>8443522.1899999995</v>
      </c>
      <c r="K33" s="70"/>
      <c r="L33" s="30"/>
      <c r="M33" s="69"/>
      <c r="N33" s="69"/>
      <c r="O33" s="28"/>
      <c r="P33" s="25"/>
      <c r="Q33" s="28"/>
      <c r="R33" s="28"/>
      <c r="T33" s="68"/>
    </row>
    <row r="34" spans="1:20" x14ac:dyDescent="0.2">
      <c r="A34" s="29" t="s">
        <v>37</v>
      </c>
      <c r="B34" s="37">
        <f>'[5]SAP Download'!B23</f>
        <v>-5005760.75</v>
      </c>
      <c r="C34" s="37"/>
      <c r="D34" s="37">
        <f>'[5]SAP Download'!C23</f>
        <v>-4349699</v>
      </c>
      <c r="E34" s="37"/>
      <c r="F34" s="37"/>
      <c r="G34" s="37"/>
      <c r="H34" s="37"/>
      <c r="I34" s="37"/>
      <c r="J34" s="37">
        <f>'[5]SAP Download'!F23</f>
        <v>-4343132.45</v>
      </c>
      <c r="K34" s="30"/>
      <c r="L34" s="30"/>
      <c r="M34" s="37"/>
      <c r="N34" s="37"/>
      <c r="O34" s="56"/>
      <c r="P34" s="33"/>
      <c r="Q34" s="56"/>
      <c r="R34" s="56"/>
      <c r="T34" s="71"/>
    </row>
    <row r="35" spans="1:20" x14ac:dyDescent="0.2">
      <c r="A35" s="29" t="s">
        <v>13</v>
      </c>
      <c r="B35" s="37">
        <f>'[5]SAP Download'!B24</f>
        <v>1521295.23</v>
      </c>
      <c r="C35" s="37"/>
      <c r="D35" s="37">
        <f>'[5]SAP Download'!C24</f>
        <v>1422931</v>
      </c>
      <c r="E35" s="37"/>
      <c r="F35" s="37"/>
      <c r="G35" s="37"/>
      <c r="H35" s="37"/>
      <c r="I35" s="37"/>
      <c r="J35" s="37">
        <f>'[5]SAP Download'!F24</f>
        <v>1313476.4099999999</v>
      </c>
      <c r="K35" s="30"/>
      <c r="L35" s="30"/>
      <c r="M35" s="37"/>
      <c r="N35" s="37"/>
      <c r="O35" s="56"/>
      <c r="P35" s="33"/>
      <c r="Q35" s="56"/>
      <c r="R35" s="56"/>
      <c r="T35" s="71"/>
    </row>
    <row r="36" spans="1:20" x14ac:dyDescent="0.2">
      <c r="A36" s="29" t="s">
        <v>14</v>
      </c>
      <c r="B36" s="37">
        <f>'[5]SAP Download'!B25</f>
        <v>-567337.63</v>
      </c>
      <c r="C36" s="37"/>
      <c r="D36" s="37">
        <f>'[5]SAP Download'!C25</f>
        <v>-576301</v>
      </c>
      <c r="E36" s="37"/>
      <c r="F36" s="37"/>
      <c r="G36" s="37"/>
      <c r="H36" s="37"/>
      <c r="I36" s="37"/>
      <c r="J36" s="37">
        <f>'[5]SAP Download'!F25</f>
        <v>-501764.31</v>
      </c>
      <c r="K36" s="30"/>
      <c r="L36" s="30"/>
      <c r="M36" s="37"/>
      <c r="N36" s="37"/>
      <c r="O36" s="56"/>
      <c r="P36" s="33"/>
      <c r="Q36" s="56"/>
      <c r="R36" s="56"/>
    </row>
    <row r="37" spans="1:20" x14ac:dyDescent="0.2">
      <c r="A37" s="29" t="s">
        <v>15</v>
      </c>
      <c r="B37" s="37">
        <f>'[5]SAP Download'!B26</f>
        <v>-1825.98</v>
      </c>
      <c r="C37" s="37"/>
      <c r="D37" s="37">
        <f>'[5]SAP Download'!C26</f>
        <v>0</v>
      </c>
      <c r="E37" s="37"/>
      <c r="F37" s="37"/>
      <c r="G37" s="37"/>
      <c r="H37" s="37"/>
      <c r="I37" s="37"/>
      <c r="J37" s="37">
        <f>'[5]SAP Download'!F26</f>
        <v>-684455.82</v>
      </c>
      <c r="K37" s="30"/>
      <c r="L37" s="30"/>
      <c r="M37" s="37"/>
      <c r="N37" s="37"/>
      <c r="O37" s="56"/>
      <c r="P37" s="33"/>
      <c r="Q37" s="56"/>
      <c r="R37" s="56"/>
    </row>
    <row r="38" spans="1:20" x14ac:dyDescent="0.2">
      <c r="A38" s="29" t="s">
        <v>38</v>
      </c>
      <c r="B38" s="37">
        <f>'[5]SAP Download'!B27</f>
        <v>-144030.09</v>
      </c>
      <c r="C38" s="37"/>
      <c r="D38" s="37">
        <f>'[5]SAP Download'!C27</f>
        <v>0</v>
      </c>
      <c r="E38" s="37"/>
      <c r="F38" s="37"/>
      <c r="G38" s="37"/>
      <c r="H38" s="37"/>
      <c r="I38" s="37"/>
      <c r="J38" s="37">
        <f>'[5]SAP Download'!F27</f>
        <v>-339726.34</v>
      </c>
      <c r="K38" s="30"/>
      <c r="L38" s="30"/>
      <c r="M38" s="37"/>
      <c r="N38" s="37"/>
      <c r="O38" s="56"/>
      <c r="P38" s="33"/>
      <c r="Q38" s="56"/>
      <c r="R38" s="56"/>
    </row>
    <row r="39" spans="1:20" x14ac:dyDescent="0.2">
      <c r="A39" s="29" t="s">
        <v>16</v>
      </c>
      <c r="B39" s="37">
        <f>'[5]SAP Download'!B28</f>
        <v>5088969.5199999996</v>
      </c>
      <c r="C39" s="37"/>
      <c r="D39" s="37">
        <f>'[5]SAP Download'!C28</f>
        <v>5397698</v>
      </c>
      <c r="E39" s="37"/>
      <c r="F39" s="37"/>
      <c r="G39" s="37"/>
      <c r="H39" s="37"/>
      <c r="I39" s="37"/>
      <c r="J39" s="37">
        <f>'[5]SAP Download'!F28</f>
        <v>4176182</v>
      </c>
      <c r="K39" s="30"/>
      <c r="L39" s="30"/>
      <c r="M39" s="37"/>
      <c r="N39" s="37"/>
      <c r="O39" s="56"/>
      <c r="P39" s="33"/>
      <c r="Q39" s="56"/>
      <c r="R39" s="56"/>
    </row>
    <row r="40" spans="1:20" x14ac:dyDescent="0.2">
      <c r="A40" s="29" t="s">
        <v>17</v>
      </c>
      <c r="B40" s="37">
        <f>'[5]SAP Download'!B29</f>
        <v>2100652.44</v>
      </c>
      <c r="C40" s="37"/>
      <c r="D40" s="37">
        <f>'[5]SAP Download'!C29</f>
        <v>0</v>
      </c>
      <c r="E40" s="37"/>
      <c r="F40" s="37"/>
      <c r="G40" s="37"/>
      <c r="H40" s="37"/>
      <c r="I40" s="37"/>
      <c r="J40" s="37">
        <f>'[5]SAP Download'!F29</f>
        <v>0</v>
      </c>
      <c r="K40" s="30"/>
      <c r="L40" s="30"/>
      <c r="M40" s="37"/>
      <c r="N40" s="37"/>
      <c r="O40" s="56"/>
      <c r="P40" s="33"/>
      <c r="Q40" s="56"/>
      <c r="R40" s="56"/>
    </row>
    <row r="41" spans="1:20" x14ac:dyDescent="0.2">
      <c r="A41" s="29" t="s">
        <v>18</v>
      </c>
      <c r="B41" s="37">
        <f>'[5]SAP Download'!B30</f>
        <v>-12264610.689999999</v>
      </c>
      <c r="C41" s="37"/>
      <c r="D41" s="37">
        <f>'[5]SAP Download'!C30</f>
        <v>0</v>
      </c>
      <c r="E41" s="37"/>
      <c r="F41" s="37"/>
      <c r="G41" s="37"/>
      <c r="H41" s="37"/>
      <c r="I41" s="37"/>
      <c r="J41" s="37">
        <f>'[5]SAP Download'!F30</f>
        <v>0</v>
      </c>
      <c r="K41" s="30"/>
      <c r="L41" s="30"/>
      <c r="M41" s="37"/>
      <c r="N41" s="37"/>
      <c r="O41" s="56"/>
      <c r="P41" s="33"/>
      <c r="Q41" s="56"/>
      <c r="R41" s="56"/>
    </row>
    <row r="42" spans="1:20" x14ac:dyDescent="0.2">
      <c r="A42" s="72"/>
      <c r="B42" s="30"/>
      <c r="C42" s="73"/>
      <c r="D42" s="30"/>
      <c r="E42" s="74"/>
      <c r="F42" s="30"/>
      <c r="G42" s="75"/>
      <c r="H42" s="75"/>
      <c r="I42" s="75"/>
      <c r="J42" s="30"/>
      <c r="K42" s="74"/>
      <c r="L42" s="74"/>
      <c r="M42" s="75"/>
      <c r="N42" s="75"/>
      <c r="O42" s="9"/>
      <c r="P42" s="9"/>
      <c r="Q42" s="9"/>
      <c r="R42" s="9"/>
    </row>
    <row r="43" spans="1:20" ht="12.75" customHeight="1" x14ac:dyDescent="0.2">
      <c r="A43" s="16"/>
      <c r="B43" s="74"/>
      <c r="C43" s="74"/>
      <c r="D43" s="74"/>
      <c r="E43" s="74"/>
      <c r="F43" s="76" t="s">
        <v>22</v>
      </c>
      <c r="G43" s="12"/>
      <c r="H43" s="12"/>
      <c r="I43" s="11"/>
      <c r="J43" s="74"/>
      <c r="K43" s="74"/>
      <c r="L43" s="76" t="str">
        <f>"VARIANCE FROM "&amp;'[5]Input Tab'!B2</f>
        <v>VARIANCE FROM 2015</v>
      </c>
      <c r="M43" s="12"/>
      <c r="N43" s="12"/>
      <c r="O43" s="11"/>
      <c r="P43" s="11"/>
      <c r="Q43" s="9"/>
      <c r="R43" s="9"/>
    </row>
    <row r="44" spans="1:20" x14ac:dyDescent="0.2">
      <c r="A44" s="11"/>
      <c r="B44" s="77" t="s">
        <v>24</v>
      </c>
      <c r="C44" s="74"/>
      <c r="D44" s="77"/>
      <c r="E44" s="78"/>
      <c r="F44" s="77"/>
      <c r="G44" s="9"/>
      <c r="H44" s="9"/>
      <c r="I44" s="11"/>
      <c r="J44" s="77" t="s">
        <v>24</v>
      </c>
      <c r="K44" s="74"/>
      <c r="L44" s="74"/>
      <c r="M44" s="9"/>
      <c r="N44" s="9"/>
      <c r="O44" s="79"/>
      <c r="P44" s="11"/>
      <c r="Q44" s="9"/>
      <c r="R44" s="9"/>
    </row>
    <row r="45" spans="1:20" x14ac:dyDescent="0.2">
      <c r="A45" s="20" t="s">
        <v>39</v>
      </c>
      <c r="B45" s="21">
        <f>'[5]Input Tab'!B1</f>
        <v>2016</v>
      </c>
      <c r="C45" s="74"/>
      <c r="D45" s="80" t="s">
        <v>26</v>
      </c>
      <c r="E45" s="74"/>
      <c r="F45" s="80" t="s">
        <v>27</v>
      </c>
      <c r="G45" s="11"/>
      <c r="H45" s="23" t="s">
        <v>28</v>
      </c>
      <c r="I45" s="11"/>
      <c r="J45" s="21">
        <f>'[5]Input Tab'!B2</f>
        <v>2015</v>
      </c>
      <c r="K45" s="75"/>
      <c r="L45" s="81" t="s">
        <v>27</v>
      </c>
      <c r="M45" s="11"/>
      <c r="N45" s="23" t="s">
        <v>28</v>
      </c>
      <c r="O45" s="17"/>
      <c r="P45" s="11"/>
      <c r="Q45" s="9"/>
      <c r="R45" s="9"/>
    </row>
    <row r="46" spans="1:20" ht="6" customHeight="1" x14ac:dyDescent="0.2">
      <c r="A46" s="25"/>
      <c r="B46" s="82"/>
      <c r="C46" s="70"/>
      <c r="D46" s="82"/>
      <c r="E46" s="70"/>
      <c r="F46" s="82"/>
      <c r="G46" s="69"/>
      <c r="H46" s="83"/>
      <c r="I46" s="69"/>
      <c r="J46" s="83"/>
      <c r="K46" s="69"/>
      <c r="L46" s="83"/>
      <c r="M46" s="69"/>
      <c r="N46" s="83"/>
      <c r="O46" s="26"/>
      <c r="P46" s="25"/>
      <c r="Q46" s="28"/>
      <c r="R46" s="28"/>
    </row>
    <row r="47" spans="1:20" ht="12.75" customHeight="1" x14ac:dyDescent="0.2">
      <c r="A47" s="29" t="s">
        <v>0</v>
      </c>
      <c r="B47" s="84">
        <f>'[5]SAP Download'!B33</f>
        <v>964027579</v>
      </c>
      <c r="C47" s="84"/>
      <c r="D47" s="84">
        <f>'[5]SAP Download'!C33</f>
        <v>1029867000</v>
      </c>
      <c r="E47" s="84"/>
      <c r="F47" s="84">
        <f>B47-D47</f>
        <v>-65839421</v>
      </c>
      <c r="G47" s="48"/>
      <c r="H47" s="55">
        <f>IF(D47=0,"n/a",IF(AND(F47/D47&lt;1,F47/D47&gt;-1),F47/D47,"n/a"))</f>
        <v>-6.3930023002970293E-2</v>
      </c>
      <c r="I47" s="48"/>
      <c r="J47" s="84">
        <f>'[5]SAP Download'!F33</f>
        <v>876234066</v>
      </c>
      <c r="K47" s="84"/>
      <c r="L47" s="84">
        <f>+B47-J47</f>
        <v>87793513</v>
      </c>
      <c r="M47" s="48"/>
      <c r="N47" s="55">
        <f>IF(J47=0,"n/a",IF(AND(L47/J47&lt;1,L47/J47&gt;-1),L47/J47,"n/a"))</f>
        <v>0.10019413351591834</v>
      </c>
      <c r="O47" s="85"/>
      <c r="P47" s="25"/>
      <c r="Q47" s="28"/>
      <c r="R47" s="28"/>
    </row>
    <row r="48" spans="1:20" x14ac:dyDescent="0.2">
      <c r="A48" s="29" t="s">
        <v>1</v>
      </c>
      <c r="B48" s="84">
        <f>'[5]SAP Download'!B34</f>
        <v>752609949.43599999</v>
      </c>
      <c r="C48" s="84"/>
      <c r="D48" s="84">
        <f>'[5]SAP Download'!C34</f>
        <v>777238000</v>
      </c>
      <c r="E48" s="84"/>
      <c r="F48" s="84">
        <f>B48-D48</f>
        <v>-24628050.56400001</v>
      </c>
      <c r="G48" s="48"/>
      <c r="H48" s="55">
        <f>IF(D48=0,"n/a",IF(AND(F48/D48&lt;1,F48/D48&gt;-1),F48/D48,"n/a"))</f>
        <v>-3.1686626958537807E-2</v>
      </c>
      <c r="I48" s="48"/>
      <c r="J48" s="84">
        <f>'[5]SAP Download'!F34</f>
        <v>707463002.64300001</v>
      </c>
      <c r="K48" s="84"/>
      <c r="L48" s="84">
        <f>+B48-J48</f>
        <v>45146946.792999983</v>
      </c>
      <c r="M48" s="48"/>
      <c r="N48" s="55">
        <f>IF(J48=0,"n/a",IF(AND(L48/J48&lt;1,L48/J48&gt;-1),L48/J48,"n/a"))</f>
        <v>6.3815276027631415E-2</v>
      </c>
      <c r="O48" s="85"/>
      <c r="P48" s="25"/>
      <c r="Q48" s="28"/>
      <c r="R48" s="28"/>
    </row>
    <row r="49" spans="1:18" ht="12.75" customHeight="1" x14ac:dyDescent="0.2">
      <c r="A49" s="29" t="s">
        <v>2</v>
      </c>
      <c r="B49" s="84">
        <f>'[5]SAP Download'!B35</f>
        <v>105613155.486</v>
      </c>
      <c r="C49" s="84"/>
      <c r="D49" s="84">
        <f>'[5]SAP Download'!C35</f>
        <v>103693000</v>
      </c>
      <c r="E49" s="84"/>
      <c r="F49" s="84">
        <f>B49-D49</f>
        <v>1920155.4860000014</v>
      </c>
      <c r="G49" s="48"/>
      <c r="H49" s="55">
        <f>IF(D49=0,"n/a",IF(AND(F49/D49&lt;1,F49/D49&gt;-1),F49/D49,"n/a"))</f>
        <v>1.8517696334371669E-2</v>
      </c>
      <c r="I49" s="48"/>
      <c r="J49" s="84">
        <f>'[5]SAP Download'!F35</f>
        <v>95706945.408999994</v>
      </c>
      <c r="K49" s="84"/>
      <c r="L49" s="84">
        <f>+B49-J49</f>
        <v>9906210.077000007</v>
      </c>
      <c r="M49" s="48"/>
      <c r="N49" s="55">
        <f>IF(J49=0,"n/a",IF(AND(L49/J49&lt;1,L49/J49&gt;-1),L49/J49,"n/a"))</f>
        <v>0.10350565504589239</v>
      </c>
      <c r="O49" s="85"/>
      <c r="P49" s="25"/>
      <c r="Q49" s="28"/>
      <c r="R49" s="28"/>
    </row>
    <row r="50" spans="1:18" x14ac:dyDescent="0.2">
      <c r="A50" s="29" t="s">
        <v>3</v>
      </c>
      <c r="B50" s="84">
        <f>'[5]SAP Download'!B36</f>
        <v>6755137.3169999998</v>
      </c>
      <c r="C50" s="84"/>
      <c r="D50" s="84">
        <f>'[5]SAP Download'!C36</f>
        <v>7148000</v>
      </c>
      <c r="E50" s="84"/>
      <c r="F50" s="84">
        <f>B50-D50</f>
        <v>-392862.68300000019</v>
      </c>
      <c r="G50" s="48"/>
      <c r="H50" s="55">
        <f>IF(D50=0,"n/a",IF(AND(F50/D50&lt;1,F50/D50&gt;-1),F50/D50,"n/a"))</f>
        <v>-5.496120355344155E-2</v>
      </c>
      <c r="I50" s="48"/>
      <c r="J50" s="84">
        <f>'[5]SAP Download'!F36</f>
        <v>5053978.6749999998</v>
      </c>
      <c r="K50" s="84"/>
      <c r="L50" s="84">
        <f>+B50-J50</f>
        <v>1701158.642</v>
      </c>
      <c r="M50" s="48"/>
      <c r="N50" s="55">
        <f>IF(J50=0,"n/a",IF(AND(L50/J50&lt;1,L50/J50&gt;-1),L50/J50,"n/a"))</f>
        <v>0.33659790659880456</v>
      </c>
      <c r="O50" s="85"/>
      <c r="P50" s="86"/>
      <c r="Q50" s="28"/>
      <c r="R50" s="28"/>
    </row>
    <row r="51" spans="1:18" x14ac:dyDescent="0.2">
      <c r="A51" s="29" t="s">
        <v>4</v>
      </c>
      <c r="B51" s="84">
        <f>'[5]SAP Download'!B37</f>
        <v>816420</v>
      </c>
      <c r="C51" s="87"/>
      <c r="D51" s="84">
        <f>'[5]SAP Download'!C37</f>
        <v>784000</v>
      </c>
      <c r="E51" s="87"/>
      <c r="F51" s="84">
        <f>B51-D51</f>
        <v>32420</v>
      </c>
      <c r="G51" s="88"/>
      <c r="H51" s="55">
        <f>IF(D51=0,"n/a",IF(AND(F51/D51&lt;1,F51/D51&gt;-1),F51/D51,"n/a"))</f>
        <v>4.1352040816326534E-2</v>
      </c>
      <c r="I51" s="88"/>
      <c r="J51" s="84">
        <f>'[5]SAP Download'!F37</f>
        <v>738810</v>
      </c>
      <c r="K51" s="87"/>
      <c r="L51" s="84">
        <f>+B51-J51</f>
        <v>77610</v>
      </c>
      <c r="M51" s="88"/>
      <c r="N51" s="55">
        <f>IF(J51=0,"n/a",IF(AND(L51/J51&lt;1,L51/J51&gt;-1),L51/J51,"n/a"))</f>
        <v>0.1050473058025744</v>
      </c>
      <c r="O51" s="85"/>
      <c r="P51" s="25"/>
      <c r="Q51" s="28"/>
      <c r="R51" s="28"/>
    </row>
    <row r="52" spans="1:18" ht="6" customHeight="1" x14ac:dyDescent="0.2">
      <c r="A52" s="25"/>
      <c r="B52" s="89"/>
      <c r="C52" s="90"/>
      <c r="D52" s="89"/>
      <c r="E52" s="90"/>
      <c r="F52" s="89"/>
      <c r="G52" s="91"/>
      <c r="H52" s="92"/>
      <c r="I52" s="91"/>
      <c r="J52" s="89"/>
      <c r="K52" s="90"/>
      <c r="L52" s="89"/>
      <c r="M52" s="91"/>
      <c r="N52" s="92"/>
      <c r="O52" s="9"/>
      <c r="P52" s="9"/>
      <c r="Q52" s="9"/>
      <c r="R52" s="9"/>
    </row>
    <row r="53" spans="1:18" ht="12.75" customHeight="1" x14ac:dyDescent="0.2">
      <c r="A53" s="46" t="s">
        <v>31</v>
      </c>
      <c r="B53" s="93">
        <f>SUM(B47:B52)</f>
        <v>1829822241.2389998</v>
      </c>
      <c r="C53" s="84"/>
      <c r="D53" s="93">
        <f>SUM(D47:D52)</f>
        <v>1918730000</v>
      </c>
      <c r="E53" s="84"/>
      <c r="F53" s="93">
        <f>SUM(F47:F52)</f>
        <v>-88907758.761000007</v>
      </c>
      <c r="G53" s="48"/>
      <c r="H53" s="49">
        <f>IF(D53=0,"n/a",IF(AND(F53/D53&lt;1,F53/D53&gt;-1),F53/D53,"n/a"))</f>
        <v>-4.6336774200121958E-2</v>
      </c>
      <c r="I53" s="48"/>
      <c r="J53" s="93">
        <f>SUM(J47:J52)</f>
        <v>1685196802.727</v>
      </c>
      <c r="K53" s="84"/>
      <c r="L53" s="93">
        <f>SUM(L47:L52)</f>
        <v>144625438.51199999</v>
      </c>
      <c r="M53" s="48"/>
      <c r="N53" s="49">
        <f>IF(J53=0,"n/a",IF(AND(L53/J53&lt;1,L53/J53&gt;-1),L53/J53,"n/a"))</f>
        <v>8.5821097143055261E-2</v>
      </c>
      <c r="O53" s="85"/>
      <c r="P53" s="25"/>
      <c r="Q53" s="28"/>
      <c r="R53" s="28"/>
    </row>
    <row r="54" spans="1:18" ht="12.75" customHeight="1" x14ac:dyDescent="0.2">
      <c r="A54" s="29" t="s">
        <v>32</v>
      </c>
      <c r="B54" s="84">
        <f>'[5]SAP Download'!B39</f>
        <v>163429294.692</v>
      </c>
      <c r="C54" s="87"/>
      <c r="D54" s="84">
        <f>'[5]SAP Download'!C39</f>
        <v>176668000</v>
      </c>
      <c r="E54" s="87"/>
      <c r="F54" s="84">
        <f>B54-D54</f>
        <v>-13238705.307999998</v>
      </c>
      <c r="G54" s="88"/>
      <c r="H54" s="55">
        <f>IF(D54=0,"n/a",IF(AND(F54/D54&lt;1,F54/D54&gt;-1),F54/D54,"n/a"))</f>
        <v>-7.4935502230171841E-2</v>
      </c>
      <c r="I54" s="88"/>
      <c r="J54" s="84">
        <f>'[5]SAP Download'!F39</f>
        <v>133750243.93099999</v>
      </c>
      <c r="K54" s="87"/>
      <c r="L54" s="84">
        <f>+B54-J54</f>
        <v>29679050.761000007</v>
      </c>
      <c r="M54" s="88"/>
      <c r="N54" s="55">
        <f>IF(J54=0,"n/a",IF(AND(L54/J54&lt;1,L54/J54&gt;-1),L54/J54,"n/a"))</f>
        <v>0.22189904024631943</v>
      </c>
      <c r="O54" s="85"/>
      <c r="P54" s="25"/>
      <c r="Q54" s="28"/>
      <c r="R54" s="28"/>
    </row>
    <row r="55" spans="1:18" x14ac:dyDescent="0.2">
      <c r="A55" s="29" t="s">
        <v>5</v>
      </c>
      <c r="B55" s="84">
        <f>'[5]SAP Download'!B40</f>
        <v>165110000</v>
      </c>
      <c r="C55" s="87"/>
      <c r="D55" s="84">
        <f>'[5]SAP Download'!C40</f>
        <v>0</v>
      </c>
      <c r="E55" s="87"/>
      <c r="F55" s="84">
        <f>B55-D55</f>
        <v>165110000</v>
      </c>
      <c r="G55" s="88"/>
      <c r="H55" s="55" t="str">
        <f>IF(D55=0,"n/a",IF(AND(F55/D55&lt;1,F55/D55&gt;-1),F55/D55,"n/a"))</f>
        <v>n/a</v>
      </c>
      <c r="I55" s="88"/>
      <c r="J55" s="84">
        <f>'[5]SAP Download'!F40</f>
        <v>129887000</v>
      </c>
      <c r="K55" s="87"/>
      <c r="L55" s="84">
        <f>+B55-J55</f>
        <v>35223000</v>
      </c>
      <c r="M55" s="88"/>
      <c r="N55" s="55">
        <f>IF(J55=0,"n/a",IF(AND(L55/J55&lt;1,L55/J55&gt;-1),L55/J55,"n/a"))</f>
        <v>0.27118187347463563</v>
      </c>
      <c r="O55" s="85"/>
      <c r="P55" s="25"/>
      <c r="Q55" s="28"/>
      <c r="R55" s="28"/>
    </row>
    <row r="56" spans="1:18" ht="6" customHeight="1" x14ac:dyDescent="0.2">
      <c r="A56" s="9"/>
      <c r="B56" s="94"/>
      <c r="C56" s="84"/>
      <c r="D56" s="94"/>
      <c r="E56" s="84"/>
      <c r="F56" s="94"/>
      <c r="G56" s="48"/>
      <c r="H56" s="95"/>
      <c r="I56" s="48"/>
      <c r="J56" s="94"/>
      <c r="K56" s="84"/>
      <c r="L56" s="94"/>
      <c r="M56" s="48"/>
      <c r="N56" s="95"/>
      <c r="O56" s="9"/>
      <c r="P56" s="9"/>
      <c r="Q56" s="9"/>
      <c r="R56" s="9"/>
    </row>
    <row r="57" spans="1:18" ht="13.5" thickBot="1" x14ac:dyDescent="0.25">
      <c r="A57" s="46" t="s">
        <v>41</v>
      </c>
      <c r="B57" s="96">
        <f>SUM(B53:B55)</f>
        <v>2158361535.9309998</v>
      </c>
      <c r="C57" s="84"/>
      <c r="D57" s="96">
        <f>SUM(D53:D55)</f>
        <v>2095398000</v>
      </c>
      <c r="E57" s="84"/>
      <c r="F57" s="96">
        <f>SUM(F53:F55)</f>
        <v>62963535.930999994</v>
      </c>
      <c r="G57" s="48"/>
      <c r="H57" s="62">
        <f>IF(D57=0,"n/a",IF(AND(F57/D57&lt;1,F57/D57&gt;-1),F57/D57,"n/a"))</f>
        <v>3.0048485266760776E-2</v>
      </c>
      <c r="I57" s="48"/>
      <c r="J57" s="96">
        <f>SUM(J53:J55)</f>
        <v>1948834046.658</v>
      </c>
      <c r="K57" s="84"/>
      <c r="L57" s="96">
        <f>SUM(L53:L55)</f>
        <v>209527489.273</v>
      </c>
      <c r="M57" s="48"/>
      <c r="N57" s="62">
        <f>IF(J57=0,"n/a",IF(AND(L57/J57&lt;1,L57/J57&gt;-1),L57/J57,"n/a"))</f>
        <v>0.10751427995231956</v>
      </c>
      <c r="O57" s="85"/>
      <c r="P57" s="28"/>
      <c r="Q57" s="28"/>
      <c r="R57" s="28"/>
    </row>
    <row r="58" spans="1:18" ht="12.75" customHeight="1" thickTop="1" x14ac:dyDescent="0.2">
      <c r="A58" s="11"/>
      <c r="B58" s="97"/>
      <c r="C58" s="98"/>
      <c r="D58" s="97"/>
      <c r="E58" s="98"/>
      <c r="F58" s="97"/>
      <c r="G58" s="99"/>
      <c r="H58" s="97"/>
      <c r="I58" s="98"/>
      <c r="J58" s="97"/>
      <c r="K58" s="98"/>
      <c r="L58" s="97"/>
      <c r="M58" s="98"/>
      <c r="N58" s="97"/>
      <c r="O58" s="79"/>
      <c r="P58" s="9"/>
      <c r="Q58" s="9"/>
      <c r="R58" s="9"/>
    </row>
    <row r="59" spans="1:18" x14ac:dyDescent="0.2">
      <c r="A59" s="100"/>
      <c r="B59" s="101"/>
      <c r="C59" s="101"/>
      <c r="D59" s="101"/>
      <c r="E59" s="101"/>
      <c r="F59" s="101"/>
      <c r="G59" s="101"/>
      <c r="H59" s="101"/>
      <c r="I59" s="101"/>
      <c r="J59" s="101"/>
      <c r="K59" s="101"/>
      <c r="L59" s="101"/>
      <c r="M59" s="101"/>
      <c r="N59" s="101"/>
      <c r="O59" s="101"/>
      <c r="P59" s="101"/>
      <c r="Q59" s="101"/>
      <c r="R59" s="101"/>
    </row>
    <row r="60" spans="1:18" x14ac:dyDescent="0.2">
      <c r="A60" s="100" t="s">
        <v>40</v>
      </c>
      <c r="B60" s="101"/>
      <c r="C60" s="101"/>
      <c r="D60" s="101"/>
      <c r="E60" s="101"/>
      <c r="F60" s="101"/>
      <c r="G60" s="101"/>
      <c r="H60" s="101"/>
      <c r="I60" s="101"/>
      <c r="J60" s="101"/>
      <c r="K60" s="101"/>
      <c r="L60" s="101"/>
      <c r="M60" s="101"/>
      <c r="N60" s="101"/>
      <c r="O60" s="101"/>
      <c r="P60" s="101"/>
      <c r="Q60" s="101"/>
      <c r="R60" s="101"/>
    </row>
  </sheetData>
  <mergeCells count="2">
    <mergeCell ref="A59:R59"/>
    <mergeCell ref="A60:R60"/>
  </mergeCells>
  <pageMargins left="0.7" right="0.7" top="0.75" bottom="0.75" header="0.3" footer="0.3"/>
  <pageSetup scale="71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60"/>
  <sheetViews>
    <sheetView workbookViewId="0">
      <selection activeCell="H47" sqref="H47"/>
    </sheetView>
  </sheetViews>
  <sheetFormatPr defaultRowHeight="15" x14ac:dyDescent="0.25"/>
  <cols>
    <col min="1" max="1" width="41.85546875" style="104" customWidth="1"/>
    <col min="2" max="2" width="17" style="104" bestFit="1" customWidth="1"/>
    <col min="3" max="3" width="0.85546875" style="104" customWidth="1"/>
    <col min="4" max="4" width="17" style="104" bestFit="1" customWidth="1"/>
    <col min="5" max="5" width="0.7109375" style="104" customWidth="1"/>
    <col min="6" max="6" width="16.140625" style="104" customWidth="1"/>
    <col min="7" max="7" width="0.7109375" style="104" customWidth="1"/>
    <col min="8" max="8" width="8.140625" style="104" bestFit="1" customWidth="1"/>
    <col min="9" max="9" width="0.7109375" style="104" customWidth="1"/>
    <col min="10" max="10" width="17" style="104" bestFit="1" customWidth="1"/>
    <col min="11" max="11" width="0.7109375" style="104" customWidth="1"/>
    <col min="12" max="12" width="16.28515625" style="104" bestFit="1" customWidth="1"/>
    <col min="13" max="13" width="0.7109375" style="104" customWidth="1"/>
    <col min="14" max="14" width="7.7109375" style="104" customWidth="1"/>
    <col min="15" max="15" width="0.7109375" style="104" customWidth="1"/>
    <col min="16" max="16" width="7.7109375" style="104" customWidth="1"/>
    <col min="17" max="17" width="9.28515625" style="104" customWidth="1"/>
    <col min="18" max="18" width="7.42578125" style="104" customWidth="1"/>
    <col min="19" max="19" width="9.140625" style="104"/>
    <col min="20" max="20" width="16.42578125" style="104" bestFit="1" customWidth="1"/>
    <col min="21" max="16384" width="9.140625" style="104"/>
  </cols>
  <sheetData>
    <row r="1" spans="1:20" x14ac:dyDescent="0.2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20" x14ac:dyDescent="0.2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20" x14ac:dyDescent="0.25">
      <c r="A3" s="1" t="str">
        <f>"MONTH OF "&amp;'[6]Input Tab'!B3&amp;" "&amp;'[6]Input Tab'!B1</f>
        <v>MONTH OF MARCH 2016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20" x14ac:dyDescent="0.25">
      <c r="A4" s="5" t="s">
        <v>21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20" x14ac:dyDescent="0.25">
      <c r="A5" s="7" t="s">
        <v>6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20" x14ac:dyDescent="0.25">
      <c r="A6" s="10" t="s">
        <v>6</v>
      </c>
      <c r="B6" s="11"/>
      <c r="C6" s="11"/>
      <c r="D6" s="11"/>
      <c r="E6" s="11"/>
      <c r="F6" s="12" t="s">
        <v>22</v>
      </c>
      <c r="G6" s="12"/>
      <c r="H6" s="12"/>
      <c r="I6" s="11"/>
      <c r="J6" s="11"/>
      <c r="K6" s="9"/>
      <c r="L6" s="12" t="str">
        <f>"VARIANCE FROM "&amp;'[6]Input Tab'!B2</f>
        <v>VARIANCE FROM 2015</v>
      </c>
      <c r="M6" s="12"/>
      <c r="N6" s="12"/>
      <c r="O6" s="13"/>
      <c r="P6" s="14" t="s">
        <v>23</v>
      </c>
      <c r="Q6" s="15"/>
      <c r="R6" s="15"/>
    </row>
    <row r="7" spans="1:20" x14ac:dyDescent="0.25">
      <c r="A7" s="16"/>
      <c r="B7" s="17" t="s">
        <v>24</v>
      </c>
      <c r="C7" s="11"/>
      <c r="D7" s="18"/>
      <c r="E7" s="16"/>
      <c r="F7" s="9"/>
      <c r="G7" s="9"/>
      <c r="H7" s="9"/>
      <c r="I7" s="11"/>
      <c r="J7" s="17" t="s">
        <v>24</v>
      </c>
      <c r="K7" s="9"/>
      <c r="L7" s="9"/>
      <c r="M7" s="9"/>
      <c r="N7" s="9"/>
      <c r="O7" s="9"/>
      <c r="P7" s="9"/>
      <c r="Q7" s="19"/>
      <c r="R7" s="9"/>
    </row>
    <row r="8" spans="1:20" ht="13.5" customHeight="1" x14ac:dyDescent="0.25">
      <c r="A8" s="20" t="s">
        <v>25</v>
      </c>
      <c r="B8" s="21">
        <f>'[6]Input Tab'!B1</f>
        <v>2016</v>
      </c>
      <c r="C8" s="11"/>
      <c r="D8" s="22" t="s">
        <v>26</v>
      </c>
      <c r="E8" s="11"/>
      <c r="F8" s="22" t="s">
        <v>27</v>
      </c>
      <c r="G8" s="11"/>
      <c r="H8" s="23" t="s">
        <v>28</v>
      </c>
      <c r="I8" s="11"/>
      <c r="J8" s="21">
        <f>'[6]Input Tab'!B2</f>
        <v>2015</v>
      </c>
      <c r="K8" s="9"/>
      <c r="L8" s="22" t="s">
        <v>27</v>
      </c>
      <c r="M8" s="11"/>
      <c r="N8" s="23" t="s">
        <v>28</v>
      </c>
      <c r="O8" s="24"/>
      <c r="P8" s="21">
        <f>'[6]Input Tab'!B1</f>
        <v>2016</v>
      </c>
      <c r="Q8" s="22" t="s">
        <v>29</v>
      </c>
      <c r="R8" s="21">
        <f>'[6]Input Tab'!B2</f>
        <v>2015</v>
      </c>
    </row>
    <row r="9" spans="1:20" ht="6.6" customHeight="1" x14ac:dyDescent="0.25">
      <c r="A9" s="25"/>
      <c r="B9" s="26"/>
      <c r="C9" s="25"/>
      <c r="D9" s="26"/>
      <c r="E9" s="25"/>
      <c r="F9" s="26"/>
      <c r="G9" s="25"/>
      <c r="H9" s="27"/>
      <c r="I9" s="25"/>
      <c r="J9" s="26"/>
      <c r="K9" s="28"/>
      <c r="L9" s="26"/>
      <c r="M9" s="25"/>
      <c r="N9" s="27"/>
      <c r="O9" s="26"/>
      <c r="P9" s="26"/>
      <c r="Q9" s="26"/>
      <c r="R9" s="26"/>
    </row>
    <row r="10" spans="1:20" x14ac:dyDescent="0.25">
      <c r="A10" s="29" t="s">
        <v>0</v>
      </c>
      <c r="B10" s="30">
        <f>'[6]SAP Download'!B4</f>
        <v>105792090.38</v>
      </c>
      <c r="C10" s="30"/>
      <c r="D10" s="30">
        <f>'[6]SAP Download'!C4</f>
        <v>111991000</v>
      </c>
      <c r="E10" s="30"/>
      <c r="F10" s="30">
        <f>B10-D10</f>
        <v>-6198909.6200000048</v>
      </c>
      <c r="G10" s="31"/>
      <c r="H10" s="32">
        <f>IF(D10=0,"n/a",IF(AND(F10/D10&lt;1,F10/D10&gt;-1),F10/D10,"n/a"))</f>
        <v>-5.5351855238367415E-2</v>
      </c>
      <c r="I10" s="33"/>
      <c r="J10" s="30">
        <f>'[6]SAP Download'!F4</f>
        <v>89309970.409999996</v>
      </c>
      <c r="K10" s="30"/>
      <c r="L10" s="30">
        <f>B10-J10</f>
        <v>16482119.969999999</v>
      </c>
      <c r="M10" s="33"/>
      <c r="N10" s="32">
        <f>IF(J10=0,"n/a",IF(AND(L10/J10&lt;1,L10/J10&gt;-1),L10/J10,"n/a"))</f>
        <v>0.18454960733202194</v>
      </c>
      <c r="O10" s="34"/>
      <c r="P10" s="35">
        <f>IF(B47=0,"n/a",B10/B47)</f>
        <v>0.1103952201065173</v>
      </c>
      <c r="Q10" s="36">
        <f>IF(D47=0,"n/a",D10/D47)</f>
        <v>0.11184448372631853</v>
      </c>
      <c r="R10" s="36">
        <f>IF(J47=0,"n/a",J10/J47)</f>
        <v>9.805948967854515E-2</v>
      </c>
      <c r="T10" s="105"/>
    </row>
    <row r="11" spans="1:20" x14ac:dyDescent="0.25">
      <c r="A11" s="29" t="s">
        <v>1</v>
      </c>
      <c r="B11" s="37">
        <f>'[6]SAP Download'!B5</f>
        <v>74775111.780000001</v>
      </c>
      <c r="C11" s="37"/>
      <c r="D11" s="37">
        <f>'[6]SAP Download'!C5</f>
        <v>80352000</v>
      </c>
      <c r="E11" s="37"/>
      <c r="F11" s="37">
        <f>B11-D11</f>
        <v>-5576888.2199999988</v>
      </c>
      <c r="G11" s="37"/>
      <c r="H11" s="32">
        <f>IF(D11=0,"n/a",IF(AND(F11/D11&lt;1,F11/D11&gt;-1),F11/D11,"n/a"))</f>
        <v>-6.9405717592592578E-2</v>
      </c>
      <c r="I11" s="37"/>
      <c r="J11" s="37">
        <f>'[6]SAP Download'!F5</f>
        <v>73493662.090000004</v>
      </c>
      <c r="K11" s="37"/>
      <c r="L11" s="37">
        <f>B11-J11</f>
        <v>1281449.6899999976</v>
      </c>
      <c r="M11" s="37"/>
      <c r="N11" s="32">
        <f>IF(J11=0,"n/a",IF(AND(L11/J11&lt;1,L11/J11&gt;-1),L11/J11,"n/a"))</f>
        <v>1.7436193183988303E-2</v>
      </c>
      <c r="O11" s="34"/>
      <c r="P11" s="38">
        <f>IF(B48=0,"n/a",B11/B48)</f>
        <v>0.10182476612937706</v>
      </c>
      <c r="Q11" s="39">
        <f>IF(D48=0,"n/a",D11/D48)</f>
        <v>9.8995775381897341E-2</v>
      </c>
      <c r="R11" s="39">
        <f>IF(J48=0,"n/a",J11/J48)</f>
        <v>9.7740193190232111E-2</v>
      </c>
    </row>
    <row r="12" spans="1:20" x14ac:dyDescent="0.25">
      <c r="A12" s="29" t="s">
        <v>2</v>
      </c>
      <c r="B12" s="37">
        <f>'[6]SAP Download'!B6</f>
        <v>9237900.8599999994</v>
      </c>
      <c r="C12" s="37"/>
      <c r="D12" s="37">
        <f>'[6]SAP Download'!C6</f>
        <v>10003000</v>
      </c>
      <c r="E12" s="37"/>
      <c r="F12" s="37">
        <f>B12-D12</f>
        <v>-765099.1400000006</v>
      </c>
      <c r="G12" s="37"/>
      <c r="H12" s="32">
        <f>IF(D12=0,"n/a",IF(AND(F12/D12&lt;1,F12/D12&gt;-1),F12/D12,"n/a"))</f>
        <v>-7.6486967909627168E-2</v>
      </c>
      <c r="I12" s="37"/>
      <c r="J12" s="37">
        <f>'[6]SAP Download'!F6</f>
        <v>9337650.6199999992</v>
      </c>
      <c r="K12" s="37"/>
      <c r="L12" s="37">
        <f>B12-J12</f>
        <v>-99749.759999999776</v>
      </c>
      <c r="M12" s="37"/>
      <c r="N12" s="32">
        <f>IF(J12=0,"n/a",IF(AND(L12/J12&lt;1,L12/J12&gt;-1),L12/J12,"n/a"))</f>
        <v>-1.0682532904620476E-2</v>
      </c>
      <c r="O12" s="34"/>
      <c r="P12" s="38">
        <f>IF(B49=0,"n/a",B12/B49)</f>
        <v>9.8700942865738162E-2</v>
      </c>
      <c r="Q12" s="39">
        <f>IF(D49=0,"n/a",D12/D49)</f>
        <v>9.3352495963715434E-2</v>
      </c>
      <c r="R12" s="39">
        <f>IF(J49=0,"n/a",J12/J49)</f>
        <v>9.3010121872872983E-2</v>
      </c>
    </row>
    <row r="13" spans="1:20" x14ac:dyDescent="0.25">
      <c r="A13" s="29" t="s">
        <v>3</v>
      </c>
      <c r="B13" s="37">
        <f>'[6]SAP Download'!B7</f>
        <v>1275717.1100000001</v>
      </c>
      <c r="C13" s="37"/>
      <c r="D13" s="37">
        <f>'[6]SAP Download'!C7</f>
        <v>1341000</v>
      </c>
      <c r="E13" s="37"/>
      <c r="F13" s="37">
        <f>B13-D13</f>
        <v>-65282.889999999898</v>
      </c>
      <c r="G13" s="37"/>
      <c r="H13" s="32">
        <f>IF(D13=0,"n/a",IF(AND(F13/D13&lt;1,F13/D13&gt;-1),F13/D13,"n/a"))</f>
        <v>-4.8682244593586797E-2</v>
      </c>
      <c r="I13" s="37"/>
      <c r="J13" s="37">
        <f>'[6]SAP Download'!F7</f>
        <v>1939128.17</v>
      </c>
      <c r="K13" s="37"/>
      <c r="L13" s="37">
        <f>B13-J13</f>
        <v>-663411.05999999982</v>
      </c>
      <c r="M13" s="37"/>
      <c r="N13" s="32">
        <f>IF(J13=0,"n/a",IF(AND(L13/J13&lt;1,L13/J13&gt;-1),L13/J13,"n/a"))</f>
        <v>-0.34211821078335419</v>
      </c>
      <c r="O13" s="34"/>
      <c r="P13" s="38">
        <f>IF(B50=0,"n/a",B13/B50)</f>
        <v>0.23814613805269635</v>
      </c>
      <c r="Q13" s="39">
        <f>IF(D50=0,"n/a",D13/D50)</f>
        <v>0.17390740500583582</v>
      </c>
      <c r="R13" s="39">
        <f>IF(J50=0,"n/a",J13/J50)</f>
        <v>0.22055036437105227</v>
      </c>
      <c r="S13" s="40"/>
    </row>
    <row r="14" spans="1:20" x14ac:dyDescent="0.25">
      <c r="A14" s="29" t="s">
        <v>4</v>
      </c>
      <c r="B14" s="37">
        <f>'[6]SAP Download'!B8</f>
        <v>35991.75</v>
      </c>
      <c r="C14" s="41"/>
      <c r="D14" s="37">
        <f>'[6]SAP Download'!C8</f>
        <v>35000</v>
      </c>
      <c r="E14" s="41"/>
      <c r="F14" s="37">
        <f>B14-D14</f>
        <v>991.75</v>
      </c>
      <c r="G14" s="41"/>
      <c r="H14" s="32">
        <f>IF(D14=0,"n/a",IF(AND(F14/D14&lt;1,F14/D14&gt;-1),F14/D14,"n/a"))</f>
        <v>2.8335714285714287E-2</v>
      </c>
      <c r="I14" s="41"/>
      <c r="J14" s="37">
        <f>'[6]SAP Download'!F8</f>
        <v>27786.76</v>
      </c>
      <c r="K14" s="37"/>
      <c r="L14" s="37">
        <f>B14-J14</f>
        <v>8204.9900000000016</v>
      </c>
      <c r="M14" s="41"/>
      <c r="N14" s="32">
        <f>IF(J14=0,"n/a",IF(AND(L14/J14&lt;1,L14/J14&gt;-1),L14/J14,"n/a"))</f>
        <v>0.29528415691502002</v>
      </c>
      <c r="O14" s="42"/>
      <c r="P14" s="38">
        <f>IF(B51=0,"n/a",B14/B51)</f>
        <v>4.7486278597250443E-2</v>
      </c>
      <c r="Q14" s="39">
        <f>IF(D51=0,"n/a",D14/D51)</f>
        <v>4.6979865771812082E-2</v>
      </c>
      <c r="R14" s="39">
        <f>IF(J51=0,"n/a",J14/J51)</f>
        <v>4.6079334018772178E-2</v>
      </c>
    </row>
    <row r="15" spans="1:20" ht="8.4499999999999993" customHeight="1" x14ac:dyDescent="0.25">
      <c r="A15" s="25"/>
      <c r="B15" s="43"/>
      <c r="C15" s="37"/>
      <c r="D15" s="43"/>
      <c r="E15" s="37"/>
      <c r="F15" s="43"/>
      <c r="G15" s="37"/>
      <c r="H15" s="44" t="s">
        <v>6</v>
      </c>
      <c r="I15" s="37"/>
      <c r="J15" s="43"/>
      <c r="K15" s="37"/>
      <c r="L15" s="43"/>
      <c r="M15" s="37"/>
      <c r="N15" s="44" t="s">
        <v>6</v>
      </c>
      <c r="O15" s="34"/>
      <c r="P15" s="45"/>
      <c r="Q15" s="45" t="s">
        <v>30</v>
      </c>
      <c r="R15" s="45" t="s">
        <v>30</v>
      </c>
    </row>
    <row r="16" spans="1:20" x14ac:dyDescent="0.25">
      <c r="A16" s="46" t="s">
        <v>31</v>
      </c>
      <c r="B16" s="47">
        <f>SUM(B10:B15)</f>
        <v>191116811.88</v>
      </c>
      <c r="C16" s="37"/>
      <c r="D16" s="47">
        <f>SUM(D10:D15)</f>
        <v>203722000</v>
      </c>
      <c r="E16" s="37"/>
      <c r="F16" s="47">
        <f>SUM(F10:F15)</f>
        <v>-12605188.120000005</v>
      </c>
      <c r="G16" s="48"/>
      <c r="H16" s="49">
        <f>IF(D16=0,"n/a",IF(AND(F16/D16&lt;1,F16/D16&gt;-1),F16/D16,"n/a"))</f>
        <v>-6.1874456956047971E-2</v>
      </c>
      <c r="I16" s="48"/>
      <c r="J16" s="47">
        <f>SUM(J10:J15)</f>
        <v>174108198.04999998</v>
      </c>
      <c r="K16" s="37"/>
      <c r="L16" s="47">
        <f>SUM(L10:L15)</f>
        <v>17008613.829999998</v>
      </c>
      <c r="M16" s="48"/>
      <c r="N16" s="49">
        <f>IF(J16=0,"n/a",IF(AND(L16/J16&lt;1,L16/J16&gt;-1),L16/J16,"n/a"))</f>
        <v>9.7689907887711896E-2</v>
      </c>
      <c r="O16" s="34"/>
      <c r="P16" s="50">
        <f>IF(B53=0,"n/a",B16/B53)</f>
        <v>0.10662836108620637</v>
      </c>
      <c r="Q16" s="50">
        <f>IF(D53=0,"n/a",D16/D53)</f>
        <v>0.10563261242669515</v>
      </c>
      <c r="R16" s="50">
        <f>IF(J53=0,"n/a",J16/J53)</f>
        <v>9.8227957690282891E-2</v>
      </c>
    </row>
    <row r="17" spans="1:20" x14ac:dyDescent="0.25">
      <c r="A17" s="29" t="s">
        <v>32</v>
      </c>
      <c r="B17" s="37">
        <f>'[6]SAP Download'!B10</f>
        <v>1112497.5900000001</v>
      </c>
      <c r="C17" s="37"/>
      <c r="D17" s="37">
        <f>'[6]SAP Download'!C10</f>
        <v>413000</v>
      </c>
      <c r="E17" s="37"/>
      <c r="F17" s="37">
        <f>B17-D17</f>
        <v>699497.59000000008</v>
      </c>
      <c r="G17" s="37"/>
      <c r="H17" s="32" t="str">
        <f>IF(D17=0,"n/a",IF(AND(F17/D17&lt;1,F17/D17&gt;-1),F17/D17,"n/a"))</f>
        <v>n/a</v>
      </c>
      <c r="I17" s="37"/>
      <c r="J17" s="37">
        <f>'[6]SAP Download'!F10</f>
        <v>940333.35</v>
      </c>
      <c r="K17" s="37"/>
      <c r="L17" s="37">
        <f>B17-J17</f>
        <v>172164.24000000011</v>
      </c>
      <c r="M17" s="37"/>
      <c r="N17" s="32">
        <f>IF(J17=0,"n/a",IF(AND(L17/J17&lt;1,L17/J17&gt;-1),L17/J17,"n/a"))</f>
        <v>0.1830885185556804</v>
      </c>
      <c r="O17" s="42"/>
      <c r="P17" s="39">
        <f>IF(B54=0,"n/a",B17/B54)</f>
        <v>5.9237034282992682E-3</v>
      </c>
      <c r="Q17" s="39">
        <f>IF(D54=0,"n/a",D17/D54)</f>
        <v>2.3307392337342052E-3</v>
      </c>
      <c r="R17" s="39">
        <f>IF(J54=0,"n/a",J17/J54)</f>
        <v>5.2851838205127139E-3</v>
      </c>
    </row>
    <row r="18" spans="1:20" ht="12.75" customHeight="1" x14ac:dyDescent="0.25">
      <c r="A18" s="29" t="s">
        <v>5</v>
      </c>
      <c r="B18" s="37">
        <f>'[6]SAP Download'!B11</f>
        <v>2496106.19</v>
      </c>
      <c r="C18" s="41"/>
      <c r="D18" s="37">
        <f>'[6]SAP Download'!C11</f>
        <v>3416000</v>
      </c>
      <c r="E18" s="41"/>
      <c r="F18" s="37">
        <f>B18-D18</f>
        <v>-919893.81</v>
      </c>
      <c r="G18" s="41"/>
      <c r="H18" s="32">
        <f>IF(D18=0,"n/a",IF(AND(F18/D18&lt;1,F18/D18&gt;-1),F18/D18,"n/a"))</f>
        <v>-0.26928975702576113</v>
      </c>
      <c r="I18" s="41"/>
      <c r="J18" s="37">
        <f>'[6]SAP Download'!F11</f>
        <v>2158197.89</v>
      </c>
      <c r="K18" s="37"/>
      <c r="L18" s="37">
        <f>B18-J18</f>
        <v>337908.29999999981</v>
      </c>
      <c r="M18" s="41"/>
      <c r="N18" s="32">
        <f>IF(J18=0,"n/a",IF(AND(L18/J18&lt;1,L18/J18&gt;-1),L18/J18,"n/a"))</f>
        <v>0.15656965543599888</v>
      </c>
      <c r="O18" s="34"/>
      <c r="P18" s="50">
        <f>IF(B55=0,"n/a",B18/B55)</f>
        <v>1.1937893750799532E-2</v>
      </c>
      <c r="Q18" s="50" t="str">
        <f>IF(D55=0,"n/a",D18/D55)</f>
        <v>n/a</v>
      </c>
      <c r="R18" s="50">
        <f>IF(J55=0,"n/a",J18/J55)</f>
        <v>1.7291035524291759E-2</v>
      </c>
    </row>
    <row r="19" spans="1:20" ht="6" customHeight="1" x14ac:dyDescent="0.25">
      <c r="A19" s="28"/>
      <c r="B19" s="51"/>
      <c r="C19" s="52"/>
      <c r="D19" s="51"/>
      <c r="E19" s="52"/>
      <c r="F19" s="51"/>
      <c r="G19" s="52"/>
      <c r="H19" s="51" t="s">
        <v>6</v>
      </c>
      <c r="I19" s="52"/>
      <c r="J19" s="51"/>
      <c r="K19" s="52"/>
      <c r="L19" s="51"/>
      <c r="M19" s="52"/>
      <c r="N19" s="51" t="s">
        <v>6</v>
      </c>
      <c r="O19" s="53"/>
      <c r="P19" s="53"/>
      <c r="Q19" s="53"/>
      <c r="R19" s="53"/>
    </row>
    <row r="20" spans="1:20" x14ac:dyDescent="0.25">
      <c r="A20" s="54" t="s">
        <v>33</v>
      </c>
      <c r="B20" s="37">
        <f>SUM(B16:B18)</f>
        <v>194725415.66</v>
      </c>
      <c r="C20" s="37"/>
      <c r="D20" s="37">
        <f>SUM(D16:D18)</f>
        <v>207551000</v>
      </c>
      <c r="E20" s="37"/>
      <c r="F20" s="37">
        <f>SUM(F16:F18)</f>
        <v>-12825584.340000005</v>
      </c>
      <c r="G20" s="37"/>
      <c r="H20" s="55">
        <f>IF(D20=0,"n/a",IF(AND(F20/D20&lt;1,F20/D20&gt;-1),F20/D20,"n/a"))</f>
        <v>-6.179485687855036E-2</v>
      </c>
      <c r="I20" s="37"/>
      <c r="J20" s="37">
        <f>SUM(J16:J18)</f>
        <v>177206729.28999996</v>
      </c>
      <c r="K20" s="37"/>
      <c r="L20" s="37">
        <f>SUM(L16:L18)</f>
        <v>17518686.369999997</v>
      </c>
      <c r="M20" s="37"/>
      <c r="N20" s="55">
        <f>IF(J20=0,"n/a",IF(AND(L20/J20&lt;1,L20/J20&gt;-1),L20/J20,"n/a"))</f>
        <v>9.8860164284904517E-2</v>
      </c>
      <c r="O20" s="34"/>
      <c r="P20" s="33"/>
      <c r="Q20" s="56"/>
      <c r="R20" s="56"/>
    </row>
    <row r="21" spans="1:20" ht="6.6" customHeight="1" x14ac:dyDescent="0.25">
      <c r="A21" s="57"/>
      <c r="B21" s="41"/>
      <c r="C21" s="41"/>
      <c r="D21" s="41"/>
      <c r="E21" s="41"/>
      <c r="F21" s="41"/>
      <c r="G21" s="41"/>
      <c r="H21" s="58" t="s">
        <v>6</v>
      </c>
      <c r="I21" s="41"/>
      <c r="J21" s="41"/>
      <c r="K21" s="41"/>
      <c r="L21" s="41"/>
      <c r="M21" s="41"/>
      <c r="N21" s="58" t="s">
        <v>6</v>
      </c>
      <c r="O21" s="42"/>
      <c r="P21" s="58"/>
      <c r="Q21" s="58"/>
      <c r="R21" s="58"/>
    </row>
    <row r="22" spans="1:20" x14ac:dyDescent="0.25">
      <c r="A22" s="29" t="s">
        <v>7</v>
      </c>
      <c r="B22" s="37">
        <f>'[6]SAP Download'!B14</f>
        <v>-5678906.1200000001</v>
      </c>
      <c r="C22" s="37"/>
      <c r="D22" s="37">
        <f>'[6]SAP Download'!C14</f>
        <v>0</v>
      </c>
      <c r="E22" s="37"/>
      <c r="F22" s="37">
        <f>B22-D22</f>
        <v>-5678906.1200000001</v>
      </c>
      <c r="G22" s="37"/>
      <c r="H22" s="32" t="str">
        <f>IF(D22=0,"n/a",IF(AND(F22/D22&lt;1,F22/D22&gt;-1),F22/D22,"n/a"))</f>
        <v>n/a</v>
      </c>
      <c r="I22" s="37"/>
      <c r="J22" s="37">
        <f>'[6]SAP Download'!F14</f>
        <v>-1810516.48</v>
      </c>
      <c r="K22" s="37"/>
      <c r="L22" s="37">
        <f>B22-J22</f>
        <v>-3868389.64</v>
      </c>
      <c r="M22" s="37"/>
      <c r="N22" s="32" t="str">
        <f>IF(J22=0,"n/a",IF(AND(L22/J22&lt;1,L22/J22&gt;-1),L22/J22,"n/a"))</f>
        <v>n/a</v>
      </c>
      <c r="O22" s="42"/>
      <c r="P22" s="58"/>
      <c r="Q22" s="58"/>
      <c r="R22" s="58"/>
    </row>
    <row r="23" spans="1:20" x14ac:dyDescent="0.25">
      <c r="A23" s="29" t="s">
        <v>8</v>
      </c>
      <c r="B23" s="37">
        <f>'[6]SAP Download'!B15</f>
        <v>1611834.91</v>
      </c>
      <c r="C23" s="37"/>
      <c r="D23" s="37">
        <f>'[6]SAP Download'!C15</f>
        <v>1540000</v>
      </c>
      <c r="E23" s="37"/>
      <c r="F23" s="37">
        <f>B23-D23</f>
        <v>71834.909999999916</v>
      </c>
      <c r="G23" s="37"/>
      <c r="H23" s="32">
        <f>IF(D23=0,"n/a",IF(AND(F23/D23&lt;1,F23/D23&gt;-1),F23/D23,"n/a"))</f>
        <v>4.6646045454545398E-2</v>
      </c>
      <c r="I23" s="37"/>
      <c r="J23" s="37">
        <f>'[6]SAP Download'!F15</f>
        <v>1426753.66</v>
      </c>
      <c r="K23" s="37"/>
      <c r="L23" s="37">
        <f>B23-J23</f>
        <v>185081.25</v>
      </c>
      <c r="M23" s="37"/>
      <c r="N23" s="32">
        <f>IF(J23=0,"n/a",IF(AND(L23/J23&lt;1,L23/J23&gt;-1),L23/J23,"n/a"))</f>
        <v>0.129721938123502</v>
      </c>
      <c r="O23" s="42"/>
      <c r="P23" s="58"/>
      <c r="Q23" s="58"/>
      <c r="R23" s="58"/>
    </row>
    <row r="24" spans="1:20" x14ac:dyDescent="0.25">
      <c r="A24" s="29" t="s">
        <v>9</v>
      </c>
      <c r="B24" s="37">
        <f>'[6]SAP Download'!B16</f>
        <v>2666727.5</v>
      </c>
      <c r="C24" s="37"/>
      <c r="D24" s="37">
        <f>'[6]SAP Download'!C16</f>
        <v>2001000</v>
      </c>
      <c r="E24" s="37"/>
      <c r="F24" s="37">
        <f>B24-D24</f>
        <v>665727.5</v>
      </c>
      <c r="G24" s="37"/>
      <c r="H24" s="32">
        <f>IF(D24=0,"n/a",IF(AND(F24/D24&lt;1,F24/D24&gt;-1),F24/D24,"n/a"))</f>
        <v>0.33269740129935033</v>
      </c>
      <c r="I24" s="37"/>
      <c r="J24" s="37">
        <f>'[6]SAP Download'!F16</f>
        <v>391925.38</v>
      </c>
      <c r="K24" s="37"/>
      <c r="L24" s="37">
        <f>B24-J24</f>
        <v>2274802.12</v>
      </c>
      <c r="M24" s="37"/>
      <c r="N24" s="32" t="str">
        <f>IF(J24=0,"n/a",IF(AND(L24/J24&lt;1,L24/J24&gt;-1),L24/J24,"n/a"))</f>
        <v>n/a</v>
      </c>
      <c r="O24" s="42"/>
      <c r="P24" s="58"/>
      <c r="Q24" s="58"/>
      <c r="R24" s="58"/>
    </row>
    <row r="25" spans="1:20" x14ac:dyDescent="0.25">
      <c r="A25" s="29" t="s">
        <v>10</v>
      </c>
      <c r="B25" s="47">
        <f>'[6]SAP Download'!B17</f>
        <v>159393.13</v>
      </c>
      <c r="C25" s="41"/>
      <c r="D25" s="47">
        <f>'[6]SAP Download'!C17</f>
        <v>571000</v>
      </c>
      <c r="E25" s="41"/>
      <c r="F25" s="47">
        <f>B25-D25</f>
        <v>-411606.87</v>
      </c>
      <c r="G25" s="41"/>
      <c r="H25" s="49">
        <f>IF(D25=0,"n/a",IF(AND(F25/D25&lt;1,F25/D25&gt;-1),F25/D25,"n/a"))</f>
        <v>-0.72085266199649733</v>
      </c>
      <c r="I25" s="41"/>
      <c r="J25" s="47">
        <f>'[6]SAP Download'!F17</f>
        <v>-1456412.89</v>
      </c>
      <c r="K25" s="37"/>
      <c r="L25" s="47">
        <f>B25-J25</f>
        <v>1615806.02</v>
      </c>
      <c r="M25" s="41"/>
      <c r="N25" s="49" t="str">
        <f>IF(J25=0,"n/a",IF(AND(L25/J25&lt;1,L25/J25&gt;-1),L25/J25,"n/a"))</f>
        <v>n/a</v>
      </c>
      <c r="O25" s="42"/>
      <c r="P25" s="58"/>
      <c r="Q25" s="58"/>
      <c r="R25" s="58"/>
    </row>
    <row r="26" spans="1:20" ht="12.75" customHeight="1" x14ac:dyDescent="0.25">
      <c r="A26" s="29" t="s">
        <v>34</v>
      </c>
      <c r="B26" s="47">
        <f>SUM(B22:B25)</f>
        <v>-1240950.58</v>
      </c>
      <c r="C26" s="37"/>
      <c r="D26" s="47">
        <f>SUM(D22:D25)</f>
        <v>4112000</v>
      </c>
      <c r="E26" s="37"/>
      <c r="F26" s="47">
        <f>SUM(F22:F25)</f>
        <v>-5352950.58</v>
      </c>
      <c r="G26" s="37"/>
      <c r="H26" s="49" t="str">
        <f>IF(D26=0,"n/a",IF(AND(F26/D26&lt;1,F26/D26&gt;-1),F26/D26,"n/a"))</f>
        <v>n/a</v>
      </c>
      <c r="I26" s="37"/>
      <c r="J26" s="47">
        <f>SUM(J22:J25)</f>
        <v>-1448250.33</v>
      </c>
      <c r="K26" s="37"/>
      <c r="L26" s="47">
        <f>SUM(L22:L25)</f>
        <v>207299.75</v>
      </c>
      <c r="M26" s="37"/>
      <c r="N26" s="49">
        <f>IF(J26=0,"n/a",IF(AND(L26/J26&lt;1,L26/J26&gt;-1),L26/J26,"n/a"))</f>
        <v>-0.14313806508851271</v>
      </c>
      <c r="O26" s="34"/>
      <c r="P26" s="56"/>
      <c r="Q26" s="56"/>
      <c r="R26" s="56"/>
    </row>
    <row r="27" spans="1:20" ht="6.6" customHeight="1" x14ac:dyDescent="0.25">
      <c r="A27" s="57"/>
      <c r="B27" s="59"/>
      <c r="C27" s="59"/>
      <c r="D27" s="59"/>
      <c r="E27" s="59"/>
      <c r="F27" s="59"/>
      <c r="G27" s="41"/>
      <c r="H27" s="58" t="s">
        <v>6</v>
      </c>
      <c r="I27" s="41"/>
      <c r="J27" s="59"/>
      <c r="K27" s="59"/>
      <c r="L27" s="59"/>
      <c r="M27" s="41"/>
      <c r="N27" s="58" t="s">
        <v>6</v>
      </c>
      <c r="O27" s="42"/>
      <c r="P27" s="58"/>
      <c r="Q27" s="58"/>
      <c r="R27" s="58"/>
    </row>
    <row r="28" spans="1:20" ht="15.75" thickBot="1" x14ac:dyDescent="0.3">
      <c r="A28" s="60" t="s">
        <v>35</v>
      </c>
      <c r="B28" s="61">
        <f>+B26+B20</f>
        <v>193484465.07999998</v>
      </c>
      <c r="C28" s="30"/>
      <c r="D28" s="61">
        <f>+D26+D20</f>
        <v>211663000</v>
      </c>
      <c r="E28" s="30"/>
      <c r="F28" s="61">
        <f>+F26+F20</f>
        <v>-18178534.920000006</v>
      </c>
      <c r="G28" s="37"/>
      <c r="H28" s="62">
        <f>IF(D28=0,"n/a",IF(AND(F28/D28&lt;1,F28/D28&gt;-1),F28/D28,"n/a"))</f>
        <v>-8.5884329901777856E-2</v>
      </c>
      <c r="I28" s="37"/>
      <c r="J28" s="61">
        <f>+J26+J20</f>
        <v>175758478.95999995</v>
      </c>
      <c r="K28" s="30"/>
      <c r="L28" s="61">
        <f>+L26+L20</f>
        <v>17725986.119999997</v>
      </c>
      <c r="M28" s="37"/>
      <c r="N28" s="62">
        <f>IF(J28=0,"n/a",IF(AND(L28/J28&lt;1,L28/J28&gt;-1),L28/J28,"n/a"))</f>
        <v>0.10085423033294554</v>
      </c>
      <c r="O28" s="34"/>
      <c r="P28" s="56"/>
      <c r="Q28" s="56"/>
      <c r="R28" s="56"/>
    </row>
    <row r="29" spans="1:20" ht="4.1500000000000004" customHeight="1" thickTop="1" x14ac:dyDescent="0.25">
      <c r="A29" s="63"/>
      <c r="B29" s="59"/>
      <c r="C29" s="30"/>
      <c r="D29" s="59"/>
      <c r="E29" s="30"/>
      <c r="F29" s="59"/>
      <c r="G29" s="37"/>
      <c r="H29" s="41"/>
      <c r="I29" s="37"/>
      <c r="J29" s="59"/>
      <c r="K29" s="30"/>
      <c r="L29" s="59"/>
      <c r="M29" s="37"/>
      <c r="N29" s="64"/>
      <c r="O29" s="34"/>
      <c r="P29" s="56"/>
      <c r="Q29" s="56"/>
      <c r="R29" s="56"/>
    </row>
    <row r="30" spans="1:20" ht="12.75" customHeight="1" x14ac:dyDescent="0.25">
      <c r="A30" s="28"/>
      <c r="B30" s="65"/>
      <c r="C30" s="65"/>
      <c r="D30" s="65"/>
      <c r="E30" s="65"/>
      <c r="F30" s="65"/>
      <c r="G30" s="66"/>
      <c r="H30" s="66"/>
      <c r="I30" s="66"/>
      <c r="J30" s="65"/>
      <c r="K30" s="65"/>
      <c r="L30" s="65"/>
      <c r="M30" s="66"/>
      <c r="N30" s="37"/>
      <c r="O30" s="67"/>
      <c r="P30" s="53"/>
      <c r="Q30" s="53"/>
      <c r="R30" s="53"/>
    </row>
    <row r="31" spans="1:20" x14ac:dyDescent="0.25">
      <c r="A31" s="29" t="s">
        <v>36</v>
      </c>
      <c r="B31" s="30">
        <f>'[6]SAP Download'!B20</f>
        <v>7493609.6200000001</v>
      </c>
      <c r="C31" s="30"/>
      <c r="D31" s="30">
        <f>'[6]SAP Download'!C20</f>
        <v>7753754</v>
      </c>
      <c r="E31" s="30"/>
      <c r="F31" s="30"/>
      <c r="G31" s="37"/>
      <c r="H31" s="37"/>
      <c r="I31" s="37"/>
      <c r="J31" s="30">
        <f>'[6]SAP Download'!F20</f>
        <v>6956786.0199999996</v>
      </c>
      <c r="K31" s="30"/>
      <c r="L31" s="30"/>
      <c r="M31" s="37"/>
      <c r="N31" s="37"/>
      <c r="O31" s="56"/>
      <c r="P31" s="33"/>
      <c r="Q31" s="56"/>
      <c r="R31" s="56"/>
    </row>
    <row r="32" spans="1:20" x14ac:dyDescent="0.25">
      <c r="A32" s="29" t="s">
        <v>11</v>
      </c>
      <c r="B32" s="37">
        <f>'[6]SAP Download'!B21</f>
        <v>-6787115.4199999999</v>
      </c>
      <c r="C32" s="37"/>
      <c r="D32" s="37">
        <f>'[6]SAP Download'!C21</f>
        <v>-8128044</v>
      </c>
      <c r="E32" s="37"/>
      <c r="F32" s="37"/>
      <c r="G32" s="37"/>
      <c r="H32" s="37"/>
      <c r="I32" s="37"/>
      <c r="J32" s="37">
        <f>'[6]SAP Download'!F21</f>
        <v>-14428148.449999999</v>
      </c>
      <c r="K32" s="30"/>
      <c r="L32" s="30"/>
      <c r="M32" s="37"/>
      <c r="N32" s="37"/>
      <c r="O32" s="34"/>
      <c r="P32" s="33"/>
      <c r="Q32" s="56"/>
      <c r="R32" s="56"/>
      <c r="T32" s="68"/>
    </row>
    <row r="33" spans="1:20" x14ac:dyDescent="0.25">
      <c r="A33" s="29" t="s">
        <v>12</v>
      </c>
      <c r="B33" s="37">
        <f>'[6]SAP Download'!B22</f>
        <v>9376796.1699999999</v>
      </c>
      <c r="C33" s="37"/>
      <c r="D33" s="37">
        <f>'[6]SAP Download'!C22</f>
        <v>10026775</v>
      </c>
      <c r="E33" s="69"/>
      <c r="F33" s="37"/>
      <c r="G33" s="69"/>
      <c r="H33" s="69"/>
      <c r="I33" s="69"/>
      <c r="J33" s="37">
        <f>'[6]SAP Download'!F22</f>
        <v>8867236.1400000006</v>
      </c>
      <c r="K33" s="70"/>
      <c r="L33" s="30"/>
      <c r="M33" s="69"/>
      <c r="N33" s="69"/>
      <c r="O33" s="28"/>
      <c r="P33" s="25"/>
      <c r="Q33" s="28"/>
      <c r="R33" s="28"/>
      <c r="T33" s="68"/>
    </row>
    <row r="34" spans="1:20" x14ac:dyDescent="0.25">
      <c r="A34" s="29" t="s">
        <v>37</v>
      </c>
      <c r="B34" s="37">
        <f>'[6]SAP Download'!B23</f>
        <v>-4947130.12</v>
      </c>
      <c r="C34" s="37"/>
      <c r="D34" s="37">
        <f>'[6]SAP Download'!C23</f>
        <v>-5189448</v>
      </c>
      <c r="E34" s="37"/>
      <c r="F34" s="37"/>
      <c r="G34" s="37"/>
      <c r="H34" s="37"/>
      <c r="I34" s="37"/>
      <c r="J34" s="37">
        <f>'[6]SAP Download'!F23</f>
        <v>-4565408.08</v>
      </c>
      <c r="K34" s="30"/>
      <c r="L34" s="30"/>
      <c r="M34" s="37"/>
      <c r="N34" s="37"/>
      <c r="O34" s="56"/>
      <c r="P34" s="33"/>
      <c r="Q34" s="56"/>
      <c r="R34" s="56"/>
      <c r="T34" s="106"/>
    </row>
    <row r="35" spans="1:20" x14ac:dyDescent="0.25">
      <c r="A35" s="29" t="s">
        <v>13</v>
      </c>
      <c r="B35" s="37">
        <f>'[6]SAP Download'!B24</f>
        <v>1514281.44</v>
      </c>
      <c r="C35" s="37"/>
      <c r="D35" s="37">
        <f>'[6]SAP Download'!C24</f>
        <v>1423581</v>
      </c>
      <c r="E35" s="37"/>
      <c r="F35" s="37"/>
      <c r="G35" s="37"/>
      <c r="H35" s="37"/>
      <c r="I35" s="37"/>
      <c r="J35" s="37">
        <f>'[6]SAP Download'!F24</f>
        <v>1391383.3</v>
      </c>
      <c r="K35" s="30"/>
      <c r="L35" s="30"/>
      <c r="M35" s="37"/>
      <c r="N35" s="37"/>
      <c r="O35" s="56"/>
      <c r="P35" s="33"/>
      <c r="Q35" s="56"/>
      <c r="R35" s="56"/>
      <c r="T35" s="106"/>
    </row>
    <row r="36" spans="1:20" x14ac:dyDescent="0.25">
      <c r="A36" s="29" t="s">
        <v>14</v>
      </c>
      <c r="B36" s="37">
        <f>'[6]SAP Download'!B25</f>
        <v>-574569.68999999994</v>
      </c>
      <c r="C36" s="37"/>
      <c r="D36" s="37">
        <f>'[6]SAP Download'!C25</f>
        <v>-573933</v>
      </c>
      <c r="E36" s="37"/>
      <c r="F36" s="37"/>
      <c r="G36" s="37"/>
      <c r="H36" s="37"/>
      <c r="I36" s="37"/>
      <c r="J36" s="37">
        <f>'[6]SAP Download'!F25</f>
        <v>-538500.66</v>
      </c>
      <c r="K36" s="30"/>
      <c r="L36" s="30"/>
      <c r="M36" s="37"/>
      <c r="N36" s="37"/>
      <c r="O36" s="56"/>
      <c r="P36" s="33"/>
      <c r="Q36" s="56"/>
      <c r="R36" s="56"/>
    </row>
    <row r="37" spans="1:20" x14ac:dyDescent="0.25">
      <c r="A37" s="29" t="s">
        <v>15</v>
      </c>
      <c r="B37" s="37">
        <f>'[6]SAP Download'!B26</f>
        <v>-926.2</v>
      </c>
      <c r="C37" s="37"/>
      <c r="D37" s="37">
        <f>'[6]SAP Download'!C26</f>
        <v>0</v>
      </c>
      <c r="E37" s="37"/>
      <c r="F37" s="37"/>
      <c r="G37" s="37"/>
      <c r="H37" s="37"/>
      <c r="I37" s="37"/>
      <c r="J37" s="37">
        <f>'[6]SAP Download'!F26</f>
        <v>-52642.97</v>
      </c>
      <c r="K37" s="30"/>
      <c r="L37" s="30"/>
      <c r="M37" s="37"/>
      <c r="N37" s="37"/>
      <c r="O37" s="56"/>
      <c r="P37" s="33"/>
      <c r="Q37" s="56"/>
      <c r="R37" s="56"/>
    </row>
    <row r="38" spans="1:20" x14ac:dyDescent="0.25">
      <c r="A38" s="29" t="s">
        <v>38</v>
      </c>
      <c r="B38" s="37">
        <f>'[6]SAP Download'!B27</f>
        <v>-136188.96</v>
      </c>
      <c r="C38" s="37"/>
      <c r="D38" s="37">
        <f>'[6]SAP Download'!C27</f>
        <v>0</v>
      </c>
      <c r="E38" s="37"/>
      <c r="F38" s="37"/>
      <c r="G38" s="37"/>
      <c r="H38" s="37"/>
      <c r="I38" s="37"/>
      <c r="J38" s="37">
        <f>'[6]SAP Download'!F27</f>
        <v>-303658.99</v>
      </c>
      <c r="K38" s="30"/>
      <c r="L38" s="30"/>
      <c r="M38" s="37"/>
      <c r="N38" s="37"/>
      <c r="O38" s="56"/>
      <c r="P38" s="33"/>
      <c r="Q38" s="56"/>
      <c r="R38" s="56"/>
    </row>
    <row r="39" spans="1:20" x14ac:dyDescent="0.25">
      <c r="A39" s="29" t="s">
        <v>16</v>
      </c>
      <c r="B39" s="37">
        <f>'[6]SAP Download'!B28</f>
        <v>5079497.41</v>
      </c>
      <c r="C39" s="37"/>
      <c r="D39" s="37">
        <f>'[6]SAP Download'!C28</f>
        <v>5002560</v>
      </c>
      <c r="E39" s="37"/>
      <c r="F39" s="37"/>
      <c r="G39" s="37"/>
      <c r="H39" s="37"/>
      <c r="I39" s="37"/>
      <c r="J39" s="37">
        <f>'[6]SAP Download'!F28</f>
        <v>4438302.9989999998</v>
      </c>
      <c r="K39" s="30"/>
      <c r="L39" s="30"/>
      <c r="M39" s="37"/>
      <c r="N39" s="37"/>
      <c r="O39" s="56"/>
      <c r="P39" s="33"/>
      <c r="Q39" s="56"/>
      <c r="R39" s="56"/>
    </row>
    <row r="40" spans="1:20" x14ac:dyDescent="0.25">
      <c r="A40" s="29" t="s">
        <v>17</v>
      </c>
      <c r="B40" s="37">
        <f>'[6]SAP Download'!B29</f>
        <v>2153587.1</v>
      </c>
      <c r="C40" s="37"/>
      <c r="D40" s="37">
        <f>'[6]SAP Download'!C29</f>
        <v>0</v>
      </c>
      <c r="E40" s="37"/>
      <c r="F40" s="37"/>
      <c r="G40" s="37"/>
      <c r="H40" s="37"/>
      <c r="I40" s="37"/>
      <c r="J40" s="37">
        <f>'[6]SAP Download'!F29</f>
        <v>0</v>
      </c>
      <c r="K40" s="30"/>
      <c r="L40" s="30"/>
      <c r="M40" s="37"/>
      <c r="N40" s="37"/>
      <c r="O40" s="56"/>
      <c r="P40" s="33"/>
      <c r="Q40" s="56"/>
      <c r="R40" s="56"/>
    </row>
    <row r="41" spans="1:20" x14ac:dyDescent="0.25">
      <c r="A41" s="29" t="s">
        <v>18</v>
      </c>
      <c r="B41" s="37">
        <f>'[6]SAP Download'!B30</f>
        <v>11816876.85</v>
      </c>
      <c r="C41" s="37"/>
      <c r="D41" s="37">
        <f>'[6]SAP Download'!C30</f>
        <v>0</v>
      </c>
      <c r="E41" s="37"/>
      <c r="F41" s="37"/>
      <c r="G41" s="37"/>
      <c r="H41" s="37"/>
      <c r="I41" s="37"/>
      <c r="J41" s="37">
        <f>'[6]SAP Download'!F30</f>
        <v>0</v>
      </c>
      <c r="K41" s="30"/>
      <c r="L41" s="30"/>
      <c r="M41" s="37"/>
      <c r="N41" s="37"/>
      <c r="O41" s="56"/>
      <c r="P41" s="33"/>
      <c r="Q41" s="56"/>
      <c r="R41" s="56"/>
    </row>
    <row r="42" spans="1:20" x14ac:dyDescent="0.25">
      <c r="A42" s="72"/>
      <c r="B42" s="30"/>
      <c r="C42" s="73"/>
      <c r="D42" s="30"/>
      <c r="E42" s="74"/>
      <c r="F42" s="30"/>
      <c r="G42" s="75"/>
      <c r="H42" s="75"/>
      <c r="I42" s="75"/>
      <c r="J42" s="30"/>
      <c r="K42" s="74"/>
      <c r="L42" s="74"/>
      <c r="M42" s="75"/>
      <c r="N42" s="75"/>
      <c r="O42" s="9"/>
      <c r="P42" s="9"/>
      <c r="Q42" s="9"/>
      <c r="R42" s="9"/>
    </row>
    <row r="43" spans="1:20" ht="12.75" customHeight="1" x14ac:dyDescent="0.25">
      <c r="A43" s="16"/>
      <c r="B43" s="74"/>
      <c r="C43" s="74"/>
      <c r="D43" s="74"/>
      <c r="E43" s="74"/>
      <c r="F43" s="76" t="s">
        <v>22</v>
      </c>
      <c r="G43" s="12"/>
      <c r="H43" s="12"/>
      <c r="I43" s="11"/>
      <c r="J43" s="74"/>
      <c r="K43" s="74"/>
      <c r="L43" s="76" t="str">
        <f>"VARIANCE FROM "&amp;'[6]Input Tab'!B2</f>
        <v>VARIANCE FROM 2015</v>
      </c>
      <c r="M43" s="12"/>
      <c r="N43" s="12"/>
      <c r="O43" s="11"/>
      <c r="P43" s="11"/>
      <c r="Q43" s="9"/>
      <c r="R43" s="9"/>
    </row>
    <row r="44" spans="1:20" x14ac:dyDescent="0.25">
      <c r="A44" s="11"/>
      <c r="B44" s="77" t="s">
        <v>24</v>
      </c>
      <c r="C44" s="74"/>
      <c r="D44" s="77"/>
      <c r="E44" s="78"/>
      <c r="F44" s="77"/>
      <c r="G44" s="9"/>
      <c r="H44" s="9"/>
      <c r="I44" s="11"/>
      <c r="J44" s="77" t="s">
        <v>24</v>
      </c>
      <c r="K44" s="74"/>
      <c r="L44" s="74"/>
      <c r="M44" s="9"/>
      <c r="N44" s="9"/>
      <c r="O44" s="79"/>
      <c r="P44" s="11"/>
      <c r="Q44" s="9"/>
      <c r="R44" s="9"/>
    </row>
    <row r="45" spans="1:20" x14ac:dyDescent="0.25">
      <c r="A45" s="20" t="s">
        <v>39</v>
      </c>
      <c r="B45" s="21">
        <f>'[6]Input Tab'!B1</f>
        <v>2016</v>
      </c>
      <c r="C45" s="74"/>
      <c r="D45" s="80" t="s">
        <v>26</v>
      </c>
      <c r="E45" s="74"/>
      <c r="F45" s="80" t="s">
        <v>27</v>
      </c>
      <c r="G45" s="11"/>
      <c r="H45" s="23" t="s">
        <v>28</v>
      </c>
      <c r="I45" s="11"/>
      <c r="J45" s="21">
        <f>'[6]Input Tab'!B2</f>
        <v>2015</v>
      </c>
      <c r="K45" s="75"/>
      <c r="L45" s="81" t="s">
        <v>27</v>
      </c>
      <c r="M45" s="11"/>
      <c r="N45" s="23" t="s">
        <v>28</v>
      </c>
      <c r="O45" s="17"/>
      <c r="P45" s="11"/>
      <c r="Q45" s="9"/>
      <c r="R45" s="9"/>
    </row>
    <row r="46" spans="1:20" ht="6" customHeight="1" x14ac:dyDescent="0.25">
      <c r="A46" s="25"/>
      <c r="B46" s="82"/>
      <c r="C46" s="70"/>
      <c r="D46" s="82"/>
      <c r="E46" s="70"/>
      <c r="F46" s="82"/>
      <c r="G46" s="69"/>
      <c r="H46" s="83"/>
      <c r="I46" s="69"/>
      <c r="J46" s="83"/>
      <c r="K46" s="69"/>
      <c r="L46" s="83"/>
      <c r="M46" s="69"/>
      <c r="N46" s="83"/>
      <c r="O46" s="26"/>
      <c r="P46" s="25"/>
      <c r="Q46" s="28"/>
      <c r="R46" s="28"/>
    </row>
    <row r="47" spans="1:20" ht="12.75" customHeight="1" x14ac:dyDescent="0.25">
      <c r="A47" s="29" t="s">
        <v>0</v>
      </c>
      <c r="B47" s="84">
        <f>'[6]SAP Download'!B33</f>
        <v>958303179.04999995</v>
      </c>
      <c r="C47" s="84"/>
      <c r="D47" s="84">
        <f>'[6]SAP Download'!C33</f>
        <v>1001310000</v>
      </c>
      <c r="E47" s="84"/>
      <c r="F47" s="84">
        <f>B47-D47</f>
        <v>-43006820.950000048</v>
      </c>
      <c r="G47" s="48"/>
      <c r="H47" s="55">
        <f>IF(D47=0,"n/a",IF(AND(F47/D47&lt;1,F47/D47&gt;-1),F47/D47,"n/a"))</f>
        <v>-4.2950555722004222E-2</v>
      </c>
      <c r="I47" s="48"/>
      <c r="J47" s="84">
        <f>'[6]SAP Download'!F33</f>
        <v>910773355.05999994</v>
      </c>
      <c r="K47" s="84"/>
      <c r="L47" s="84">
        <f>+B47-J47</f>
        <v>47529823.99000001</v>
      </c>
      <c r="M47" s="48"/>
      <c r="N47" s="55">
        <f>IF(J47=0,"n/a",IF(AND(L47/J47&lt;1,L47/J47&gt;-1),L47/J47,"n/a"))</f>
        <v>5.2186225833175413E-2</v>
      </c>
      <c r="O47" s="85"/>
      <c r="P47" s="25"/>
      <c r="Q47" s="28"/>
      <c r="R47" s="28"/>
    </row>
    <row r="48" spans="1:20" x14ac:dyDescent="0.25">
      <c r="A48" s="29" t="s">
        <v>1</v>
      </c>
      <c r="B48" s="84">
        <f>'[6]SAP Download'!B34</f>
        <v>734350930.745</v>
      </c>
      <c r="C48" s="84"/>
      <c r="D48" s="84">
        <f>'[6]SAP Download'!C34</f>
        <v>811671000</v>
      </c>
      <c r="E48" s="84"/>
      <c r="F48" s="84">
        <f>B48-D48</f>
        <v>-77320069.254999995</v>
      </c>
      <c r="G48" s="48"/>
      <c r="H48" s="55">
        <f>IF(D48=0,"n/a",IF(AND(F48/D48&lt;1,F48/D48&gt;-1),F48/D48,"n/a"))</f>
        <v>-9.5260357035054838E-2</v>
      </c>
      <c r="I48" s="48"/>
      <c r="J48" s="84">
        <f>'[6]SAP Download'!F34</f>
        <v>751928758.18200004</v>
      </c>
      <c r="K48" s="84"/>
      <c r="L48" s="84">
        <f>+B48-J48</f>
        <v>-17577827.437000036</v>
      </c>
      <c r="M48" s="48"/>
      <c r="N48" s="55">
        <f>IF(J48=0,"n/a",IF(AND(L48/J48&lt;1,L48/J48&gt;-1),L48/J48,"n/a"))</f>
        <v>-2.3376985180749564E-2</v>
      </c>
      <c r="O48" s="85"/>
      <c r="P48" s="25"/>
      <c r="Q48" s="28"/>
      <c r="R48" s="28"/>
    </row>
    <row r="49" spans="1:18" ht="12.75" customHeight="1" x14ac:dyDescent="0.25">
      <c r="A49" s="29" t="s">
        <v>2</v>
      </c>
      <c r="B49" s="84">
        <f>'[6]SAP Download'!B35</f>
        <v>93594859.297000006</v>
      </c>
      <c r="C49" s="84"/>
      <c r="D49" s="84">
        <f>'[6]SAP Download'!C35</f>
        <v>107153000</v>
      </c>
      <c r="E49" s="84"/>
      <c r="F49" s="84">
        <f>B49-D49</f>
        <v>-13558140.702999994</v>
      </c>
      <c r="G49" s="48"/>
      <c r="H49" s="55">
        <f>IF(D49=0,"n/a",IF(AND(F49/D49&lt;1,F49/D49&gt;-1),F49/D49,"n/a"))</f>
        <v>-0.12653066832473187</v>
      </c>
      <c r="I49" s="48"/>
      <c r="J49" s="84">
        <f>'[6]SAP Download'!F35</f>
        <v>100393918.76899999</v>
      </c>
      <c r="K49" s="84"/>
      <c r="L49" s="84">
        <f>+B49-J49</f>
        <v>-6799059.471999988</v>
      </c>
      <c r="M49" s="48"/>
      <c r="N49" s="55">
        <f>IF(J49=0,"n/a",IF(AND(L49/J49&lt;1,L49/J49&gt;-1),L49/J49,"n/a"))</f>
        <v>-6.7723817890246826E-2</v>
      </c>
      <c r="O49" s="85"/>
      <c r="P49" s="25"/>
      <c r="Q49" s="28"/>
      <c r="R49" s="28"/>
    </row>
    <row r="50" spans="1:18" x14ac:dyDescent="0.25">
      <c r="A50" s="29" t="s">
        <v>3</v>
      </c>
      <c r="B50" s="84">
        <f>'[6]SAP Download'!B36</f>
        <v>5356866.6720000003</v>
      </c>
      <c r="C50" s="84"/>
      <c r="D50" s="84">
        <f>'[6]SAP Download'!C36</f>
        <v>7711000</v>
      </c>
      <c r="E50" s="84"/>
      <c r="F50" s="84">
        <f>B50-D50</f>
        <v>-2354133.3279999997</v>
      </c>
      <c r="G50" s="48"/>
      <c r="H50" s="55">
        <f>IF(D50=0,"n/a",IF(AND(F50/D50&lt;1,F50/D50&gt;-1),F50/D50,"n/a"))</f>
        <v>-0.30529546466087404</v>
      </c>
      <c r="I50" s="48"/>
      <c r="J50" s="84">
        <f>'[6]SAP Download'!F36</f>
        <v>8792223.8330000006</v>
      </c>
      <c r="K50" s="84"/>
      <c r="L50" s="84">
        <f>+B50-J50</f>
        <v>-3435357.1610000003</v>
      </c>
      <c r="M50" s="48"/>
      <c r="N50" s="55">
        <f>IF(J50=0,"n/a",IF(AND(L50/J50&lt;1,L50/J50&gt;-1),L50/J50,"n/a"))</f>
        <v>-0.39072676335946055</v>
      </c>
      <c r="O50" s="85"/>
      <c r="P50" s="86"/>
      <c r="Q50" s="28"/>
      <c r="R50" s="28"/>
    </row>
    <row r="51" spans="1:18" x14ac:dyDescent="0.25">
      <c r="A51" s="29" t="s">
        <v>4</v>
      </c>
      <c r="B51" s="84">
        <f>'[6]SAP Download'!B37</f>
        <v>757940</v>
      </c>
      <c r="C51" s="87"/>
      <c r="D51" s="84">
        <f>'[6]SAP Download'!C37</f>
        <v>745000</v>
      </c>
      <c r="E51" s="87"/>
      <c r="F51" s="84">
        <f>B51-D51</f>
        <v>12940</v>
      </c>
      <c r="G51" s="88"/>
      <c r="H51" s="55">
        <f>IF(D51=0,"n/a",IF(AND(F51/D51&lt;1,F51/D51&gt;-1),F51/D51,"n/a"))</f>
        <v>1.7369127516778524E-2</v>
      </c>
      <c r="I51" s="88"/>
      <c r="J51" s="84">
        <f>'[6]SAP Download'!F37</f>
        <v>603020</v>
      </c>
      <c r="K51" s="87"/>
      <c r="L51" s="84">
        <f>+B51-J51</f>
        <v>154920</v>
      </c>
      <c r="M51" s="88"/>
      <c r="N51" s="55">
        <f>IF(J51=0,"n/a",IF(AND(L51/J51&lt;1,L51/J51&gt;-1),L51/J51,"n/a"))</f>
        <v>0.25690690192696758</v>
      </c>
      <c r="O51" s="85"/>
      <c r="P51" s="25"/>
      <c r="Q51" s="28"/>
      <c r="R51" s="28"/>
    </row>
    <row r="52" spans="1:18" ht="6" customHeight="1" x14ac:dyDescent="0.25">
      <c r="A52" s="25"/>
      <c r="B52" s="89"/>
      <c r="C52" s="90"/>
      <c r="D52" s="89"/>
      <c r="E52" s="90"/>
      <c r="F52" s="89"/>
      <c r="G52" s="91"/>
      <c r="H52" s="92"/>
      <c r="I52" s="91"/>
      <c r="J52" s="89"/>
      <c r="K52" s="90"/>
      <c r="L52" s="89"/>
      <c r="M52" s="91"/>
      <c r="N52" s="92"/>
      <c r="O52" s="9"/>
      <c r="P52" s="9"/>
      <c r="Q52" s="9"/>
      <c r="R52" s="9"/>
    </row>
    <row r="53" spans="1:18" ht="12.75" customHeight="1" x14ac:dyDescent="0.25">
      <c r="A53" s="46" t="s">
        <v>31</v>
      </c>
      <c r="B53" s="93">
        <f>SUM(B47:B52)</f>
        <v>1792363775.7639999</v>
      </c>
      <c r="C53" s="84"/>
      <c r="D53" s="93">
        <f>SUM(D47:D52)</f>
        <v>1928590000</v>
      </c>
      <c r="E53" s="84"/>
      <c r="F53" s="93">
        <f>SUM(F47:F52)</f>
        <v>-136226224.23600003</v>
      </c>
      <c r="G53" s="48"/>
      <c r="H53" s="49">
        <f>IF(D53=0,"n/a",IF(AND(F53/D53&lt;1,F53/D53&gt;-1),F53/D53,"n/a"))</f>
        <v>-7.0635139783987277E-2</v>
      </c>
      <c r="I53" s="48"/>
      <c r="J53" s="93">
        <f>SUM(J47:J52)</f>
        <v>1772491275.8440001</v>
      </c>
      <c r="K53" s="84"/>
      <c r="L53" s="93">
        <f>SUM(L47:L52)</f>
        <v>19872499.919999987</v>
      </c>
      <c r="M53" s="48"/>
      <c r="N53" s="49">
        <f>IF(J53=0,"n/a",IF(AND(L53/J53&lt;1,L53/J53&gt;-1),L53/J53,"n/a"))</f>
        <v>1.12116207232317E-2</v>
      </c>
      <c r="O53" s="85"/>
      <c r="P53" s="25"/>
      <c r="Q53" s="28"/>
      <c r="R53" s="28"/>
    </row>
    <row r="54" spans="1:18" ht="12.75" customHeight="1" x14ac:dyDescent="0.25">
      <c r="A54" s="29" t="s">
        <v>32</v>
      </c>
      <c r="B54" s="84">
        <f>'[6]SAP Download'!B39</f>
        <v>187804403.692</v>
      </c>
      <c r="C54" s="87"/>
      <c r="D54" s="84">
        <f>'[6]SAP Download'!C39</f>
        <v>177197000</v>
      </c>
      <c r="E54" s="87"/>
      <c r="F54" s="84">
        <f>B54-D54</f>
        <v>10607403.692000002</v>
      </c>
      <c r="G54" s="88"/>
      <c r="H54" s="55">
        <f>IF(D54=0,"n/a",IF(AND(F54/D54&lt;1,F54/D54&gt;-1),F54/D54,"n/a"))</f>
        <v>5.986220811864762E-2</v>
      </c>
      <c r="I54" s="88"/>
      <c r="J54" s="84">
        <f>'[6]SAP Download'!F39</f>
        <v>177918759.67500001</v>
      </c>
      <c r="K54" s="87"/>
      <c r="L54" s="84">
        <f>+B54-J54</f>
        <v>9885644.0169999897</v>
      </c>
      <c r="M54" s="88"/>
      <c r="N54" s="55">
        <f>IF(J54=0,"n/a",IF(AND(L54/J54&lt;1,L54/J54&gt;-1),L54/J54,"n/a"))</f>
        <v>5.5562685098849957E-2</v>
      </c>
      <c r="O54" s="85"/>
      <c r="P54" s="25"/>
      <c r="Q54" s="28"/>
      <c r="R54" s="28"/>
    </row>
    <row r="55" spans="1:18" x14ac:dyDescent="0.25">
      <c r="A55" s="29" t="s">
        <v>5</v>
      </c>
      <c r="B55" s="84">
        <f>'[6]SAP Download'!B40</f>
        <v>209091004</v>
      </c>
      <c r="C55" s="87"/>
      <c r="D55" s="84">
        <f>'[6]SAP Download'!C40</f>
        <v>0</v>
      </c>
      <c r="E55" s="87"/>
      <c r="F55" s="84">
        <f>B55-D55</f>
        <v>209091004</v>
      </c>
      <c r="G55" s="88"/>
      <c r="H55" s="55" t="str">
        <f>IF(D55=0,"n/a",IF(AND(F55/D55&lt;1,F55/D55&gt;-1),F55/D55,"n/a"))</f>
        <v>n/a</v>
      </c>
      <c r="I55" s="88"/>
      <c r="J55" s="84">
        <f>'[6]SAP Download'!F40</f>
        <v>124816000</v>
      </c>
      <c r="K55" s="87"/>
      <c r="L55" s="84">
        <f>+B55-J55</f>
        <v>84275004</v>
      </c>
      <c r="M55" s="88"/>
      <c r="N55" s="55">
        <f>IF(J55=0,"n/a",IF(AND(L55/J55&lt;1,L55/J55&gt;-1),L55/J55,"n/a"))</f>
        <v>0.67519391744648127</v>
      </c>
      <c r="O55" s="85"/>
      <c r="P55" s="25"/>
      <c r="Q55" s="28"/>
      <c r="R55" s="28"/>
    </row>
    <row r="56" spans="1:18" ht="6" customHeight="1" x14ac:dyDescent="0.25">
      <c r="A56" s="9"/>
      <c r="B56" s="94"/>
      <c r="C56" s="84"/>
      <c r="D56" s="94"/>
      <c r="E56" s="84"/>
      <c r="F56" s="94"/>
      <c r="G56" s="48"/>
      <c r="H56" s="95"/>
      <c r="I56" s="48"/>
      <c r="J56" s="94"/>
      <c r="K56" s="84"/>
      <c r="L56" s="94"/>
      <c r="M56" s="48"/>
      <c r="N56" s="95"/>
      <c r="O56" s="9"/>
      <c r="P56" s="9"/>
      <c r="Q56" s="9"/>
      <c r="R56" s="9"/>
    </row>
    <row r="57" spans="1:18" ht="15.75" thickBot="1" x14ac:dyDescent="0.3">
      <c r="A57" s="46" t="s">
        <v>41</v>
      </c>
      <c r="B57" s="96">
        <f>SUM(B53:B55)</f>
        <v>2189259183.4559999</v>
      </c>
      <c r="C57" s="84"/>
      <c r="D57" s="96">
        <f>SUM(D53:D55)</f>
        <v>2105787000</v>
      </c>
      <c r="E57" s="84"/>
      <c r="F57" s="96">
        <f>SUM(F53:F55)</f>
        <v>83472183.45599997</v>
      </c>
      <c r="G57" s="48"/>
      <c r="H57" s="62">
        <f>IF(D57=0,"n/a",IF(AND(F57/D57&lt;1,F57/D57&gt;-1),F57/D57,"n/a"))</f>
        <v>3.9639423861957533E-2</v>
      </c>
      <c r="I57" s="48"/>
      <c r="J57" s="96">
        <f>SUM(J53:J55)</f>
        <v>2075226035.5190001</v>
      </c>
      <c r="K57" s="84"/>
      <c r="L57" s="96">
        <f>SUM(L53:L55)</f>
        <v>114033147.93699998</v>
      </c>
      <c r="M57" s="48"/>
      <c r="N57" s="62">
        <f>IF(J57=0,"n/a",IF(AND(L57/J57&lt;1,L57/J57&gt;-1),L57/J57,"n/a"))</f>
        <v>5.4949748116706262E-2</v>
      </c>
      <c r="O57" s="85"/>
      <c r="P57" s="28"/>
      <c r="Q57" s="28"/>
      <c r="R57" s="28"/>
    </row>
    <row r="58" spans="1:18" ht="12.75" customHeight="1" thickTop="1" x14ac:dyDescent="0.25">
      <c r="A58" s="11"/>
      <c r="B58" s="97"/>
      <c r="C58" s="98"/>
      <c r="D58" s="97"/>
      <c r="E58" s="98"/>
      <c r="F58" s="97"/>
      <c r="G58" s="99"/>
      <c r="H58" s="97"/>
      <c r="I58" s="98"/>
      <c r="J58" s="97"/>
      <c r="K58" s="98"/>
      <c r="L58" s="97"/>
      <c r="M58" s="98"/>
      <c r="N58" s="97"/>
      <c r="O58" s="79"/>
      <c r="P58" s="9"/>
      <c r="Q58" s="9"/>
      <c r="R58" s="9"/>
    </row>
    <row r="59" spans="1:18" x14ac:dyDescent="0.25">
      <c r="A59" s="100"/>
      <c r="B59" s="107"/>
      <c r="C59" s="107"/>
      <c r="D59" s="107"/>
      <c r="E59" s="107"/>
      <c r="F59" s="107"/>
      <c r="G59" s="107"/>
      <c r="H59" s="107"/>
      <c r="I59" s="107"/>
      <c r="J59" s="107"/>
      <c r="K59" s="107"/>
      <c r="L59" s="107"/>
      <c r="M59" s="107"/>
      <c r="N59" s="107"/>
      <c r="O59" s="107"/>
      <c r="P59" s="107"/>
      <c r="Q59" s="107"/>
      <c r="R59" s="107"/>
    </row>
    <row r="60" spans="1:18" x14ac:dyDescent="0.25">
      <c r="A60" s="100" t="s">
        <v>40</v>
      </c>
      <c r="B60" s="107"/>
      <c r="C60" s="107"/>
      <c r="D60" s="107"/>
      <c r="E60" s="107"/>
      <c r="F60" s="107"/>
      <c r="G60" s="107"/>
      <c r="H60" s="107"/>
      <c r="I60" s="107"/>
      <c r="J60" s="107"/>
      <c r="K60" s="107"/>
      <c r="L60" s="107"/>
      <c r="M60" s="107"/>
      <c r="N60" s="107"/>
      <c r="O60" s="107"/>
      <c r="P60" s="107"/>
      <c r="Q60" s="107"/>
      <c r="R60" s="107"/>
    </row>
  </sheetData>
  <mergeCells count="2">
    <mergeCell ref="A59:R59"/>
    <mergeCell ref="A60:R60"/>
  </mergeCells>
  <pageMargins left="0.7" right="0.7" top="0.75" bottom="0.75" header="0.3" footer="0.3"/>
  <pageSetup scale="64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R61"/>
  <sheetViews>
    <sheetView topLeftCell="A16" workbookViewId="0">
      <selection activeCell="H47" sqref="H47"/>
    </sheetView>
  </sheetViews>
  <sheetFormatPr defaultRowHeight="15" x14ac:dyDescent="0.25"/>
  <cols>
    <col min="1" max="1" width="41.85546875" style="104" customWidth="1"/>
    <col min="2" max="2" width="18.140625" style="104" bestFit="1" customWidth="1"/>
    <col min="3" max="3" width="0.7109375" style="104" customWidth="1"/>
    <col min="4" max="4" width="17.140625" style="104" hidden="1" customWidth="1"/>
    <col min="5" max="5" width="0.7109375" style="104" hidden="1" customWidth="1"/>
    <col min="6" max="6" width="16.140625" style="104" hidden="1" customWidth="1"/>
    <col min="7" max="7" width="0.7109375" style="104" hidden="1" customWidth="1"/>
    <col min="8" max="8" width="7.7109375" style="104" hidden="1" customWidth="1"/>
    <col min="9" max="9" width="0.7109375" style="104" hidden="1" customWidth="1"/>
    <col min="10" max="10" width="18.140625" style="104" bestFit="1" customWidth="1"/>
    <col min="11" max="11" width="0.7109375" style="104" customWidth="1"/>
    <col min="12" max="12" width="16.28515625" style="104" bestFit="1" customWidth="1"/>
    <col min="13" max="13" width="0.7109375" style="104" customWidth="1"/>
    <col min="14" max="14" width="7.7109375" style="104" bestFit="1" customWidth="1"/>
    <col min="15" max="15" width="0.7109375" style="104" customWidth="1"/>
    <col min="16" max="16" width="7.7109375" style="104" customWidth="1"/>
    <col min="17" max="17" width="9.140625" style="104" hidden="1" customWidth="1"/>
    <col min="18" max="18" width="7.85546875" style="104" customWidth="1"/>
    <col min="19" max="16384" width="9.140625" style="104"/>
  </cols>
  <sheetData>
    <row r="1" spans="1:18" x14ac:dyDescent="0.25">
      <c r="A1" s="1" t="s">
        <v>19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</row>
    <row r="2" spans="1:18" x14ac:dyDescent="0.25">
      <c r="A2" s="1" t="s">
        <v>20</v>
      </c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</row>
    <row r="3" spans="1:18" x14ac:dyDescent="0.25">
      <c r="A3" s="1" t="str">
        <f>"TWELVE MONTHS ENDED "&amp;'[6]Input Tab'!B3&amp;" "&amp;'[6]Input Tab'!B4&amp;", "&amp;'[6]Input Tab'!B1</f>
        <v>TWELVE MONTHS ENDED MARCH 31, 2016</v>
      </c>
      <c r="B3" s="1"/>
      <c r="C3" s="1"/>
      <c r="D3" s="1"/>
      <c r="E3" s="1"/>
      <c r="F3" s="1"/>
      <c r="G3" s="3"/>
      <c r="H3" s="1"/>
      <c r="I3" s="1"/>
      <c r="J3" s="1"/>
      <c r="K3" s="1"/>
      <c r="L3" s="1"/>
      <c r="M3" s="1"/>
      <c r="N3" s="1"/>
      <c r="O3" s="1"/>
      <c r="P3" s="4"/>
      <c r="Q3" s="1"/>
      <c r="R3" s="1"/>
    </row>
    <row r="4" spans="1:18" x14ac:dyDescent="0.25">
      <c r="A4" s="5" t="s">
        <v>21</v>
      </c>
      <c r="B4" s="6"/>
      <c r="C4" s="6"/>
      <c r="D4" s="6"/>
      <c r="E4" s="6"/>
      <c r="F4" s="6"/>
      <c r="G4" s="6"/>
      <c r="H4" s="6"/>
      <c r="I4" s="6"/>
      <c r="J4" s="6"/>
      <c r="K4" s="6"/>
      <c r="L4" s="6"/>
      <c r="M4" s="6"/>
      <c r="N4" s="6"/>
      <c r="O4" s="6"/>
      <c r="P4" s="6"/>
      <c r="Q4" s="6"/>
      <c r="R4" s="6"/>
    </row>
    <row r="5" spans="1:18" x14ac:dyDescent="0.25">
      <c r="A5" s="7" t="s">
        <v>6</v>
      </c>
      <c r="B5" s="8"/>
      <c r="C5" s="8"/>
      <c r="D5" s="8"/>
      <c r="E5" s="8"/>
      <c r="F5" s="9"/>
      <c r="G5" s="9"/>
      <c r="H5" s="9"/>
      <c r="I5" s="9"/>
      <c r="J5" s="9"/>
      <c r="K5" s="8"/>
      <c r="L5" s="8"/>
      <c r="M5" s="8"/>
      <c r="N5" s="8"/>
      <c r="O5" s="8"/>
      <c r="P5" s="8"/>
      <c r="Q5" s="8"/>
      <c r="R5" s="8"/>
    </row>
    <row r="6" spans="1:18" x14ac:dyDescent="0.25">
      <c r="A6" s="10" t="s">
        <v>6</v>
      </c>
      <c r="B6" s="11"/>
      <c r="C6" s="11"/>
      <c r="D6" s="11"/>
      <c r="E6" s="11"/>
      <c r="F6" s="12" t="s">
        <v>22</v>
      </c>
      <c r="G6" s="12"/>
      <c r="H6" s="12"/>
      <c r="I6" s="11"/>
      <c r="J6" s="11"/>
      <c r="K6" s="9"/>
      <c r="L6" s="12" t="str">
        <f>"VARIANCE FROM "&amp;'[6]Input Tab'!B2</f>
        <v>VARIANCE FROM 2015</v>
      </c>
      <c r="M6" s="12"/>
      <c r="N6" s="12"/>
      <c r="O6" s="13"/>
      <c r="P6" s="14" t="s">
        <v>23</v>
      </c>
      <c r="Q6" s="15"/>
      <c r="R6" s="15"/>
    </row>
    <row r="7" spans="1:18" x14ac:dyDescent="0.25">
      <c r="A7" s="16"/>
      <c r="B7" s="17" t="s">
        <v>24</v>
      </c>
      <c r="C7" s="11"/>
      <c r="D7" s="18"/>
      <c r="E7" s="16"/>
      <c r="F7" s="9"/>
      <c r="G7" s="9"/>
      <c r="H7" s="9"/>
      <c r="I7" s="11"/>
      <c r="J7" s="17" t="s">
        <v>24</v>
      </c>
      <c r="K7" s="9"/>
      <c r="L7" s="9"/>
      <c r="M7" s="9"/>
      <c r="N7" s="9"/>
      <c r="O7" s="9"/>
      <c r="P7" s="9"/>
      <c r="Q7" s="19"/>
      <c r="R7" s="9"/>
    </row>
    <row r="8" spans="1:18" ht="13.15" hidden="1" customHeight="1" x14ac:dyDescent="0.25">
      <c r="A8" s="16"/>
      <c r="B8" s="16"/>
      <c r="C8" s="11"/>
      <c r="D8" s="16"/>
      <c r="E8" s="16"/>
      <c r="F8" s="24"/>
      <c r="G8" s="108"/>
      <c r="H8" s="9"/>
      <c r="I8" s="11"/>
      <c r="J8" s="16"/>
      <c r="K8" s="109"/>
      <c r="L8" s="108"/>
      <c r="M8" s="13"/>
      <c r="N8" s="109"/>
      <c r="O8" s="13"/>
      <c r="P8" s="108"/>
      <c r="Q8" s="110"/>
      <c r="R8" s="109"/>
    </row>
    <row r="9" spans="1:18" ht="12.75" customHeight="1" x14ac:dyDescent="0.25">
      <c r="A9" s="20" t="s">
        <v>25</v>
      </c>
      <c r="B9" s="21">
        <f>'[6]Input Tab'!B1</f>
        <v>2016</v>
      </c>
      <c r="C9" s="11"/>
      <c r="D9" s="22" t="s">
        <v>29</v>
      </c>
      <c r="E9" s="11"/>
      <c r="F9" s="22" t="s">
        <v>27</v>
      </c>
      <c r="G9" s="11"/>
      <c r="H9" s="23" t="s">
        <v>28</v>
      </c>
      <c r="I9" s="11"/>
      <c r="J9" s="21">
        <f>'[6]Input Tab'!B2</f>
        <v>2015</v>
      </c>
      <c r="K9" s="9"/>
      <c r="L9" s="22" t="s">
        <v>27</v>
      </c>
      <c r="M9" s="11"/>
      <c r="N9" s="23" t="s">
        <v>28</v>
      </c>
      <c r="O9" s="24"/>
      <c r="P9" s="21">
        <f>'[6]Input Tab'!B1</f>
        <v>2016</v>
      </c>
      <c r="Q9" s="22" t="s">
        <v>29</v>
      </c>
      <c r="R9" s="21">
        <f>'[6]Input Tab'!B2</f>
        <v>2015</v>
      </c>
    </row>
    <row r="10" spans="1:18" ht="6.6" customHeight="1" x14ac:dyDescent="0.25">
      <c r="A10" s="25"/>
      <c r="B10" s="26"/>
      <c r="C10" s="25"/>
      <c r="D10" s="26"/>
      <c r="E10" s="25"/>
      <c r="F10" s="26"/>
      <c r="G10" s="25"/>
      <c r="H10" s="27"/>
      <c r="I10" s="25"/>
      <c r="J10" s="26"/>
      <c r="K10" s="28"/>
      <c r="L10" s="26"/>
      <c r="M10" s="25"/>
      <c r="N10" s="27"/>
      <c r="O10" s="26"/>
      <c r="P10" s="26"/>
      <c r="Q10" s="26"/>
      <c r="R10" s="26"/>
    </row>
    <row r="11" spans="1:18" x14ac:dyDescent="0.25">
      <c r="A11" s="29" t="s">
        <v>0</v>
      </c>
      <c r="B11" s="30">
        <f>'[6]SAP Download'!B130</f>
        <v>1119922447.8499999</v>
      </c>
      <c r="C11" s="30"/>
      <c r="D11" s="30">
        <f>'[6]SAP Download'!C131</f>
        <v>912989000</v>
      </c>
      <c r="E11" s="30"/>
      <c r="F11" s="30">
        <f>B11-D11</f>
        <v>206933447.8499999</v>
      </c>
      <c r="G11" s="30"/>
      <c r="H11" s="30">
        <f>IF(D11=0,"n/a",IF(AND(F11/D11&lt;1,F11/D11&gt;-1),F11/D11,"n/a"))</f>
        <v>0.22665491900778642</v>
      </c>
      <c r="I11" s="30"/>
      <c r="J11" s="30">
        <f>'[6]SAP Download'!F130</f>
        <v>954132196.09000003</v>
      </c>
      <c r="K11" s="30"/>
      <c r="L11" s="30">
        <f>B11-J11</f>
        <v>165790251.75999987</v>
      </c>
      <c r="M11" s="33"/>
      <c r="N11" s="32">
        <f>IF(J11=0,"n/a",IF(AND(L11/J11&lt;1,L11/J11&gt;-1),L11/J11,"n/a"))</f>
        <v>0.17376025297060768</v>
      </c>
      <c r="O11" s="34"/>
      <c r="P11" s="35">
        <f>IF(B48=0,"n/a",B11/B48)</f>
        <v>0.10788229257142226</v>
      </c>
      <c r="Q11" s="36" t="str">
        <f>IF(D48=0,"n/a",D11/D48)</f>
        <v>n/a</v>
      </c>
      <c r="R11" s="36">
        <f>IF(J48=0,"n/a",J11/J48)</f>
        <v>9.5451555224848064E-2</v>
      </c>
    </row>
    <row r="12" spans="1:18" x14ac:dyDescent="0.25">
      <c r="A12" s="29" t="s">
        <v>1</v>
      </c>
      <c r="B12" s="37">
        <f>'[6]SAP Download'!B131</f>
        <v>877222508.27999997</v>
      </c>
      <c r="C12" s="37"/>
      <c r="D12" s="37">
        <f>'[6]SAP Download'!C132</f>
        <v>109742000</v>
      </c>
      <c r="E12" s="37"/>
      <c r="F12" s="37">
        <f>B12-D12</f>
        <v>767480508.27999997</v>
      </c>
      <c r="G12" s="37"/>
      <c r="H12" s="37" t="str">
        <f>IF(D12=0,"n/a",IF(AND(F12/D12&lt;1,F12/D12&gt;-1),F12/D12,"n/a"))</f>
        <v>n/a</v>
      </c>
      <c r="I12" s="37"/>
      <c r="J12" s="37">
        <f>'[6]SAP Download'!F131</f>
        <v>824930225.71000004</v>
      </c>
      <c r="K12" s="37"/>
      <c r="L12" s="37">
        <f>B12-J12</f>
        <v>52292282.569999933</v>
      </c>
      <c r="M12" s="37"/>
      <c r="N12" s="32">
        <f>IF(J12=0,"n/a",IF(AND(L12/J12&lt;1,L12/J12&gt;-1),L12/J12,"n/a"))</f>
        <v>6.3389946131496233E-2</v>
      </c>
      <c r="O12" s="34"/>
      <c r="P12" s="38">
        <f>IF(B49=0,"n/a",B12/B49)</f>
        <v>9.7228106216042276E-2</v>
      </c>
      <c r="Q12" s="39">
        <f>IF(D49=0,"n/a",D12/D49)</f>
        <v>1.044542938460657E-2</v>
      </c>
      <c r="R12" s="39">
        <f>IF(J49=0,"n/a",J12/J49)</f>
        <v>9.2896986664829456E-2</v>
      </c>
    </row>
    <row r="13" spans="1:18" x14ac:dyDescent="0.25">
      <c r="A13" s="29" t="s">
        <v>2</v>
      </c>
      <c r="B13" s="37">
        <f>'[6]SAP Download'!B132</f>
        <v>114975377.42</v>
      </c>
      <c r="C13" s="37"/>
      <c r="D13" s="37">
        <f>'[6]SAP Download'!C133</f>
        <v>17660000</v>
      </c>
      <c r="E13" s="37"/>
      <c r="F13" s="37">
        <f>B13-D13</f>
        <v>97315377.420000002</v>
      </c>
      <c r="G13" s="37"/>
      <c r="H13" s="37" t="str">
        <f>IF(D13=0,"n/a",IF(AND(F13/D13&lt;1,F13/D13&gt;-1),F13/D13,"n/a"))</f>
        <v>n/a</v>
      </c>
      <c r="I13" s="37"/>
      <c r="J13" s="37">
        <f>'[6]SAP Download'!F132</f>
        <v>109495561.81</v>
      </c>
      <c r="K13" s="37"/>
      <c r="L13" s="37">
        <f>B13-J13</f>
        <v>5479815.6099999994</v>
      </c>
      <c r="M13" s="37"/>
      <c r="N13" s="32">
        <f>IF(J13=0,"n/a",IF(AND(L13/J13&lt;1,L13/J13&gt;-1),L13/J13,"n/a"))</f>
        <v>5.0046006609005218E-2</v>
      </c>
      <c r="O13" s="34"/>
      <c r="P13" s="38">
        <f>IF(B50=0,"n/a",B13/B50)</f>
        <v>9.1108287392506856E-2</v>
      </c>
      <c r="Q13" s="39">
        <f>IF(D50=0,"n/a",D13/D50)</f>
        <v>1.8667132886942921E-3</v>
      </c>
      <c r="R13" s="39">
        <f>IF(J50=0,"n/a",J13/J50)</f>
        <v>8.8102444768170002E-2</v>
      </c>
    </row>
    <row r="14" spans="1:18" x14ac:dyDescent="0.25">
      <c r="A14" s="29" t="s">
        <v>3</v>
      </c>
      <c r="B14" s="37">
        <f>'[6]SAP Download'!B133</f>
        <v>20222402.149999999</v>
      </c>
      <c r="C14" s="37"/>
      <c r="D14" s="37">
        <f>'[6]SAP Download'!C134</f>
        <v>374000</v>
      </c>
      <c r="E14" s="37"/>
      <c r="F14" s="37">
        <f>B14-D14</f>
        <v>19848402.149999999</v>
      </c>
      <c r="G14" s="37"/>
      <c r="H14" s="37" t="str">
        <f>IF(D14=0,"n/a",IF(AND(F14/D14&lt;1,F14/D14&gt;-1),F14/D14,"n/a"))</f>
        <v>n/a</v>
      </c>
      <c r="I14" s="37"/>
      <c r="J14" s="37">
        <f>'[6]SAP Download'!F133</f>
        <v>19254188.16</v>
      </c>
      <c r="K14" s="37"/>
      <c r="L14" s="37">
        <f>B14-J14</f>
        <v>968213.98999999836</v>
      </c>
      <c r="M14" s="37"/>
      <c r="N14" s="32">
        <f>IF(J14=0,"n/a",IF(AND(L14/J14&lt;1,L14/J14&gt;-1),L14/J14,"n/a"))</f>
        <v>5.0285890111504881E-2</v>
      </c>
      <c r="O14" s="34"/>
      <c r="P14" s="38">
        <f>IF(B51=0,"n/a",B14/B51)</f>
        <v>0.22860564500653466</v>
      </c>
      <c r="Q14" s="39">
        <f>IF(D51=0,"n/a",D14/D51)</f>
        <v>3.0804432214187995E-4</v>
      </c>
      <c r="R14" s="39">
        <f>IF(J51=0,"n/a",J14/J51)</f>
        <v>0.21572761361713017</v>
      </c>
    </row>
    <row r="15" spans="1:18" x14ac:dyDescent="0.25">
      <c r="A15" s="29" t="s">
        <v>4</v>
      </c>
      <c r="B15" s="37">
        <f>'[6]SAP Download'!B134</f>
        <v>330425.09999999998</v>
      </c>
      <c r="C15" s="41"/>
      <c r="D15" s="37">
        <f>'[6]SAP Download'!C135</f>
        <v>2189917000</v>
      </c>
      <c r="E15" s="41"/>
      <c r="F15" s="37">
        <f>B15-D15</f>
        <v>-2189586574.9000001</v>
      </c>
      <c r="G15" s="41"/>
      <c r="H15" s="37">
        <f>IF(D15=0,"n/a",IF(AND(F15/D15&lt;1,F15/D15&gt;-1),F15/D15,"n/a"))</f>
        <v>-0.99984911524044062</v>
      </c>
      <c r="I15" s="41"/>
      <c r="J15" s="37">
        <f>'[6]SAP Download'!F134</f>
        <v>319180.83</v>
      </c>
      <c r="K15" s="37"/>
      <c r="L15" s="37">
        <f>B15-J15</f>
        <v>11244.26999999996</v>
      </c>
      <c r="M15" s="41"/>
      <c r="N15" s="32">
        <f>IF(J15=0,"n/a",IF(AND(L15/J15&lt;1,L15/J15&gt;-1),L15/J15,"n/a"))</f>
        <v>3.5228525472535299E-2</v>
      </c>
      <c r="O15" s="42"/>
      <c r="P15" s="38">
        <f>IF(B52=0,"n/a",B15/B52)</f>
        <v>4.7764339047884394E-2</v>
      </c>
      <c r="Q15" s="39">
        <f>IF(D52=0,"n/a",D15/D52)</f>
        <v>24.062377760685639</v>
      </c>
      <c r="R15" s="39">
        <f>IF(J52=0,"n/a",J15/J52)</f>
        <v>4.8335685144970338E-2</v>
      </c>
    </row>
    <row r="16" spans="1:18" ht="8.4499999999999993" customHeight="1" x14ac:dyDescent="0.25">
      <c r="A16" s="25"/>
      <c r="B16" s="43"/>
      <c r="C16" s="37"/>
      <c r="D16" s="43"/>
      <c r="E16" s="37"/>
      <c r="F16" s="43"/>
      <c r="G16" s="37"/>
      <c r="H16" s="43" t="s">
        <v>6</v>
      </c>
      <c r="I16" s="37"/>
      <c r="J16" s="43"/>
      <c r="K16" s="37"/>
      <c r="L16" s="43"/>
      <c r="M16" s="37"/>
      <c r="N16" s="44" t="s">
        <v>6</v>
      </c>
      <c r="O16" s="34"/>
      <c r="P16" s="45"/>
      <c r="Q16" s="45" t="s">
        <v>30</v>
      </c>
      <c r="R16" s="45" t="s">
        <v>30</v>
      </c>
    </row>
    <row r="17" spans="1:18" x14ac:dyDescent="0.25">
      <c r="A17" s="46" t="s">
        <v>31</v>
      </c>
      <c r="B17" s="47">
        <f>SUM(B11:B16)</f>
        <v>2132673160.8</v>
      </c>
      <c r="C17" s="37"/>
      <c r="D17" s="37" t="e">
        <f>SUM(#REF!)</f>
        <v>#REF!</v>
      </c>
      <c r="E17" s="37"/>
      <c r="F17" s="37" t="e">
        <f>SUM(#REF!)</f>
        <v>#REF!</v>
      </c>
      <c r="G17" s="37"/>
      <c r="H17" s="41" t="e">
        <f>IF(D17=0,"n/a",IF(AND(F17/D17&lt;1,F17/D17&gt;-1),F17/D17,"n/a"))</f>
        <v>#REF!</v>
      </c>
      <c r="I17" s="37"/>
      <c r="J17" s="47">
        <f>SUM(J11:J16)</f>
        <v>1908131352.6000001</v>
      </c>
      <c r="K17" s="37"/>
      <c r="L17" s="47">
        <f>SUM(L11:L16)</f>
        <v>224541808.19999984</v>
      </c>
      <c r="M17" s="37"/>
      <c r="N17" s="49">
        <f>IF(J17=0,"n/a",IF(AND(L17/J17&lt;1,L17/J17&gt;-1),L17/J17,"n/a"))</f>
        <v>0.11767628465097095</v>
      </c>
      <c r="O17" s="34"/>
      <c r="P17" s="50">
        <f>IF(B54=0,"n/a",B17/B54)</f>
        <v>0.10272684340638472</v>
      </c>
      <c r="Q17" s="39" t="e">
        <f>IF(D54=0,"n/a",D17/D54)</f>
        <v>#REF!</v>
      </c>
      <c r="R17" s="50">
        <f>IF(J54=0,"n/a",J17/J54)</f>
        <v>9.4393190327868109E-2</v>
      </c>
    </row>
    <row r="18" spans="1:18" x14ac:dyDescent="0.25">
      <c r="A18" s="29" t="s">
        <v>32</v>
      </c>
      <c r="B18" s="37">
        <f>'[6]SAP Download'!B136</f>
        <v>10747448.199999999</v>
      </c>
      <c r="C18" s="37"/>
      <c r="D18" s="37">
        <f>'[6]SAP Download'!C137</f>
        <v>23665000</v>
      </c>
      <c r="E18" s="37"/>
      <c r="F18" s="37">
        <f>B18-D18</f>
        <v>-12917551.800000001</v>
      </c>
      <c r="G18" s="37"/>
      <c r="H18" s="41">
        <f>IF(D18=0,"n/a",IF(AND(F18/D18&lt;1,F18/D18&gt;-1),F18/D18,"n/a"))</f>
        <v>-0.54585048806253966</v>
      </c>
      <c r="I18" s="37"/>
      <c r="J18" s="37">
        <f>'[6]SAP Download'!F136</f>
        <v>9752277.6199999992</v>
      </c>
      <c r="K18" s="37"/>
      <c r="L18" s="37">
        <f>B18-J18</f>
        <v>995170.58000000007</v>
      </c>
      <c r="M18" s="37"/>
      <c r="N18" s="55">
        <f>IF(J18=0,"n/a",IF(AND(L18/J18&lt;1,L18/J18&gt;-1),L18/J18,"n/a"))</f>
        <v>0.1020449395287006</v>
      </c>
      <c r="O18" s="42"/>
      <c r="P18" s="39">
        <f>IF(B55=0,"n/a",B18/B55)</f>
        <v>5.2282307398324917E-3</v>
      </c>
      <c r="Q18" s="39">
        <f>IF(D55=0,"n/a",D18/D55)</f>
        <v>1.1121315767497438E-3</v>
      </c>
      <c r="R18" s="39">
        <f>IF(J55=0,"n/a",J18/J55)</f>
        <v>4.6744599099767309E-3</v>
      </c>
    </row>
    <row r="19" spans="1:18" x14ac:dyDescent="0.25">
      <c r="A19" s="29" t="s">
        <v>5</v>
      </c>
      <c r="B19" s="37">
        <f>'[6]SAP Download'!B137</f>
        <v>46897642.5</v>
      </c>
      <c r="C19" s="37"/>
      <c r="D19" s="37">
        <f>'[6]SAP Download'!C138</f>
        <v>2218563000</v>
      </c>
      <c r="E19" s="37"/>
      <c r="F19" s="37">
        <f>B19-D19</f>
        <v>-2171665357.5</v>
      </c>
      <c r="G19" s="37"/>
      <c r="H19" s="41">
        <f>IF(D19=0,"n/a",IF(AND(F19/D19&lt;1,F19/D19&gt;-1),F19/D19,"n/a"))</f>
        <v>-0.9788612527568521</v>
      </c>
      <c r="I19" s="37"/>
      <c r="J19" s="37">
        <f>'[6]SAP Download'!F137</f>
        <v>34218032.329999998</v>
      </c>
      <c r="K19" s="37"/>
      <c r="L19" s="37">
        <f>B19-J19</f>
        <v>12679610.170000002</v>
      </c>
      <c r="M19" s="37"/>
      <c r="N19" s="55">
        <f>IF(J19=0,"n/a",IF(AND(L19/J19&lt;1,L19/J19&gt;-1),L19/J19,"n/a"))</f>
        <v>0.37055345695267811</v>
      </c>
      <c r="O19" s="34"/>
      <c r="P19" s="50">
        <f>IF(B56=0,"n/a",B19/B56)</f>
        <v>2.3119484197605115E-2</v>
      </c>
      <c r="Q19" s="50" t="e">
        <f>IF(D56=0,"n/a",D19/D56)</f>
        <v>#REF!</v>
      </c>
      <c r="R19" s="50">
        <f>IF(J56=0,"n/a",J19/J56)</f>
        <v>2.4185055525634665E-2</v>
      </c>
    </row>
    <row r="20" spans="1:18" ht="6" customHeight="1" x14ac:dyDescent="0.25">
      <c r="A20" s="28"/>
      <c r="B20" s="51"/>
      <c r="C20" s="52"/>
      <c r="D20" s="51"/>
      <c r="E20" s="52"/>
      <c r="F20" s="51"/>
      <c r="G20" s="52"/>
      <c r="H20" s="51" t="s">
        <v>6</v>
      </c>
      <c r="I20" s="52"/>
      <c r="J20" s="51"/>
      <c r="K20" s="52"/>
      <c r="L20" s="51"/>
      <c r="M20" s="52"/>
      <c r="N20" s="51" t="s">
        <v>6</v>
      </c>
      <c r="O20" s="53"/>
      <c r="P20" s="53"/>
      <c r="Q20" s="53"/>
      <c r="R20" s="53"/>
    </row>
    <row r="21" spans="1:18" x14ac:dyDescent="0.25">
      <c r="A21" s="54" t="s">
        <v>33</v>
      </c>
      <c r="B21" s="37">
        <f>SUM(B17:B19)</f>
        <v>2190318251.5</v>
      </c>
      <c r="C21" s="37"/>
      <c r="D21" s="37" t="e">
        <f>SUM(D17:D19)</f>
        <v>#REF!</v>
      </c>
      <c r="E21" s="37"/>
      <c r="F21" s="37" t="e">
        <f>SUM(F17:F19)</f>
        <v>#REF!</v>
      </c>
      <c r="G21" s="37"/>
      <c r="H21" s="41" t="e">
        <f>IF(D21=0,"n/a",IF(AND(F21/D21&lt;1,F21/D21&gt;-1),F21/D21,"n/a"))</f>
        <v>#REF!</v>
      </c>
      <c r="I21" s="37"/>
      <c r="J21" s="37">
        <f>SUM(J17:J19)</f>
        <v>1952101662.55</v>
      </c>
      <c r="K21" s="37"/>
      <c r="L21" s="37">
        <f>SUM(L17:L19)</f>
        <v>238216588.94999987</v>
      </c>
      <c r="M21" s="37"/>
      <c r="N21" s="55">
        <f>IF(J21=0,"n/a",IF(AND(L21/J21&lt;1,L21/J21&gt;-1),L21/J21,"n/a"))</f>
        <v>0.12203083144697559</v>
      </c>
      <c r="O21" s="34"/>
      <c r="P21" s="33"/>
      <c r="Q21" s="56"/>
      <c r="R21" s="56"/>
    </row>
    <row r="22" spans="1:18" ht="6.6" customHeight="1" x14ac:dyDescent="0.25">
      <c r="A22" s="57"/>
      <c r="B22" s="41"/>
      <c r="C22" s="41"/>
      <c r="D22" s="41"/>
      <c r="E22" s="41"/>
      <c r="F22" s="41"/>
      <c r="G22" s="41"/>
      <c r="H22" s="41" t="s">
        <v>6</v>
      </c>
      <c r="I22" s="41"/>
      <c r="J22" s="41"/>
      <c r="K22" s="41"/>
      <c r="L22" s="41"/>
      <c r="M22" s="41"/>
      <c r="N22" s="58" t="s">
        <v>6</v>
      </c>
      <c r="O22" s="42"/>
      <c r="P22" s="58"/>
      <c r="Q22" s="58"/>
      <c r="R22" s="58"/>
    </row>
    <row r="23" spans="1:18" x14ac:dyDescent="0.25">
      <c r="A23" s="29" t="s">
        <v>7</v>
      </c>
      <c r="B23" s="37">
        <f>'[6]SAP Download'!B140</f>
        <v>-20666515.98</v>
      </c>
      <c r="C23" s="41"/>
      <c r="D23" s="41">
        <f>'[6]SAP Download'!C141</f>
        <v>20044000</v>
      </c>
      <c r="E23" s="41"/>
      <c r="F23" s="41">
        <f>B23-D23</f>
        <v>-40710515.980000004</v>
      </c>
      <c r="G23" s="41"/>
      <c r="H23" s="41" t="str">
        <f>IF(D23=0,"n/a",IF(AND(F23/D23&lt;1,F23/D23&gt;-1),F23/D23,"n/a"))</f>
        <v>n/a</v>
      </c>
      <c r="I23" s="41"/>
      <c r="J23" s="37">
        <f>'[6]SAP Download'!F140</f>
        <v>-3421175.46</v>
      </c>
      <c r="K23" s="41"/>
      <c r="L23" s="37">
        <f>B23-J23</f>
        <v>-17245340.52</v>
      </c>
      <c r="M23" s="41"/>
      <c r="N23" s="55" t="str">
        <f>IF(J23=0,"n/a",IF(AND(L23/J23&lt;1,L23/J23&gt;-1),L23/J23,"n/a"))</f>
        <v>n/a</v>
      </c>
      <c r="O23" s="42"/>
      <c r="P23" s="58"/>
      <c r="Q23" s="58"/>
      <c r="R23" s="58"/>
    </row>
    <row r="24" spans="1:18" x14ac:dyDescent="0.25">
      <c r="A24" s="29" t="s">
        <v>8</v>
      </c>
      <c r="B24" s="37">
        <f>'[6]SAP Download'!B141</f>
        <v>20162683.030000001</v>
      </c>
      <c r="C24" s="41"/>
      <c r="D24" s="41">
        <f>'[6]SAP Download'!C142</f>
        <v>-10568000</v>
      </c>
      <c r="E24" s="41"/>
      <c r="F24" s="41">
        <f>B24-D24</f>
        <v>30730683.030000001</v>
      </c>
      <c r="G24" s="41"/>
      <c r="H24" s="41" t="str">
        <f>IF(D24=0,"n/a",IF(AND(F24/D24&lt;1,F24/D24&gt;-1),F24/D24,"n/a"))</f>
        <v>n/a</v>
      </c>
      <c r="I24" s="41"/>
      <c r="J24" s="37">
        <f>'[6]SAP Download'!F141</f>
        <v>22134971.550000001</v>
      </c>
      <c r="K24" s="41"/>
      <c r="L24" s="37">
        <f>B24-J24</f>
        <v>-1972288.5199999996</v>
      </c>
      <c r="M24" s="41"/>
      <c r="N24" s="55">
        <f>IF(J24=0,"n/a",IF(AND(L24/J24&lt;1,L24/J24&gt;-1),L24/J24,"n/a"))</f>
        <v>-8.91028260662029E-2</v>
      </c>
      <c r="O24" s="42"/>
      <c r="P24" s="58"/>
      <c r="Q24" s="58"/>
      <c r="R24" s="58"/>
    </row>
    <row r="25" spans="1:18" x14ac:dyDescent="0.25">
      <c r="A25" s="29" t="s">
        <v>9</v>
      </c>
      <c r="B25" s="37">
        <f>'[6]SAP Download'!B142</f>
        <v>-13221789.43</v>
      </c>
      <c r="C25" s="41"/>
      <c r="D25" s="41">
        <f>'[6]SAP Download'!C143</f>
        <v>-2142000</v>
      </c>
      <c r="E25" s="41"/>
      <c r="F25" s="41">
        <f>B25-D25</f>
        <v>-11079789.43</v>
      </c>
      <c r="G25" s="41"/>
      <c r="H25" s="41" t="str">
        <f>IF(D25=0,"n/a",IF(AND(F25/D25&lt;1,F25/D25&gt;-1),F25/D25,"n/a"))</f>
        <v>n/a</v>
      </c>
      <c r="I25" s="41"/>
      <c r="J25" s="37">
        <f>'[6]SAP Download'!F142</f>
        <v>40377540.770000003</v>
      </c>
      <c r="K25" s="41"/>
      <c r="L25" s="37">
        <f>B25-J25</f>
        <v>-53599330.200000003</v>
      </c>
      <c r="M25" s="41"/>
      <c r="N25" s="55" t="str">
        <f>IF(J25=0,"n/a",IF(AND(L25/J25&lt;1,L25/J25&gt;-1),L25/J25,"n/a"))</f>
        <v>n/a</v>
      </c>
      <c r="O25" s="42"/>
      <c r="P25" s="58"/>
      <c r="Q25" s="58"/>
      <c r="R25" s="58"/>
    </row>
    <row r="26" spans="1:18" x14ac:dyDescent="0.25">
      <c r="A26" s="29" t="s">
        <v>10</v>
      </c>
      <c r="B26" s="47">
        <f>'[6]SAP Download'!B143</f>
        <v>8438952.3800000008</v>
      </c>
      <c r="C26" s="41"/>
      <c r="D26" s="47">
        <f>'[6]SAP Download'!C144</f>
        <v>7334000</v>
      </c>
      <c r="E26" s="41"/>
      <c r="F26" s="47">
        <f>B26-D26</f>
        <v>1104952.3800000008</v>
      </c>
      <c r="G26" s="41"/>
      <c r="H26" s="47">
        <f>IF(D26=0,"n/a",IF(AND(F26/D26&lt;1,F26/D26&gt;-1),F26/D26,"n/a"))</f>
        <v>0.15066162803381522</v>
      </c>
      <c r="I26" s="41"/>
      <c r="J26" s="47">
        <f>'[6]SAP Download'!F143</f>
        <v>12677962.029999999</v>
      </c>
      <c r="K26" s="41"/>
      <c r="L26" s="47">
        <f>B26-J26</f>
        <v>-4239009.6499999985</v>
      </c>
      <c r="M26" s="41"/>
      <c r="N26" s="49">
        <f>IF(J26=0,"n/a",IF(AND(L26/J26&lt;1,L26/J26&gt;-1),L26/J26,"n/a"))</f>
        <v>-0.3343604942158041</v>
      </c>
      <c r="O26" s="42"/>
      <c r="P26" s="58"/>
      <c r="Q26" s="58"/>
      <c r="R26" s="58"/>
    </row>
    <row r="27" spans="1:18" x14ac:dyDescent="0.25">
      <c r="A27" s="29" t="s">
        <v>34</v>
      </c>
      <c r="B27" s="47">
        <f>SUM(B23:B26)</f>
        <v>-5286669.9999999981</v>
      </c>
      <c r="C27" s="37"/>
      <c r="D27" s="47">
        <f>SUM(D23:D26)</f>
        <v>14668000</v>
      </c>
      <c r="E27" s="37"/>
      <c r="F27" s="47">
        <f>SUM(F23:F26)</f>
        <v>-19954670</v>
      </c>
      <c r="G27" s="37"/>
      <c r="H27" s="47" t="str">
        <f>IF(D27=0,"n/a",IF(AND(F27/D27&lt;1,F27/D27&gt;-1),F27/D27,"n/a"))</f>
        <v>n/a</v>
      </c>
      <c r="I27" s="37"/>
      <c r="J27" s="47">
        <f>SUM(J23:J26)</f>
        <v>71769298.890000001</v>
      </c>
      <c r="K27" s="37"/>
      <c r="L27" s="47">
        <f>SUM(L23:L26)</f>
        <v>-77055968.890000015</v>
      </c>
      <c r="M27" s="37"/>
      <c r="N27" s="49" t="str">
        <f>IF(J27=0,"n/a",IF(AND(L27/J27&lt;1,L27/J27&gt;-1),L27/J27,"n/a"))</f>
        <v>n/a</v>
      </c>
      <c r="O27" s="34"/>
      <c r="P27" s="56"/>
      <c r="Q27" s="56"/>
      <c r="R27" s="56"/>
    </row>
    <row r="28" spans="1:18" ht="6.6" customHeight="1" x14ac:dyDescent="0.25">
      <c r="A28" s="57"/>
      <c r="B28" s="59"/>
      <c r="C28" s="59"/>
      <c r="D28" s="59"/>
      <c r="E28" s="59"/>
      <c r="F28" s="59"/>
      <c r="G28" s="59"/>
      <c r="H28" s="59" t="s">
        <v>6</v>
      </c>
      <c r="I28" s="59"/>
      <c r="J28" s="59"/>
      <c r="K28" s="59"/>
      <c r="L28" s="59"/>
      <c r="M28" s="41"/>
      <c r="N28" s="58" t="s">
        <v>6</v>
      </c>
      <c r="O28" s="42"/>
      <c r="P28" s="58"/>
      <c r="Q28" s="58"/>
      <c r="R28" s="58"/>
    </row>
    <row r="29" spans="1:18" ht="15.75" thickBot="1" x14ac:dyDescent="0.3">
      <c r="A29" s="60" t="s">
        <v>35</v>
      </c>
      <c r="B29" s="61">
        <f>+B27+B21</f>
        <v>2185031581.5</v>
      </c>
      <c r="C29" s="30"/>
      <c r="D29" s="61" t="e">
        <f>+D27+D21</f>
        <v>#REF!</v>
      </c>
      <c r="E29" s="30"/>
      <c r="F29" s="61" t="e">
        <f>+F27+F21</f>
        <v>#REF!</v>
      </c>
      <c r="G29" s="30"/>
      <c r="H29" s="61" t="e">
        <f>IF(D29=0,"n/a",IF(AND(F29/D29&lt;1,F29/D29&gt;-1),F29/D29,"n/a"))</f>
        <v>#REF!</v>
      </c>
      <c r="I29" s="30"/>
      <c r="J29" s="61">
        <f>+J27+J21</f>
        <v>2023870961.4400001</v>
      </c>
      <c r="K29" s="30"/>
      <c r="L29" s="61">
        <f>+L27+L21</f>
        <v>161160620.05999985</v>
      </c>
      <c r="M29" s="37"/>
      <c r="N29" s="62">
        <f>IF(J29=0,"n/a",IF(AND(L29/J29&lt;1,L29/J29&gt;-1),L29/J29,"n/a"))</f>
        <v>7.9629889024808581E-2</v>
      </c>
      <c r="O29" s="34"/>
      <c r="P29" s="56"/>
      <c r="Q29" s="56"/>
      <c r="R29" s="56"/>
    </row>
    <row r="30" spans="1:18" ht="4.1500000000000004" customHeight="1" thickTop="1" x14ac:dyDescent="0.25">
      <c r="A30" s="63"/>
      <c r="B30" s="59"/>
      <c r="C30" s="30"/>
      <c r="D30" s="59"/>
      <c r="E30" s="30"/>
      <c r="F30" s="59"/>
      <c r="G30" s="30"/>
      <c r="H30" s="59"/>
      <c r="I30" s="30"/>
      <c r="J30" s="59"/>
      <c r="K30" s="30"/>
      <c r="L30" s="59"/>
      <c r="M30" s="37"/>
      <c r="N30" s="64"/>
      <c r="O30" s="34"/>
      <c r="P30" s="56"/>
      <c r="Q30" s="56"/>
      <c r="R30" s="56"/>
    </row>
    <row r="31" spans="1:18" ht="13.15" customHeight="1" x14ac:dyDescent="0.25">
      <c r="A31" s="28"/>
      <c r="B31" s="65"/>
      <c r="C31" s="65"/>
      <c r="D31" s="65"/>
      <c r="E31" s="65"/>
      <c r="F31" s="65"/>
      <c r="G31" s="65"/>
      <c r="H31" s="65"/>
      <c r="I31" s="65"/>
      <c r="J31" s="65"/>
      <c r="K31" s="65"/>
      <c r="L31" s="65"/>
      <c r="M31" s="66"/>
      <c r="N31" s="37"/>
      <c r="O31" s="67"/>
      <c r="P31" s="53"/>
      <c r="Q31" s="53"/>
      <c r="R31" s="53"/>
    </row>
    <row r="32" spans="1:18" x14ac:dyDescent="0.25">
      <c r="A32" s="29" t="s">
        <v>36</v>
      </c>
      <c r="B32" s="30">
        <f>'[6]SAP Download'!B146</f>
        <v>84068125.129999995</v>
      </c>
      <c r="C32" s="30"/>
      <c r="D32" s="30">
        <f>'[6]SAP Download'!C147</f>
        <v>-98279553</v>
      </c>
      <c r="E32" s="30"/>
      <c r="F32" s="30"/>
      <c r="G32" s="30"/>
      <c r="H32" s="30"/>
      <c r="I32" s="30"/>
      <c r="J32" s="30">
        <f>'[6]SAP Download'!F146</f>
        <v>76309124.900000006</v>
      </c>
      <c r="K32" s="30"/>
      <c r="L32" s="30"/>
      <c r="M32" s="37"/>
      <c r="N32" s="37"/>
      <c r="O32" s="56"/>
      <c r="P32" s="33"/>
      <c r="Q32" s="56"/>
      <c r="R32" s="56"/>
    </row>
    <row r="33" spans="1:18" x14ac:dyDescent="0.25">
      <c r="A33" s="29" t="s">
        <v>11</v>
      </c>
      <c r="B33" s="37">
        <f>'[6]SAP Download'!B147</f>
        <v>-94401265.810000002</v>
      </c>
      <c r="C33" s="37"/>
      <c r="D33" s="37">
        <f>'[6]SAP Download'!C148</f>
        <v>101959391</v>
      </c>
      <c r="E33" s="37"/>
      <c r="F33" s="37"/>
      <c r="G33" s="37"/>
      <c r="H33" s="37"/>
      <c r="I33" s="37"/>
      <c r="J33" s="37">
        <f>'[6]SAP Download'!F147</f>
        <v>-149570629.25999999</v>
      </c>
      <c r="K33" s="30"/>
      <c r="L33" s="30"/>
      <c r="M33" s="37"/>
      <c r="N33" s="37"/>
      <c r="O33" s="34"/>
      <c r="P33" s="33"/>
      <c r="Q33" s="56"/>
      <c r="R33" s="56"/>
    </row>
    <row r="34" spans="1:18" ht="12" customHeight="1" x14ac:dyDescent="0.25">
      <c r="A34" s="29" t="s">
        <v>12</v>
      </c>
      <c r="B34" s="37">
        <f>'[6]SAP Download'!B148</f>
        <v>107532640.62</v>
      </c>
      <c r="C34" s="69"/>
      <c r="D34" s="37">
        <f>'[6]SAP Download'!C149</f>
        <v>-57166929</v>
      </c>
      <c r="E34" s="69"/>
      <c r="F34" s="37"/>
      <c r="G34" s="69"/>
      <c r="H34" s="69"/>
      <c r="I34" s="69"/>
      <c r="J34" s="37">
        <f>'[6]SAP Download'!F148</f>
        <v>100100199.5</v>
      </c>
      <c r="K34" s="70"/>
      <c r="L34" s="70"/>
      <c r="M34" s="69"/>
      <c r="N34" s="69"/>
      <c r="O34" s="28"/>
      <c r="P34" s="25"/>
      <c r="Q34" s="28"/>
      <c r="R34" s="28"/>
    </row>
    <row r="35" spans="1:18" x14ac:dyDescent="0.25">
      <c r="A35" s="29" t="s">
        <v>37</v>
      </c>
      <c r="B35" s="37">
        <f>'[6]SAP Download'!B149</f>
        <v>-54315312.5</v>
      </c>
      <c r="C35" s="37"/>
      <c r="D35" s="37">
        <f>'[6]SAP Download'!C150</f>
        <v>15751434</v>
      </c>
      <c r="E35" s="37"/>
      <c r="F35" s="37"/>
      <c r="G35" s="37"/>
      <c r="H35" s="37"/>
      <c r="I35" s="37"/>
      <c r="J35" s="37">
        <f>'[6]SAP Download'!F149</f>
        <v>-54618444.030000001</v>
      </c>
      <c r="K35" s="30"/>
      <c r="L35" s="30"/>
      <c r="M35" s="37"/>
      <c r="N35" s="37"/>
      <c r="O35" s="56"/>
      <c r="P35" s="33"/>
      <c r="Q35" s="56"/>
      <c r="R35" s="56"/>
    </row>
    <row r="36" spans="1:18" x14ac:dyDescent="0.25">
      <c r="A36" s="29" t="s">
        <v>13</v>
      </c>
      <c r="B36" s="37">
        <f>'[6]SAP Download'!B150</f>
        <v>16813234.420000002</v>
      </c>
      <c r="C36" s="37"/>
      <c r="D36" s="37">
        <f>'[6]SAP Download'!C151</f>
        <v>-6156599</v>
      </c>
      <c r="E36" s="37"/>
      <c r="F36" s="37"/>
      <c r="G36" s="37"/>
      <c r="H36" s="37"/>
      <c r="I36" s="37"/>
      <c r="J36" s="37">
        <f>'[6]SAP Download'!F150</f>
        <v>15741874.48</v>
      </c>
      <c r="K36" s="30"/>
      <c r="L36" s="30"/>
      <c r="M36" s="37"/>
      <c r="N36" s="37"/>
      <c r="O36" s="56"/>
      <c r="P36" s="33"/>
      <c r="Q36" s="56"/>
      <c r="R36" s="56"/>
    </row>
    <row r="37" spans="1:18" x14ac:dyDescent="0.25">
      <c r="A37" s="29" t="s">
        <v>14</v>
      </c>
      <c r="B37" s="37">
        <f>'[6]SAP Download'!B151</f>
        <v>-6288402.8099999996</v>
      </c>
      <c r="C37" s="37"/>
      <c r="D37" s="37">
        <f>'[6]SAP Download'!C152</f>
        <v>0</v>
      </c>
      <c r="E37" s="37"/>
      <c r="F37" s="37"/>
      <c r="G37" s="37"/>
      <c r="H37" s="37"/>
      <c r="I37" s="37"/>
      <c r="J37" s="37">
        <f>'[6]SAP Download'!F151</f>
        <v>-5891769.9100000001</v>
      </c>
      <c r="K37" s="30"/>
      <c r="L37" s="30"/>
      <c r="M37" s="37"/>
      <c r="N37" s="37"/>
      <c r="O37" s="56"/>
      <c r="P37" s="33"/>
      <c r="Q37" s="56"/>
      <c r="R37" s="56"/>
    </row>
    <row r="38" spans="1:18" x14ac:dyDescent="0.25">
      <c r="A38" s="29" t="s">
        <v>15</v>
      </c>
      <c r="B38" s="37">
        <f>'[6]SAP Download'!B152</f>
        <v>-6984484.7699999996</v>
      </c>
      <c r="C38" s="37"/>
      <c r="D38" s="37"/>
      <c r="E38" s="37"/>
      <c r="F38" s="37"/>
      <c r="G38" s="37"/>
      <c r="H38" s="37"/>
      <c r="I38" s="37"/>
      <c r="J38" s="37">
        <f>'[6]SAP Download'!F152</f>
        <v>-52503138.439999998</v>
      </c>
      <c r="K38" s="30"/>
      <c r="L38" s="30"/>
      <c r="M38" s="37"/>
      <c r="N38" s="37"/>
      <c r="O38" s="56"/>
      <c r="P38" s="33"/>
      <c r="Q38" s="56"/>
      <c r="R38" s="56"/>
    </row>
    <row r="39" spans="1:18" x14ac:dyDescent="0.25">
      <c r="A39" s="29" t="s">
        <v>38</v>
      </c>
      <c r="B39" s="37">
        <f>'[6]SAP Download'!B153</f>
        <v>-2996954.09</v>
      </c>
      <c r="C39" s="37"/>
      <c r="D39" s="37" t="e">
        <f>'[6]SAP Download'!#REF!</f>
        <v>#REF!</v>
      </c>
      <c r="E39" s="37"/>
      <c r="F39" s="37"/>
      <c r="G39" s="37"/>
      <c r="H39" s="37"/>
      <c r="I39" s="37"/>
      <c r="J39" s="37">
        <f>'[6]SAP Download'!F153</f>
        <v>-12642706.66</v>
      </c>
      <c r="K39" s="30"/>
      <c r="L39" s="30"/>
      <c r="M39" s="37"/>
      <c r="N39" s="37"/>
      <c r="O39" s="56"/>
      <c r="P39" s="33"/>
      <c r="Q39" s="56"/>
      <c r="R39" s="56"/>
    </row>
    <row r="40" spans="1:18" x14ac:dyDescent="0.25">
      <c r="A40" s="29" t="s">
        <v>16</v>
      </c>
      <c r="B40" s="37">
        <f>'[6]SAP Download'!B154</f>
        <v>56222921.089000002</v>
      </c>
      <c r="C40" s="37"/>
      <c r="D40" s="37" t="e">
        <f>'[6]SAP Download'!#REF!</f>
        <v>#REF!</v>
      </c>
      <c r="E40" s="37"/>
      <c r="F40" s="37"/>
      <c r="G40" s="37"/>
      <c r="H40" s="37"/>
      <c r="I40" s="37"/>
      <c r="J40" s="37">
        <f>'[6]SAP Download'!F154</f>
        <v>44525693.619999997</v>
      </c>
      <c r="K40" s="30"/>
      <c r="L40" s="30"/>
      <c r="M40" s="37"/>
      <c r="N40" s="37"/>
      <c r="O40" s="56"/>
      <c r="P40" s="33"/>
      <c r="Q40" s="56"/>
      <c r="R40" s="56"/>
    </row>
    <row r="41" spans="1:18" x14ac:dyDescent="0.25">
      <c r="A41" s="29" t="s">
        <v>17</v>
      </c>
      <c r="B41" s="37">
        <f>'[6]SAP Download'!B155</f>
        <v>18612721.899999999</v>
      </c>
      <c r="C41" s="37"/>
      <c r="D41" s="37" t="e">
        <f>'[6]SAP Download'!#REF!</f>
        <v>#REF!</v>
      </c>
      <c r="E41" s="37"/>
      <c r="F41" s="37"/>
      <c r="G41" s="37"/>
      <c r="H41" s="37"/>
      <c r="I41" s="37"/>
      <c r="J41" s="37">
        <f>'[6]SAP Download'!F155</f>
        <v>0</v>
      </c>
      <c r="K41" s="30"/>
      <c r="L41" s="30"/>
      <c r="M41" s="37"/>
      <c r="N41" s="37"/>
      <c r="O41" s="56"/>
      <c r="P41" s="33"/>
      <c r="Q41" s="56"/>
      <c r="R41" s="56"/>
    </row>
    <row r="42" spans="1:18" x14ac:dyDescent="0.25">
      <c r="A42" s="29" t="s">
        <v>18</v>
      </c>
      <c r="B42" s="37">
        <f>'[6]SAP Download'!B156</f>
        <v>18021017.18</v>
      </c>
      <c r="C42" s="37"/>
      <c r="D42" s="37" t="e">
        <f>'[6]SAP Download'!#REF!</f>
        <v>#REF!</v>
      </c>
      <c r="E42" s="37"/>
      <c r="F42" s="37"/>
      <c r="G42" s="37"/>
      <c r="H42" s="37"/>
      <c r="I42" s="37"/>
      <c r="J42" s="37">
        <f>'[6]SAP Download'!F156</f>
        <v>0</v>
      </c>
      <c r="K42" s="30"/>
      <c r="L42" s="30"/>
      <c r="M42" s="37"/>
      <c r="N42" s="37"/>
      <c r="O42" s="56"/>
      <c r="P42" s="33"/>
      <c r="Q42" s="56"/>
      <c r="R42" s="56"/>
    </row>
    <row r="43" spans="1:18" ht="12.75" customHeight="1" x14ac:dyDescent="0.25">
      <c r="A43" s="72"/>
      <c r="B43" s="30"/>
      <c r="C43" s="73"/>
      <c r="D43" s="30"/>
      <c r="E43" s="74"/>
      <c r="F43" s="30"/>
      <c r="G43" s="74"/>
      <c r="H43" s="74"/>
      <c r="I43" s="74"/>
      <c r="J43" s="30"/>
      <c r="K43" s="74"/>
      <c r="L43" s="74"/>
      <c r="M43" s="75"/>
      <c r="N43" s="75"/>
      <c r="O43" s="9"/>
      <c r="P43" s="9"/>
      <c r="Q43" s="9"/>
      <c r="R43" s="9"/>
    </row>
    <row r="44" spans="1:18" ht="13.15" customHeight="1" x14ac:dyDescent="0.25">
      <c r="A44" s="16"/>
      <c r="B44" s="74"/>
      <c r="C44" s="74"/>
      <c r="D44" s="74"/>
      <c r="E44" s="74"/>
      <c r="F44" s="76" t="s">
        <v>22</v>
      </c>
      <c r="G44" s="76"/>
      <c r="H44" s="76"/>
      <c r="I44" s="74"/>
      <c r="J44" s="74"/>
      <c r="K44" s="74"/>
      <c r="L44" s="76" t="str">
        <f>"VARIANCE FROM "&amp;'[6]Input Tab'!B2</f>
        <v>VARIANCE FROM 2015</v>
      </c>
      <c r="M44" s="12"/>
      <c r="N44" s="12"/>
      <c r="O44" s="11"/>
      <c r="P44" s="11"/>
      <c r="Q44" s="9"/>
      <c r="R44" s="9"/>
    </row>
    <row r="45" spans="1:18" x14ac:dyDescent="0.25">
      <c r="A45" s="11"/>
      <c r="B45" s="77" t="s">
        <v>24</v>
      </c>
      <c r="C45" s="74"/>
      <c r="D45" s="77"/>
      <c r="E45" s="78"/>
      <c r="F45" s="77"/>
      <c r="G45" s="74"/>
      <c r="H45" s="74"/>
      <c r="I45" s="74"/>
      <c r="J45" s="77" t="s">
        <v>24</v>
      </c>
      <c r="K45" s="74"/>
      <c r="L45" s="74"/>
      <c r="M45" s="9"/>
      <c r="N45" s="9"/>
      <c r="O45" s="79"/>
      <c r="P45" s="11"/>
      <c r="Q45" s="9"/>
      <c r="R45" s="9"/>
    </row>
    <row r="46" spans="1:18" ht="13.15" customHeight="1" x14ac:dyDescent="0.25">
      <c r="A46" s="20" t="s">
        <v>39</v>
      </c>
      <c r="B46" s="21">
        <f>'[6]Input Tab'!B1</f>
        <v>2016</v>
      </c>
      <c r="C46" s="74"/>
      <c r="D46" s="80" t="s">
        <v>29</v>
      </c>
      <c r="E46" s="74"/>
      <c r="F46" s="80" t="s">
        <v>27</v>
      </c>
      <c r="G46" s="74"/>
      <c r="H46" s="103" t="s">
        <v>28</v>
      </c>
      <c r="I46" s="74"/>
      <c r="J46" s="21">
        <f>'[6]Input Tab'!B2</f>
        <v>2015</v>
      </c>
      <c r="K46" s="74"/>
      <c r="L46" s="103" t="s">
        <v>27</v>
      </c>
      <c r="M46" s="11"/>
      <c r="N46" s="23" t="s">
        <v>28</v>
      </c>
      <c r="O46" s="17"/>
      <c r="P46" s="11"/>
      <c r="Q46" s="9"/>
      <c r="R46" s="9"/>
    </row>
    <row r="47" spans="1:18" ht="6" customHeight="1" x14ac:dyDescent="0.25">
      <c r="A47" s="25"/>
      <c r="B47" s="82"/>
      <c r="C47" s="70"/>
      <c r="D47" s="82"/>
      <c r="E47" s="70"/>
      <c r="F47" s="82"/>
      <c r="G47" s="70"/>
      <c r="H47" s="82"/>
      <c r="I47" s="70"/>
      <c r="J47" s="82"/>
      <c r="K47" s="70"/>
      <c r="L47" s="82"/>
      <c r="M47" s="69"/>
      <c r="N47" s="83"/>
      <c r="O47" s="26"/>
      <c r="P47" s="25"/>
      <c r="Q47" s="28"/>
      <c r="R47" s="28"/>
    </row>
    <row r="48" spans="1:18" x14ac:dyDescent="0.25">
      <c r="A48" s="29" t="s">
        <v>0</v>
      </c>
      <c r="B48" s="84">
        <f>'[6]SAP Download'!B159</f>
        <v>10380966339.851999</v>
      </c>
      <c r="C48" s="84"/>
      <c r="D48" s="84">
        <f>'[6]SAP Download'!C158</f>
        <v>0</v>
      </c>
      <c r="E48" s="84"/>
      <c r="F48" s="84">
        <f>B48-D48</f>
        <v>10380966339.851999</v>
      </c>
      <c r="G48" s="84"/>
      <c r="H48" s="87" t="str">
        <f>IF(D48=0,"n/a",IF(AND(F48/D48&lt;1,F48/D48&gt;-1),F48/D48,"n/a"))</f>
        <v>n/a</v>
      </c>
      <c r="I48" s="84"/>
      <c r="J48" s="84">
        <f>'[6]SAP Download'!F159</f>
        <v>9995983762.0499992</v>
      </c>
      <c r="K48" s="84"/>
      <c r="L48" s="84">
        <f>+B48-J48</f>
        <v>384982577.80200005</v>
      </c>
      <c r="M48" s="48"/>
      <c r="N48" s="55">
        <f>IF(J48=0,"n/a",IF(AND(L48/J48&lt;1,L48/J48&gt;-1),L48/J48,"n/a"))</f>
        <v>3.8513725808918972E-2</v>
      </c>
      <c r="O48" s="85"/>
      <c r="P48" s="25"/>
      <c r="Q48" s="28"/>
      <c r="R48" s="28"/>
    </row>
    <row r="49" spans="1:18" ht="12.75" customHeight="1" x14ac:dyDescent="0.25">
      <c r="A49" s="29" t="s">
        <v>1</v>
      </c>
      <c r="B49" s="84">
        <f>'[6]SAP Download'!B160</f>
        <v>9022314044.9820004</v>
      </c>
      <c r="C49" s="84"/>
      <c r="D49" s="84">
        <f>'[6]SAP Download'!C159</f>
        <v>10506222000</v>
      </c>
      <c r="E49" s="84"/>
      <c r="F49" s="84">
        <f>B49-D49</f>
        <v>-1483907955.0179996</v>
      </c>
      <c r="G49" s="84"/>
      <c r="H49" s="87">
        <f>IF(D49=0,"n/a",IF(AND(F49/D49&lt;1,F49/D49&gt;-1),F49/D49,"n/a"))</f>
        <v>-0.14124087183937287</v>
      </c>
      <c r="I49" s="84"/>
      <c r="J49" s="84">
        <f>'[6]SAP Download'!F160</f>
        <v>8880053652.1849995</v>
      </c>
      <c r="K49" s="84"/>
      <c r="L49" s="84">
        <f>+B49-J49</f>
        <v>142260392.79700089</v>
      </c>
      <c r="M49" s="48"/>
      <c r="N49" s="55">
        <f>IF(J49=0,"n/a",IF(AND(L49/J49&lt;1,L49/J49&gt;-1),L49/J49,"n/a"))</f>
        <v>1.6020217711409514E-2</v>
      </c>
      <c r="O49" s="85"/>
      <c r="P49" s="25"/>
      <c r="Q49" s="28"/>
      <c r="R49" s="28"/>
    </row>
    <row r="50" spans="1:18" x14ac:dyDescent="0.25">
      <c r="A50" s="29" t="s">
        <v>2</v>
      </c>
      <c r="B50" s="84">
        <f>'[6]SAP Download'!B161</f>
        <v>1261963984.9519999</v>
      </c>
      <c r="C50" s="84"/>
      <c r="D50" s="84">
        <f>'[6]SAP Download'!C160</f>
        <v>9460478000</v>
      </c>
      <c r="E50" s="84"/>
      <c r="F50" s="84">
        <f>B50-D50</f>
        <v>-8198514015.0480003</v>
      </c>
      <c r="G50" s="84"/>
      <c r="H50" s="87">
        <f>IF(D50=0,"n/a",IF(AND(F50/D50&lt;1,F50/D50&gt;-1),F50/D50,"n/a"))</f>
        <v>-0.86660674175744612</v>
      </c>
      <c r="I50" s="84"/>
      <c r="J50" s="84">
        <f>'[6]SAP Download'!F161</f>
        <v>1242820923.961</v>
      </c>
      <c r="K50" s="84"/>
      <c r="L50" s="84">
        <f>+B50-J50</f>
        <v>19143060.990999937</v>
      </c>
      <c r="M50" s="48"/>
      <c r="N50" s="55">
        <f>IF(J50=0,"n/a",IF(AND(L50/J50&lt;1,L50/J50&gt;-1),L50/J50,"n/a"))</f>
        <v>1.54029117324393E-2</v>
      </c>
      <c r="O50" s="85"/>
      <c r="P50" s="25"/>
      <c r="Q50" s="28"/>
      <c r="R50" s="28"/>
    </row>
    <row r="51" spans="1:18" x14ac:dyDescent="0.25">
      <c r="A51" s="29" t="s">
        <v>3</v>
      </c>
      <c r="B51" s="84">
        <f>'[6]SAP Download'!B162</f>
        <v>88459767.253000006</v>
      </c>
      <c r="C51" s="84"/>
      <c r="D51" s="84">
        <f>'[6]SAP Download'!C161</f>
        <v>1214111000</v>
      </c>
      <c r="E51" s="84"/>
      <c r="F51" s="84">
        <f>B51-D51</f>
        <v>-1125651232.747</v>
      </c>
      <c r="G51" s="84"/>
      <c r="H51" s="87">
        <f>IF(D51=0,"n/a",IF(AND(F51/D51&lt;1,F51/D51&gt;-1),F51/D51,"n/a"))</f>
        <v>-0.92714029668374631</v>
      </c>
      <c r="I51" s="84"/>
      <c r="J51" s="84">
        <f>'[6]SAP Download'!F162</f>
        <v>89252311.454999998</v>
      </c>
      <c r="K51" s="84"/>
      <c r="L51" s="84">
        <f>+B51-J51</f>
        <v>-792544.20199999213</v>
      </c>
      <c r="M51" s="48"/>
      <c r="N51" s="55">
        <f>IF(J51=0,"n/a",IF(AND(L51/J51&lt;1,L51/J51&gt;-1),L51/J51,"n/a"))</f>
        <v>-8.8798171059086117E-3</v>
      </c>
      <c r="O51" s="85"/>
      <c r="P51" s="86"/>
      <c r="Q51" s="28"/>
      <c r="R51" s="28"/>
    </row>
    <row r="52" spans="1:18" ht="12.75" customHeight="1" x14ac:dyDescent="0.25">
      <c r="A52" s="29" t="s">
        <v>4</v>
      </c>
      <c r="B52" s="84">
        <f>'[6]SAP Download'!B163</f>
        <v>6917820.0010000002</v>
      </c>
      <c r="C52" s="87"/>
      <c r="D52" s="84">
        <f>'[6]SAP Download'!C162</f>
        <v>91010000</v>
      </c>
      <c r="E52" s="87"/>
      <c r="F52" s="84">
        <f>B52-D52</f>
        <v>-84092179.998999998</v>
      </c>
      <c r="G52" s="87"/>
      <c r="H52" s="87">
        <f>IF(D52=0,"n/a",IF(AND(F52/D52&lt;1,F52/D52&gt;-1),F52/D52,"n/a"))</f>
        <v>-0.92398835291726178</v>
      </c>
      <c r="I52" s="87"/>
      <c r="J52" s="84">
        <f>'[6]SAP Download'!F163</f>
        <v>6603420</v>
      </c>
      <c r="K52" s="87"/>
      <c r="L52" s="84">
        <f>+B52-J52</f>
        <v>314400.00100000016</v>
      </c>
      <c r="M52" s="88"/>
      <c r="N52" s="55">
        <f>IF(J52=0,"n/a",IF(AND(L52/J52&lt;1,L52/J52&gt;-1),L52/J52,"n/a"))</f>
        <v>4.7611692274609242E-2</v>
      </c>
      <c r="O52" s="85"/>
      <c r="P52" s="25"/>
      <c r="Q52" s="28"/>
      <c r="R52" s="28"/>
    </row>
    <row r="53" spans="1:18" ht="6" customHeight="1" x14ac:dyDescent="0.25">
      <c r="A53" s="25"/>
      <c r="B53" s="89"/>
      <c r="C53" s="90"/>
      <c r="D53" s="89"/>
      <c r="E53" s="90"/>
      <c r="F53" s="89"/>
      <c r="G53" s="90"/>
      <c r="H53" s="89"/>
      <c r="I53" s="90"/>
      <c r="J53" s="89"/>
      <c r="K53" s="90"/>
      <c r="L53" s="89"/>
      <c r="M53" s="91"/>
      <c r="N53" s="92"/>
      <c r="O53" s="9"/>
      <c r="P53" s="9"/>
      <c r="Q53" s="9"/>
      <c r="R53" s="9"/>
    </row>
    <row r="54" spans="1:18" ht="12.75" customHeight="1" x14ac:dyDescent="0.25">
      <c r="A54" s="46" t="s">
        <v>31</v>
      </c>
      <c r="B54" s="93">
        <f>SUM(B48:B53)</f>
        <v>20760621957.039997</v>
      </c>
      <c r="C54" s="84"/>
      <c r="D54" s="84" t="e">
        <f>SUM(#REF!)</f>
        <v>#REF!</v>
      </c>
      <c r="E54" s="84"/>
      <c r="F54" s="84" t="e">
        <f>SUM(#REF!)</f>
        <v>#REF!</v>
      </c>
      <c r="G54" s="84"/>
      <c r="H54" s="87" t="e">
        <f>IF(D54=0,"n/a",IF(AND(F54/D54&lt;1,F54/D54&gt;-1),F54/D54,"n/a"))</f>
        <v>#REF!</v>
      </c>
      <c r="I54" s="84"/>
      <c r="J54" s="93">
        <f>SUM(J48:J53)</f>
        <v>20214714069.651001</v>
      </c>
      <c r="K54" s="84"/>
      <c r="L54" s="93">
        <f>SUM(L48:L53)</f>
        <v>545907887.38900089</v>
      </c>
      <c r="M54" s="48"/>
      <c r="N54" s="49">
        <f>IF(J54=0,"n/a",IF(AND(L54/J54&lt;1,L54/J54&gt;-1),L54/J54,"n/a"))</f>
        <v>2.7005471633585455E-2</v>
      </c>
      <c r="O54" s="85"/>
      <c r="P54" s="28"/>
      <c r="Q54" s="28"/>
      <c r="R54" s="28"/>
    </row>
    <row r="55" spans="1:18" x14ac:dyDescent="0.25">
      <c r="A55" s="29" t="s">
        <v>32</v>
      </c>
      <c r="B55" s="84">
        <f>'[6]SAP Download'!B165</f>
        <v>2055656824.424</v>
      </c>
      <c r="C55" s="84">
        <f>'[6]SAP Download'!C165</f>
        <v>2111934000</v>
      </c>
      <c r="D55" s="84">
        <f>'[6]SAP Download'!C164</f>
        <v>21278957000</v>
      </c>
      <c r="E55" s="87"/>
      <c r="F55" s="84">
        <f>B55-D55</f>
        <v>-19223300175.576</v>
      </c>
      <c r="G55" s="87"/>
      <c r="H55" s="87">
        <f>IF(D55=0,"n/a",IF(AND(F55/D55&lt;1,F55/D55&gt;-1),F55/D55,"n/a"))</f>
        <v>-0.90339485039497003</v>
      </c>
      <c r="I55" s="87"/>
      <c r="J55" s="84">
        <f>'[6]SAP Download'!F165</f>
        <v>2086289712.141</v>
      </c>
      <c r="K55" s="87"/>
      <c r="L55" s="84">
        <f>+B55-J55</f>
        <v>-30632887.717000008</v>
      </c>
      <c r="M55" s="88"/>
      <c r="N55" s="55">
        <f>IF(J55=0,"n/a",IF(AND(L55/J55&lt;1,L55/J55&gt;-1),L55/J55,"n/a"))</f>
        <v>-1.4682950090169313E-2</v>
      </c>
      <c r="O55" s="85"/>
      <c r="P55" s="25"/>
      <c r="Q55" s="28"/>
      <c r="R55" s="28"/>
    </row>
    <row r="56" spans="1:18" x14ac:dyDescent="0.25">
      <c r="A56" s="29" t="s">
        <v>5</v>
      </c>
      <c r="B56" s="84">
        <f>'[6]SAP Download'!B166</f>
        <v>2028490000</v>
      </c>
      <c r="C56" s="87"/>
      <c r="D56" s="84" t="e">
        <f>'[6]SAP Download'!#REF!</f>
        <v>#REF!</v>
      </c>
      <c r="E56" s="87"/>
      <c r="F56" s="84" t="e">
        <f>B56-D56</f>
        <v>#REF!</v>
      </c>
      <c r="G56" s="87"/>
      <c r="H56" s="87" t="e">
        <f>IF(D56=0,"n/a",IF(AND(F56/D56&lt;1,F56/D56&gt;-1),F56/D56,"n/a"))</f>
        <v>#REF!</v>
      </c>
      <c r="I56" s="87"/>
      <c r="J56" s="84">
        <f>'[6]SAP Download'!F166</f>
        <v>1414842000</v>
      </c>
      <c r="K56" s="87"/>
      <c r="L56" s="84">
        <f>+B56-J56</f>
        <v>613648000</v>
      </c>
      <c r="M56" s="88"/>
      <c r="N56" s="55">
        <f>IF(J56=0,"n/a",IF(AND(L56/J56&lt;1,L56/J56&gt;-1),L56/J56,"n/a"))</f>
        <v>0.43372192796086062</v>
      </c>
      <c r="O56" s="85"/>
      <c r="P56" s="25"/>
      <c r="Q56" s="28"/>
      <c r="R56" s="28"/>
    </row>
    <row r="57" spans="1:18" ht="6" customHeight="1" x14ac:dyDescent="0.25">
      <c r="A57" s="9"/>
      <c r="B57" s="94"/>
      <c r="C57" s="84"/>
      <c r="D57" s="94"/>
      <c r="E57" s="84"/>
      <c r="F57" s="94"/>
      <c r="G57" s="84"/>
      <c r="H57" s="94"/>
      <c r="I57" s="84"/>
      <c r="J57" s="94"/>
      <c r="K57" s="84"/>
      <c r="L57" s="94"/>
      <c r="M57" s="48"/>
      <c r="N57" s="95"/>
      <c r="O57" s="9"/>
      <c r="P57" s="9"/>
      <c r="Q57" s="9"/>
      <c r="R57" s="9"/>
    </row>
    <row r="58" spans="1:18" ht="15.75" thickBot="1" x14ac:dyDescent="0.3">
      <c r="A58" s="46" t="s">
        <v>41</v>
      </c>
      <c r="B58" s="96">
        <f>SUM(B54:B56)</f>
        <v>24844768781.463997</v>
      </c>
      <c r="C58" s="84"/>
      <c r="D58" s="96" t="e">
        <f>SUM(D54:D56)</f>
        <v>#REF!</v>
      </c>
      <c r="E58" s="84"/>
      <c r="F58" s="96" t="e">
        <f>SUM(F54:F56)</f>
        <v>#REF!</v>
      </c>
      <c r="G58" s="84"/>
      <c r="H58" s="96" t="e">
        <f>IF(D58=0,"n/a",IF(AND(F58/D58&lt;1,F58/D58&gt;-1),F58/D58,"n/a"))</f>
        <v>#REF!</v>
      </c>
      <c r="I58" s="84"/>
      <c r="J58" s="96">
        <f>SUM(J54:J56)</f>
        <v>23715845781.792</v>
      </c>
      <c r="K58" s="84"/>
      <c r="L58" s="96">
        <f>SUM(L54:L56)</f>
        <v>1128922999.6720009</v>
      </c>
      <c r="M58" s="48"/>
      <c r="N58" s="62">
        <f>IF(J58=0,"n/a",IF(AND(L58/J58&lt;1,L58/J58&gt;-1),L58/J58,"n/a"))</f>
        <v>4.7602055185345278E-2</v>
      </c>
      <c r="O58" s="85"/>
      <c r="P58" s="28"/>
      <c r="Q58" s="28"/>
      <c r="R58" s="28"/>
    </row>
    <row r="59" spans="1:18" ht="15.75" thickTop="1" x14ac:dyDescent="0.25">
      <c r="A59" s="11"/>
      <c r="B59" s="111"/>
      <c r="C59" s="75"/>
      <c r="D59" s="111"/>
      <c r="E59" s="75"/>
      <c r="F59" s="111"/>
      <c r="G59" s="112"/>
      <c r="H59" s="111"/>
      <c r="I59" s="75"/>
      <c r="J59" s="111"/>
      <c r="K59" s="75"/>
      <c r="L59" s="111"/>
      <c r="M59" s="98"/>
      <c r="N59" s="97"/>
      <c r="O59" s="79"/>
      <c r="P59" s="9"/>
      <c r="Q59" s="9"/>
      <c r="R59" s="9"/>
    </row>
    <row r="60" spans="1:18" x14ac:dyDescent="0.25">
      <c r="B60" s="106"/>
      <c r="C60" s="106"/>
      <c r="D60" s="106"/>
      <c r="E60" s="106"/>
      <c r="F60" s="106"/>
      <c r="G60" s="106"/>
      <c r="H60" s="106"/>
      <c r="I60" s="106"/>
      <c r="J60" s="106"/>
      <c r="K60" s="106"/>
      <c r="L60" s="106"/>
    </row>
    <row r="61" spans="1:18" x14ac:dyDescent="0.25">
      <c r="A61" s="100"/>
      <c r="B61" s="100"/>
      <c r="C61" s="100"/>
      <c r="D61" s="100"/>
      <c r="E61" s="100"/>
      <c r="F61" s="100"/>
      <c r="G61" s="100"/>
      <c r="H61" s="100"/>
      <c r="I61" s="100"/>
      <c r="J61" s="100"/>
      <c r="K61" s="100"/>
      <c r="L61" s="100"/>
      <c r="M61" s="100"/>
      <c r="N61" s="100"/>
      <c r="O61" s="100"/>
      <c r="P61" s="100"/>
      <c r="Q61" s="100"/>
      <c r="R61" s="100"/>
    </row>
  </sheetData>
  <mergeCells count="1">
    <mergeCell ref="A61:R61"/>
  </mergeCells>
  <pageMargins left="0.7" right="0.7" top="0.75" bottom="0.75" header="0.3" footer="0.3"/>
  <pageSetup scale="64" orientation="landscape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?mso-contentType ?>
<SharedContentType xmlns="Microsoft.SharePoint.Taxonomy.ContentTypeSync" SourceId="015f1b76-b32e-440f-80a7-f0ca4d8a872c" ContentTypeId="0x0101006E56B4D1795A2E4DB2F0B01679ED314A" PreviousValue="true"/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Filed Document" ma:contentTypeID="0x0101006E56B4D1795A2E4DB2F0B01679ED314A002A8C154CE2FAA64F907A3738DE4C2C97" ma:contentTypeVersion="104" ma:contentTypeDescription="" ma:contentTypeScope="" ma:versionID="816f8a6fde8c6eec276880c45d1b0bdd">
  <xsd:schema xmlns:xsd="http://www.w3.org/2001/XMLSchema" xmlns:xs="http://www.w3.org/2001/XMLSchema" xmlns:p="http://schemas.microsoft.com/office/2006/metadata/properties" xmlns:ns1="http://schemas.microsoft.com/sharepoint/v3" xmlns:ns2="dc463f71-b30c-4ab2-9473-d307f9d35888" targetNamespace="http://schemas.microsoft.com/office/2006/metadata/properties" ma:root="true" ma:fieldsID="c67bbc6b01ef53d9eb67ed595f238aeb" ns1:_="" ns2:_="">
    <xsd:import namespace="http://schemas.microsoft.com/sharepoint/v3"/>
    <xsd:import namespace="dc463f71-b30c-4ab2-9473-d307f9d35888"/>
    <xsd:element name="properties">
      <xsd:complexType>
        <xsd:sequence>
          <xsd:element name="documentManagement">
            <xsd:complexType>
              <xsd:all>
                <xsd:element ref="ns2:IsConfidential" minOccurs="0"/>
                <xsd:element ref="ns2:IsHighlyConfidential" minOccurs="0"/>
                <xsd:element ref="ns2:Date1" minOccurs="0"/>
                <xsd:element ref="ns2:DocketNumber" minOccurs="0"/>
                <xsd:element ref="ns2:DocumentSetType" minOccurs="0"/>
                <xsd:element ref="ns2:IndustryCode" minOccurs="0"/>
                <xsd:element ref="ns2:CaseType" minOccurs="0"/>
                <xsd:element ref="ns2:CaseStatus" minOccurs="0"/>
                <xsd:element ref="ns2:AgendaOrder" minOccurs="0"/>
                <xsd:element ref="ns2:DelegatedOrder" minOccurs="0"/>
                <xsd:element ref="ns2:IsDocumentOrder" minOccurs="0"/>
                <xsd:element ref="ns2:CaseCompanyNames" minOccurs="0"/>
                <xsd:element ref="ns2:OpenedDate" minOccurs="0"/>
                <xsd:element ref="ns2:Prefix" minOccurs="0"/>
                <xsd:element ref="ns2:Visibility" minOccurs="0"/>
                <xsd:element ref="ns1:Nickname" minOccurs="0"/>
                <xsd:element ref="ns2:SignificantOrder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Nickname" ma:index="17" nillable="true" ma:displayName="Nickname" ma:internalName="Nicknam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c463f71-b30c-4ab2-9473-d307f9d35888" elementFormDefault="qualified">
    <xsd:import namespace="http://schemas.microsoft.com/office/2006/documentManagement/types"/>
    <xsd:import namespace="http://schemas.microsoft.com/office/infopath/2007/PartnerControls"/>
    <xsd:element name="IsConfidential" ma:index="2" nillable="true" ma:displayName="Is Confidential" ma:default="0" ma:internalName="IsConfidential" ma:readOnly="false">
      <xsd:simpleType>
        <xsd:restriction base="dms:Boolean"/>
      </xsd:simpleType>
    </xsd:element>
    <xsd:element name="IsHighlyConfidential" ma:index="3" nillable="true" ma:displayName="Is Highly Confidential" ma:default="0" ma:internalName="IsHighlyConfidential" ma:readOnly="false">
      <xsd:simpleType>
        <xsd:restriction base="dms:Boolean"/>
      </xsd:simpleType>
    </xsd:element>
    <xsd:element name="Date1" ma:index="4" nillable="true" ma:displayName="Date" ma:default="[today]" ma:description="Date the document set was requested" ma:format="DateOnly" ma:internalName="Date1" ma:readOnly="false">
      <xsd:simpleType>
        <xsd:restriction base="dms:DateTime"/>
      </xsd:simpleType>
    </xsd:element>
    <xsd:element name="DocketNumber" ma:index="5" nillable="true" ma:displayName="Docket Number" ma:internalName="DocketNumber" ma:readOnly="false">
      <xsd:simpleType>
        <xsd:restriction base="dms:Text">
          <xsd:maxLength value="255"/>
        </xsd:restriction>
      </xsd:simpleType>
    </xsd:element>
    <xsd:element name="DocumentSetType" ma:index="6" nillable="true" ma:displayName="Document Set Type" ma:internalName="DocumentSetType" ma:readOnly="false">
      <xsd:simpleType>
        <xsd:restriction base="dms:Text">
          <xsd:maxLength value="255"/>
        </xsd:restriction>
      </xsd:simpleType>
    </xsd:element>
    <xsd:element name="IndustryCode" ma:index="7" nillable="true" ma:displayName="Industry Code" ma:internalName="IndustryCode" ma:readOnly="false">
      <xsd:simpleType>
        <xsd:restriction base="dms:Text">
          <xsd:maxLength value="255"/>
        </xsd:restriction>
      </xsd:simpleType>
    </xsd:element>
    <xsd:element name="CaseType" ma:index="8" nillable="true" ma:displayName="CaseType" ma:internalName="CaseType" ma:readOnly="false">
      <xsd:simpleType>
        <xsd:restriction base="dms:Text">
          <xsd:maxLength value="255"/>
        </xsd:restriction>
      </xsd:simpleType>
    </xsd:element>
    <xsd:element name="CaseStatus" ma:index="9" nillable="true" ma:displayName="CaseStatus" ma:internalName="CaseStatus" ma:readOnly="false">
      <xsd:simpleType>
        <xsd:restriction base="dms:Text">
          <xsd:maxLength value="255"/>
        </xsd:restriction>
      </xsd:simpleType>
    </xsd:element>
    <xsd:element name="AgendaOrder" ma:index="10" nillable="true" ma:displayName="Agenda Order" ma:default="0" ma:internalName="AgendaOrder" ma:readOnly="false">
      <xsd:simpleType>
        <xsd:restriction base="dms:Boolean"/>
      </xsd:simpleType>
    </xsd:element>
    <xsd:element name="DelegatedOrder" ma:index="11" nillable="true" ma:displayName="DelegatedOrder" ma:default="0" ma:description="Is this a delegated order?" ma:internalName="DelegatedOrder" ma:readOnly="false">
      <xsd:simpleType>
        <xsd:restriction base="dms:Boolean"/>
      </xsd:simpleType>
    </xsd:element>
    <xsd:element name="IsDocumentOrder" ma:index="12" nillable="true" ma:displayName="IsDocumentOrder" ma:default="0" ma:internalName="IsDocumentOrder" ma:readOnly="false">
      <xsd:simpleType>
        <xsd:restriction base="dms:Boolean"/>
      </xsd:simpleType>
    </xsd:element>
    <xsd:element name="CaseCompanyNames" ma:index="13" nillable="true" ma:displayName="Company Names" ma:description="Company names delimited by ;" ma:internalName="CaseCompanyNames" ma:readOnly="false">
      <xsd:simpleType>
        <xsd:restriction base="dms:Note">
          <xsd:maxLength value="255"/>
        </xsd:restriction>
      </xsd:simpleType>
    </xsd:element>
    <xsd:element name="OpenedDate" ma:index="14" nillable="true" ma:displayName="OpenedDate" ma:format="DateOnly" ma:internalName="OpenedDate">
      <xsd:simpleType>
        <xsd:restriction base="dms:DateTime"/>
      </xsd:simpleType>
    </xsd:element>
    <xsd:element name="Prefix" ma:index="15" nillable="true" ma:displayName="Prefix" ma:description="Docket number prefix" ma:internalName="Prefix">
      <xsd:simpleType>
        <xsd:restriction base="dms:Text">
          <xsd:maxLength value="255"/>
        </xsd:restriction>
      </xsd:simpleType>
    </xsd:element>
    <xsd:element name="Visibility" ma:index="16" nillable="true" ma:displayName="Visibility" ma:default="Full Visibility" ma:format="Dropdown" ma:internalName="Visibility" ma:readOnly="false">
      <xsd:simpleType>
        <xsd:restriction base="dms:Choice">
          <xsd:enumeration value="Full Visibility"/>
        </xsd:restriction>
      </xsd:simpleType>
    </xsd:element>
    <xsd:element name="SignificantOrder" ma:index="24" nillable="true" ma:displayName="SignificantOrder" ma:default="0" ma:description="Whether this document set contains a significant order" ma:internalName="SignificantOrder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20" ma:displayName="Content Type"/>
        <xsd:element ref="dc:title" minOccurs="0" maxOccurs="1" ma:index="1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Prefix xmlns="dc463f71-b30c-4ab2-9473-d307f9d35888">UE</Prefix>
    <DocumentSetType xmlns="dc463f71-b30c-4ab2-9473-d307f9d35888">Initial Filing</DocumentSetType>
    <IsConfidential xmlns="dc463f71-b30c-4ab2-9473-d307f9d35888">false</IsConfidential>
    <AgendaOrder xmlns="dc463f71-b30c-4ab2-9473-d307f9d35888">false</AgendaOrder>
    <CaseType xmlns="dc463f71-b30c-4ab2-9473-d307f9d35888">Staff Investigation</CaseType>
    <IndustryCode xmlns="dc463f71-b30c-4ab2-9473-d307f9d35888">140</IndustryCode>
    <CaseStatus xmlns="dc463f71-b30c-4ab2-9473-d307f9d35888">Closed</CaseStatus>
    <OpenedDate xmlns="dc463f71-b30c-4ab2-9473-d307f9d35888">2016-05-13T07:00:00+00:00</OpenedDate>
    <Date1 xmlns="dc463f71-b30c-4ab2-9473-d307f9d35888">2016-05-13T07:00:00+00:00</Date1>
    <IsDocumentOrder xmlns="dc463f71-b30c-4ab2-9473-d307f9d35888" xsi:nil="true"/>
    <IsHighlyConfidential xmlns="dc463f71-b30c-4ab2-9473-d307f9d35888">false</IsHighlyConfidential>
    <CaseCompanyNames xmlns="dc463f71-b30c-4ab2-9473-d307f9d35888">Puget Sound Energy</CaseCompanyNames>
    <DocketNumber xmlns="dc463f71-b30c-4ab2-9473-d307f9d35888">160514</DocketNumber>
    <DelegatedOrder xmlns="dc463f71-b30c-4ab2-9473-d307f9d35888">false</DelegatedOrder>
    <Visibility xmlns="dc463f71-b30c-4ab2-9473-d307f9d35888" xsi:nil="true"/>
    <Nickname xmlns="http://schemas.microsoft.com/sharepoint/v3" xsi:nil="true"/>
    <SignificantOrder xmlns="dc463f71-b30c-4ab2-9473-d307f9d35888">false</SignificantOrder>
  </documentManagement>
</p:properties>
</file>

<file path=customXml/itemProps1.xml><?xml version="1.0" encoding="utf-8"?>
<ds:datastoreItem xmlns:ds="http://schemas.openxmlformats.org/officeDocument/2006/customXml" ds:itemID="{6A814E86-47BF-46AB-A793-573FE6BC2355}"/>
</file>

<file path=customXml/itemProps2.xml><?xml version="1.0" encoding="utf-8"?>
<ds:datastoreItem xmlns:ds="http://schemas.openxmlformats.org/officeDocument/2006/customXml" ds:itemID="{56A9FA2E-70EA-466D-92F9-318C069F239E}"/>
</file>

<file path=customXml/itemProps3.xml><?xml version="1.0" encoding="utf-8"?>
<ds:datastoreItem xmlns:ds="http://schemas.openxmlformats.org/officeDocument/2006/customXml" ds:itemID="{392A28C1-630E-4493-ADD1-F1B0784B560F}"/>
</file>

<file path=customXml/itemProps4.xml><?xml version="1.0" encoding="utf-8"?>
<ds:datastoreItem xmlns:ds="http://schemas.openxmlformats.org/officeDocument/2006/customXml" ds:itemID="{60BB0557-CE3F-4785-8AEB-FFAC89088533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01-2016 SOE</vt:lpstr>
      <vt:lpstr>02-2016 SOE</vt:lpstr>
      <vt:lpstr>03-2016 SOE</vt:lpstr>
      <vt:lpstr>12 ME 03-2016</vt:lpstr>
    </vt:vector>
  </TitlesOfParts>
  <Company>Puget Sound Energy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Kevin Popich</dc:creator>
  <cp:lastModifiedBy>Kevin Popich</cp:lastModifiedBy>
  <cp:lastPrinted>2016-05-13T21:23:21Z</cp:lastPrinted>
  <dcterms:created xsi:type="dcterms:W3CDTF">2016-05-13T16:43:25Z</dcterms:created>
  <dcterms:modified xsi:type="dcterms:W3CDTF">2016-05-13T21:26:16Z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0x0101006E56B4D1795A2E4DB2F0B01679ED314A002A8C154CE2FAA64F907A3738DE4C2C97</vt:lpwstr>
  </property>
  <property fmtid="{D5CDD505-2E9C-101B-9397-08002B2CF9AE}" pid="3" name="_docset_NoMedatataSyncRequired">
    <vt:lpwstr>False</vt:lpwstr>
  </property>
</Properties>
</file>