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480" windowHeight="11640" firstSheet="1" activeTab="1"/>
  </bookViews>
  <sheets>
    <sheet name="QuickBooks Export Tips" sheetId="4" state="hidden" r:id="rId1"/>
    <sheet name="Sheet1" sheetId="1" r:id="rId2"/>
    <sheet name="Sheet2" sheetId="2" state="hidden" r:id="rId3"/>
    <sheet name="Sheet3" sheetId="3" state="hidden" r:id="rId4"/>
  </sheets>
  <definedNames>
    <definedName name="_xlnm.Print_Titles" localSheetId="1">Sheet1!$A:$E,Sheet1!$5:$5</definedName>
  </definedNames>
  <calcPr calcId="145621"/>
</workbook>
</file>

<file path=xl/calcChain.xml><?xml version="1.0" encoding="utf-8"?>
<calcChain xmlns="http://schemas.openxmlformats.org/spreadsheetml/2006/main">
  <c r="F41" i="1" l="1"/>
  <c r="N14" i="1" l="1"/>
  <c r="L52" i="1" l="1"/>
  <c r="J14" i="1"/>
  <c r="J57" i="1"/>
  <c r="N27" i="1"/>
  <c r="J27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N36" i="1"/>
  <c r="N21" i="1"/>
  <c r="N57" i="1"/>
  <c r="H52" i="1"/>
  <c r="N51" i="1"/>
  <c r="N50" i="1"/>
  <c r="N38" i="1"/>
  <c r="F52" i="1"/>
  <c r="N12" i="1" l="1"/>
  <c r="L11" i="1"/>
  <c r="L16" i="1" s="1"/>
  <c r="N49" i="1"/>
  <c r="N48" i="1"/>
  <c r="N47" i="1"/>
  <c r="N46" i="1"/>
  <c r="N45" i="1"/>
  <c r="N44" i="1"/>
  <c r="N43" i="1"/>
  <c r="N42" i="1"/>
  <c r="N41" i="1"/>
  <c r="N40" i="1"/>
  <c r="N39" i="1"/>
  <c r="N37" i="1"/>
  <c r="N35" i="1"/>
  <c r="N34" i="1"/>
  <c r="N15" i="1"/>
  <c r="N13" i="1"/>
  <c r="N31" i="1"/>
  <c r="N30" i="1"/>
  <c r="N29" i="1"/>
  <c r="N28" i="1"/>
  <c r="N26" i="1"/>
  <c r="N25" i="1"/>
  <c r="N24" i="1"/>
  <c r="N23" i="1"/>
  <c r="N22" i="1"/>
  <c r="N20" i="1"/>
  <c r="N19" i="1"/>
  <c r="N18" i="1"/>
  <c r="J15" i="1"/>
  <c r="J13" i="1"/>
  <c r="J12" i="1"/>
  <c r="N10" i="1"/>
  <c r="N9" i="1"/>
  <c r="N8" i="1"/>
  <c r="J10" i="1"/>
  <c r="J9" i="1"/>
  <c r="J8" i="1"/>
  <c r="F32" i="1"/>
  <c r="J23" i="1"/>
  <c r="J31" i="1"/>
  <c r="J30" i="1"/>
  <c r="J29" i="1"/>
  <c r="J28" i="1"/>
  <c r="J26" i="1"/>
  <c r="J25" i="1"/>
  <c r="J24" i="1"/>
  <c r="J22" i="1"/>
  <c r="J21" i="1"/>
  <c r="J20" i="1"/>
  <c r="J19" i="1"/>
  <c r="H11" i="1"/>
  <c r="H16" i="1" s="1"/>
  <c r="F11" i="1"/>
  <c r="F16" i="1" s="1"/>
  <c r="J18" i="1"/>
  <c r="J34" i="1"/>
  <c r="N11" i="1" l="1"/>
  <c r="N16" i="1" s="1"/>
  <c r="J11" i="1"/>
  <c r="J16" i="1" s="1"/>
  <c r="N32" i="1"/>
  <c r="N52" i="1"/>
  <c r="L32" i="1"/>
  <c r="H32" i="1"/>
  <c r="J32" i="1" s="1"/>
  <c r="N56" i="1" l="1"/>
  <c r="F54" i="1"/>
  <c r="J52" i="1"/>
  <c r="J54" i="1" s="1"/>
  <c r="H54" i="1"/>
  <c r="H56" i="1" s="1"/>
  <c r="H58" i="1" s="1"/>
  <c r="L54" i="1"/>
  <c r="L56" i="1" s="1"/>
  <c r="L58" i="1" s="1"/>
  <c r="N54" i="1" l="1"/>
  <c r="F56" i="1"/>
  <c r="F58" i="1" s="1"/>
  <c r="J58" i="1" s="1"/>
  <c r="N58" i="1" l="1"/>
  <c r="J56" i="1"/>
</calcChain>
</file>

<file path=xl/sharedStrings.xml><?xml version="1.0" encoding="utf-8"?>
<sst xmlns="http://schemas.openxmlformats.org/spreadsheetml/2006/main" count="83" uniqueCount="78">
  <si>
    <t>Rental Income</t>
  </si>
  <si>
    <t>Interest Income</t>
  </si>
  <si>
    <t>North Creek Rent</t>
  </si>
  <si>
    <t>Consulting Fees</t>
  </si>
  <si>
    <t>Property Taxes</t>
  </si>
  <si>
    <t>Meals &amp; Entertainment</t>
  </si>
  <si>
    <t>Travel Expense</t>
  </si>
  <si>
    <t>Utilities</t>
  </si>
  <si>
    <t>PSE Strander Lease Expense</t>
  </si>
  <si>
    <t>Insurance Expense</t>
  </si>
  <si>
    <t>Instructions for Exporting QuickBooks data</t>
  </si>
  <si>
    <t>Where did my worksheet go?</t>
  </si>
  <si>
    <t>When you export data to a new workbook, your new worksheet containing exported data goes to Sheet 1. When you export to an existing workbook,</t>
  </si>
  <si>
    <t>the new worksheet is placed in front of the last active sheet where it will be named "SheetX" using the next available number in the series.</t>
  </si>
  <si>
    <t>How do I make sure this tips sheet isn't exported with the QuickBooks report in the final workbook?</t>
  </si>
  <si>
    <t>Before exporting, on the Export Report Basic tab, deselect the option to include the instruction worksheet.</t>
  </si>
  <si>
    <t>How can I customize and update my worksheet?</t>
  </si>
  <si>
    <t>You can set up Excel links between 2 or more worksheets.  (See Microsoft Excel Help for details about linking in Excel.) You can use this</t>
  </si>
  <si>
    <t>feature to setup links between a QuickBooks summary report and your customized sheet.</t>
  </si>
  <si>
    <t>&gt;&gt; Choose one sheet as your source worksheet into which you'll export QuickBooks data. Then create another worksheet where you can</t>
  </si>
  <si>
    <t>customize your data and link the data between that sheet and the source worksheet.</t>
  </si>
  <si>
    <t>&gt;&gt; Export your source data to an existing worksheet and overwrite the current data so that the new data is used by any Excel links and formulas.</t>
  </si>
  <si>
    <t>&gt;&gt; Create Excel links between a QuickBooks data worksheet and another worksheet in the workbook.</t>
  </si>
  <si>
    <t>Troubleshooting: Why don't my links work correctly after exporting data?</t>
  </si>
  <si>
    <t>Be aware that any difference in the structure of the current report from the report that you used when setting up links, can cause mismatch</t>
  </si>
  <si>
    <t>in the links between worksheets. If you are seeing wrong data in your customized worksheet, then you may have:</t>
  </si>
  <si>
    <t>&gt;&gt; Moved or deleted elements, or changed the structure of the report in some way?  For example:</t>
  </si>
  <si>
    <t>You might have moved or deleted items from item list which gets used in a report like Inventory Valuation report.</t>
  </si>
  <si>
    <t>You might have moved or deleted accounts from accounts list which gets used in a report like Profit and Loss standard report.</t>
  </si>
  <si>
    <t>&gt;&gt; You are using a report related to accounts and have account(s) with no activity associated and did not choose to display "All rows".</t>
  </si>
  <si>
    <t>TIP: Choose display All rows (available for most of the reports), Select Modify report-&gt;Display-&gt;Advanced-&gt;Display Rows-&gt;All rows</t>
  </si>
  <si>
    <t>&gt;&gt; Deleted exported data sheet which serves as data source.</t>
  </si>
  <si>
    <t>INCOME</t>
  </si>
  <si>
    <t>Miscellaneous Income</t>
  </si>
  <si>
    <t>Legal Fees</t>
  </si>
  <si>
    <t>Postage</t>
  </si>
  <si>
    <t>Donations</t>
  </si>
  <si>
    <t>Leasing Expense</t>
  </si>
  <si>
    <t>Licenses</t>
  </si>
  <si>
    <t>Sub-Total</t>
  </si>
  <si>
    <t>EXPENSE</t>
  </si>
  <si>
    <t>TOTAL EXPENSES</t>
  </si>
  <si>
    <t>INCOME (LOSS) BEFORE FIT</t>
  </si>
  <si>
    <t>NET INCOME</t>
  </si>
  <si>
    <t>Accounting Fees</t>
  </si>
  <si>
    <t>Personal Property Tax</t>
  </si>
  <si>
    <t>Marketing Expense</t>
  </si>
  <si>
    <t>OPERATING EXPENSE</t>
  </si>
  <si>
    <t>TOTAL INCOME</t>
  </si>
  <si>
    <t>Depreciation Expense</t>
  </si>
  <si>
    <t>Property Option Expense</t>
  </si>
  <si>
    <t>Bank Service Charges</t>
  </si>
  <si>
    <t>Dues, Subscriptions, Manuels</t>
  </si>
  <si>
    <t>B &amp; O/Excise Taxes</t>
  </si>
  <si>
    <t>General &amp; Admin. Expense</t>
  </si>
  <si>
    <t>Misc. Prop Mgmt Expense</t>
  </si>
  <si>
    <t>Office Supplies &amp; Equipment</t>
  </si>
  <si>
    <t>Repairs &amp; Maintenance</t>
  </si>
  <si>
    <t>VARIANCE</t>
  </si>
  <si>
    <t>TOTAL OPERATING EXP.</t>
  </si>
  <si>
    <t>Federal Income Tax</t>
  </si>
  <si>
    <t>Sales Revenue</t>
  </si>
  <si>
    <t>Cost of Sale</t>
  </si>
  <si>
    <t>Direct Selling Exp</t>
  </si>
  <si>
    <t>GROSS PROFIT ON SALES</t>
  </si>
  <si>
    <t>Kinetic Value Adjustments</t>
  </si>
  <si>
    <t>Interest Expense</t>
  </si>
  <si>
    <t>Escrow/Title Fees</t>
  </si>
  <si>
    <t>Employee Expense</t>
  </si>
  <si>
    <t>YTD Ended</t>
  </si>
  <si>
    <t>Budget</t>
  </si>
  <si>
    <t>Training Expense</t>
  </si>
  <si>
    <t>Miscellaneous</t>
  </si>
  <si>
    <t>ACTUAL</t>
  </si>
  <si>
    <t>Snoqualmie Traffic Signal</t>
  </si>
  <si>
    <t>Earnest Money Revenue</t>
  </si>
  <si>
    <t>12/31/15</t>
  </si>
  <si>
    <t>12/31/14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</si>
</sst>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1" formatCode="_(* #,##0_);_(* \(#,##0\);_(* &quot;-&quot;_);_(@_)"/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1" fillId="0" borderId="0" xfId="0" applyFont="1"/>
    <xf numFmtId="0" fontId="4" fillId="0" borderId="0" xfId="0" applyFont="1"/>
    <xf numFmtId="49" fontId="5" fillId="0" borderId="0" xfId="0" applyNumberFormat="1" applyFont="1"/>
    <xf numFmtId="49" fontId="3" fillId="0" borderId="0" xfId="0" applyNumberFormat="1" applyFont="1" applyBorder="1"/>
    <xf numFmtId="164" fontId="3" fillId="0" borderId="0" xfId="0" applyNumberFormat="1" applyFont="1" applyBorder="1"/>
    <xf numFmtId="49" fontId="6" fillId="0" borderId="4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5" fontId="9" fillId="0" borderId="0" xfId="0" applyNumberFormat="1" applyFont="1" applyBorder="1"/>
    <xf numFmtId="5" fontId="9" fillId="0" borderId="0" xfId="0" applyNumberFormat="1" applyFont="1"/>
    <xf numFmtId="0" fontId="0" fillId="0" borderId="0" xfId="0" applyFont="1"/>
    <xf numFmtId="37" fontId="9" fillId="0" borderId="0" xfId="0" applyNumberFormat="1" applyFont="1" applyBorder="1"/>
    <xf numFmtId="37" fontId="9" fillId="0" borderId="4" xfId="0" applyNumberFormat="1" applyFont="1" applyBorder="1"/>
    <xf numFmtId="5" fontId="9" fillId="0" borderId="4" xfId="0" applyNumberFormat="1" applyFont="1" applyBorder="1"/>
    <xf numFmtId="0" fontId="8" fillId="0" borderId="0" xfId="0" applyNumberFormat="1" applyFont="1"/>
    <xf numFmtId="37" fontId="8" fillId="0" borderId="0" xfId="0" applyNumberFormat="1" applyFont="1" applyBorder="1"/>
    <xf numFmtId="37" fontId="9" fillId="0" borderId="0" xfId="0" applyNumberFormat="1" applyFont="1"/>
    <xf numFmtId="41" fontId="9" fillId="0" borderId="0" xfId="0" applyNumberFormat="1" applyFont="1"/>
    <xf numFmtId="41" fontId="9" fillId="0" borderId="0" xfId="0" applyNumberFormat="1" applyFont="1" applyBorder="1"/>
    <xf numFmtId="41" fontId="9" fillId="0" borderId="4" xfId="0" applyNumberFormat="1" applyFont="1" applyBorder="1"/>
    <xf numFmtId="41" fontId="8" fillId="0" borderId="5" xfId="0" applyNumberFormat="1" applyFont="1" applyBorder="1"/>
    <xf numFmtId="164" fontId="9" fillId="0" borderId="0" xfId="0" applyNumberFormat="1" applyFont="1"/>
    <xf numFmtId="49" fontId="9" fillId="0" borderId="0" xfId="0" applyNumberFormat="1" applyFont="1" applyBorder="1"/>
    <xf numFmtId="41" fontId="8" fillId="0" borderId="0" xfId="0" applyNumberFormat="1" applyFont="1" applyBorder="1"/>
    <xf numFmtId="41" fontId="8" fillId="0" borderId="0" xfId="0" applyNumberFormat="1" applyFont="1"/>
    <xf numFmtId="41" fontId="8" fillId="0" borderId="6" xfId="0" applyNumberFormat="1" applyFont="1" applyBorder="1"/>
    <xf numFmtId="0" fontId="0" fillId="0" borderId="0" xfId="0" applyFont="1" applyBorder="1"/>
    <xf numFmtId="41" fontId="8" fillId="0" borderId="4" xfId="0" applyNumberFormat="1" applyFont="1" applyBorder="1"/>
    <xf numFmtId="41" fontId="9" fillId="0" borderId="1" xfId="0" applyNumberFormat="1" applyFont="1" applyBorder="1"/>
    <xf numFmtId="41" fontId="8" fillId="0" borderId="2" xfId="0" applyNumberFormat="1" applyFont="1" applyBorder="1"/>
    <xf numFmtId="41" fontId="8" fillId="0" borderId="3" xfId="0" applyNumberFormat="1" applyFont="1" applyBorder="1"/>
    <xf numFmtId="0" fontId="9" fillId="0" borderId="0" xfId="0" applyNumberFormat="1" applyFon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RowHeight="15" x14ac:dyDescent="0.25"/>
  <sheetData>
    <row r="1" spans="1:6" x14ac:dyDescent="0.25">
      <c r="F1" s="7" t="s">
        <v>10</v>
      </c>
    </row>
    <row r="3" spans="1:6" x14ac:dyDescent="0.25">
      <c r="A3" s="7" t="s">
        <v>11</v>
      </c>
    </row>
    <row r="4" spans="1:6" x14ac:dyDescent="0.25">
      <c r="B4" t="s">
        <v>12</v>
      </c>
    </row>
    <row r="5" spans="1:6" x14ac:dyDescent="0.25">
      <c r="B5" t="s">
        <v>13</v>
      </c>
    </row>
    <row r="8" spans="1:6" x14ac:dyDescent="0.25">
      <c r="A8" s="7" t="s">
        <v>14</v>
      </c>
    </row>
    <row r="9" spans="1:6" x14ac:dyDescent="0.25">
      <c r="B9" t="s">
        <v>15</v>
      </c>
    </row>
    <row r="12" spans="1:6" x14ac:dyDescent="0.25">
      <c r="A12" s="7" t="s">
        <v>16</v>
      </c>
    </row>
    <row r="13" spans="1:6" x14ac:dyDescent="0.25">
      <c r="B13" t="s">
        <v>17</v>
      </c>
    </row>
    <row r="14" spans="1:6" x14ac:dyDescent="0.25">
      <c r="B14" t="s">
        <v>18</v>
      </c>
    </row>
    <row r="15" spans="1:6" x14ac:dyDescent="0.25">
      <c r="C15" s="8" t="s">
        <v>19</v>
      </c>
    </row>
    <row r="16" spans="1:6" x14ac:dyDescent="0.25">
      <c r="C16" s="8" t="s">
        <v>20</v>
      </c>
    </row>
    <row r="17" spans="1:4" x14ac:dyDescent="0.25">
      <c r="C17" s="8" t="s">
        <v>21</v>
      </c>
    </row>
    <row r="18" spans="1:4" x14ac:dyDescent="0.25">
      <c r="C18" s="8" t="s">
        <v>22</v>
      </c>
    </row>
    <row r="21" spans="1:4" x14ac:dyDescent="0.25">
      <c r="A21" s="7" t="s">
        <v>23</v>
      </c>
    </row>
    <row r="22" spans="1:4" x14ac:dyDescent="0.25">
      <c r="B22" t="s">
        <v>24</v>
      </c>
    </row>
    <row r="23" spans="1:4" x14ac:dyDescent="0.25">
      <c r="B23" t="s">
        <v>25</v>
      </c>
    </row>
    <row r="24" spans="1:4" x14ac:dyDescent="0.25">
      <c r="C24" s="8" t="s">
        <v>26</v>
      </c>
    </row>
    <row r="25" spans="1:4" x14ac:dyDescent="0.25">
      <c r="D25" t="s">
        <v>27</v>
      </c>
    </row>
    <row r="26" spans="1:4" x14ac:dyDescent="0.25">
      <c r="D26" t="s">
        <v>28</v>
      </c>
    </row>
    <row r="27" spans="1:4" x14ac:dyDescent="0.25">
      <c r="C27" s="8" t="s">
        <v>29</v>
      </c>
    </row>
    <row r="28" spans="1:4" x14ac:dyDescent="0.25">
      <c r="D28" t="s">
        <v>30</v>
      </c>
    </row>
    <row r="29" spans="1:4" x14ac:dyDescent="0.25">
      <c r="C29" s="8" t="s"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9"/>
  <sheetViews>
    <sheetView tabSelected="1" workbookViewId="0">
      <pane ySplit="660" activePane="bottomLeft"/>
      <selection activeCell="L60" sqref="L60"/>
      <selection pane="bottomLeft" activeCell="F41" sqref="F41"/>
    </sheetView>
  </sheetViews>
  <sheetFormatPr defaultRowHeight="15" x14ac:dyDescent="0.25"/>
  <cols>
    <col min="1" max="4" width="3" style="5" customWidth="1"/>
    <col min="5" max="5" width="24.85546875" style="5" customWidth="1"/>
    <col min="6" max="6" width="14.42578125" style="6" customWidth="1"/>
    <col min="7" max="7" width="2.28515625" style="6" customWidth="1"/>
    <col min="8" max="8" width="15.140625" style="6" customWidth="1"/>
    <col min="9" max="9" width="2.28515625" style="6" customWidth="1"/>
    <col min="10" max="10" width="14.140625" style="6" customWidth="1"/>
    <col min="11" max="11" width="2.28515625" style="6" customWidth="1"/>
    <col min="12" max="12" width="14.85546875" style="6" customWidth="1"/>
    <col min="13" max="13" width="2.28515625" style="6" customWidth="1"/>
    <col min="14" max="14" width="13.42578125" style="6" customWidth="1"/>
  </cols>
  <sheetData>
    <row r="4" spans="1:14" x14ac:dyDescent="0.25">
      <c r="F4" s="42" t="s">
        <v>73</v>
      </c>
      <c r="H4" s="42" t="s">
        <v>70</v>
      </c>
      <c r="L4" s="42" t="s">
        <v>73</v>
      </c>
    </row>
    <row r="5" spans="1:14" s="4" customFormat="1" ht="18" customHeight="1" x14ac:dyDescent="0.25">
      <c r="A5" s="3"/>
      <c r="B5" s="3"/>
      <c r="C5" s="3"/>
      <c r="D5" s="3"/>
      <c r="E5" s="3"/>
      <c r="F5" s="4" t="s">
        <v>69</v>
      </c>
      <c r="H5" s="4" t="s">
        <v>69</v>
      </c>
      <c r="L5" s="4" t="s">
        <v>69</v>
      </c>
    </row>
    <row r="6" spans="1:14" ht="15.75" thickBot="1" x14ac:dyDescent="0.3">
      <c r="A6" s="1"/>
      <c r="B6" s="1"/>
      <c r="C6" s="1"/>
      <c r="D6" s="1"/>
      <c r="E6" s="1"/>
      <c r="F6" s="12" t="s">
        <v>76</v>
      </c>
      <c r="G6" s="13"/>
      <c r="H6" s="12" t="s">
        <v>76</v>
      </c>
      <c r="I6" s="13"/>
      <c r="J6" s="14" t="s">
        <v>58</v>
      </c>
      <c r="K6" s="13"/>
      <c r="L6" s="12" t="s">
        <v>77</v>
      </c>
      <c r="M6" s="13"/>
      <c r="N6" s="14" t="s">
        <v>58</v>
      </c>
    </row>
    <row r="7" spans="1:14" x14ac:dyDescent="0.25">
      <c r="A7" s="1"/>
      <c r="B7" s="1"/>
      <c r="C7" s="15" t="s">
        <v>32</v>
      </c>
      <c r="D7" s="1"/>
      <c r="E7" s="1"/>
      <c r="F7" s="11"/>
      <c r="G7" s="10"/>
      <c r="H7" s="11"/>
      <c r="I7" s="10"/>
      <c r="J7" s="11"/>
      <c r="K7" s="10"/>
      <c r="L7" s="11"/>
      <c r="M7" s="10"/>
      <c r="N7" s="11"/>
    </row>
    <row r="8" spans="1:14" s="20" customFormat="1" ht="23.1" customHeight="1" x14ac:dyDescent="0.25">
      <c r="A8" s="16"/>
      <c r="B8" s="16"/>
      <c r="C8" s="17" t="s">
        <v>61</v>
      </c>
      <c r="D8" s="17"/>
      <c r="E8" s="17"/>
      <c r="F8" s="18">
        <v>3996611</v>
      </c>
      <c r="G8" s="18"/>
      <c r="H8" s="18">
        <v>3678400</v>
      </c>
      <c r="I8" s="18"/>
      <c r="J8" s="19">
        <f>SUM(-H8+F8)</f>
        <v>318211</v>
      </c>
      <c r="K8" s="18"/>
      <c r="L8" s="18">
        <v>10589000</v>
      </c>
      <c r="M8" s="18"/>
      <c r="N8" s="18">
        <f>SUM(F8-L8)</f>
        <v>-6592389</v>
      </c>
    </row>
    <row r="9" spans="1:14" s="20" customFormat="1" ht="23.1" customHeight="1" x14ac:dyDescent="0.25">
      <c r="A9" s="16"/>
      <c r="B9" s="16"/>
      <c r="C9" s="17" t="s">
        <v>62</v>
      </c>
      <c r="D9" s="17"/>
      <c r="E9" s="17"/>
      <c r="F9" s="21">
        <v>2932667</v>
      </c>
      <c r="G9" s="21"/>
      <c r="H9" s="21">
        <v>2120900</v>
      </c>
      <c r="I9" s="21"/>
      <c r="J9" s="19">
        <f>SUM(H9-F9)</f>
        <v>-811767</v>
      </c>
      <c r="K9" s="21"/>
      <c r="L9" s="21">
        <v>5711347</v>
      </c>
      <c r="M9" s="21"/>
      <c r="N9" s="18">
        <f>SUM(F9-L9)</f>
        <v>-2778680</v>
      </c>
    </row>
    <row r="10" spans="1:14" s="20" customFormat="1" ht="23.1" customHeight="1" thickBot="1" x14ac:dyDescent="0.3">
      <c r="A10" s="16"/>
      <c r="B10" s="16"/>
      <c r="C10" s="17" t="s">
        <v>63</v>
      </c>
      <c r="D10" s="17"/>
      <c r="E10" s="17"/>
      <c r="F10" s="22">
        <v>306604</v>
      </c>
      <c r="G10" s="22"/>
      <c r="H10" s="22">
        <v>283000</v>
      </c>
      <c r="I10" s="22"/>
      <c r="J10" s="23">
        <f>SUM(H10-F10)</f>
        <v>-23604</v>
      </c>
      <c r="K10" s="22"/>
      <c r="L10" s="22">
        <v>807124</v>
      </c>
      <c r="M10" s="22"/>
      <c r="N10" s="23">
        <f>SUM(F10-L10)</f>
        <v>-500520</v>
      </c>
    </row>
    <row r="11" spans="1:14" x14ac:dyDescent="0.25">
      <c r="A11" s="1"/>
      <c r="B11" s="1"/>
      <c r="C11" s="9"/>
      <c r="D11" s="15" t="s">
        <v>64</v>
      </c>
      <c r="E11" s="1"/>
      <c r="F11" s="25">
        <f>SUM(F8-F9-F10)</f>
        <v>757340</v>
      </c>
      <c r="G11" s="25"/>
      <c r="H11" s="25">
        <f t="shared" ref="H11:N11" si="0">SUM(H8-H9-H10)</f>
        <v>1274500</v>
      </c>
      <c r="I11" s="25"/>
      <c r="J11" s="25">
        <f>SUM(J8+J9+J10)</f>
        <v>-517160</v>
      </c>
      <c r="K11" s="25"/>
      <c r="L11" s="25">
        <f>SUM(L8-L9-L10)</f>
        <v>4070529</v>
      </c>
      <c r="M11" s="25"/>
      <c r="N11" s="25">
        <f t="shared" si="0"/>
        <v>-3313189</v>
      </c>
    </row>
    <row r="12" spans="1:14" ht="23.1" customHeight="1" x14ac:dyDescent="0.25">
      <c r="A12" s="1"/>
      <c r="B12" s="1"/>
      <c r="C12" s="17" t="s">
        <v>0</v>
      </c>
      <c r="D12" s="1"/>
      <c r="F12" s="26">
        <v>6000</v>
      </c>
      <c r="G12" s="26"/>
      <c r="H12" s="26">
        <v>10800</v>
      </c>
      <c r="I12" s="26"/>
      <c r="J12" s="19">
        <f>SUM(-H12+F12)</f>
        <v>-4800</v>
      </c>
      <c r="K12" s="26"/>
      <c r="L12" s="26">
        <v>28155</v>
      </c>
      <c r="M12" s="26"/>
      <c r="N12" s="21">
        <f>SUM(F12-L12)</f>
        <v>-22155</v>
      </c>
    </row>
    <row r="13" spans="1:14" ht="23.1" customHeight="1" x14ac:dyDescent="0.25">
      <c r="A13" s="1"/>
      <c r="B13" s="1"/>
      <c r="C13" s="17" t="s">
        <v>1</v>
      </c>
      <c r="D13" s="1"/>
      <c r="F13" s="28">
        <v>2402</v>
      </c>
      <c r="G13" s="27"/>
      <c r="H13" s="28">
        <v>5700</v>
      </c>
      <c r="I13" s="27"/>
      <c r="J13" s="27">
        <f>SUM(-H13+F13)</f>
        <v>-3298</v>
      </c>
      <c r="K13" s="28"/>
      <c r="L13" s="28">
        <v>2027</v>
      </c>
      <c r="M13" s="27"/>
      <c r="N13" s="21">
        <f>SUM(F13-L13)</f>
        <v>375</v>
      </c>
    </row>
    <row r="14" spans="1:14" ht="23.1" customHeight="1" x14ac:dyDescent="0.25">
      <c r="A14" s="1"/>
      <c r="B14" s="1"/>
      <c r="C14" s="17" t="s">
        <v>75</v>
      </c>
      <c r="D14" s="1"/>
      <c r="F14" s="28">
        <v>0</v>
      </c>
      <c r="G14" s="27"/>
      <c r="H14" s="28">
        <v>0</v>
      </c>
      <c r="I14" s="27"/>
      <c r="J14" s="27">
        <f>SUM(-H14+F14)</f>
        <v>0</v>
      </c>
      <c r="K14" s="28"/>
      <c r="L14" s="28">
        <v>5000</v>
      </c>
      <c r="M14" s="27"/>
      <c r="N14" s="21">
        <f>SUM(F14-L14)</f>
        <v>-5000</v>
      </c>
    </row>
    <row r="15" spans="1:14" ht="23.1" customHeight="1" thickBot="1" x14ac:dyDescent="0.3">
      <c r="A15" s="1"/>
      <c r="B15" s="1"/>
      <c r="C15" s="17" t="s">
        <v>33</v>
      </c>
      <c r="D15" s="1"/>
      <c r="F15" s="29">
        <v>455330</v>
      </c>
      <c r="G15" s="29"/>
      <c r="H15" s="29">
        <v>0</v>
      </c>
      <c r="I15" s="29"/>
      <c r="J15" s="27">
        <f>SUM(-H15+F15)</f>
        <v>455330</v>
      </c>
      <c r="K15" s="29"/>
      <c r="L15" s="29">
        <v>253313</v>
      </c>
      <c r="M15" s="29"/>
      <c r="N15" s="21">
        <f>SUM(F15-L15)</f>
        <v>202017</v>
      </c>
    </row>
    <row r="16" spans="1:14" ht="19.899999999999999" customHeight="1" thickBot="1" x14ac:dyDescent="0.3">
      <c r="A16" s="1"/>
      <c r="B16" s="1"/>
      <c r="C16" s="15" t="s">
        <v>48</v>
      </c>
      <c r="D16" s="1"/>
      <c r="E16" s="1"/>
      <c r="F16" s="30">
        <f>ROUND(F11+SUM(F12:F15),5)</f>
        <v>1221072</v>
      </c>
      <c r="G16" s="30"/>
      <c r="H16" s="30">
        <f>ROUND(H11+SUM(H12:H15),5)</f>
        <v>1291000</v>
      </c>
      <c r="I16" s="30"/>
      <c r="J16" s="30">
        <f>ROUND(J11+SUM(J12:J15),5)</f>
        <v>-69928</v>
      </c>
      <c r="K16" s="30"/>
      <c r="L16" s="30">
        <f>ROUND(L11+SUM(L12:L15),5)</f>
        <v>4359024</v>
      </c>
      <c r="M16" s="30"/>
      <c r="N16" s="30">
        <f>ROUND(N11+SUM(N12:N15),5)</f>
        <v>-3137952</v>
      </c>
    </row>
    <row r="17" spans="1:14" ht="33" customHeight="1" x14ac:dyDescent="0.25">
      <c r="A17" s="1"/>
      <c r="B17" s="1"/>
      <c r="C17" s="15" t="s">
        <v>40</v>
      </c>
      <c r="D17" s="1"/>
      <c r="E17" s="1"/>
      <c r="F17" s="31"/>
      <c r="G17" s="32"/>
      <c r="H17" s="31"/>
      <c r="I17" s="32"/>
      <c r="J17" s="31"/>
      <c r="K17" s="32"/>
      <c r="L17" s="31"/>
      <c r="M17" s="17"/>
      <c r="N17" s="31"/>
    </row>
    <row r="18" spans="1:14" ht="20.100000000000001" customHeight="1" x14ac:dyDescent="0.25">
      <c r="A18" s="1"/>
      <c r="B18" s="1"/>
      <c r="C18" s="17" t="s">
        <v>2</v>
      </c>
      <c r="D18" s="16"/>
      <c r="F18" s="27">
        <v>92135</v>
      </c>
      <c r="G18" s="28"/>
      <c r="H18" s="27">
        <v>95800</v>
      </c>
      <c r="I18" s="28"/>
      <c r="J18" s="27">
        <f>SUM(H18-F18)</f>
        <v>3665</v>
      </c>
      <c r="K18" s="28"/>
      <c r="L18" s="27">
        <v>90182</v>
      </c>
      <c r="M18" s="27"/>
      <c r="N18" s="21">
        <f>SUM(F18-L18)</f>
        <v>1953</v>
      </c>
    </row>
    <row r="19" spans="1:14" ht="20.100000000000001" customHeight="1" x14ac:dyDescent="0.25">
      <c r="A19" s="1"/>
      <c r="B19" s="1"/>
      <c r="C19" s="17" t="s">
        <v>65</v>
      </c>
      <c r="D19" s="16"/>
      <c r="F19" s="27">
        <v>13699</v>
      </c>
      <c r="G19" s="28"/>
      <c r="H19" s="27">
        <v>6000</v>
      </c>
      <c r="I19" s="28"/>
      <c r="J19" s="27">
        <f t="shared" ref="J19:J32" si="1">SUM(H19-F19)</f>
        <v>-7699</v>
      </c>
      <c r="K19" s="28"/>
      <c r="L19" s="27">
        <v>3839</v>
      </c>
      <c r="M19" s="27"/>
      <c r="N19" s="21">
        <f t="shared" ref="N19:N31" si="2">SUM(F19-L19)</f>
        <v>9860</v>
      </c>
    </row>
    <row r="20" spans="1:14" ht="20.100000000000001" customHeight="1" x14ac:dyDescent="0.25">
      <c r="A20" s="1"/>
      <c r="B20" s="1"/>
      <c r="C20" s="17" t="s">
        <v>3</v>
      </c>
      <c r="D20" s="16"/>
      <c r="F20" s="27">
        <v>17159</v>
      </c>
      <c r="G20" s="28"/>
      <c r="H20" s="27">
        <v>12000</v>
      </c>
      <c r="I20" s="28"/>
      <c r="J20" s="27">
        <f t="shared" si="1"/>
        <v>-5159</v>
      </c>
      <c r="K20" s="28"/>
      <c r="L20" s="27">
        <v>4395</v>
      </c>
      <c r="M20" s="27"/>
      <c r="N20" s="21">
        <f t="shared" si="2"/>
        <v>12764</v>
      </c>
    </row>
    <row r="21" spans="1:14" ht="20.100000000000001" customHeight="1" x14ac:dyDescent="0.25">
      <c r="A21" s="1"/>
      <c r="B21" s="1"/>
      <c r="C21" s="17" t="s">
        <v>34</v>
      </c>
      <c r="D21" s="16"/>
      <c r="F21" s="27">
        <v>94</v>
      </c>
      <c r="G21" s="28"/>
      <c r="H21" s="27">
        <v>6000</v>
      </c>
      <c r="I21" s="28"/>
      <c r="J21" s="27">
        <f t="shared" si="1"/>
        <v>5906</v>
      </c>
      <c r="K21" s="28"/>
      <c r="L21" s="27">
        <v>0</v>
      </c>
      <c r="M21" s="27"/>
      <c r="N21" s="21">
        <f t="shared" si="2"/>
        <v>94</v>
      </c>
    </row>
    <row r="22" spans="1:14" ht="20.100000000000001" customHeight="1" x14ac:dyDescent="0.25">
      <c r="A22" s="1"/>
      <c r="B22" s="1"/>
      <c r="C22" s="17" t="s">
        <v>44</v>
      </c>
      <c r="D22" s="16"/>
      <c r="F22" s="27">
        <v>26276</v>
      </c>
      <c r="G22" s="28"/>
      <c r="H22" s="27">
        <v>38400</v>
      </c>
      <c r="I22" s="28"/>
      <c r="J22" s="27">
        <f t="shared" si="1"/>
        <v>12124</v>
      </c>
      <c r="K22" s="28"/>
      <c r="L22" s="27">
        <v>26065</v>
      </c>
      <c r="M22" s="27"/>
      <c r="N22" s="21">
        <f t="shared" si="2"/>
        <v>211</v>
      </c>
    </row>
    <row r="23" spans="1:14" ht="20.100000000000001" customHeight="1" x14ac:dyDescent="0.25">
      <c r="A23" s="1"/>
      <c r="B23" s="1"/>
      <c r="C23" s="17" t="s">
        <v>66</v>
      </c>
      <c r="D23" s="16"/>
      <c r="F23" s="27">
        <v>0</v>
      </c>
      <c r="G23" s="28"/>
      <c r="H23" s="27">
        <v>0</v>
      </c>
      <c r="I23" s="28"/>
      <c r="J23" s="27">
        <f t="shared" si="1"/>
        <v>0</v>
      </c>
      <c r="K23" s="28"/>
      <c r="L23" s="27">
        <v>0</v>
      </c>
      <c r="M23" s="27"/>
      <c r="N23" s="21">
        <f t="shared" si="2"/>
        <v>0</v>
      </c>
    </row>
    <row r="24" spans="1:14" ht="20.100000000000001" customHeight="1" x14ac:dyDescent="0.3">
      <c r="A24" s="1"/>
      <c r="B24" s="1"/>
      <c r="C24" s="17" t="s">
        <v>51</v>
      </c>
      <c r="D24" s="16"/>
      <c r="F24" s="27">
        <v>0</v>
      </c>
      <c r="G24" s="28"/>
      <c r="H24" s="27">
        <v>1200</v>
      </c>
      <c r="I24" s="28"/>
      <c r="J24" s="27">
        <f t="shared" si="1"/>
        <v>1200</v>
      </c>
      <c r="K24" s="28"/>
      <c r="L24" s="27">
        <v>6</v>
      </c>
      <c r="M24" s="27"/>
      <c r="N24" s="21">
        <f t="shared" si="2"/>
        <v>-6</v>
      </c>
    </row>
    <row r="25" spans="1:14" ht="20.100000000000001" customHeight="1" x14ac:dyDescent="0.3">
      <c r="A25" s="1"/>
      <c r="B25" s="1"/>
      <c r="C25" s="17" t="s">
        <v>53</v>
      </c>
      <c r="D25" s="16"/>
      <c r="F25" s="27">
        <v>0</v>
      </c>
      <c r="G25" s="28"/>
      <c r="H25" s="27">
        <v>1200</v>
      </c>
      <c r="I25" s="28"/>
      <c r="J25" s="27">
        <f t="shared" si="1"/>
        <v>1200</v>
      </c>
      <c r="K25" s="28"/>
      <c r="L25" s="27">
        <v>0</v>
      </c>
      <c r="M25" s="27"/>
      <c r="N25" s="21">
        <f t="shared" si="2"/>
        <v>0</v>
      </c>
    </row>
    <row r="26" spans="1:14" ht="20.100000000000001" customHeight="1" x14ac:dyDescent="0.3">
      <c r="A26" s="1"/>
      <c r="B26" s="1"/>
      <c r="C26" s="17" t="s">
        <v>4</v>
      </c>
      <c r="D26" s="16"/>
      <c r="F26" s="27">
        <v>256018</v>
      </c>
      <c r="G26" s="28"/>
      <c r="H26" s="27">
        <v>240000</v>
      </c>
      <c r="I26" s="28"/>
      <c r="J26" s="27">
        <f t="shared" si="1"/>
        <v>-16018</v>
      </c>
      <c r="K26" s="28"/>
      <c r="L26" s="27">
        <v>365934</v>
      </c>
      <c r="M26" s="27"/>
      <c r="N26" s="21">
        <f t="shared" si="2"/>
        <v>-109916</v>
      </c>
    </row>
    <row r="27" spans="1:14" ht="20.100000000000001" customHeight="1" x14ac:dyDescent="0.25">
      <c r="A27" s="1"/>
      <c r="B27" s="1"/>
      <c r="C27" s="17" t="s">
        <v>74</v>
      </c>
      <c r="D27" s="16"/>
      <c r="F27" s="27">
        <v>0</v>
      </c>
      <c r="G27" s="28"/>
      <c r="H27" s="27">
        <v>0</v>
      </c>
      <c r="I27" s="28"/>
      <c r="J27" s="27">
        <f t="shared" si="1"/>
        <v>0</v>
      </c>
      <c r="K27" s="28"/>
      <c r="L27" s="27">
        <v>0</v>
      </c>
      <c r="M27" s="27"/>
      <c r="N27" s="21">
        <f t="shared" si="2"/>
        <v>0</v>
      </c>
    </row>
    <row r="28" spans="1:14" ht="20.100000000000001" customHeight="1" x14ac:dyDescent="0.25">
      <c r="A28" s="1"/>
      <c r="B28" s="1"/>
      <c r="C28" s="17" t="s">
        <v>45</v>
      </c>
      <c r="D28" s="16"/>
      <c r="F28" s="27">
        <v>218</v>
      </c>
      <c r="G28" s="28"/>
      <c r="H28" s="27">
        <v>2400</v>
      </c>
      <c r="I28" s="28"/>
      <c r="J28" s="27">
        <f t="shared" si="1"/>
        <v>2182</v>
      </c>
      <c r="K28" s="28"/>
      <c r="L28" s="27">
        <v>234</v>
      </c>
      <c r="M28" s="27"/>
      <c r="N28" s="21">
        <f t="shared" si="2"/>
        <v>-16</v>
      </c>
    </row>
    <row r="29" spans="1:14" ht="20.100000000000001" customHeight="1" x14ac:dyDescent="0.25">
      <c r="A29" s="1"/>
      <c r="B29" s="1"/>
      <c r="C29" s="17" t="s">
        <v>46</v>
      </c>
      <c r="D29" s="16"/>
      <c r="F29" s="27">
        <v>0</v>
      </c>
      <c r="G29" s="28"/>
      <c r="H29" s="27">
        <v>1200</v>
      </c>
      <c r="I29" s="28"/>
      <c r="J29" s="27">
        <f t="shared" si="1"/>
        <v>1200</v>
      </c>
      <c r="K29" s="28"/>
      <c r="L29" s="27">
        <v>0</v>
      </c>
      <c r="M29" s="27"/>
      <c r="N29" s="21">
        <f t="shared" si="2"/>
        <v>0</v>
      </c>
    </row>
    <row r="30" spans="1:14" ht="20.100000000000001" customHeight="1" x14ac:dyDescent="0.25">
      <c r="A30" s="1"/>
      <c r="B30" s="1"/>
      <c r="C30" s="17" t="s">
        <v>54</v>
      </c>
      <c r="D30" s="16"/>
      <c r="F30" s="27">
        <v>541440</v>
      </c>
      <c r="G30" s="28"/>
      <c r="H30" s="27">
        <v>675000</v>
      </c>
      <c r="I30" s="28"/>
      <c r="J30" s="27">
        <f t="shared" si="1"/>
        <v>133560</v>
      </c>
      <c r="K30" s="28"/>
      <c r="L30" s="27">
        <v>625593</v>
      </c>
      <c r="M30" s="27"/>
      <c r="N30" s="21">
        <f t="shared" si="2"/>
        <v>-84153</v>
      </c>
    </row>
    <row r="31" spans="1:14" ht="20.100000000000001" customHeight="1" thickBot="1" x14ac:dyDescent="0.3">
      <c r="A31" s="1"/>
      <c r="B31" s="1"/>
      <c r="C31" s="17" t="s">
        <v>49</v>
      </c>
      <c r="D31" s="16"/>
      <c r="F31" s="29">
        <v>2904</v>
      </c>
      <c r="G31" s="29"/>
      <c r="H31" s="29">
        <v>1200</v>
      </c>
      <c r="I31" s="29"/>
      <c r="J31" s="29">
        <f t="shared" si="1"/>
        <v>-1704</v>
      </c>
      <c r="K31" s="29"/>
      <c r="L31" s="29">
        <v>1335</v>
      </c>
      <c r="M31" s="29"/>
      <c r="N31" s="21">
        <f t="shared" si="2"/>
        <v>1569</v>
      </c>
    </row>
    <row r="32" spans="1:14" ht="22.15" customHeight="1" x14ac:dyDescent="0.25">
      <c r="A32" s="1"/>
      <c r="B32" s="1"/>
      <c r="C32" s="16"/>
      <c r="D32" s="16"/>
      <c r="E32" s="1" t="s">
        <v>39</v>
      </c>
      <c r="F32" s="33">
        <f>SUM(F18:F31)</f>
        <v>949943</v>
      </c>
      <c r="G32" s="33"/>
      <c r="H32" s="33">
        <f>SUM(H18:H31)</f>
        <v>1080400</v>
      </c>
      <c r="I32" s="33"/>
      <c r="J32" s="34">
        <f t="shared" si="1"/>
        <v>130457</v>
      </c>
      <c r="K32" s="33"/>
      <c r="L32" s="33">
        <f>SUM(L18:L31)</f>
        <v>1117583</v>
      </c>
      <c r="M32" s="33"/>
      <c r="N32" s="35">
        <f>SUM(N18:N31)</f>
        <v>-167640</v>
      </c>
    </row>
    <row r="33" spans="1:14" ht="20.100000000000001" customHeight="1" x14ac:dyDescent="0.25">
      <c r="A33" s="1"/>
      <c r="B33" s="1"/>
      <c r="C33" s="16" t="s">
        <v>47</v>
      </c>
      <c r="D33" s="16"/>
      <c r="F33" s="27"/>
      <c r="G33" s="28"/>
      <c r="H33" s="27"/>
      <c r="I33" s="28"/>
      <c r="J33" s="27"/>
      <c r="K33" s="28"/>
      <c r="L33" s="27"/>
      <c r="M33" s="28"/>
      <c r="N33" s="27"/>
    </row>
    <row r="34" spans="1:14" ht="20.100000000000001" customHeight="1" x14ac:dyDescent="0.25">
      <c r="A34" s="1"/>
      <c r="B34" s="1"/>
      <c r="C34" s="17" t="s">
        <v>55</v>
      </c>
      <c r="D34" s="41"/>
      <c r="F34" s="27">
        <v>2561</v>
      </c>
      <c r="G34" s="28"/>
      <c r="H34" s="27">
        <v>60000</v>
      </c>
      <c r="I34" s="28"/>
      <c r="J34" s="27">
        <f>SUM(-F34+H34)</f>
        <v>57439</v>
      </c>
      <c r="K34" s="28"/>
      <c r="L34" s="27">
        <v>22706</v>
      </c>
      <c r="M34" s="28"/>
      <c r="N34" s="21">
        <f t="shared" ref="N34:N51" si="3">SUM(F34-L34)</f>
        <v>-20145</v>
      </c>
    </row>
    <row r="35" spans="1:14" ht="20.100000000000001" customHeight="1" x14ac:dyDescent="0.25">
      <c r="A35" s="1"/>
      <c r="B35" s="1"/>
      <c r="C35" s="17" t="s">
        <v>67</v>
      </c>
      <c r="D35" s="41"/>
      <c r="F35" s="27">
        <v>0</v>
      </c>
      <c r="G35" s="28"/>
      <c r="H35" s="27">
        <v>1200</v>
      </c>
      <c r="I35" s="28"/>
      <c r="J35" s="27">
        <f>SUM(-F35+H35)</f>
        <v>1200</v>
      </c>
      <c r="K35" s="28"/>
      <c r="L35" s="27">
        <v>0</v>
      </c>
      <c r="M35" s="28"/>
      <c r="N35" s="21">
        <f t="shared" si="3"/>
        <v>0</v>
      </c>
    </row>
    <row r="36" spans="1:14" ht="20.100000000000001" customHeight="1" x14ac:dyDescent="0.25">
      <c r="A36" s="1"/>
      <c r="B36" s="1"/>
      <c r="C36" s="17" t="s">
        <v>68</v>
      </c>
      <c r="D36" s="41"/>
      <c r="F36" s="27">
        <v>0</v>
      </c>
      <c r="G36" s="28"/>
      <c r="H36" s="27">
        <v>1200</v>
      </c>
      <c r="I36" s="28"/>
      <c r="J36" s="27">
        <f t="shared" ref="J36:J51" si="4">SUM(-F36+H36)</f>
        <v>1200</v>
      </c>
      <c r="K36" s="28"/>
      <c r="L36" s="27">
        <v>0</v>
      </c>
      <c r="M36" s="28"/>
      <c r="N36" s="21">
        <f t="shared" si="3"/>
        <v>0</v>
      </c>
    </row>
    <row r="37" spans="1:14" ht="20.100000000000001" customHeight="1" x14ac:dyDescent="0.25">
      <c r="A37" s="1"/>
      <c r="B37" s="1"/>
      <c r="C37" s="17" t="s">
        <v>6</v>
      </c>
      <c r="D37" s="41"/>
      <c r="F37" s="27">
        <v>5817</v>
      </c>
      <c r="G37" s="28"/>
      <c r="H37" s="27">
        <v>7200</v>
      </c>
      <c r="I37" s="28"/>
      <c r="J37" s="27">
        <f t="shared" si="4"/>
        <v>1383</v>
      </c>
      <c r="K37" s="28"/>
      <c r="L37" s="27">
        <v>7709</v>
      </c>
      <c r="M37" s="28"/>
      <c r="N37" s="21">
        <f t="shared" si="3"/>
        <v>-1892</v>
      </c>
    </row>
    <row r="38" spans="1:14" ht="20.100000000000001" customHeight="1" x14ac:dyDescent="0.25">
      <c r="A38" s="1"/>
      <c r="B38" s="1"/>
      <c r="C38" s="17" t="s">
        <v>71</v>
      </c>
      <c r="D38" s="41"/>
      <c r="F38" s="27">
        <v>0</v>
      </c>
      <c r="G38" s="28"/>
      <c r="H38" s="27">
        <v>1200</v>
      </c>
      <c r="I38" s="28"/>
      <c r="J38" s="27">
        <f t="shared" si="4"/>
        <v>1200</v>
      </c>
      <c r="K38" s="28"/>
      <c r="L38" s="27">
        <v>0</v>
      </c>
      <c r="M38" s="28"/>
      <c r="N38" s="21">
        <f t="shared" ref="N38" si="5">SUM(F38-L38)</f>
        <v>0</v>
      </c>
    </row>
    <row r="39" spans="1:14" ht="20.100000000000001" customHeight="1" x14ac:dyDescent="0.25">
      <c r="A39" s="1"/>
      <c r="B39" s="1"/>
      <c r="C39" s="17" t="s">
        <v>5</v>
      </c>
      <c r="D39" s="41"/>
      <c r="F39" s="27">
        <v>2428</v>
      </c>
      <c r="G39" s="28"/>
      <c r="H39" s="27">
        <v>1200</v>
      </c>
      <c r="I39" s="28"/>
      <c r="J39" s="27">
        <f t="shared" si="4"/>
        <v>-1228</v>
      </c>
      <c r="K39" s="28"/>
      <c r="L39" s="27">
        <v>972</v>
      </c>
      <c r="M39" s="28"/>
      <c r="N39" s="21">
        <f t="shared" si="3"/>
        <v>1456</v>
      </c>
    </row>
    <row r="40" spans="1:14" ht="20.100000000000001" customHeight="1" x14ac:dyDescent="0.25">
      <c r="A40" s="1"/>
      <c r="B40" s="1"/>
      <c r="C40" s="17" t="s">
        <v>56</v>
      </c>
      <c r="D40" s="41"/>
      <c r="F40" s="27">
        <v>10910</v>
      </c>
      <c r="G40" s="28"/>
      <c r="H40" s="27">
        <v>9600</v>
      </c>
      <c r="I40" s="28"/>
      <c r="J40" s="27">
        <f t="shared" si="4"/>
        <v>-1310</v>
      </c>
      <c r="K40" s="28"/>
      <c r="L40" s="27">
        <v>8163</v>
      </c>
      <c r="M40" s="28"/>
      <c r="N40" s="21">
        <f t="shared" si="3"/>
        <v>2747</v>
      </c>
    </row>
    <row r="41" spans="1:14" ht="20.100000000000001" customHeight="1" x14ac:dyDescent="0.25">
      <c r="A41" s="1"/>
      <c r="B41" s="1"/>
      <c r="C41" s="17" t="s">
        <v>7</v>
      </c>
      <c r="D41" s="41"/>
      <c r="F41" s="27">
        <f>131438+1</f>
        <v>131439</v>
      </c>
      <c r="G41" s="28"/>
      <c r="H41" s="27">
        <v>120000</v>
      </c>
      <c r="I41" s="28"/>
      <c r="J41" s="27">
        <f t="shared" si="4"/>
        <v>-11439</v>
      </c>
      <c r="K41" s="28"/>
      <c r="L41" s="27">
        <v>208211</v>
      </c>
      <c r="M41" s="28"/>
      <c r="N41" s="21">
        <f t="shared" si="3"/>
        <v>-76772</v>
      </c>
    </row>
    <row r="42" spans="1:14" ht="20.100000000000001" customHeight="1" x14ac:dyDescent="0.25">
      <c r="A42" s="1"/>
      <c r="B42" s="1"/>
      <c r="C42" s="17" t="s">
        <v>35</v>
      </c>
      <c r="D42" s="41"/>
      <c r="F42" s="27">
        <v>412</v>
      </c>
      <c r="G42" s="28"/>
      <c r="H42" s="27">
        <v>1200</v>
      </c>
      <c r="I42" s="28"/>
      <c r="J42" s="27">
        <f t="shared" si="4"/>
        <v>788</v>
      </c>
      <c r="K42" s="28"/>
      <c r="L42" s="27">
        <v>408</v>
      </c>
      <c r="M42" s="28"/>
      <c r="N42" s="21">
        <f t="shared" si="3"/>
        <v>4</v>
      </c>
    </row>
    <row r="43" spans="1:14" ht="20.100000000000001" customHeight="1" x14ac:dyDescent="0.25">
      <c r="A43" s="1"/>
      <c r="B43" s="1"/>
      <c r="C43" s="17" t="s">
        <v>52</v>
      </c>
      <c r="D43" s="41"/>
      <c r="F43" s="27">
        <v>815</v>
      </c>
      <c r="G43" s="28"/>
      <c r="H43" s="27">
        <v>1200</v>
      </c>
      <c r="I43" s="28"/>
      <c r="J43" s="27">
        <f t="shared" si="4"/>
        <v>385</v>
      </c>
      <c r="K43" s="28"/>
      <c r="L43" s="27">
        <v>755</v>
      </c>
      <c r="M43" s="28"/>
      <c r="N43" s="21">
        <f t="shared" si="3"/>
        <v>60</v>
      </c>
    </row>
    <row r="44" spans="1:14" ht="20.100000000000001" customHeight="1" x14ac:dyDescent="0.25">
      <c r="A44" s="1"/>
      <c r="B44" s="1"/>
      <c r="C44" s="17" t="s">
        <v>36</v>
      </c>
      <c r="D44" s="41"/>
      <c r="F44" s="27">
        <v>1335</v>
      </c>
      <c r="G44" s="28"/>
      <c r="H44" s="27">
        <v>1200</v>
      </c>
      <c r="I44" s="28"/>
      <c r="J44" s="27">
        <f t="shared" si="4"/>
        <v>-135</v>
      </c>
      <c r="K44" s="28"/>
      <c r="L44" s="27">
        <v>500</v>
      </c>
      <c r="M44" s="28"/>
      <c r="N44" s="21">
        <f t="shared" si="3"/>
        <v>835</v>
      </c>
    </row>
    <row r="45" spans="1:14" ht="20.100000000000001" customHeight="1" x14ac:dyDescent="0.25">
      <c r="A45" s="1"/>
      <c r="B45" s="1"/>
      <c r="C45" s="17" t="s">
        <v>57</v>
      </c>
      <c r="D45" s="41"/>
      <c r="F45" s="27">
        <v>0</v>
      </c>
      <c r="G45" s="28"/>
      <c r="H45" s="27">
        <v>2400</v>
      </c>
      <c r="I45" s="28"/>
      <c r="J45" s="27">
        <f t="shared" si="4"/>
        <v>2400</v>
      </c>
      <c r="K45" s="28"/>
      <c r="L45" s="27">
        <v>0</v>
      </c>
      <c r="M45" s="28"/>
      <c r="N45" s="21">
        <f t="shared" si="3"/>
        <v>0</v>
      </c>
    </row>
    <row r="46" spans="1:14" ht="20.100000000000001" customHeight="1" x14ac:dyDescent="0.25">
      <c r="A46" s="1"/>
      <c r="B46" s="1"/>
      <c r="C46" s="17" t="s">
        <v>37</v>
      </c>
      <c r="D46" s="41"/>
      <c r="F46" s="27">
        <v>0</v>
      </c>
      <c r="G46" s="28"/>
      <c r="H46" s="27">
        <v>1200</v>
      </c>
      <c r="I46" s="28"/>
      <c r="J46" s="27">
        <f t="shared" si="4"/>
        <v>1200</v>
      </c>
      <c r="K46" s="28"/>
      <c r="L46" s="27">
        <v>0</v>
      </c>
      <c r="M46" s="28"/>
      <c r="N46" s="21">
        <f t="shared" si="3"/>
        <v>0</v>
      </c>
    </row>
    <row r="47" spans="1:14" ht="20.100000000000001" customHeight="1" x14ac:dyDescent="0.25">
      <c r="A47" s="1"/>
      <c r="B47" s="1"/>
      <c r="C47" s="17" t="s">
        <v>8</v>
      </c>
      <c r="D47" s="41"/>
      <c r="F47" s="27">
        <v>50640</v>
      </c>
      <c r="G47" s="28"/>
      <c r="H47" s="27">
        <v>56400</v>
      </c>
      <c r="I47" s="28"/>
      <c r="J47" s="27">
        <f t="shared" si="4"/>
        <v>5760</v>
      </c>
      <c r="K47" s="28"/>
      <c r="L47" s="27">
        <v>54860</v>
      </c>
      <c r="M47" s="28"/>
      <c r="N47" s="21">
        <f t="shared" si="3"/>
        <v>-4220</v>
      </c>
    </row>
    <row r="48" spans="1:14" ht="20.100000000000001" customHeight="1" x14ac:dyDescent="0.25">
      <c r="A48" s="1"/>
      <c r="B48" s="1"/>
      <c r="C48" s="17" t="s">
        <v>9</v>
      </c>
      <c r="D48" s="41"/>
      <c r="F48" s="28">
        <v>14019</v>
      </c>
      <c r="G48" s="28"/>
      <c r="H48" s="27">
        <v>18000</v>
      </c>
      <c r="I48" s="28"/>
      <c r="J48" s="27">
        <f t="shared" si="4"/>
        <v>3981</v>
      </c>
      <c r="K48" s="28"/>
      <c r="L48" s="27">
        <v>13935</v>
      </c>
      <c r="M48" s="28"/>
      <c r="N48" s="21">
        <f t="shared" si="3"/>
        <v>84</v>
      </c>
    </row>
    <row r="49" spans="1:14" x14ac:dyDescent="0.25">
      <c r="A49" s="1"/>
      <c r="B49" s="1"/>
      <c r="C49" s="17" t="s">
        <v>38</v>
      </c>
      <c r="D49" s="41"/>
      <c r="F49" s="28">
        <v>219</v>
      </c>
      <c r="G49" s="28"/>
      <c r="H49" s="28">
        <v>1200</v>
      </c>
      <c r="I49" s="28"/>
      <c r="J49" s="27">
        <f t="shared" si="4"/>
        <v>981</v>
      </c>
      <c r="K49" s="28"/>
      <c r="L49" s="28">
        <v>240</v>
      </c>
      <c r="M49" s="28"/>
      <c r="N49" s="21">
        <f t="shared" si="3"/>
        <v>-21</v>
      </c>
    </row>
    <row r="50" spans="1:14" x14ac:dyDescent="0.25">
      <c r="A50" s="1"/>
      <c r="B50" s="1"/>
      <c r="C50" s="17" t="s">
        <v>50</v>
      </c>
      <c r="D50" s="24"/>
      <c r="F50" s="28">
        <v>0</v>
      </c>
      <c r="G50" s="28"/>
      <c r="H50" s="28">
        <v>1200</v>
      </c>
      <c r="I50" s="28"/>
      <c r="J50" s="27">
        <f t="shared" si="4"/>
        <v>1200</v>
      </c>
      <c r="K50" s="28"/>
      <c r="L50" s="28">
        <v>0</v>
      </c>
      <c r="M50" s="28"/>
      <c r="N50" s="28">
        <f t="shared" si="3"/>
        <v>0</v>
      </c>
    </row>
    <row r="51" spans="1:14" ht="15.75" thickBot="1" x14ac:dyDescent="0.3">
      <c r="A51" s="1"/>
      <c r="B51" s="1"/>
      <c r="C51" s="17" t="s">
        <v>72</v>
      </c>
      <c r="D51" s="24"/>
      <c r="F51" s="29">
        <v>200</v>
      </c>
      <c r="G51" s="29"/>
      <c r="H51" s="29">
        <v>1200</v>
      </c>
      <c r="I51" s="29"/>
      <c r="J51" s="29">
        <f t="shared" si="4"/>
        <v>1000</v>
      </c>
      <c r="K51" s="29"/>
      <c r="L51" s="29">
        <v>0</v>
      </c>
      <c r="M51" s="29"/>
      <c r="N51" s="29">
        <f t="shared" si="3"/>
        <v>200</v>
      </c>
    </row>
    <row r="52" spans="1:14" x14ac:dyDescent="0.25">
      <c r="A52" s="1"/>
      <c r="B52" s="1"/>
      <c r="C52" s="16" t="s">
        <v>59</v>
      </c>
      <c r="D52" s="1"/>
      <c r="F52" s="33">
        <f>ROUND(SUM(F33:F51),5)</f>
        <v>220795</v>
      </c>
      <c r="G52" s="33"/>
      <c r="H52" s="33">
        <f>ROUND(SUM(H33:H51),5)</f>
        <v>286800</v>
      </c>
      <c r="I52" s="33"/>
      <c r="J52" s="33">
        <f t="shared" ref="J52" si="6">SUM(-F52+H52)</f>
        <v>66005</v>
      </c>
      <c r="K52" s="33"/>
      <c r="L52" s="33">
        <f>ROUND(SUM(L33:L51),5)</f>
        <v>318459</v>
      </c>
      <c r="M52" s="33"/>
      <c r="N52" s="33">
        <f>ROUND(SUM(N33:N50),5)</f>
        <v>-97864</v>
      </c>
    </row>
    <row r="53" spans="1:14" ht="10.9" customHeight="1" x14ac:dyDescent="0.25">
      <c r="A53"/>
      <c r="B53"/>
      <c r="C53" s="20"/>
      <c r="D53"/>
      <c r="E53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15.75" thickBot="1" x14ac:dyDescent="0.3">
      <c r="A54" s="1"/>
      <c r="B54" s="1"/>
      <c r="C54" s="16" t="s">
        <v>41</v>
      </c>
      <c r="D54" s="9"/>
      <c r="F54" s="37">
        <f>SUM(F32+F52)</f>
        <v>1170738</v>
      </c>
      <c r="G54" s="37"/>
      <c r="H54" s="37">
        <f>SUM(H32+H52)</f>
        <v>1367200</v>
      </c>
      <c r="I54" s="37"/>
      <c r="J54" s="37">
        <f>SUM(J32+J52)</f>
        <v>196462</v>
      </c>
      <c r="K54" s="37"/>
      <c r="L54" s="37">
        <f>SUM(L32+L52)</f>
        <v>1436042</v>
      </c>
      <c r="M54" s="37"/>
      <c r="N54" s="37">
        <f>+F54-L54</f>
        <v>-265304</v>
      </c>
    </row>
    <row r="55" spans="1:14" x14ac:dyDescent="0.25">
      <c r="A55" s="1"/>
      <c r="B55" s="1"/>
      <c r="C55" s="16"/>
      <c r="D55" s="1"/>
      <c r="F55" s="34"/>
      <c r="G55" s="34"/>
      <c r="H55" s="34"/>
      <c r="I55" s="33"/>
      <c r="J55" s="34"/>
      <c r="K55" s="34"/>
      <c r="L55" s="34"/>
      <c r="M55" s="34"/>
      <c r="N55" s="34"/>
    </row>
    <row r="56" spans="1:14" x14ac:dyDescent="0.25">
      <c r="A56" s="1"/>
      <c r="B56" s="1"/>
      <c r="C56" s="16" t="s">
        <v>42</v>
      </c>
      <c r="D56" s="1"/>
      <c r="F56" s="34">
        <f>+F16-F54</f>
        <v>50334</v>
      </c>
      <c r="G56" s="34"/>
      <c r="H56" s="34">
        <f>SUM(H16-H54)</f>
        <v>-76200</v>
      </c>
      <c r="I56" s="33"/>
      <c r="J56" s="33">
        <f>SUM(F56-H56)</f>
        <v>126534</v>
      </c>
      <c r="K56" s="34"/>
      <c r="L56" s="34">
        <f>+L16-L54</f>
        <v>2922982</v>
      </c>
      <c r="M56" s="34"/>
      <c r="N56" s="33">
        <f>+N16-N32-N52</f>
        <v>-2872448</v>
      </c>
    </row>
    <row r="57" spans="1:14" ht="15.6" customHeight="1" thickBot="1" x14ac:dyDescent="0.3">
      <c r="A57" s="1"/>
      <c r="B57" s="1"/>
      <c r="C57" s="17" t="s">
        <v>60</v>
      </c>
      <c r="D57" s="1"/>
      <c r="F57" s="38">
        <v>18119</v>
      </c>
      <c r="G57" s="27"/>
      <c r="H57" s="38">
        <v>-41395</v>
      </c>
      <c r="I57" s="28"/>
      <c r="J57" s="27">
        <f>SUM(-F57+H57)</f>
        <v>-59514</v>
      </c>
      <c r="K57" s="27"/>
      <c r="L57" s="38">
        <v>1023223</v>
      </c>
      <c r="M57" s="27"/>
      <c r="N57" s="28">
        <f>SUM(F57-L57)</f>
        <v>-1005104</v>
      </c>
    </row>
    <row r="58" spans="1:14" s="2" customFormat="1" ht="22.9" customHeight="1" thickTop="1" thickBot="1" x14ac:dyDescent="0.3">
      <c r="A58" s="1"/>
      <c r="B58" s="1"/>
      <c r="C58" s="16" t="s">
        <v>43</v>
      </c>
      <c r="D58" s="1"/>
      <c r="F58" s="39">
        <f>+F56-F57</f>
        <v>32215</v>
      </c>
      <c r="G58" s="34"/>
      <c r="H58" s="39">
        <f>+H56-H57</f>
        <v>-34805</v>
      </c>
      <c r="I58" s="34"/>
      <c r="J58" s="40">
        <f>SUM(F58-H58)</f>
        <v>67020</v>
      </c>
      <c r="K58" s="34"/>
      <c r="L58" s="39">
        <f>+L56-L57</f>
        <v>1899759</v>
      </c>
      <c r="M58" s="34"/>
      <c r="N58" s="40">
        <f>SUM(F58-L58)</f>
        <v>-1867544</v>
      </c>
    </row>
    <row r="59" spans="1:14" ht="15.75" thickTop="1" x14ac:dyDescent="0.25"/>
  </sheetData>
  <pageMargins left="0.7" right="0.7" top="0.75" bottom="0.75" header="0.3" footer="0.3"/>
  <pageSetup scale="58" orientation="portrait" r:id="rId1"/>
  <headerFooter>
    <oddHeader xml:space="preserve">&amp;C&amp;"Arial,Bold"&amp;12 Puget Western Inc
&amp;14 Income Statement
&amp;10 FOR THE YEAR TO DATE ENDED
DECEMBER 31, 2015
 </oddHeader>
  </headerFooter>
  <ignoredErrors>
    <ignoredError sqref="J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C1CA56742E2EA489F7DC438B003EF93" ma:contentTypeVersion="104" ma:contentTypeDescription="" ma:contentTypeScope="" ma:versionID="bf0fc3834e9d38440192c5c64f580a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2016-04-29T07:00:00+00:00</OpenedDate>
    <Date1 xmlns="dc463f71-b30c-4ab2-9473-d307f9d35888">2016-04-29T07:00:00+00:00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160471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0904190-8545-4C43-96B1-839C256FE7D0}"/>
</file>

<file path=customXml/itemProps2.xml><?xml version="1.0" encoding="utf-8"?>
<ds:datastoreItem xmlns:ds="http://schemas.openxmlformats.org/officeDocument/2006/customXml" ds:itemID="{95092939-9617-4D35-BC80-E1916F69CDE3}"/>
</file>

<file path=customXml/itemProps3.xml><?xml version="1.0" encoding="utf-8"?>
<ds:datastoreItem xmlns:ds="http://schemas.openxmlformats.org/officeDocument/2006/customXml" ds:itemID="{58B7AC83-61AC-4FB8-8B39-5326A481E51D}"/>
</file>

<file path=customXml/itemProps4.xml><?xml version="1.0" encoding="utf-8"?>
<ds:datastoreItem xmlns:ds="http://schemas.openxmlformats.org/officeDocument/2006/customXml" ds:itemID="{503461BE-BF05-41AB-98AD-46A12A6766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QuickBooks Export Tips</vt:lpstr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Buckingham</dc:creator>
  <cp:lastModifiedBy>Puget Sound Energy</cp:lastModifiedBy>
  <cp:lastPrinted>2015-10-28T20:20:29Z</cp:lastPrinted>
  <dcterms:created xsi:type="dcterms:W3CDTF">2011-02-10T20:05:29Z</dcterms:created>
  <dcterms:modified xsi:type="dcterms:W3CDTF">2016-04-28T19:54:56Z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0x0101006E56B4D1795A2E4DB2F0B01679ED314A00FC1CA56742E2EA489F7DC438B003EF93</vt:lpwstr>
  </property>
  <property fmtid="{D5CDD505-2E9C-101B-9397-08002B2CF9AE}" pid="3" name="_docset_NoMedatataSyncRequired">
    <vt:lpwstr>False</vt:lpwstr>
  </property>
</Properties>
</file>