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of 02-08-16 to 02-12-16\02-12-2016 Friday\Item No. 3546 PSE Quarterly Reports\PSE Cover Letter-Customer Counts-Sales Reports\"/>
    </mc:Choice>
  </mc:AlternateContent>
  <bookViews>
    <workbookView xWindow="18710" yWindow="50" windowWidth="18240" windowHeight="11420" activeTab="3"/>
  </bookViews>
  <sheets>
    <sheet name="10-2015" sheetId="4" r:id="rId1"/>
    <sheet name="11-2015" sheetId="5" r:id="rId2"/>
    <sheet name="12-2015" sheetId="7" r:id="rId3"/>
    <sheet name="12 ME 12-2015" sheetId="6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'10-2015'!$A$1:$W$71</definedName>
    <definedName name="_xlnm.Print_Area" localSheetId="1">'11-2015'!$A$1:$W$71</definedName>
    <definedName name="_xlnm.Print_Area" localSheetId="3">'12 ME 12-2015'!$A$1:$W$71</definedName>
    <definedName name="_xlnm.Print_Area" localSheetId="2">'12-2015'!$A$1:$W$71</definedName>
    <definedName name="RdSch_CY" localSheetId="3">'[3]INPUT TAB'!#REF!</definedName>
    <definedName name="RdSch_CY">'[3]INPUT TAB'!#REF!</definedName>
    <definedName name="RdSch_PY" localSheetId="3">'[3]INPUT TAB'!#REF!</definedName>
    <definedName name="RdSch_PY">'[3]INPUT TAB'!#REF!</definedName>
    <definedName name="RdSch_PY2" localSheetId="3">'[3]INPUT TAB'!#REF!</definedName>
    <definedName name="RdSch_PY2">'[3]INPUT TAB'!#REF!</definedName>
    <definedName name="Therm_upload" localSheetId="1">#REF!</definedName>
    <definedName name="Therm_upload" localSheetId="3">#REF!</definedName>
    <definedName name="Therm_upload" localSheetId="2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52511"/>
</workbook>
</file>

<file path=xl/calcChain.xml><?xml version="1.0" encoding="utf-8"?>
<calcChain xmlns="http://schemas.openxmlformats.org/spreadsheetml/2006/main">
  <c r="K64" i="7" l="1"/>
  <c r="I64" i="7"/>
  <c r="M66" i="7"/>
  <c r="G66" i="7"/>
  <c r="O63" i="7"/>
  <c r="K56" i="7"/>
  <c r="I56" i="7"/>
  <c r="M58" i="7"/>
  <c r="G58" i="7"/>
  <c r="O55" i="7"/>
  <c r="O50" i="7"/>
  <c r="I49" i="7"/>
  <c r="M52" i="7"/>
  <c r="E52" i="7"/>
  <c r="O33" i="7"/>
  <c r="I32" i="7"/>
  <c r="K32" i="7" s="1"/>
  <c r="U26" i="7"/>
  <c r="I26" i="7"/>
  <c r="M28" i="7"/>
  <c r="U25" i="7"/>
  <c r="E28" i="7"/>
  <c r="U18" i="7"/>
  <c r="I18" i="7"/>
  <c r="M20" i="7"/>
  <c r="U17" i="7"/>
  <c r="E20" i="7"/>
  <c r="U12" i="7"/>
  <c r="I12" i="7"/>
  <c r="O11" i="7"/>
  <c r="W11" i="7"/>
  <c r="U11" i="7"/>
  <c r="S11" i="7"/>
  <c r="W10" i="7"/>
  <c r="S10" i="7"/>
  <c r="O10" i="7"/>
  <c r="M14" i="7"/>
  <c r="G14" i="7"/>
  <c r="E14" i="7"/>
  <c r="M8" i="7"/>
  <c r="W8" i="7" s="1"/>
  <c r="S8" i="7"/>
  <c r="Q33" i="7" l="1"/>
  <c r="W20" i="7"/>
  <c r="W28" i="7"/>
  <c r="E22" i="7"/>
  <c r="I14" i="7"/>
  <c r="K14" i="7" s="1"/>
  <c r="O14" i="7"/>
  <c r="Q14" i="7" s="1"/>
  <c r="I10" i="7"/>
  <c r="K10" i="7" s="1"/>
  <c r="M22" i="7"/>
  <c r="Q10" i="7"/>
  <c r="U10" i="7"/>
  <c r="I11" i="7"/>
  <c r="K11" i="7" s="1"/>
  <c r="Q11" i="7"/>
  <c r="O20" i="7"/>
  <c r="Q20" i="7" s="1"/>
  <c r="O28" i="7"/>
  <c r="Q28" i="7" s="1"/>
  <c r="O52" i="7"/>
  <c r="Q52" i="7" s="1"/>
  <c r="S14" i="7"/>
  <c r="M60" i="7"/>
  <c r="W14" i="7"/>
  <c r="K49" i="7"/>
  <c r="Q50" i="7"/>
  <c r="K12" i="7"/>
  <c r="O12" i="7"/>
  <c r="Q12" i="7" s="1"/>
  <c r="S12" i="7"/>
  <c r="W12" i="7"/>
  <c r="O17" i="7"/>
  <c r="S17" i="7"/>
  <c r="W17" i="7"/>
  <c r="K18" i="7"/>
  <c r="O18" i="7"/>
  <c r="Q18" i="7" s="1"/>
  <c r="S18" i="7"/>
  <c r="W18" i="7"/>
  <c r="G20" i="7"/>
  <c r="G22" i="7" s="1"/>
  <c r="O25" i="7"/>
  <c r="S25" i="7"/>
  <c r="W25" i="7"/>
  <c r="K26" i="7"/>
  <c r="O26" i="7"/>
  <c r="Q26" i="7" s="1"/>
  <c r="S26" i="7"/>
  <c r="W26" i="7"/>
  <c r="G28" i="7"/>
  <c r="O32" i="7"/>
  <c r="Q32" i="7" s="1"/>
  <c r="I33" i="7"/>
  <c r="K33" i="7" s="1"/>
  <c r="I48" i="7"/>
  <c r="K48" i="7" s="1"/>
  <c r="O49" i="7"/>
  <c r="Q49" i="7" s="1"/>
  <c r="I50" i="7"/>
  <c r="K50" i="7" s="1"/>
  <c r="G52" i="7"/>
  <c r="I55" i="7"/>
  <c r="Q55" i="7"/>
  <c r="O56" i="7"/>
  <c r="Q56" i="7" s="1"/>
  <c r="E58" i="7"/>
  <c r="E60" i="7" s="1"/>
  <c r="I63" i="7"/>
  <c r="K63" i="7" s="1"/>
  <c r="Q63" i="7"/>
  <c r="O64" i="7"/>
  <c r="Q64" i="7" s="1"/>
  <c r="E66" i="7"/>
  <c r="I17" i="7"/>
  <c r="K17" i="7" s="1"/>
  <c r="Q17" i="7"/>
  <c r="I25" i="7"/>
  <c r="K25" i="7" s="1"/>
  <c r="Q25" i="7"/>
  <c r="O48" i="7"/>
  <c r="Q48" i="7" s="1"/>
  <c r="K55" i="7"/>
  <c r="E68" i="7" l="1"/>
  <c r="O60" i="7"/>
  <c r="S22" i="7"/>
  <c r="G30" i="7"/>
  <c r="U20" i="7"/>
  <c r="M68" i="7"/>
  <c r="Q60" i="7"/>
  <c r="W22" i="7"/>
  <c r="I20" i="7"/>
  <c r="K20" i="7" s="1"/>
  <c r="M30" i="7"/>
  <c r="Q22" i="7"/>
  <c r="E30" i="7"/>
  <c r="I22" i="7"/>
  <c r="K22" i="7" s="1"/>
  <c r="O22" i="7"/>
  <c r="O66" i="7"/>
  <c r="Q66" i="7" s="1"/>
  <c r="I66" i="7"/>
  <c r="K66" i="7" s="1"/>
  <c r="S28" i="7"/>
  <c r="O58" i="7"/>
  <c r="Q58" i="7" s="1"/>
  <c r="I58" i="7"/>
  <c r="K58" i="7" s="1"/>
  <c r="S20" i="7"/>
  <c r="U14" i="7"/>
  <c r="G60" i="7"/>
  <c r="I60" i="7" s="1"/>
  <c r="K52" i="7"/>
  <c r="U28" i="7"/>
  <c r="I52" i="7"/>
  <c r="I28" i="7"/>
  <c r="K28" i="7" s="1"/>
  <c r="U22" i="7" l="1"/>
  <c r="G68" i="7"/>
  <c r="K60" i="7"/>
  <c r="E35" i="7"/>
  <c r="I30" i="7"/>
  <c r="O30" i="7"/>
  <c r="M35" i="7"/>
  <c r="Q30" i="7"/>
  <c r="W30" i="7"/>
  <c r="G35" i="7"/>
  <c r="K30" i="7"/>
  <c r="I68" i="7"/>
  <c r="O68" i="7"/>
  <c r="Q68" i="7" s="1"/>
  <c r="S30" i="7"/>
  <c r="I35" i="7" l="1"/>
  <c r="O35" i="7"/>
  <c r="U30" i="7"/>
  <c r="K68" i="7"/>
  <c r="K35" i="7"/>
  <c r="Q35" i="7"/>
  <c r="I64" i="6" l="1"/>
  <c r="K64" i="6" s="1"/>
  <c r="M66" i="6"/>
  <c r="G66" i="6"/>
  <c r="O63" i="6"/>
  <c r="I56" i="6"/>
  <c r="K56" i="6" s="1"/>
  <c r="M58" i="6"/>
  <c r="G58" i="6"/>
  <c r="O55" i="6"/>
  <c r="O50" i="6"/>
  <c r="I49" i="6"/>
  <c r="M52" i="6"/>
  <c r="E52" i="6"/>
  <c r="O33" i="6"/>
  <c r="K32" i="6"/>
  <c r="I32" i="6"/>
  <c r="U26" i="6"/>
  <c r="I26" i="6"/>
  <c r="M28" i="6"/>
  <c r="U25" i="6"/>
  <c r="E28" i="6"/>
  <c r="U18" i="6"/>
  <c r="I18" i="6"/>
  <c r="M20" i="6"/>
  <c r="U17" i="6"/>
  <c r="E20" i="6"/>
  <c r="U12" i="6"/>
  <c r="I12" i="6"/>
  <c r="O11" i="6"/>
  <c r="W11" i="6"/>
  <c r="U11" i="6"/>
  <c r="S11" i="6"/>
  <c r="W10" i="6"/>
  <c r="S10" i="6"/>
  <c r="O10" i="6"/>
  <c r="M14" i="6"/>
  <c r="G14" i="6"/>
  <c r="E14" i="6"/>
  <c r="Q33" i="6" l="1"/>
  <c r="W20" i="6"/>
  <c r="W28" i="6"/>
  <c r="E22" i="6"/>
  <c r="I14" i="6"/>
  <c r="K14" i="6" s="1"/>
  <c r="O14" i="6"/>
  <c r="Q14" i="6" s="1"/>
  <c r="I10" i="6"/>
  <c r="K10" i="6" s="1"/>
  <c r="M22" i="6"/>
  <c r="Q10" i="6"/>
  <c r="U10" i="6"/>
  <c r="I11" i="6"/>
  <c r="K11" i="6" s="1"/>
  <c r="Q11" i="6"/>
  <c r="O20" i="6"/>
  <c r="Q20" i="6"/>
  <c r="O28" i="6"/>
  <c r="Q28" i="6" s="1"/>
  <c r="O52" i="6"/>
  <c r="Q52" i="6" s="1"/>
  <c r="S14" i="6"/>
  <c r="M60" i="6"/>
  <c r="W14" i="6"/>
  <c r="K49" i="6"/>
  <c r="Q50" i="6"/>
  <c r="K12" i="6"/>
  <c r="O12" i="6"/>
  <c r="Q12" i="6" s="1"/>
  <c r="S12" i="6"/>
  <c r="W12" i="6"/>
  <c r="O17" i="6"/>
  <c r="S17" i="6"/>
  <c r="W17" i="6"/>
  <c r="K18" i="6"/>
  <c r="O18" i="6"/>
  <c r="Q18" i="6" s="1"/>
  <c r="S18" i="6"/>
  <c r="W18" i="6"/>
  <c r="G20" i="6"/>
  <c r="I20" i="6" s="1"/>
  <c r="O25" i="6"/>
  <c r="S25" i="6"/>
  <c r="W25" i="6"/>
  <c r="K26" i="6"/>
  <c r="O26" i="6"/>
  <c r="Q26" i="6" s="1"/>
  <c r="S26" i="6"/>
  <c r="W26" i="6"/>
  <c r="G28" i="6"/>
  <c r="O32" i="6"/>
  <c r="Q32" i="6" s="1"/>
  <c r="I33" i="6"/>
  <c r="K33" i="6" s="1"/>
  <c r="I48" i="6"/>
  <c r="K48" i="6" s="1"/>
  <c r="O49" i="6"/>
  <c r="Q49" i="6" s="1"/>
  <c r="I50" i="6"/>
  <c r="K50" i="6" s="1"/>
  <c r="G52" i="6"/>
  <c r="I55" i="6"/>
  <c r="K55" i="6" s="1"/>
  <c r="Q55" i="6"/>
  <c r="O56" i="6"/>
  <c r="Q56" i="6" s="1"/>
  <c r="E58" i="6"/>
  <c r="E60" i="6" s="1"/>
  <c r="I63" i="6"/>
  <c r="K63" i="6" s="1"/>
  <c r="Q63" i="6"/>
  <c r="O64" i="6"/>
  <c r="Q64" i="6" s="1"/>
  <c r="E66" i="6"/>
  <c r="I17" i="6"/>
  <c r="K17" i="6" s="1"/>
  <c r="Q17" i="6"/>
  <c r="I25" i="6"/>
  <c r="K25" i="6" s="1"/>
  <c r="Q25" i="6"/>
  <c r="O48" i="6"/>
  <c r="Q48" i="6" s="1"/>
  <c r="E68" i="6" l="1"/>
  <c r="O60" i="6"/>
  <c r="S22" i="6"/>
  <c r="U20" i="6"/>
  <c r="M68" i="6"/>
  <c r="Q60" i="6"/>
  <c r="W22" i="6"/>
  <c r="M30" i="6"/>
  <c r="E30" i="6"/>
  <c r="O22" i="6"/>
  <c r="Q22" i="6" s="1"/>
  <c r="O66" i="6"/>
  <c r="Q66" i="6" s="1"/>
  <c r="I66" i="6"/>
  <c r="K66" i="6" s="1"/>
  <c r="S28" i="6"/>
  <c r="O58" i="6"/>
  <c r="Q58" i="6" s="1"/>
  <c r="I58" i="6"/>
  <c r="K58" i="6" s="1"/>
  <c r="S20" i="6"/>
  <c r="U14" i="6"/>
  <c r="G60" i="6"/>
  <c r="K20" i="6"/>
  <c r="U28" i="6"/>
  <c r="I52" i="6"/>
  <c r="K52" i="6" s="1"/>
  <c r="I28" i="6"/>
  <c r="K28" i="6" s="1"/>
  <c r="G22" i="6"/>
  <c r="G30" i="6" l="1"/>
  <c r="U22" i="6"/>
  <c r="G68" i="6"/>
  <c r="E35" i="6"/>
  <c r="I30" i="6"/>
  <c r="O30" i="6"/>
  <c r="M35" i="6"/>
  <c r="Q30" i="6"/>
  <c r="I60" i="6"/>
  <c r="K60" i="6" s="1"/>
  <c r="I22" i="6"/>
  <c r="K22" i="6" s="1"/>
  <c r="W30" i="6"/>
  <c r="I68" i="6"/>
  <c r="O68" i="6"/>
  <c r="Q68" i="6" s="1"/>
  <c r="S30" i="6"/>
  <c r="O35" i="6" l="1"/>
  <c r="Q35" i="6" s="1"/>
  <c r="U30" i="6"/>
  <c r="K68" i="6"/>
  <c r="G35" i="6"/>
  <c r="K30" i="6"/>
  <c r="I35" i="6" l="1"/>
  <c r="K35" i="6" s="1"/>
  <c r="I64" i="5" l="1"/>
  <c r="K64" i="5" s="1"/>
  <c r="M66" i="5"/>
  <c r="G66" i="5"/>
  <c r="O63" i="5"/>
  <c r="I56" i="5"/>
  <c r="K56" i="5" s="1"/>
  <c r="M58" i="5"/>
  <c r="G58" i="5"/>
  <c r="O55" i="5"/>
  <c r="O50" i="5"/>
  <c r="I49" i="5"/>
  <c r="M52" i="5"/>
  <c r="E52" i="5"/>
  <c r="O33" i="5"/>
  <c r="K32" i="5"/>
  <c r="I32" i="5"/>
  <c r="U26" i="5"/>
  <c r="I26" i="5"/>
  <c r="M28" i="5"/>
  <c r="U25" i="5"/>
  <c r="E28" i="5"/>
  <c r="U18" i="5"/>
  <c r="I18" i="5"/>
  <c r="M20" i="5"/>
  <c r="U17" i="5"/>
  <c r="E20" i="5"/>
  <c r="U12" i="5"/>
  <c r="I12" i="5"/>
  <c r="O11" i="5"/>
  <c r="W11" i="5"/>
  <c r="U11" i="5"/>
  <c r="S11" i="5"/>
  <c r="W10" i="5"/>
  <c r="S10" i="5"/>
  <c r="O10" i="5"/>
  <c r="M14" i="5"/>
  <c r="G14" i="5"/>
  <c r="E14" i="5"/>
  <c r="M8" i="5"/>
  <c r="W8" i="5" s="1"/>
  <c r="S8" i="5"/>
  <c r="Q33" i="5" l="1"/>
  <c r="W20" i="5"/>
  <c r="W28" i="5"/>
  <c r="E22" i="5"/>
  <c r="I14" i="5"/>
  <c r="K14" i="5" s="1"/>
  <c r="O14" i="5"/>
  <c r="Q14" i="5" s="1"/>
  <c r="I10" i="5"/>
  <c r="K10" i="5" s="1"/>
  <c r="M22" i="5"/>
  <c r="Q10" i="5"/>
  <c r="U10" i="5"/>
  <c r="I11" i="5"/>
  <c r="K11" i="5" s="1"/>
  <c r="Q11" i="5"/>
  <c r="O20" i="5"/>
  <c r="Q20" i="5" s="1"/>
  <c r="O28" i="5"/>
  <c r="Q28" i="5" s="1"/>
  <c r="O52" i="5"/>
  <c r="S14" i="5"/>
  <c r="M60" i="5"/>
  <c r="Q52" i="5"/>
  <c r="W14" i="5"/>
  <c r="K49" i="5"/>
  <c r="Q50" i="5"/>
  <c r="K12" i="5"/>
  <c r="O12" i="5"/>
  <c r="Q12" i="5" s="1"/>
  <c r="S12" i="5"/>
  <c r="W12" i="5"/>
  <c r="O17" i="5"/>
  <c r="S17" i="5"/>
  <c r="W17" i="5"/>
  <c r="K18" i="5"/>
  <c r="O18" i="5"/>
  <c r="Q18" i="5" s="1"/>
  <c r="S18" i="5"/>
  <c r="W18" i="5"/>
  <c r="G20" i="5"/>
  <c r="I20" i="5" s="1"/>
  <c r="O25" i="5"/>
  <c r="Q25" i="5" s="1"/>
  <c r="S25" i="5"/>
  <c r="W25" i="5"/>
  <c r="K26" i="5"/>
  <c r="O26" i="5"/>
  <c r="Q26" i="5" s="1"/>
  <c r="S26" i="5"/>
  <c r="W26" i="5"/>
  <c r="G28" i="5"/>
  <c r="O32" i="5"/>
  <c r="Q32" i="5" s="1"/>
  <c r="I33" i="5"/>
  <c r="K33" i="5" s="1"/>
  <c r="I48" i="5"/>
  <c r="K48" i="5" s="1"/>
  <c r="O49" i="5"/>
  <c r="Q49" i="5" s="1"/>
  <c r="I50" i="5"/>
  <c r="K50" i="5" s="1"/>
  <c r="G52" i="5"/>
  <c r="I55" i="5"/>
  <c r="Q55" i="5"/>
  <c r="O56" i="5"/>
  <c r="Q56" i="5" s="1"/>
  <c r="E58" i="5"/>
  <c r="I63" i="5"/>
  <c r="Q63" i="5"/>
  <c r="O64" i="5"/>
  <c r="Q64" i="5" s="1"/>
  <c r="E66" i="5"/>
  <c r="I17" i="5"/>
  <c r="K17" i="5" s="1"/>
  <c r="Q17" i="5"/>
  <c r="I25" i="5"/>
  <c r="K25" i="5" s="1"/>
  <c r="O48" i="5"/>
  <c r="Q48" i="5" s="1"/>
  <c r="K55" i="5"/>
  <c r="K63" i="5"/>
  <c r="O66" i="5" l="1"/>
  <c r="Q66" i="5" s="1"/>
  <c r="I66" i="5"/>
  <c r="K66" i="5" s="1"/>
  <c r="S28" i="5"/>
  <c r="O58" i="5"/>
  <c r="Q58" i="5" s="1"/>
  <c r="I58" i="5"/>
  <c r="K58" i="5" s="1"/>
  <c r="S20" i="5"/>
  <c r="U20" i="5"/>
  <c r="M68" i="5"/>
  <c r="W22" i="5"/>
  <c r="E60" i="5"/>
  <c r="M30" i="5"/>
  <c r="E30" i="5"/>
  <c r="O22" i="5"/>
  <c r="Q22" i="5" s="1"/>
  <c r="U14" i="5"/>
  <c r="G60" i="5"/>
  <c r="K20" i="5"/>
  <c r="U28" i="5"/>
  <c r="I52" i="5"/>
  <c r="K52" i="5" s="1"/>
  <c r="I28" i="5"/>
  <c r="K28" i="5" s="1"/>
  <c r="G22" i="5"/>
  <c r="I22" i="5" s="1"/>
  <c r="E68" i="5" l="1"/>
  <c r="I60" i="5"/>
  <c r="K60" i="5" s="1"/>
  <c r="O60" i="5"/>
  <c r="Q60" i="5" s="1"/>
  <c r="S22" i="5"/>
  <c r="G30" i="5"/>
  <c r="K22" i="5"/>
  <c r="U22" i="5"/>
  <c r="G68" i="5"/>
  <c r="E35" i="5"/>
  <c r="I30" i="5"/>
  <c r="O30" i="5"/>
  <c r="Q30" i="5" s="1"/>
  <c r="M35" i="5"/>
  <c r="W30" i="5"/>
  <c r="O35" i="5" l="1"/>
  <c r="Q35" i="5" s="1"/>
  <c r="U30" i="5"/>
  <c r="G35" i="5"/>
  <c r="K30" i="5"/>
  <c r="I68" i="5"/>
  <c r="K68" i="5" s="1"/>
  <c r="O68" i="5"/>
  <c r="Q68" i="5" s="1"/>
  <c r="S30" i="5"/>
  <c r="I35" i="5" l="1"/>
  <c r="K35" i="5" s="1"/>
  <c r="I64" i="4" l="1"/>
  <c r="M66" i="4"/>
  <c r="G66" i="4"/>
  <c r="O63" i="4"/>
  <c r="I56" i="4"/>
  <c r="K56" i="4" s="1"/>
  <c r="M58" i="4"/>
  <c r="G58" i="4"/>
  <c r="O55" i="4"/>
  <c r="O50" i="4"/>
  <c r="I49" i="4"/>
  <c r="M52" i="4"/>
  <c r="E52" i="4"/>
  <c r="O33" i="4"/>
  <c r="K32" i="4"/>
  <c r="I32" i="4"/>
  <c r="U26" i="4"/>
  <c r="I26" i="4"/>
  <c r="M28" i="4"/>
  <c r="U25" i="4"/>
  <c r="E28" i="4"/>
  <c r="U18" i="4"/>
  <c r="I18" i="4"/>
  <c r="M20" i="4"/>
  <c r="U17" i="4"/>
  <c r="E20" i="4"/>
  <c r="U12" i="4"/>
  <c r="I12" i="4"/>
  <c r="W11" i="4"/>
  <c r="U11" i="4"/>
  <c r="S11" i="4"/>
  <c r="U10" i="4"/>
  <c r="M14" i="4"/>
  <c r="G14" i="4"/>
  <c r="E14" i="4"/>
  <c r="M8" i="4"/>
  <c r="W8" i="4" s="1"/>
  <c r="S8" i="4" l="1"/>
  <c r="E22" i="4"/>
  <c r="I14" i="4"/>
  <c r="O14" i="4"/>
  <c r="Q14" i="4" s="1"/>
  <c r="I10" i="4"/>
  <c r="M22" i="4"/>
  <c r="I11" i="4"/>
  <c r="K11" i="4" s="1"/>
  <c r="Q33" i="4"/>
  <c r="W20" i="4"/>
  <c r="W28" i="4"/>
  <c r="K64" i="4"/>
  <c r="K14" i="4"/>
  <c r="K10" i="4"/>
  <c r="O10" i="4"/>
  <c r="Q10" i="4" s="1"/>
  <c r="S10" i="4"/>
  <c r="W10" i="4"/>
  <c r="O11" i="4"/>
  <c r="Q11" i="4" s="1"/>
  <c r="O20" i="4"/>
  <c r="Q20" i="4" s="1"/>
  <c r="O28" i="4"/>
  <c r="Q28" i="4" s="1"/>
  <c r="O52" i="4"/>
  <c r="Q52" i="4" s="1"/>
  <c r="S14" i="4"/>
  <c r="M60" i="4"/>
  <c r="W14" i="4"/>
  <c r="K49" i="4"/>
  <c r="Q50" i="4"/>
  <c r="K12" i="4"/>
  <c r="O12" i="4"/>
  <c r="Q12" i="4" s="1"/>
  <c r="S12" i="4"/>
  <c r="W12" i="4"/>
  <c r="O17" i="4"/>
  <c r="S17" i="4"/>
  <c r="W17" i="4"/>
  <c r="K18" i="4"/>
  <c r="O18" i="4"/>
  <c r="Q18" i="4" s="1"/>
  <c r="S18" i="4"/>
  <c r="W18" i="4"/>
  <c r="G20" i="4"/>
  <c r="O25" i="4"/>
  <c r="S25" i="4"/>
  <c r="W25" i="4"/>
  <c r="K26" i="4"/>
  <c r="O26" i="4"/>
  <c r="Q26" i="4" s="1"/>
  <c r="S26" i="4"/>
  <c r="W26" i="4"/>
  <c r="G28" i="4"/>
  <c r="I28" i="4" s="1"/>
  <c r="O32" i="4"/>
  <c r="Q32" i="4" s="1"/>
  <c r="I33" i="4"/>
  <c r="K33" i="4" s="1"/>
  <c r="I48" i="4"/>
  <c r="K48" i="4" s="1"/>
  <c r="O49" i="4"/>
  <c r="Q49" i="4" s="1"/>
  <c r="I50" i="4"/>
  <c r="K50" i="4" s="1"/>
  <c r="G52" i="4"/>
  <c r="I55" i="4"/>
  <c r="Q55" i="4"/>
  <c r="O56" i="4"/>
  <c r="Q56" i="4" s="1"/>
  <c r="E58" i="4"/>
  <c r="I63" i="4"/>
  <c r="Q63" i="4"/>
  <c r="O64" i="4"/>
  <c r="Q64" i="4" s="1"/>
  <c r="E66" i="4"/>
  <c r="I17" i="4"/>
  <c r="K17" i="4" s="1"/>
  <c r="Q17" i="4"/>
  <c r="I25" i="4"/>
  <c r="K25" i="4" s="1"/>
  <c r="Q25" i="4"/>
  <c r="O48" i="4"/>
  <c r="Q48" i="4" s="1"/>
  <c r="K55" i="4"/>
  <c r="K63" i="4"/>
  <c r="O66" i="4" l="1"/>
  <c r="Q66" i="4" s="1"/>
  <c r="I66" i="4"/>
  <c r="K66" i="4" s="1"/>
  <c r="S28" i="4"/>
  <c r="U14" i="4"/>
  <c r="G60" i="4"/>
  <c r="U28" i="4"/>
  <c r="I52" i="4"/>
  <c r="K52" i="4" s="1"/>
  <c r="M30" i="4"/>
  <c r="E30" i="4"/>
  <c r="O22" i="4"/>
  <c r="Q22" i="4" s="1"/>
  <c r="O58" i="4"/>
  <c r="Q58" i="4" s="1"/>
  <c r="I58" i="4"/>
  <c r="K58" i="4" s="1"/>
  <c r="S20" i="4"/>
  <c r="K28" i="4"/>
  <c r="U20" i="4"/>
  <c r="M68" i="4"/>
  <c r="W22" i="4"/>
  <c r="E60" i="4"/>
  <c r="I20" i="4"/>
  <c r="K20" i="4" s="1"/>
  <c r="G22" i="4"/>
  <c r="W30" i="4" l="1"/>
  <c r="E35" i="4"/>
  <c r="O30" i="4"/>
  <c r="Q30" i="4" s="1"/>
  <c r="M35" i="4"/>
  <c r="G30" i="4"/>
  <c r="E68" i="4"/>
  <c r="I60" i="4"/>
  <c r="K60" i="4" s="1"/>
  <c r="O60" i="4"/>
  <c r="Q60" i="4" s="1"/>
  <c r="S22" i="4"/>
  <c r="I22" i="4"/>
  <c r="K22" i="4" s="1"/>
  <c r="U22" i="4"/>
  <c r="G68" i="4"/>
  <c r="U30" i="4" l="1"/>
  <c r="K68" i="4"/>
  <c r="I68" i="4"/>
  <c r="O68" i="4"/>
  <c r="Q68" i="4" s="1"/>
  <c r="S30" i="4"/>
  <c r="G35" i="4"/>
  <c r="I35" i="4" s="1"/>
  <c r="Q35" i="4"/>
  <c r="I30" i="4"/>
  <c r="K30" i="4" s="1"/>
  <c r="O35" i="4"/>
  <c r="K35" i="4" l="1"/>
</calcChain>
</file>

<file path=xl/sharedStrings.xml><?xml version="1.0" encoding="utf-8"?>
<sst xmlns="http://schemas.openxmlformats.org/spreadsheetml/2006/main" count="308" uniqueCount="50">
  <si>
    <t>PUGET SOUND ENERGY</t>
  </si>
  <si>
    <t>SUMMARY OF GAS OPERATING REVENUE &amp; THERM SALES</t>
  </si>
  <si>
    <t>INCREASE (DECREASE)</t>
  </si>
  <si>
    <t/>
  </si>
  <si>
    <t>VARIANCE FROM BUDGET</t>
  </si>
  <si>
    <t>VARIANCE FROM 2014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</si>
  <si>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</si>
  <si>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</si>
  <si>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</si>
  <si>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</si>
  <si>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</si>
  <si>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</si>
  <si>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</si>
  <si>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</si>
  <si>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</si>
  <si>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</si>
  <si>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</si>
  <si>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</si>
  <si>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</si>
  <si>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</si>
  <si>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</si>
  <si>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</si>
  <si>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</si>
  <si>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</si>
  <si>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</si>
  <si>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</si>
  <si>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</si>
  <si>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</si>
  <si>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</si>
  <si>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</si>
  <si>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</si>
  <si>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</si>
  <si>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</si>
  <si>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</si>
  <si>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</si>
  <si>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</si>
  <si>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</si>
  <si>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</si>
  <si>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</si>
  <si>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</si>
  <si>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</si>
  <si>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</si>
  <si>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</si>
  <si>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</si>
  <si>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Budget Gas Revenues and Therms are coming from 5 year plan (2013-2018) and are based on 2013 loads.</t>
  </si>
  <si>
    <t>* Note: Sch. 141 Expedited Rate Filing and Sch. 142 Decoupling Riders were included in this report starting in July 2015</t>
  </si>
  <si>
    <t>MONTH OF OCTOBER 2015</t>
  </si>
  <si>
    <t>MONTH OF NOVEMBER 2015</t>
  </si>
  <si>
    <t>YEAR-TO-DATE DECEMBER 31, 2015</t>
  </si>
  <si>
    <t>MONTH OF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</si>
</sst>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00000"/>
    <numFmt numFmtId="176" formatCode="0.00_)"/>
    <numFmt numFmtId="177" formatCode="###,000"/>
    <numFmt numFmtId="178" formatCode="_(* #,##0.00_);_(* \(#,##0.00\);_(* &quot;-&quot;_);_(@_)"/>
    <numFmt numFmtId="179" formatCode="_(* #,##0.0_);_(* \(#,##0.0\);_(* &quot;-&quot;??_);_(@_)"/>
    <numFmt numFmtId="180" formatCode="_-* #,##0\ _D_M_-;\-* #,##0\ _D_M_-;_-* &quot;-&quot;??\ _D_M_-;_-@_-"/>
  </numFmts>
  <fonts count="3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39" fontId="7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5" fontId="5" fillId="0" borderId="0"/>
    <xf numFmtId="38" fontId="11" fillId="16" borderId="0" applyNumberFormat="0" applyBorder="0" applyAlignment="0" applyProtection="0"/>
    <xf numFmtId="10" fontId="11" fillId="17" borderId="3" applyNumberFormat="0" applyBorder="0" applyAlignment="0" applyProtection="0"/>
    <xf numFmtId="176" fontId="12" fillId="0" borderId="0"/>
    <xf numFmtId="10" fontId="5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5" fillId="31" borderId="4" applyNumberFormat="0" applyProtection="0">
      <alignment horizontal="left" vertical="center" indent="1"/>
    </xf>
    <xf numFmtId="0" fontId="5" fillId="31" borderId="4" applyNumberFormat="0" applyProtection="0">
      <alignment horizontal="left" vertical="top" indent="1"/>
    </xf>
    <xf numFmtId="0" fontId="5" fillId="19" borderId="4" applyNumberFormat="0" applyProtection="0">
      <alignment horizontal="left" vertical="center" indent="1"/>
    </xf>
    <xf numFmtId="0" fontId="5" fillId="19" borderId="4" applyNumberFormat="0" applyProtection="0">
      <alignment horizontal="left" vertical="top" indent="1"/>
    </xf>
    <xf numFmtId="0" fontId="5" fillId="32" borderId="4" applyNumberFormat="0" applyProtection="0">
      <alignment horizontal="left" vertical="center" indent="1"/>
    </xf>
    <xf numFmtId="0" fontId="5" fillId="32" borderId="4" applyNumberFormat="0" applyProtection="0">
      <alignment horizontal="left" vertical="top" indent="1"/>
    </xf>
    <xf numFmtId="0" fontId="5" fillId="30" borderId="4" applyNumberFormat="0" applyProtection="0">
      <alignment horizontal="left" vertical="center" indent="1"/>
    </xf>
    <xf numFmtId="0" fontId="5" fillId="30" borderId="4" applyNumberFormat="0" applyProtection="0">
      <alignment horizontal="left" vertical="top" indent="1"/>
    </xf>
    <xf numFmtId="0" fontId="5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7" fontId="22" fillId="0" borderId="8" applyNumberFormat="0" applyProtection="0">
      <alignment horizontal="right" vertical="center"/>
    </xf>
    <xf numFmtId="177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7" fontId="27" fillId="39" borderId="11" applyNumberFormat="0" applyBorder="0" applyAlignment="0" applyProtection="0">
      <alignment horizontal="right" vertical="center" indent="1"/>
    </xf>
    <xf numFmtId="177" fontId="28" fillId="40" borderId="11" applyNumberFormat="0" applyBorder="0" applyAlignment="0" applyProtection="0">
      <alignment horizontal="right" vertical="center" indent="1"/>
    </xf>
    <xf numFmtId="177" fontId="28" fillId="41" borderId="11" applyNumberFormat="0" applyBorder="0" applyAlignment="0" applyProtection="0">
      <alignment horizontal="right" vertical="center" indent="1"/>
    </xf>
    <xf numFmtId="177" fontId="29" fillId="42" borderId="11" applyNumberFormat="0" applyBorder="0" applyAlignment="0" applyProtection="0">
      <alignment horizontal="right" vertical="center" indent="1"/>
    </xf>
    <xf numFmtId="177" fontId="29" fillId="43" borderId="11" applyNumberFormat="0" applyBorder="0" applyAlignment="0" applyProtection="0">
      <alignment horizontal="right" vertical="center" indent="1"/>
    </xf>
    <xf numFmtId="177" fontId="29" fillId="44" borderId="11" applyNumberFormat="0" applyBorder="0" applyAlignment="0" applyProtection="0">
      <alignment horizontal="right" vertical="center" indent="1"/>
    </xf>
    <xf numFmtId="177" fontId="30" fillId="45" borderId="11" applyNumberFormat="0" applyBorder="0" applyAlignment="0" applyProtection="0">
      <alignment horizontal="right" vertical="center" indent="1"/>
    </xf>
    <xf numFmtId="177" fontId="30" fillId="46" borderId="11" applyNumberFormat="0" applyBorder="0" applyAlignment="0" applyProtection="0">
      <alignment horizontal="right" vertical="center" indent="1"/>
    </xf>
    <xf numFmtId="177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7" fontId="22" fillId="51" borderId="8" applyNumberFormat="0" applyBorder="0" applyProtection="0">
      <alignment horizontal="right" vertical="center"/>
    </xf>
    <xf numFmtId="177" fontId="23" fillId="51" borderId="9" applyNumberFormat="0" applyBorder="0" applyProtection="0">
      <alignment horizontal="right" vertical="center"/>
    </xf>
    <xf numFmtId="177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7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 applyFont="1" applyProtection="1"/>
    <xf numFmtId="0" fontId="2" fillId="0" borderId="0" xfId="1" applyFont="1" applyFill="1" applyProtection="1"/>
    <xf numFmtId="0" fontId="3" fillId="0" borderId="0" xfId="1" applyFont="1" applyProtection="1"/>
    <xf numFmtId="0" fontId="3" fillId="0" borderId="0" xfId="1" applyFont="1" applyFill="1" applyProtection="1"/>
    <xf numFmtId="0" fontId="4" fillId="0" borderId="0" xfId="1" applyFont="1" applyProtection="1"/>
    <xf numFmtId="0" fontId="4" fillId="0" borderId="0" xfId="1" applyFont="1" applyFill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5" fillId="0" borderId="0" xfId="1" applyFont="1" applyFill="1" applyAlignment="1" applyProtection="1">
      <alignment horizontal="center"/>
    </xf>
    <xf numFmtId="0" fontId="5" fillId="0" borderId="0" xfId="1" applyFont="1" applyFill="1" applyProtection="1"/>
    <xf numFmtId="0" fontId="5" fillId="0" borderId="1" xfId="1" applyFont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6" fillId="0" borderId="0" xfId="1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1" applyNumberFormat="1" applyFont="1" applyProtection="1"/>
    <xf numFmtId="165" fontId="4" fillId="0" borderId="0" xfId="1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1" applyNumberFormat="1" applyFont="1" applyFill="1" applyProtection="1"/>
    <xf numFmtId="171" fontId="4" fillId="0" borderId="0" xfId="4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4" applyNumberFormat="1" applyFont="1" applyBorder="1" applyAlignment="1" applyProtection="1">
      <alignment horizontal="right"/>
    </xf>
    <xf numFmtId="167" fontId="4" fillId="0" borderId="1" xfId="3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5" applyNumberFormat="1" applyFont="1" applyFill="1" applyProtection="1"/>
    <xf numFmtId="166" fontId="4" fillId="0" borderId="0" xfId="4" applyNumberFormat="1" applyFont="1" applyBorder="1" applyAlignment="1" applyProtection="1">
      <alignment horizontal="right"/>
    </xf>
    <xf numFmtId="166" fontId="4" fillId="0" borderId="0" xfId="3" applyNumberFormat="1" applyFont="1" applyFill="1" applyBorder="1" applyAlignment="1" applyProtection="1">
      <alignment horizontal="right"/>
    </xf>
    <xf numFmtId="39" fontId="4" fillId="0" borderId="0" xfId="4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1" applyNumberFormat="1" applyFont="1" applyBorder="1" applyProtection="1"/>
    <xf numFmtId="0" fontId="4" fillId="0" borderId="0" xfId="1" applyFont="1" applyBorder="1" applyProtection="1"/>
    <xf numFmtId="174" fontId="4" fillId="0" borderId="0" xfId="1" applyNumberFormat="1" applyFont="1" applyFill="1" applyProtection="1"/>
    <xf numFmtId="166" fontId="4" fillId="0" borderId="0" xfId="4" applyNumberFormat="1" applyFont="1" applyAlignment="1" applyProtection="1">
      <alignment horizontal="right"/>
    </xf>
    <xf numFmtId="172" fontId="4" fillId="0" borderId="0" xfId="5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3" applyNumberFormat="1" applyFont="1" applyFill="1" applyBorder="1" applyAlignment="1" applyProtection="1">
      <alignment horizontal="right"/>
    </xf>
    <xf numFmtId="44" fontId="4" fillId="0" borderId="0" xfId="1" applyNumberFormat="1" applyFont="1" applyProtection="1"/>
    <xf numFmtId="44" fontId="4" fillId="0" borderId="0" xfId="4" applyNumberFormat="1" applyFont="1" applyAlignment="1" applyProtection="1">
      <alignment horizontal="right"/>
    </xf>
    <xf numFmtId="44" fontId="4" fillId="0" borderId="0" xfId="1" applyNumberFormat="1" applyFont="1" applyFill="1" applyProtection="1"/>
    <xf numFmtId="43" fontId="4" fillId="0" borderId="0" xfId="4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66" fontId="4" fillId="0" borderId="0" xfId="4" applyNumberFormat="1" applyFont="1" applyAlignment="1" applyProtection="1"/>
    <xf numFmtId="166" fontId="4" fillId="0" borderId="0" xfId="4" applyNumberFormat="1" applyFont="1" applyProtection="1"/>
    <xf numFmtId="166" fontId="4" fillId="0" borderId="1" xfId="4" applyNumberFormat="1" applyFont="1" applyBorder="1" applyAlignment="1" applyProtection="1"/>
    <xf numFmtId="166" fontId="4" fillId="0" borderId="2" xfId="4" applyNumberFormat="1" applyFont="1" applyBorder="1" applyAlignment="1" applyProtection="1"/>
    <xf numFmtId="178" fontId="4" fillId="0" borderId="0" xfId="2" applyNumberFormat="1" applyFont="1" applyAlignment="1" applyProtection="1">
      <alignment horizontal="right"/>
    </xf>
    <xf numFmtId="179" fontId="4" fillId="0" borderId="0" xfId="1" applyNumberFormat="1" applyFont="1" applyProtection="1"/>
    <xf numFmtId="43" fontId="4" fillId="0" borderId="1" xfId="4" applyNumberFormat="1" applyFont="1" applyBorder="1" applyAlignment="1" applyProtection="1">
      <alignment horizontal="right"/>
    </xf>
    <xf numFmtId="179" fontId="4" fillId="0" borderId="0" xfId="3" applyNumberFormat="1" applyFont="1" applyFill="1" applyBorder="1" applyAlignment="1" applyProtection="1">
      <alignment horizontal="right"/>
    </xf>
    <xf numFmtId="179" fontId="4" fillId="0" borderId="0" xfId="1" applyNumberFormat="1" applyFont="1" applyBorder="1" applyProtection="1"/>
    <xf numFmtId="165" fontId="4" fillId="0" borderId="0" xfId="4" applyNumberFormat="1" applyFont="1" applyAlignment="1" applyProtection="1">
      <alignment horizontal="right"/>
    </xf>
    <xf numFmtId="165" fontId="4" fillId="0" borderId="0" xfId="1" applyNumberFormat="1" applyFont="1" applyBorder="1" applyProtection="1"/>
    <xf numFmtId="44" fontId="4" fillId="0" borderId="2" xfId="4" applyNumberFormat="1" applyFont="1" applyBorder="1" applyAlignment="1" applyProtection="1">
      <alignment horizontal="right"/>
    </xf>
    <xf numFmtId="165" fontId="4" fillId="0" borderId="0" xfId="1" applyNumberFormat="1" applyFont="1" applyFill="1" applyProtection="1"/>
    <xf numFmtId="171" fontId="4" fillId="0" borderId="0" xfId="1" applyNumberFormat="1" applyFont="1" applyProtection="1"/>
    <xf numFmtId="39" fontId="4" fillId="0" borderId="0" xfId="4" applyNumberFormat="1" applyFont="1" applyAlignment="1" applyProtection="1">
      <alignment horizontal="right"/>
    </xf>
    <xf numFmtId="171" fontId="4" fillId="0" borderId="0" xfId="2" applyNumberFormat="1" applyFont="1" applyAlignment="1" applyProtection="1">
      <alignment horizontal="right"/>
    </xf>
    <xf numFmtId="166" fontId="4" fillId="0" borderId="0" xfId="4" applyNumberFormat="1" applyFont="1" applyFill="1" applyAlignment="1" applyProtection="1"/>
    <xf numFmtId="180" fontId="4" fillId="0" borderId="0" xfId="4" applyNumberFormat="1" applyFont="1" applyProtection="1"/>
    <xf numFmtId="166" fontId="4" fillId="0" borderId="0" xfId="4" applyNumberFormat="1" applyFont="1" applyBorder="1" applyAlignment="1" applyProtection="1"/>
    <xf numFmtId="166" fontId="4" fillId="0" borderId="1" xfId="4" applyNumberFormat="1" applyFont="1" applyFill="1" applyBorder="1" applyAlignment="1" applyProtection="1"/>
    <xf numFmtId="166" fontId="4" fillId="0" borderId="2" xfId="4" applyNumberFormat="1" applyFont="1" applyFill="1" applyBorder="1" applyAlignment="1" applyProtection="1"/>
    <xf numFmtId="0" fontId="5" fillId="0" borderId="1" xfId="1" applyFont="1" applyFill="1" applyBorder="1" applyAlignment="1" applyProtection="1">
      <alignment horizontal="center"/>
    </xf>
    <xf numFmtId="39" fontId="5" fillId="0" borderId="0" xfId="3" applyNumberFormat="1" applyFont="1" applyFill="1" applyAlignment="1" applyProtection="1">
      <alignment wrapText="1"/>
    </xf>
    <xf numFmtId="0" fontId="1" fillId="0" borderId="0" xfId="1" applyAlignment="1">
      <alignment wrapText="1"/>
    </xf>
    <xf numFmtId="0" fontId="2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</cellXfs>
  <cellStyles count="102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2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1"/>
    <cellStyle name="Normal_Monthly" xfId="3"/>
    <cellStyle name="Percent [2]" xfId="31"/>
    <cellStyle name="Percent 2" xfId="5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E74" sqref="E74"/>
    </sheetView>
  </sheetViews>
  <sheetFormatPr defaultColWidth="9.1796875" defaultRowHeight="11.5" x14ac:dyDescent="0.25"/>
  <cols>
    <col min="1" max="2" width="1.7265625" style="5" customWidth="1"/>
    <col min="3" max="3" width="9.1796875" style="5"/>
    <col min="4" max="4" width="23.81640625" style="5" customWidth="1"/>
    <col min="5" max="5" width="16.7265625" style="5" customWidth="1"/>
    <col min="6" max="6" width="0.81640625" style="5" customWidth="1"/>
    <col min="7" max="7" width="16.7265625" style="5" customWidth="1"/>
    <col min="8" max="8" width="0.81640625" style="5" customWidth="1"/>
    <col min="9" max="9" width="16.7265625" style="5" customWidth="1"/>
    <col min="10" max="10" width="0.81640625" style="5" customWidth="1"/>
    <col min="11" max="11" width="7.7265625" style="6" customWidth="1"/>
    <col min="12" max="12" width="0.81640625" style="5" customWidth="1"/>
    <col min="13" max="13" width="16.7265625" style="5" customWidth="1"/>
    <col min="14" max="14" width="0.81640625" style="5" customWidth="1"/>
    <col min="15" max="15" width="16.7265625" style="5" customWidth="1"/>
    <col min="16" max="16" width="0.81640625" style="5" customWidth="1"/>
    <col min="17" max="17" width="7.7265625" style="6" customWidth="1"/>
    <col min="18" max="18" width="0.81640625" style="5" customWidth="1"/>
    <col min="19" max="19" width="7.7265625" style="6" customWidth="1"/>
    <col min="20" max="20" width="0.81640625" style="6" customWidth="1"/>
    <col min="21" max="21" width="7.7265625" style="6" customWidth="1"/>
    <col min="22" max="22" width="0.81640625" style="6" customWidth="1"/>
    <col min="23" max="23" width="7.7265625" style="6" customWidth="1"/>
    <col min="24" max="16384" width="9.1796875" style="5"/>
  </cols>
  <sheetData>
    <row r="1" spans="1:23" s="1" customFormat="1" ht="14" x14ac:dyDescent="0.3">
      <c r="E1" s="69" t="s">
        <v>0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S1" s="2"/>
      <c r="T1" s="2"/>
      <c r="U1" s="2"/>
      <c r="V1" s="2"/>
      <c r="W1" s="2"/>
    </row>
    <row r="2" spans="1:23" s="1" customFormat="1" ht="14" x14ac:dyDescent="0.3"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S2" s="2"/>
      <c r="T2" s="2"/>
      <c r="U2" s="2"/>
      <c r="V2" s="2"/>
      <c r="W2" s="2"/>
    </row>
    <row r="3" spans="1:23" s="1" customFormat="1" ht="14" x14ac:dyDescent="0.3">
      <c r="E3" s="69" t="s">
        <v>46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S3" s="2"/>
      <c r="T3" s="2"/>
      <c r="U3" s="2"/>
      <c r="V3" s="2"/>
      <c r="W3" s="2"/>
    </row>
    <row r="4" spans="1:23" s="3" customFormat="1" ht="13" x14ac:dyDescent="0.3">
      <c r="E4" s="70" t="s">
        <v>2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S4" s="4"/>
      <c r="T4" s="4"/>
      <c r="U4" s="4"/>
      <c r="V4" s="4"/>
      <c r="W4" s="4"/>
    </row>
    <row r="5" spans="1:23" x14ac:dyDescent="0.25">
      <c r="A5" s="5" t="s">
        <v>3</v>
      </c>
    </row>
    <row r="6" spans="1:23" s="7" customFormat="1" ht="12.5" x14ac:dyDescent="0.25">
      <c r="A6" s="7" t="s">
        <v>3</v>
      </c>
      <c r="I6" s="71" t="s">
        <v>4</v>
      </c>
      <c r="J6" s="71"/>
      <c r="K6" s="71"/>
      <c r="O6" s="71" t="s">
        <v>5</v>
      </c>
      <c r="P6" s="71"/>
      <c r="Q6" s="71"/>
      <c r="S6" s="66" t="s">
        <v>6</v>
      </c>
      <c r="T6" s="66"/>
      <c r="U6" s="66"/>
      <c r="V6" s="66"/>
      <c r="W6" s="66"/>
    </row>
    <row r="7" spans="1:23" s="7" customFormat="1" ht="12.5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" x14ac:dyDescent="0.3">
      <c r="A8" s="3" t="s">
        <v>8</v>
      </c>
      <c r="E8" s="11">
        <v>2015</v>
      </c>
      <c r="G8" s="11" t="s">
        <v>9</v>
      </c>
      <c r="I8" s="11" t="s">
        <v>10</v>
      </c>
      <c r="K8" s="12" t="s">
        <v>11</v>
      </c>
      <c r="M8" s="11">
        <f>E8-1</f>
        <v>2014</v>
      </c>
      <c r="O8" s="11" t="s">
        <v>10</v>
      </c>
      <c r="Q8" s="12" t="s">
        <v>11</v>
      </c>
      <c r="S8" s="12">
        <f>E8</f>
        <v>2015</v>
      </c>
      <c r="T8" s="10"/>
      <c r="U8" s="12" t="s">
        <v>9</v>
      </c>
      <c r="V8" s="10"/>
      <c r="W8" s="12">
        <f>M8</f>
        <v>2014</v>
      </c>
    </row>
    <row r="9" spans="1:23" x14ac:dyDescent="0.25">
      <c r="B9" s="13" t="s">
        <v>12</v>
      </c>
    </row>
    <row r="10" spans="1:23" x14ac:dyDescent="0.25">
      <c r="C10" s="5" t="s">
        <v>13</v>
      </c>
      <c r="E10" s="14">
        <v>39772478.149999999</v>
      </c>
      <c r="F10" s="15"/>
      <c r="G10" s="14">
        <v>56440000</v>
      </c>
      <c r="H10" s="16"/>
      <c r="I10" s="14">
        <f>E10-G10</f>
        <v>-16667521.850000001</v>
      </c>
      <c r="J10" s="17"/>
      <c r="K10" s="18">
        <f>IF(G10=0,"n/a",IF(AND(I10/G10&lt;1,I10/G10&gt;-1),I10/G10,"n/a"))</f>
        <v>-0.29531399450744156</v>
      </c>
      <c r="M10" s="14">
        <v>35365424.289999999</v>
      </c>
      <c r="N10" s="16"/>
      <c r="O10" s="14">
        <f>E10-M10</f>
        <v>4407053.8599999994</v>
      </c>
      <c r="Q10" s="18">
        <f>IF(M10=0,"n/a",IF(AND(O10/M10&lt;1,O10/M10&gt;-1),O10/M10,"n/a"))</f>
        <v>0.12461475999444313</v>
      </c>
      <c r="S10" s="19">
        <f>IF(E48=0,"n/a",E10/E48)</f>
        <v>1.3559307997451131</v>
      </c>
      <c r="T10" s="20"/>
      <c r="U10" s="19">
        <f>IF(G48=0,"n/a",G10/G48)</f>
        <v>1.2915331807780321</v>
      </c>
      <c r="V10" s="20"/>
      <c r="W10" s="19">
        <f>IF(M48=0,"n/a",M10/M48)</f>
        <v>1.3072498727604442</v>
      </c>
    </row>
    <row r="11" spans="1:23" x14ac:dyDescent="0.25">
      <c r="C11" s="5" t="s">
        <v>14</v>
      </c>
      <c r="E11" s="21">
        <v>16601939.880000001</v>
      </c>
      <c r="F11" s="16"/>
      <c r="G11" s="21">
        <v>21029000</v>
      </c>
      <c r="H11" s="16"/>
      <c r="I11" s="21">
        <f>E11-G11</f>
        <v>-4427060.1199999992</v>
      </c>
      <c r="K11" s="18">
        <f>IF(G11=0,"n/a",IF(AND(I11/G11&lt;1,I11/G11&gt;-1),I11/G11,"n/a"))</f>
        <v>-0.21052166627038849</v>
      </c>
      <c r="M11" s="21">
        <v>14833757.210000001</v>
      </c>
      <c r="N11" s="16"/>
      <c r="O11" s="21">
        <f>E11-M11</f>
        <v>1768182.67</v>
      </c>
      <c r="Q11" s="18">
        <f>IF(M11=0,"n/a",IF(AND(O11/M11&lt;1,O11/M11&gt;-1),O11/M11,"n/a"))</f>
        <v>0.11919991981586436</v>
      </c>
      <c r="S11" s="22">
        <f>IF(E49=0,"n/a",E11/E49)</f>
        <v>1.1282232071501965</v>
      </c>
      <c r="T11" s="20"/>
      <c r="U11" s="22">
        <f>IF(G49=0,"n/a",G11/G49)</f>
        <v>1.1272581077459127</v>
      </c>
      <c r="V11" s="20"/>
      <c r="W11" s="22">
        <f>IF(M49=0,"n/a",M11/M49)</f>
        <v>1.1036306508707658</v>
      </c>
    </row>
    <row r="12" spans="1:23" x14ac:dyDescent="0.25">
      <c r="C12" s="5" t="s">
        <v>15</v>
      </c>
      <c r="E12" s="23">
        <v>1587450.54</v>
      </c>
      <c r="F12" s="16"/>
      <c r="G12" s="23">
        <v>1970000</v>
      </c>
      <c r="H12" s="16"/>
      <c r="I12" s="23">
        <f>E12-G12</f>
        <v>-382549.45999999996</v>
      </c>
      <c r="K12" s="24">
        <f>IF(G12=0,"n/a",IF(AND(I12/G12&lt;1,I12/G12&gt;-1),I12/G12,"n/a"))</f>
        <v>-0.1941875431472081</v>
      </c>
      <c r="M12" s="23">
        <v>1451917.64</v>
      </c>
      <c r="N12" s="16"/>
      <c r="O12" s="23">
        <f>E12-M12</f>
        <v>135532.90000000014</v>
      </c>
      <c r="Q12" s="24">
        <f>IF(M12=0,"n/a",IF(AND(O12/M12&lt;1,O12/M12&gt;-1),O12/M12,"n/a"))</f>
        <v>9.3347512466340821E-2</v>
      </c>
      <c r="S12" s="25">
        <f>IF(E50=0,"n/a",E12/E50)</f>
        <v>0.93324272415425003</v>
      </c>
      <c r="T12" s="20"/>
      <c r="U12" s="25">
        <f>IF(G50=0,"n/a",G12/G50)</f>
        <v>0.96758349705304514</v>
      </c>
      <c r="V12" s="20"/>
      <c r="W12" s="25">
        <f>IF(M50=0,"n/a",M12/M50)</f>
        <v>0.91191806340827974</v>
      </c>
    </row>
    <row r="13" spans="1:23" ht="7" customHeight="1" x14ac:dyDescent="0.25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5">
      <c r="C14" s="5" t="s">
        <v>16</v>
      </c>
      <c r="E14" s="21">
        <f>SUM(E10:E12)</f>
        <v>57961868.57</v>
      </c>
      <c r="F14" s="16"/>
      <c r="G14" s="21">
        <f>SUM(G10:G12)</f>
        <v>79439000</v>
      </c>
      <c r="H14" s="16"/>
      <c r="I14" s="21">
        <f>E14-G14</f>
        <v>-21477131.43</v>
      </c>
      <c r="K14" s="18">
        <f>IF(G14=0,"n/a",IF(AND(I14/G14&lt;1,I14/G14&gt;-1),I14/G14,"n/a"))</f>
        <v>-0.27036004267425318</v>
      </c>
      <c r="M14" s="21">
        <f>SUM(M10:M12)</f>
        <v>51651099.140000001</v>
      </c>
      <c r="N14" s="16"/>
      <c r="O14" s="21">
        <f>E14-M14</f>
        <v>6310769.4299999997</v>
      </c>
      <c r="Q14" s="18">
        <f>IF(M14=0,"n/a",IF(AND(O14/M14&lt;1,O14/M14&gt;-1),O14/M14,"n/a"))</f>
        <v>0.12218073835940443</v>
      </c>
      <c r="S14" s="22">
        <f>IF(E52=0,"n/a",E14/E52)</f>
        <v>1.2669715614711243</v>
      </c>
      <c r="T14" s="20"/>
      <c r="U14" s="22">
        <f>IF(G52=0,"n/a",G14/G52)</f>
        <v>1.2336972558276778</v>
      </c>
      <c r="V14" s="20"/>
      <c r="W14" s="22">
        <f>IF(M52=0,"n/a",M14/M52)</f>
        <v>1.2272654598298307</v>
      </c>
    </row>
    <row r="15" spans="1:23" ht="7" customHeight="1" x14ac:dyDescent="0.25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5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5">
      <c r="C17" s="5" t="s">
        <v>18</v>
      </c>
      <c r="E17" s="21">
        <v>1643052.15</v>
      </c>
      <c r="F17" s="16"/>
      <c r="G17" s="21">
        <v>2792000</v>
      </c>
      <c r="H17" s="16"/>
      <c r="I17" s="21">
        <f>E17-G17</f>
        <v>-1148947.8500000001</v>
      </c>
      <c r="K17" s="18">
        <f>IF(G17=0,"n/a",IF(AND(I17/G17&lt;1,I17/G17&gt;-1),I17/G17,"n/a"))</f>
        <v>-0.41151427292263615</v>
      </c>
      <c r="M17" s="21">
        <v>2076475.55</v>
      </c>
      <c r="N17" s="16"/>
      <c r="O17" s="21">
        <f>E17-M17</f>
        <v>-433423.40000000014</v>
      </c>
      <c r="Q17" s="18">
        <f>IF(M17=0,"n/a",IF(AND(O17/M17&lt;1,O17/M17&gt;-1),O17/M17,"n/a"))</f>
        <v>-0.20873031709908654</v>
      </c>
      <c r="S17" s="22">
        <f>IF(E55=0,"n/a",E17/E55)</f>
        <v>0.73094158124827335</v>
      </c>
      <c r="T17" s="20"/>
      <c r="U17" s="22">
        <f>IF(G55=0,"n/a",G17/G55)</f>
        <v>0.68819324624106482</v>
      </c>
      <c r="V17" s="20"/>
      <c r="W17" s="22">
        <f>IF(M55=0,"n/a",M17/M55)</f>
        <v>0.67753991545089809</v>
      </c>
    </row>
    <row r="18" spans="2:23" x14ac:dyDescent="0.25">
      <c r="C18" s="5" t="s">
        <v>19</v>
      </c>
      <c r="E18" s="23">
        <v>91600.56</v>
      </c>
      <c r="F18" s="27"/>
      <c r="G18" s="23">
        <v>183000</v>
      </c>
      <c r="H18" s="28"/>
      <c r="I18" s="23">
        <f>E18-G18</f>
        <v>-91399.44</v>
      </c>
      <c r="J18" s="29"/>
      <c r="K18" s="24">
        <f>IF(G18=0,"n/a",IF(AND(I18/G18&lt;1,I18/G18&gt;-1),I18/G18,"n/a"))</f>
        <v>-0.49945049180327872</v>
      </c>
      <c r="L18" s="30"/>
      <c r="M18" s="23">
        <v>150225.46</v>
      </c>
      <c r="N18" s="31"/>
      <c r="O18" s="23">
        <f>E18-M18</f>
        <v>-58624.899999999994</v>
      </c>
      <c r="Q18" s="24">
        <f>IF(M18=0,"n/a",IF(AND(O18/M18&lt;1,O18/M18&gt;-1),O18/M18,"n/a"))</f>
        <v>-0.39024610076081645</v>
      </c>
      <c r="S18" s="25">
        <f>IF(E56=0,"n/a",E18/E56)</f>
        <v>0.67657313371101047</v>
      </c>
      <c r="T18" s="20"/>
      <c r="U18" s="25">
        <f>IF(G56=0,"n/a",G18/G56)</f>
        <v>0.83561643835616439</v>
      </c>
      <c r="V18" s="20"/>
      <c r="W18" s="25">
        <f>IF(M56=0,"n/a",M18/M56)</f>
        <v>0.67671869580298294</v>
      </c>
    </row>
    <row r="19" spans="2:23" ht="7" customHeight="1" x14ac:dyDescent="0.25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5">
      <c r="C20" s="5" t="s">
        <v>20</v>
      </c>
      <c r="E20" s="23">
        <f>SUM(E17:E18)</f>
        <v>1734652.71</v>
      </c>
      <c r="F20" s="27"/>
      <c r="G20" s="23">
        <f>SUM(G17:G18)</f>
        <v>2975000</v>
      </c>
      <c r="H20" s="28"/>
      <c r="I20" s="23">
        <f>E20-G20</f>
        <v>-1240347.29</v>
      </c>
      <c r="J20" s="29"/>
      <c r="K20" s="24">
        <f>IF(G20=0,"n/a",IF(AND(I20/G20&lt;1,I20/G20&gt;-1),I20/G20,"n/a"))</f>
        <v>-0.41692345882352944</v>
      </c>
      <c r="L20" s="30"/>
      <c r="M20" s="23">
        <f>SUM(M17:M18)</f>
        <v>2226701.0100000002</v>
      </c>
      <c r="N20" s="31"/>
      <c r="O20" s="23">
        <f>E20-M20</f>
        <v>-492048.30000000028</v>
      </c>
      <c r="Q20" s="24">
        <f>IF(M20=0,"n/a",IF(AND(O20/M20&lt;1,O20/M20&gt;-1),O20/M20,"n/a"))</f>
        <v>-0.22097636718636071</v>
      </c>
      <c r="S20" s="25">
        <f>IF(E58=0,"n/a",E20/E58)</f>
        <v>0.72785298286454692</v>
      </c>
      <c r="T20" s="20"/>
      <c r="U20" s="25">
        <f>IF(G58=0,"n/a",G20/G58)</f>
        <v>0.69574368568755851</v>
      </c>
      <c r="V20" s="20"/>
      <c r="W20" s="25">
        <f>IF(M58=0,"n/a",M20/M58)</f>
        <v>0.67748444877703273</v>
      </c>
    </row>
    <row r="21" spans="2:23" ht="7" customHeight="1" x14ac:dyDescent="0.25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5">
      <c r="C22" s="5" t="s">
        <v>21</v>
      </c>
      <c r="E22" s="21">
        <f>E14+E20</f>
        <v>59696521.280000001</v>
      </c>
      <c r="F22" s="32"/>
      <c r="G22" s="21">
        <f>G14+G20</f>
        <v>82414000</v>
      </c>
      <c r="H22" s="32"/>
      <c r="I22" s="21">
        <f>E22-G22</f>
        <v>-22717478.719999999</v>
      </c>
      <c r="J22" s="33"/>
      <c r="K22" s="18">
        <f>IF(G22=0,"n/a",IF(AND(I22/G22&lt;1,I22/G22&gt;-1),I22/G22,"n/a"))</f>
        <v>-0.27565072342077801</v>
      </c>
      <c r="L22" s="33"/>
      <c r="M22" s="21">
        <f>M14+M20</f>
        <v>53877800.149999999</v>
      </c>
      <c r="N22" s="32"/>
      <c r="O22" s="21">
        <f>E22-M22</f>
        <v>5818721.1300000027</v>
      </c>
      <c r="Q22" s="18">
        <f>IF(M22=0,"n/a",IF(AND(O22/M22&lt;1,O22/M22&gt;-1),O22/M22,"n/a"))</f>
        <v>0.10799849128583998</v>
      </c>
      <c r="S22" s="22">
        <f>IF(E60=0,"n/a",E22/E60)</f>
        <v>1.2402769972095673</v>
      </c>
      <c r="T22" s="20"/>
      <c r="U22" s="22">
        <f>IF(G60=0,"n/a",G22/G60)</f>
        <v>1.2001980572909841</v>
      </c>
      <c r="V22" s="20"/>
      <c r="W22" s="22">
        <f>IF(M60=0,"n/a",M22/M60)</f>
        <v>1.1874405916604811</v>
      </c>
    </row>
    <row r="23" spans="2:23" ht="7" customHeight="1" x14ac:dyDescent="0.25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5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5">
      <c r="C25" s="5" t="s">
        <v>23</v>
      </c>
      <c r="E25" s="21">
        <v>507815.07</v>
      </c>
      <c r="F25" s="32"/>
      <c r="G25" s="21">
        <v>413000</v>
      </c>
      <c r="H25" s="32"/>
      <c r="I25" s="21">
        <f>E25-G25</f>
        <v>94815.07</v>
      </c>
      <c r="J25" s="33"/>
      <c r="K25" s="18">
        <f>IF(G25=0,"n/a",IF(AND(I25/G25&lt;1,I25/G25&gt;-1),I25/G25,"n/a"))</f>
        <v>0.22957644067796612</v>
      </c>
      <c r="L25" s="33"/>
      <c r="M25" s="21">
        <v>443131.54</v>
      </c>
      <c r="N25" s="32"/>
      <c r="O25" s="21">
        <f>E25-M25</f>
        <v>64683.530000000028</v>
      </c>
      <c r="Q25" s="18">
        <f>IF(M25=0,"n/a",IF(AND(O25/M25&lt;1,O25/M25&gt;-1),O25/M25,"n/a"))</f>
        <v>0.14596914044980872</v>
      </c>
      <c r="S25" s="22">
        <f>IF(E63=0,"n/a",E25/E63)</f>
        <v>0.1228162418329502</v>
      </c>
      <c r="T25" s="20"/>
      <c r="U25" s="22">
        <f>IF(G63=0,"n/a",G25/G63)</f>
        <v>8.8116065713676126E-2</v>
      </c>
      <c r="V25" s="20"/>
      <c r="W25" s="22">
        <f>IF(M63=0,"n/a",M25/M63)</f>
        <v>0.11979299535243829</v>
      </c>
    </row>
    <row r="26" spans="2:23" x14ac:dyDescent="0.25">
      <c r="C26" s="5" t="s">
        <v>24</v>
      </c>
      <c r="E26" s="23">
        <v>1056636.33</v>
      </c>
      <c r="F26" s="27"/>
      <c r="G26" s="23">
        <v>918000</v>
      </c>
      <c r="H26" s="28"/>
      <c r="I26" s="23">
        <f>E26-G26</f>
        <v>138636.33000000007</v>
      </c>
      <c r="J26" s="29"/>
      <c r="K26" s="24">
        <f>IF(G26=0,"n/a",IF(AND(I26/G26&lt;1,I26/G26&gt;-1),I26/G26,"n/a"))</f>
        <v>0.15101996732026152</v>
      </c>
      <c r="L26" s="30"/>
      <c r="M26" s="23">
        <v>967504.99</v>
      </c>
      <c r="N26" s="31"/>
      <c r="O26" s="23">
        <f>E26-M26</f>
        <v>89131.340000000084</v>
      </c>
      <c r="Q26" s="24">
        <f>IF(M26=0,"n/a",IF(AND(O26/M26&lt;1,O26/M26&gt;-1),O26/M26,"n/a"))</f>
        <v>9.2124940874982034E-2</v>
      </c>
      <c r="S26" s="25">
        <f>IF(E64=0,"n/a",E26/E64)</f>
        <v>7.5136927114851162E-2</v>
      </c>
      <c r="T26" s="20"/>
      <c r="U26" s="25">
        <f>IF(G64=0,"n/a",G26/G64)</f>
        <v>6.8625252298721684E-2</v>
      </c>
      <c r="V26" s="20"/>
      <c r="W26" s="25">
        <f>IF(M64=0,"n/a",M26/M64)</f>
        <v>7.4652235415902629E-2</v>
      </c>
    </row>
    <row r="27" spans="2:23" ht="7" customHeight="1" x14ac:dyDescent="0.25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5">
      <c r="C28" s="5" t="s">
        <v>25</v>
      </c>
      <c r="E28" s="23">
        <f>SUM(E25:E26)</f>
        <v>1564451.4000000001</v>
      </c>
      <c r="F28" s="27"/>
      <c r="G28" s="23">
        <f>SUM(G25:G26)</f>
        <v>1331000</v>
      </c>
      <c r="H28" s="28"/>
      <c r="I28" s="23">
        <f>E28-G28</f>
        <v>233451.40000000014</v>
      </c>
      <c r="J28" s="29"/>
      <c r="K28" s="24">
        <f>IF(G28=0,"n/a",IF(AND(I28/G28&lt;1,I28/G28&gt;-1),I28/G28,"n/a"))</f>
        <v>0.17539549211119471</v>
      </c>
      <c r="L28" s="30"/>
      <c r="M28" s="23">
        <f>SUM(M25:M26)</f>
        <v>1410636.53</v>
      </c>
      <c r="N28" s="31"/>
      <c r="O28" s="23">
        <f>E28-M28</f>
        <v>153814.87000000011</v>
      </c>
      <c r="Q28" s="24">
        <f>IF(M28=0,"n/a",IF(AND(O28/M28&lt;1,O28/M28&gt;-1),O28/M28,"n/a"))</f>
        <v>0.10903933559695927</v>
      </c>
      <c r="S28" s="25">
        <f>IF(E66=0,"n/a",E28/E66)</f>
        <v>8.5970370211618977E-2</v>
      </c>
      <c r="T28" s="20"/>
      <c r="U28" s="25">
        <f>IF(G66=0,"n/a",G28/G66)</f>
        <v>7.3682462356067319E-2</v>
      </c>
      <c r="V28" s="20"/>
      <c r="W28" s="25">
        <f>IF(M66=0,"n/a",M28/M66)</f>
        <v>8.4675593009432268E-2</v>
      </c>
    </row>
    <row r="29" spans="2:23" ht="7" customHeight="1" x14ac:dyDescent="0.25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5">
      <c r="C30" s="5" t="s">
        <v>26</v>
      </c>
      <c r="E30" s="21">
        <f>E22+E28</f>
        <v>61260972.68</v>
      </c>
      <c r="F30" s="32"/>
      <c r="G30" s="21">
        <f>G22+G28</f>
        <v>83745000</v>
      </c>
      <c r="H30" s="32"/>
      <c r="I30" s="21">
        <f>E30-G30</f>
        <v>-22484027.32</v>
      </c>
      <c r="J30" s="33"/>
      <c r="K30" s="18">
        <f>IF(G30=0,"n/a",IF(AND(I30/G30&lt;1,I30/G30&gt;-1),I30/G30,"n/a"))</f>
        <v>-0.26848202662845544</v>
      </c>
      <c r="L30" s="33"/>
      <c r="M30" s="21">
        <f>M22+M28</f>
        <v>55288436.68</v>
      </c>
      <c r="N30" s="32"/>
      <c r="O30" s="21">
        <f>E30-M30</f>
        <v>5972536</v>
      </c>
      <c r="Q30" s="18">
        <f>IF(M30=0,"n/a",IF(AND(O30/M30&lt;1,O30/M30&gt;-1),O30/M30,"n/a"))</f>
        <v>0.10802504752608606</v>
      </c>
      <c r="S30" s="19">
        <f>IF(E68=0,"n/a",E30/E68)</f>
        <v>0.9235902334310867</v>
      </c>
      <c r="T30" s="20"/>
      <c r="U30" s="19">
        <f>IF(G68=0,"n/a",G30/G68)</f>
        <v>0.96557171023048272</v>
      </c>
      <c r="V30" s="20"/>
      <c r="W30" s="19">
        <f>IF(M68=0,"n/a",M30/M68)</f>
        <v>0.89128387228380856</v>
      </c>
    </row>
    <row r="31" spans="2:23" ht="7" customHeight="1" x14ac:dyDescent="0.25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5">
      <c r="B32" s="5" t="s">
        <v>27</v>
      </c>
      <c r="E32" s="21">
        <v>819320.88</v>
      </c>
      <c r="F32" s="32"/>
      <c r="G32" s="21">
        <v>-1576000</v>
      </c>
      <c r="H32" s="32"/>
      <c r="I32" s="21">
        <f>E32-G32</f>
        <v>2395320.88</v>
      </c>
      <c r="J32" s="33"/>
      <c r="K32" s="18" t="str">
        <f>IF(G32=0,"n/a",IF(AND(I32/G32&lt;1,I32/G32&gt;-1),I32/G32,"n/a"))</f>
        <v>n/a</v>
      </c>
      <c r="L32" s="33"/>
      <c r="M32" s="21">
        <v>7243765.1900000004</v>
      </c>
      <c r="N32" s="32"/>
      <c r="O32" s="21">
        <f>E32-M32</f>
        <v>-6424444.3100000005</v>
      </c>
      <c r="Q32" s="18">
        <f>IF(M32=0,"n/a",IF(AND(O32/M32&lt;1,O32/M32&gt;-1),O32/M32,"n/a"))</f>
        <v>-0.88689295435320425</v>
      </c>
      <c r="S32" s="34"/>
      <c r="T32" s="34"/>
      <c r="U32" s="34"/>
      <c r="V32" s="34"/>
      <c r="W32" s="34"/>
    </row>
    <row r="33" spans="1:23" x14ac:dyDescent="0.25">
      <c r="B33" s="5" t="s">
        <v>28</v>
      </c>
      <c r="E33" s="23">
        <v>1069367.04</v>
      </c>
      <c r="F33" s="27"/>
      <c r="G33" s="23">
        <v>1190000</v>
      </c>
      <c r="H33" s="28"/>
      <c r="I33" s="23">
        <f>E33-G33</f>
        <v>-120632.95999999996</v>
      </c>
      <c r="J33" s="29"/>
      <c r="K33" s="24">
        <f>IF(G33=0,"n/a",IF(AND(I33/G33&lt;1,I33/G33&gt;-1),I33/G33,"n/a"))</f>
        <v>-0.10137223529411761</v>
      </c>
      <c r="L33" s="30"/>
      <c r="M33" s="23">
        <v>1133374.73</v>
      </c>
      <c r="N33" s="31"/>
      <c r="O33" s="23">
        <f>E33-M33</f>
        <v>-64007.689999999944</v>
      </c>
      <c r="Q33" s="24">
        <f>IF(M33=0,"n/a",IF(AND(O33/M33&lt;1,O33/M33&gt;-1),O33/M33,"n/a"))</f>
        <v>-5.6475310685636999E-2</v>
      </c>
    </row>
    <row r="34" spans="1:23" ht="7" customHeight="1" x14ac:dyDescent="0.25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3">
      <c r="C35" s="5" t="s">
        <v>29</v>
      </c>
      <c r="E35" s="37">
        <f>SUM(E30:E33)</f>
        <v>63149660.600000001</v>
      </c>
      <c r="F35" s="38"/>
      <c r="G35" s="37">
        <f>SUM(G30:G33)</f>
        <v>83359000</v>
      </c>
      <c r="H35" s="32"/>
      <c r="I35" s="37">
        <f>E35-G35</f>
        <v>-20209339.399999999</v>
      </c>
      <c r="J35" s="33"/>
      <c r="K35" s="39">
        <f>IF(G35=0,"n/a",IF(AND(I35/G35&lt;1,I35/G35&gt;-1),I35/G35,"n/a"))</f>
        <v>-0.24243740208015929</v>
      </c>
      <c r="L35" s="33"/>
      <c r="M35" s="37">
        <f>SUM(M30:M33)</f>
        <v>63665576.599999994</v>
      </c>
      <c r="N35" s="32"/>
      <c r="O35" s="37">
        <f>E35-M35</f>
        <v>-515915.99999999255</v>
      </c>
      <c r="Q35" s="39">
        <f>IF(M35=0,"n/a",IF(AND(O35/M35&lt;1,O35/M35&gt;-1),O35/M35,"n/a"))</f>
        <v>-8.1035314144942902E-3</v>
      </c>
    </row>
    <row r="36" spans="1:23" ht="12" thickTop="1" x14ac:dyDescent="0.25">
      <c r="E36" s="35"/>
      <c r="F36" s="32"/>
      <c r="G36" s="35"/>
      <c r="H36" s="16"/>
      <c r="I36" s="35"/>
      <c r="M36" s="35"/>
      <c r="N36" s="16"/>
      <c r="O36" s="35"/>
    </row>
    <row r="37" spans="1:23" x14ac:dyDescent="0.25">
      <c r="C37" s="5" t="s">
        <v>30</v>
      </c>
      <c r="E37" s="14">
        <v>2500713.64</v>
      </c>
      <c r="F37" s="14"/>
      <c r="G37" s="14">
        <v>3471687.0290000001</v>
      </c>
      <c r="H37" s="40"/>
      <c r="I37" s="41"/>
      <c r="J37" s="40"/>
      <c r="K37" s="42"/>
      <c r="L37" s="40"/>
      <c r="M37" s="14">
        <v>0</v>
      </c>
      <c r="N37" s="16"/>
      <c r="O37" s="35"/>
    </row>
    <row r="38" spans="1:23" x14ac:dyDescent="0.25">
      <c r="C38" s="5" t="s">
        <v>31</v>
      </c>
      <c r="E38" s="21">
        <v>720417.32</v>
      </c>
      <c r="F38" s="35"/>
      <c r="G38" s="21">
        <v>864604.49699999997</v>
      </c>
      <c r="H38" s="16"/>
      <c r="I38" s="35"/>
      <c r="M38" s="35">
        <v>571070.66</v>
      </c>
      <c r="N38" s="16"/>
      <c r="O38" s="35"/>
    </row>
    <row r="39" spans="1:23" x14ac:dyDescent="0.25">
      <c r="C39" s="5" t="s">
        <v>32</v>
      </c>
      <c r="E39" s="21">
        <v>343161.23</v>
      </c>
      <c r="F39" s="16"/>
      <c r="G39" s="21">
        <v>374090.94699999999</v>
      </c>
      <c r="H39" s="16"/>
      <c r="I39" s="35"/>
      <c r="M39" s="21">
        <v>267664.71999999997</v>
      </c>
      <c r="N39" s="16"/>
      <c r="O39" s="35"/>
    </row>
    <row r="40" spans="1:23" x14ac:dyDescent="0.25">
      <c r="C40" s="5" t="s">
        <v>33</v>
      </c>
      <c r="E40" s="21">
        <v>-156175.51999999999</v>
      </c>
      <c r="F40" s="16"/>
      <c r="G40" s="21">
        <v>-212342.266</v>
      </c>
      <c r="H40" s="16"/>
      <c r="I40" s="35"/>
      <c r="M40" s="21">
        <v>-147864.13</v>
      </c>
      <c r="N40" s="16"/>
      <c r="O40" s="35"/>
    </row>
    <row r="41" spans="1:23" x14ac:dyDescent="0.25">
      <c r="C41" s="5" t="s">
        <v>34</v>
      </c>
      <c r="E41" s="21">
        <v>1178557.8799999999</v>
      </c>
      <c r="F41" s="16"/>
      <c r="G41" s="21">
        <v>1192082.7320000001</v>
      </c>
      <c r="H41" s="16"/>
      <c r="I41" s="35"/>
      <c r="K41" s="43"/>
      <c r="M41" s="21">
        <v>1132587.6000000001</v>
      </c>
      <c r="N41" s="16"/>
      <c r="O41" s="35"/>
    </row>
    <row r="42" spans="1:23" x14ac:dyDescent="0.25">
      <c r="C42" s="5" t="s">
        <v>35</v>
      </c>
      <c r="E42" s="21">
        <v>-89079.89</v>
      </c>
      <c r="F42" s="16"/>
      <c r="G42" s="44">
        <v>0</v>
      </c>
      <c r="H42" s="16"/>
      <c r="I42" s="35"/>
      <c r="K42" s="43"/>
      <c r="M42" s="44">
        <v>0</v>
      </c>
      <c r="N42" s="16"/>
      <c r="O42" s="35"/>
    </row>
    <row r="43" spans="1:23" x14ac:dyDescent="0.25">
      <c r="C43" s="5" t="s">
        <v>36</v>
      </c>
      <c r="E43" s="21">
        <v>1723803.43</v>
      </c>
      <c r="F43" s="16"/>
      <c r="G43" s="44">
        <v>0</v>
      </c>
      <c r="H43" s="16"/>
      <c r="I43" s="35"/>
      <c r="K43" s="43"/>
      <c r="M43" s="44">
        <v>0</v>
      </c>
      <c r="N43" s="16"/>
      <c r="O43" s="35"/>
    </row>
    <row r="44" spans="1:23" x14ac:dyDescent="0.25">
      <c r="C44" s="5" t="s">
        <v>37</v>
      </c>
      <c r="E44" s="21">
        <v>123104.59</v>
      </c>
      <c r="F44" s="16"/>
      <c r="G44" s="21">
        <v>914724.17099999997</v>
      </c>
      <c r="H44" s="16"/>
      <c r="I44" s="35"/>
      <c r="K44" s="43"/>
      <c r="M44" s="44">
        <v>0</v>
      </c>
      <c r="N44" s="16"/>
      <c r="O44" s="35"/>
    </row>
    <row r="45" spans="1:23" x14ac:dyDescent="0.25">
      <c r="E45" s="45"/>
      <c r="F45" s="16"/>
      <c r="G45" s="16"/>
      <c r="H45" s="16"/>
      <c r="I45" s="16"/>
      <c r="M45" s="16"/>
      <c r="N45" s="16"/>
      <c r="O45" s="16"/>
    </row>
    <row r="46" spans="1:23" ht="13" x14ac:dyDescent="0.3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x14ac:dyDescent="0.25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5">
      <c r="C48" s="5" t="s">
        <v>13</v>
      </c>
      <c r="E48" s="45">
        <v>29332233</v>
      </c>
      <c r="F48" s="16"/>
      <c r="G48" s="45">
        <v>43700000</v>
      </c>
      <c r="H48" s="46"/>
      <c r="I48" s="45">
        <f>E48-G48</f>
        <v>-14367767</v>
      </c>
      <c r="K48" s="18">
        <f>IF(G48=0,"n/a",IF(AND(I48/G48&lt;1,I48/G48&gt;-1),I48/G48,"n/a"))</f>
        <v>-0.32878185354691075</v>
      </c>
      <c r="M48" s="45">
        <v>27053301</v>
      </c>
      <c r="N48" s="46"/>
      <c r="O48" s="45">
        <f>E48-M48</f>
        <v>2278932</v>
      </c>
      <c r="Q48" s="18">
        <f>IF(M48=0,"n/a",IF(AND(O48/M48&lt;1,O48/M48&gt;-1),O48/M48,"n/a"))</f>
        <v>8.4238592547356786E-2</v>
      </c>
    </row>
    <row r="49" spans="2:23" x14ac:dyDescent="0.25">
      <c r="C49" s="5" t="s">
        <v>14</v>
      </c>
      <c r="E49" s="45">
        <v>14715120</v>
      </c>
      <c r="F49" s="16"/>
      <c r="G49" s="45">
        <v>18655000</v>
      </c>
      <c r="H49" s="46"/>
      <c r="I49" s="45">
        <f>E49-G49</f>
        <v>-3939880</v>
      </c>
      <c r="K49" s="18">
        <f>IF(G49=0,"n/a",IF(AND(I49/G49&lt;1,I49/G49&gt;-1),I49/G49,"n/a"))</f>
        <v>-0.21119699812382739</v>
      </c>
      <c r="M49" s="45">
        <v>13440871</v>
      </c>
      <c r="N49" s="46"/>
      <c r="O49" s="45">
        <f>E49-M49</f>
        <v>1274249</v>
      </c>
      <c r="Q49" s="18">
        <f>IF(M49=0,"n/a",IF(AND(O49/M49&lt;1,O49/M49&gt;-1),O49/M49,"n/a"))</f>
        <v>9.4804049529230661E-2</v>
      </c>
    </row>
    <row r="50" spans="2:23" x14ac:dyDescent="0.25">
      <c r="C50" s="5" t="s">
        <v>15</v>
      </c>
      <c r="E50" s="47">
        <v>1701005</v>
      </c>
      <c r="F50" s="16"/>
      <c r="G50" s="47">
        <v>2036000</v>
      </c>
      <c r="H50" s="46"/>
      <c r="I50" s="47">
        <f>E50-G50</f>
        <v>-334995</v>
      </c>
      <c r="K50" s="24">
        <f>IF(G50=0,"n/a",IF(AND(I50/G50&lt;1,I50/G50&gt;-1),I50/G50,"n/a"))</f>
        <v>-0.16453585461689588</v>
      </c>
      <c r="M50" s="47">
        <v>1592158</v>
      </c>
      <c r="N50" s="46"/>
      <c r="O50" s="47">
        <f>E50-M50</f>
        <v>108847</v>
      </c>
      <c r="Q50" s="24">
        <f>IF(M50=0,"n/a",IF(AND(O50/M50&lt;1,O50/M50&gt;-1),O50/M50,"n/a"))</f>
        <v>6.8364446242144314E-2</v>
      </c>
    </row>
    <row r="51" spans="2:23" ht="7" customHeight="1" x14ac:dyDescent="0.25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5">
      <c r="C52" s="5" t="s">
        <v>16</v>
      </c>
      <c r="E52" s="45">
        <f>SUM(E48:E50)</f>
        <v>45748358</v>
      </c>
      <c r="F52" s="16"/>
      <c r="G52" s="45">
        <f>SUM(G48:G50)</f>
        <v>64391000</v>
      </c>
      <c r="H52" s="46"/>
      <c r="I52" s="45">
        <f>E52-G52</f>
        <v>-18642642</v>
      </c>
      <c r="K52" s="18">
        <f>IF(G52=0,"n/a",IF(AND(I52/G52&lt;1,I52/G52&gt;-1),I52/G52,"n/a"))</f>
        <v>-0.28952247984966845</v>
      </c>
      <c r="M52" s="45">
        <f>SUM(M48:M50)</f>
        <v>42086330</v>
      </c>
      <c r="N52" s="46"/>
      <c r="O52" s="45">
        <f>E52-M52</f>
        <v>3662028</v>
      </c>
      <c r="Q52" s="18">
        <f>IF(M52=0,"n/a",IF(AND(O52/M52&lt;1,O52/M52&gt;-1),O52/M52,"n/a"))</f>
        <v>8.7012291164375699E-2</v>
      </c>
    </row>
    <row r="53" spans="2:23" ht="7" customHeight="1" x14ac:dyDescent="0.25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5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5">
      <c r="C55" s="5" t="s">
        <v>18</v>
      </c>
      <c r="E55" s="45">
        <v>2247857</v>
      </c>
      <c r="F55" s="16"/>
      <c r="G55" s="45">
        <v>4057000</v>
      </c>
      <c r="H55" s="46"/>
      <c r="I55" s="45">
        <f>E55-G55</f>
        <v>-1809143</v>
      </c>
      <c r="K55" s="18">
        <f>IF(G55=0,"n/a",IF(AND(I55/G55&lt;1,I55/G55&gt;-1),I55/G55,"n/a"))</f>
        <v>-0.44593122997288637</v>
      </c>
      <c r="M55" s="45">
        <v>3064728</v>
      </c>
      <c r="N55" s="46"/>
      <c r="O55" s="45">
        <f t="shared" ref="O55:O60" si="0">E55-M55</f>
        <v>-816871</v>
      </c>
      <c r="Q55" s="18">
        <f>IF(M55=0,"n/a",IF(AND(O55/M55&lt;1,O55/M55&gt;-1),O55/M55,"n/a"))</f>
        <v>-0.26653947756538265</v>
      </c>
    </row>
    <row r="56" spans="2:23" x14ac:dyDescent="0.25">
      <c r="C56" s="5" t="s">
        <v>19</v>
      </c>
      <c r="E56" s="47">
        <v>135389</v>
      </c>
      <c r="F56" s="16"/>
      <c r="G56" s="47">
        <v>219000</v>
      </c>
      <c r="H56" s="46"/>
      <c r="I56" s="47">
        <f>E56-G56</f>
        <v>-83611</v>
      </c>
      <c r="K56" s="24">
        <f>IF(G56=0,"n/a",IF(AND(I56/G56&lt;1,I56/G56&gt;-1),I56/G56,"n/a"))</f>
        <v>-0.3817853881278539</v>
      </c>
      <c r="M56" s="47">
        <v>221991</v>
      </c>
      <c r="N56" s="46"/>
      <c r="O56" s="47">
        <f t="shared" si="0"/>
        <v>-86602</v>
      </c>
      <c r="Q56" s="24">
        <f>IF(M56=0,"n/a",IF(AND(O56/M56&lt;1,O56/M56&gt;-1),O56/M56,"n/a"))</f>
        <v>-0.39011491456860864</v>
      </c>
    </row>
    <row r="57" spans="2:23" ht="7" customHeight="1" x14ac:dyDescent="0.25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5">
      <c r="C58" s="5" t="s">
        <v>20</v>
      </c>
      <c r="E58" s="47">
        <f>SUM(E55:E56)</f>
        <v>2383246</v>
      </c>
      <c r="F58" s="16"/>
      <c r="G58" s="47">
        <f>SUM(G55:G56)</f>
        <v>4276000</v>
      </c>
      <c r="H58" s="46"/>
      <c r="I58" s="47">
        <f>E58-G58</f>
        <v>-1892754</v>
      </c>
      <c r="K58" s="24">
        <f>IF(G58=0,"n/a",IF(AND(I58/G58&lt;1,I58/G58&gt;-1),I58/G58,"n/a"))</f>
        <v>-0.44264593077642655</v>
      </c>
      <c r="M58" s="47">
        <f>SUM(M55:M56)</f>
        <v>3286719</v>
      </c>
      <c r="N58" s="46"/>
      <c r="O58" s="47">
        <f t="shared" si="0"/>
        <v>-903473</v>
      </c>
      <c r="Q58" s="24">
        <f>IF(M58=0,"n/a",IF(AND(O58/M58&lt;1,O58/M58&gt;-1),O58/M58,"n/a"))</f>
        <v>-0.27488598812371851</v>
      </c>
    </row>
    <row r="59" spans="2:23" ht="7" customHeight="1" x14ac:dyDescent="0.25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5">
      <c r="C60" s="5" t="s">
        <v>41</v>
      </c>
      <c r="E60" s="45">
        <f>E52+E58</f>
        <v>48131604</v>
      </c>
      <c r="F60" s="16"/>
      <c r="G60" s="45">
        <f>G52+G58</f>
        <v>68667000</v>
      </c>
      <c r="H60" s="46"/>
      <c r="I60" s="45">
        <f>E60-G60</f>
        <v>-20535396</v>
      </c>
      <c r="K60" s="18">
        <f>IF(G60=0,"n/a",IF(AND(I60/G60&lt;1,I60/G60&gt;-1),I60/G60,"n/a"))</f>
        <v>-0.29905771331207132</v>
      </c>
      <c r="M60" s="45">
        <f>M52+M58</f>
        <v>45373049</v>
      </c>
      <c r="N60" s="46"/>
      <c r="O60" s="45">
        <f t="shared" si="0"/>
        <v>2758555</v>
      </c>
      <c r="Q60" s="18">
        <f>IF(M60=0,"n/a",IF(AND(O60/M60&lt;1,O60/M60&gt;-1),O60/M60,"n/a"))</f>
        <v>6.0797214663709284E-2</v>
      </c>
    </row>
    <row r="61" spans="2:23" ht="7" customHeight="1" x14ac:dyDescent="0.25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5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5">
      <c r="C63" s="5" t="s">
        <v>23</v>
      </c>
      <c r="E63" s="45">
        <v>4134755</v>
      </c>
      <c r="F63" s="16"/>
      <c r="G63" s="45">
        <v>4687000</v>
      </c>
      <c r="H63" s="46"/>
      <c r="I63" s="45">
        <f>E63-G63</f>
        <v>-552245</v>
      </c>
      <c r="K63" s="18">
        <f>IF(G63=0,"n/a",IF(AND(I63/G63&lt;1,I63/G63&gt;-1),I63/G63,"n/a"))</f>
        <v>-0.11782483464902924</v>
      </c>
      <c r="M63" s="45">
        <v>3699144</v>
      </c>
      <c r="N63" s="46"/>
      <c r="O63" s="45">
        <f t="shared" ref="O63:O68" si="1">E63-M63</f>
        <v>435611</v>
      </c>
      <c r="Q63" s="18">
        <f>IF(M63=0,"n/a",IF(AND(O63/M63&lt;1,O63/M63&gt;-1),O63/M63,"n/a"))</f>
        <v>0.11775994662548957</v>
      </c>
    </row>
    <row r="64" spans="2:23" x14ac:dyDescent="0.25">
      <c r="C64" s="5" t="s">
        <v>24</v>
      </c>
      <c r="E64" s="47">
        <v>14062810</v>
      </c>
      <c r="F64" s="16"/>
      <c r="G64" s="47">
        <v>13377000</v>
      </c>
      <c r="H64" s="46"/>
      <c r="I64" s="47">
        <f>E64-G64</f>
        <v>685810</v>
      </c>
      <c r="K64" s="24">
        <f>IF(G64=0,"n/a",IF(AND(I64/G64&lt;1,I64/G64&gt;-1),I64/G64,"n/a"))</f>
        <v>5.1267847798460046E-2</v>
      </c>
      <c r="M64" s="47">
        <v>12960161</v>
      </c>
      <c r="N64" s="46"/>
      <c r="O64" s="47">
        <f t="shared" si="1"/>
        <v>1102649</v>
      </c>
      <c r="Q64" s="24">
        <f>IF(M64=0,"n/a",IF(AND(O64/M64&lt;1,O64/M64&gt;-1),O64/M64,"n/a"))</f>
        <v>8.507988442427529E-2</v>
      </c>
    </row>
    <row r="65" spans="1:23" ht="7" customHeight="1" x14ac:dyDescent="0.25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5">
      <c r="C66" s="5" t="s">
        <v>25</v>
      </c>
      <c r="E66" s="47">
        <f>SUM(E63:E64)</f>
        <v>18197565</v>
      </c>
      <c r="F66" s="16"/>
      <c r="G66" s="47">
        <f>SUM(G63:G64)</f>
        <v>18064000</v>
      </c>
      <c r="H66" s="46"/>
      <c r="I66" s="47">
        <f>E66-G66</f>
        <v>133565</v>
      </c>
      <c r="K66" s="24">
        <f>IF(G66=0,"n/a",IF(AND(I66/G66&lt;1,I66/G66&gt;-1),I66/G66,"n/a"))</f>
        <v>7.3939880425155004E-3</v>
      </c>
      <c r="M66" s="47">
        <f>SUM(M63:M64)</f>
        <v>16659305</v>
      </c>
      <c r="N66" s="46"/>
      <c r="O66" s="47">
        <f t="shared" si="1"/>
        <v>1538260</v>
      </c>
      <c r="Q66" s="24">
        <f>IF(M66=0,"n/a",IF(AND(O66/M66&lt;1,O66/M66&gt;-1),O66/M66,"n/a"))</f>
        <v>9.2336384981246217E-2</v>
      </c>
    </row>
    <row r="67" spans="1:23" ht="7" customHeight="1" x14ac:dyDescent="0.25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3">
      <c r="C68" s="5" t="s">
        <v>43</v>
      </c>
      <c r="E68" s="48">
        <f>E60+E66</f>
        <v>66329169</v>
      </c>
      <c r="F68" s="16"/>
      <c r="G68" s="48">
        <f>G60+G66</f>
        <v>86731000</v>
      </c>
      <c r="H68" s="46"/>
      <c r="I68" s="48">
        <f>E68-G68</f>
        <v>-20401831</v>
      </c>
      <c r="K68" s="39">
        <f>IF(G68=0,"n/a",IF(AND(I68/G68&lt;1,I68/G68&gt;-1),I68/G68,"n/a"))</f>
        <v>-0.23523112843158733</v>
      </c>
      <c r="M68" s="48">
        <f>M60+M66</f>
        <v>62032354</v>
      </c>
      <c r="N68" s="46"/>
      <c r="O68" s="48">
        <f t="shared" si="1"/>
        <v>4296815</v>
      </c>
      <c r="Q68" s="39">
        <f>IF(M68=0,"n/a",IF(AND(O68/M68&lt;1,O68/M68&gt;-1),O68/M68,"n/a"))</f>
        <v>6.9267321372327731E-2</v>
      </c>
    </row>
    <row r="69" spans="1:23" ht="12" thickTop="1" x14ac:dyDescent="0.25"/>
    <row r="70" spans="1:23" ht="12.5" x14ac:dyDescent="0.25">
      <c r="C70" s="67" t="s">
        <v>44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3" ht="12.5" x14ac:dyDescent="0.25">
      <c r="A71" s="5" t="s">
        <v>3</v>
      </c>
      <c r="C71" s="67" t="s">
        <v>45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3" x14ac:dyDescent="0.25">
      <c r="A72" s="5" t="s">
        <v>3</v>
      </c>
    </row>
    <row r="73" spans="1:23" x14ac:dyDescent="0.25">
      <c r="A73" s="5" t="s">
        <v>3</v>
      </c>
    </row>
    <row r="74" spans="1:23" x14ac:dyDescent="0.25">
      <c r="A74" s="5" t="s">
        <v>3</v>
      </c>
    </row>
    <row r="75" spans="1:23" x14ac:dyDescent="0.25">
      <c r="A75" s="5" t="s">
        <v>3</v>
      </c>
    </row>
    <row r="76" spans="1:23" x14ac:dyDescent="0.25">
      <c r="A76" s="5" t="s">
        <v>3</v>
      </c>
    </row>
    <row r="77" spans="1:23" x14ac:dyDescent="0.25">
      <c r="A77" s="5" t="s">
        <v>3</v>
      </c>
    </row>
    <row r="78" spans="1:23" x14ac:dyDescent="0.25">
      <c r="A78" s="5" t="s">
        <v>3</v>
      </c>
    </row>
    <row r="79" spans="1:23" x14ac:dyDescent="0.25">
      <c r="A79" s="5" t="s">
        <v>3</v>
      </c>
    </row>
    <row r="80" spans="1:23" x14ac:dyDescent="0.25">
      <c r="A80" s="5" t="s">
        <v>3</v>
      </c>
    </row>
    <row r="81" spans="1:1" x14ac:dyDescent="0.25">
      <c r="A81" s="5" t="s">
        <v>3</v>
      </c>
    </row>
    <row r="82" spans="1:1" x14ac:dyDescent="0.25">
      <c r="A82" s="5" t="s">
        <v>3</v>
      </c>
    </row>
    <row r="83" spans="1:1" x14ac:dyDescent="0.25">
      <c r="A83" s="5" t="s">
        <v>3</v>
      </c>
    </row>
    <row r="84" spans="1:1" x14ac:dyDescent="0.25">
      <c r="A84" s="5" t="s">
        <v>3</v>
      </c>
    </row>
    <row r="85" spans="1:1" x14ac:dyDescent="0.25">
      <c r="A85" s="5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I43" sqref="I43"/>
    </sheetView>
  </sheetViews>
  <sheetFormatPr defaultColWidth="9.1796875" defaultRowHeight="11.5" x14ac:dyDescent="0.25"/>
  <cols>
    <col min="1" max="2" width="1.7265625" style="5" customWidth="1"/>
    <col min="3" max="3" width="9.1796875" style="5"/>
    <col min="4" max="4" width="23.81640625" style="5" customWidth="1"/>
    <col min="5" max="5" width="16.7265625" style="5" customWidth="1"/>
    <col min="6" max="6" width="0.81640625" style="5" customWidth="1"/>
    <col min="7" max="7" width="16.7265625" style="5" customWidth="1"/>
    <col min="8" max="8" width="0.81640625" style="5" customWidth="1"/>
    <col min="9" max="9" width="16.7265625" style="5" customWidth="1"/>
    <col min="10" max="10" width="0.81640625" style="5" customWidth="1"/>
    <col min="11" max="11" width="7.7265625" style="6" customWidth="1"/>
    <col min="12" max="12" width="0.81640625" style="5" customWidth="1"/>
    <col min="13" max="13" width="16.7265625" style="5" customWidth="1"/>
    <col min="14" max="14" width="0.81640625" style="5" customWidth="1"/>
    <col min="15" max="15" width="16.7265625" style="5" customWidth="1"/>
    <col min="16" max="16" width="0.81640625" style="5" customWidth="1"/>
    <col min="17" max="17" width="7.7265625" style="6" customWidth="1"/>
    <col min="18" max="18" width="0.81640625" style="5" customWidth="1"/>
    <col min="19" max="19" width="7.7265625" style="6" customWidth="1"/>
    <col min="20" max="20" width="0.81640625" style="6" customWidth="1"/>
    <col min="21" max="21" width="7.7265625" style="6" customWidth="1"/>
    <col min="22" max="22" width="0.81640625" style="6" customWidth="1"/>
    <col min="23" max="23" width="7.7265625" style="6" customWidth="1"/>
    <col min="24" max="16384" width="9.1796875" style="5"/>
  </cols>
  <sheetData>
    <row r="1" spans="1:23" s="1" customFormat="1" ht="14" x14ac:dyDescent="0.3">
      <c r="E1" s="69" t="s">
        <v>0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S1" s="2"/>
      <c r="T1" s="2"/>
      <c r="U1" s="2"/>
      <c r="V1" s="2"/>
      <c r="W1" s="2"/>
    </row>
    <row r="2" spans="1:23" s="1" customFormat="1" ht="14" x14ac:dyDescent="0.3"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S2" s="2"/>
      <c r="T2" s="2"/>
      <c r="U2" s="2"/>
      <c r="V2" s="2"/>
      <c r="W2" s="2"/>
    </row>
    <row r="3" spans="1:23" s="1" customFormat="1" ht="14" x14ac:dyDescent="0.3">
      <c r="E3" s="69" t="s">
        <v>47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S3" s="2"/>
      <c r="T3" s="2"/>
      <c r="U3" s="2"/>
      <c r="V3" s="2"/>
      <c r="W3" s="2"/>
    </row>
    <row r="4" spans="1:23" s="3" customFormat="1" ht="13" x14ac:dyDescent="0.3">
      <c r="E4" s="70" t="s">
        <v>2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S4" s="4"/>
      <c r="T4" s="4"/>
      <c r="U4" s="4"/>
      <c r="V4" s="4"/>
      <c r="W4" s="4"/>
    </row>
    <row r="5" spans="1:23" x14ac:dyDescent="0.25">
      <c r="A5" s="5" t="s">
        <v>3</v>
      </c>
    </row>
    <row r="6" spans="1:23" s="7" customFormat="1" ht="12.5" x14ac:dyDescent="0.25">
      <c r="A6" s="7" t="s">
        <v>3</v>
      </c>
      <c r="I6" s="71" t="s">
        <v>4</v>
      </c>
      <c r="J6" s="71"/>
      <c r="K6" s="71"/>
      <c r="O6" s="71" t="s">
        <v>5</v>
      </c>
      <c r="P6" s="71"/>
      <c r="Q6" s="71"/>
      <c r="S6" s="66" t="s">
        <v>6</v>
      </c>
      <c r="T6" s="66"/>
      <c r="U6" s="66"/>
      <c r="V6" s="66"/>
      <c r="W6" s="66"/>
    </row>
    <row r="7" spans="1:23" s="7" customFormat="1" ht="12.5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" x14ac:dyDescent="0.3">
      <c r="A8" s="3" t="s">
        <v>8</v>
      </c>
      <c r="E8" s="11">
        <v>2015</v>
      </c>
      <c r="G8" s="11" t="s">
        <v>9</v>
      </c>
      <c r="I8" s="11" t="s">
        <v>10</v>
      </c>
      <c r="K8" s="12" t="s">
        <v>11</v>
      </c>
      <c r="M8" s="11">
        <f>E8-1</f>
        <v>2014</v>
      </c>
      <c r="O8" s="11" t="s">
        <v>10</v>
      </c>
      <c r="Q8" s="12" t="s">
        <v>11</v>
      </c>
      <c r="S8" s="12">
        <f>E8</f>
        <v>2015</v>
      </c>
      <c r="T8" s="10"/>
      <c r="U8" s="12" t="s">
        <v>9</v>
      </c>
      <c r="V8" s="10"/>
      <c r="W8" s="12">
        <f>M8</f>
        <v>2014</v>
      </c>
    </row>
    <row r="9" spans="1:23" x14ac:dyDescent="0.25">
      <c r="B9" s="13" t="s">
        <v>12</v>
      </c>
    </row>
    <row r="10" spans="1:23" x14ac:dyDescent="0.25">
      <c r="C10" s="5" t="s">
        <v>13</v>
      </c>
      <c r="E10" s="14">
        <v>73429149.980000004</v>
      </c>
      <c r="F10" s="15"/>
      <c r="G10" s="14">
        <v>89399000</v>
      </c>
      <c r="H10" s="16"/>
      <c r="I10" s="14">
        <f>E10-G10</f>
        <v>-15969850.019999996</v>
      </c>
      <c r="J10" s="17"/>
      <c r="K10" s="18">
        <f>IF(G10=0,"n/a",IF(AND(I10/G10&lt;1,I10/G10&gt;-1),I10/G10,"n/a"))</f>
        <v>-0.17863566728934324</v>
      </c>
      <c r="M10" s="14">
        <v>79231437.349999994</v>
      </c>
      <c r="N10" s="16"/>
      <c r="O10" s="14">
        <f>E10-M10</f>
        <v>-5802287.3699999899</v>
      </c>
      <c r="Q10" s="18">
        <f>IF(M10=0,"n/a",IF(AND(O10/M10&lt;1,O10/M10&gt;-1),O10/M10,"n/a"))</f>
        <v>-7.3232135678275564E-2</v>
      </c>
      <c r="S10" s="19">
        <f>IF(E48=0,"n/a",E10/E48)</f>
        <v>1.0129526034086838</v>
      </c>
      <c r="T10" s="20"/>
      <c r="U10" s="19">
        <f>IF(G48=0,"n/a",G10/G48)</f>
        <v>1.2252480675401567</v>
      </c>
      <c r="V10" s="20"/>
      <c r="W10" s="19">
        <f>IF(M48=0,"n/a",M10/M48)</f>
        <v>1.1550466920211555</v>
      </c>
    </row>
    <row r="11" spans="1:23" x14ac:dyDescent="0.25">
      <c r="C11" s="5" t="s">
        <v>14</v>
      </c>
      <c r="E11" s="21">
        <v>23764008.829999998</v>
      </c>
      <c r="F11" s="16"/>
      <c r="G11" s="21">
        <v>30891000</v>
      </c>
      <c r="H11" s="16"/>
      <c r="I11" s="21">
        <f>E11-G11</f>
        <v>-7126991.1700000018</v>
      </c>
      <c r="K11" s="18">
        <f>IF(G11=0,"n/a",IF(AND(I11/G11&lt;1,I11/G11&gt;-1),I11/G11,"n/a"))</f>
        <v>-0.23071416172995377</v>
      </c>
      <c r="M11" s="21">
        <v>28951765.789999999</v>
      </c>
      <c r="N11" s="16"/>
      <c r="O11" s="21">
        <f>E11-M11</f>
        <v>-5187756.9600000009</v>
      </c>
      <c r="Q11" s="18">
        <f>IF(M11=0,"n/a",IF(AND(O11/M11&lt;1,O11/M11&gt;-1),O11/M11,"n/a"))</f>
        <v>-0.17918620223820211</v>
      </c>
      <c r="S11" s="22">
        <f>IF(E49=0,"n/a",E11/E49)</f>
        <v>0.87591866395693707</v>
      </c>
      <c r="T11" s="20"/>
      <c r="U11" s="22">
        <f>IF(G49=0,"n/a",G11/G49)</f>
        <v>1.0917090754877015</v>
      </c>
      <c r="V11" s="20"/>
      <c r="W11" s="22">
        <f>IF(M49=0,"n/a",M11/M49)</f>
        <v>1.0236391340915885</v>
      </c>
    </row>
    <row r="12" spans="1:23" x14ac:dyDescent="0.25">
      <c r="C12" s="5" t="s">
        <v>15</v>
      </c>
      <c r="E12" s="23">
        <v>1957159.01</v>
      </c>
      <c r="F12" s="16"/>
      <c r="G12" s="23">
        <v>2670000</v>
      </c>
      <c r="H12" s="16"/>
      <c r="I12" s="23">
        <f>E12-G12</f>
        <v>-712840.99</v>
      </c>
      <c r="K12" s="24">
        <f>IF(G12=0,"n/a",IF(AND(I12/G12&lt;1,I12/G12&gt;-1),I12/G12,"n/a"))</f>
        <v>-0.26698164419475656</v>
      </c>
      <c r="M12" s="23">
        <v>2924111.38</v>
      </c>
      <c r="N12" s="16"/>
      <c r="O12" s="23">
        <f>E12-M12</f>
        <v>-966952.36999999988</v>
      </c>
      <c r="Q12" s="24">
        <f>IF(M12=0,"n/a",IF(AND(O12/M12&lt;1,O12/M12&gt;-1),O12/M12,"n/a"))</f>
        <v>-0.33068246873687823</v>
      </c>
      <c r="S12" s="25">
        <f>IF(E50=0,"n/a",E12/E50)</f>
        <v>0.82108373828309689</v>
      </c>
      <c r="T12" s="20"/>
      <c r="U12" s="25">
        <f>IF(G50=0,"n/a",G12/G50)</f>
        <v>0.98378776713338245</v>
      </c>
      <c r="V12" s="20"/>
      <c r="W12" s="25">
        <f>IF(M50=0,"n/a",M12/M50)</f>
        <v>0.89495084538109404</v>
      </c>
    </row>
    <row r="13" spans="1:23" ht="7" customHeight="1" x14ac:dyDescent="0.25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5">
      <c r="C14" s="5" t="s">
        <v>16</v>
      </c>
      <c r="E14" s="21">
        <f>SUM(E10:E12)</f>
        <v>99150317.820000008</v>
      </c>
      <c r="F14" s="16"/>
      <c r="G14" s="21">
        <f>SUM(G10:G12)</f>
        <v>122960000</v>
      </c>
      <c r="H14" s="16"/>
      <c r="I14" s="21">
        <f>E14-G14</f>
        <v>-23809682.179999992</v>
      </c>
      <c r="K14" s="18">
        <f>IF(G14=0,"n/a",IF(AND(I14/G14&lt;1,I14/G14&gt;-1),I14/G14,"n/a"))</f>
        <v>-0.19363762345478197</v>
      </c>
      <c r="M14" s="21">
        <f>SUM(M10:M12)</f>
        <v>111107314.51999998</v>
      </c>
      <c r="N14" s="16"/>
      <c r="O14" s="21">
        <f>E14-M14</f>
        <v>-11956996.699999973</v>
      </c>
      <c r="Q14" s="18">
        <f>IF(M14=0,"n/a",IF(AND(O14/M14&lt;1,O14/M14&gt;-1),O14/M14,"n/a"))</f>
        <v>-0.10761664748766511</v>
      </c>
      <c r="S14" s="22">
        <f>IF(E52=0,"n/a",E14/E52)</f>
        <v>0.97202167674917395</v>
      </c>
      <c r="T14" s="20"/>
      <c r="U14" s="22">
        <f>IF(G52=0,"n/a",G14/G52)</f>
        <v>1.1826033431434781</v>
      </c>
      <c r="V14" s="20"/>
      <c r="W14" s="22">
        <f>IF(M52=0,"n/a",M14/M52)</f>
        <v>1.1094489895407413</v>
      </c>
    </row>
    <row r="15" spans="1:23" ht="7" customHeight="1" x14ac:dyDescent="0.25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5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5">
      <c r="C17" s="5" t="s">
        <v>18</v>
      </c>
      <c r="E17" s="21">
        <v>2172621.38</v>
      </c>
      <c r="F17" s="16"/>
      <c r="G17" s="21">
        <v>3297000</v>
      </c>
      <c r="H17" s="16"/>
      <c r="I17" s="21">
        <f>E17-G17</f>
        <v>-1124378.6200000001</v>
      </c>
      <c r="K17" s="18">
        <f>IF(G17=0,"n/a",IF(AND(I17/G17&lt;1,I17/G17&gt;-1),I17/G17,"n/a"))</f>
        <v>-0.34103082195935702</v>
      </c>
      <c r="M17" s="21">
        <v>2851025.89</v>
      </c>
      <c r="N17" s="16"/>
      <c r="O17" s="21">
        <f>E17-M17</f>
        <v>-678404.51000000024</v>
      </c>
      <c r="Q17" s="18">
        <f>IF(M17=0,"n/a",IF(AND(O17/M17&lt;1,O17/M17&gt;-1),O17/M17,"n/a"))</f>
        <v>-0.23795101699339538</v>
      </c>
      <c r="S17" s="22">
        <f>IF(E55=0,"n/a",E17/E55)</f>
        <v>0.56220262953809319</v>
      </c>
      <c r="T17" s="20"/>
      <c r="U17" s="22">
        <f>IF(G55=0,"n/a",G17/G55)</f>
        <v>0.67107673519234678</v>
      </c>
      <c r="V17" s="20"/>
      <c r="W17" s="22">
        <f>IF(M55=0,"n/a",M17/M55)</f>
        <v>0.67678517144158679</v>
      </c>
    </row>
    <row r="18" spans="2:23" x14ac:dyDescent="0.25">
      <c r="C18" s="5" t="s">
        <v>19</v>
      </c>
      <c r="E18" s="23">
        <v>11233.57</v>
      </c>
      <c r="F18" s="27"/>
      <c r="G18" s="23">
        <v>184000</v>
      </c>
      <c r="H18" s="28"/>
      <c r="I18" s="23">
        <f>E18-G18</f>
        <v>-172766.43</v>
      </c>
      <c r="J18" s="29"/>
      <c r="K18" s="24">
        <f>IF(G18=0,"n/a",IF(AND(I18/G18&lt;1,I18/G18&gt;-1),I18/G18,"n/a"))</f>
        <v>-0.93894798913043476</v>
      </c>
      <c r="L18" s="30"/>
      <c r="M18" s="23">
        <v>63699.59</v>
      </c>
      <c r="N18" s="31"/>
      <c r="O18" s="23">
        <f>E18-M18</f>
        <v>-52466.02</v>
      </c>
      <c r="Q18" s="24">
        <f>IF(M18=0,"n/a",IF(AND(O18/M18&lt;1,O18/M18&gt;-1),O18/M18,"n/a"))</f>
        <v>-0.8236476875282871</v>
      </c>
      <c r="S18" s="25">
        <f>IF(E56=0,"n/a",E18/E56)</f>
        <v>0.43473568111455108</v>
      </c>
      <c r="T18" s="20"/>
      <c r="U18" s="25">
        <f>IF(G56=0,"n/a",G18/G56)</f>
        <v>0.80349344978165937</v>
      </c>
      <c r="V18" s="20"/>
      <c r="W18" s="25">
        <f>IF(M56=0,"n/a",M18/M56)</f>
        <v>0.7149866430206977</v>
      </c>
    </row>
    <row r="19" spans="2:23" ht="7" customHeight="1" x14ac:dyDescent="0.25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5">
      <c r="C20" s="5" t="s">
        <v>20</v>
      </c>
      <c r="E20" s="23">
        <f>SUM(E17:E18)</f>
        <v>2183854.9499999997</v>
      </c>
      <c r="F20" s="27"/>
      <c r="G20" s="23">
        <f>SUM(G17:G18)</f>
        <v>3481000</v>
      </c>
      <c r="H20" s="28"/>
      <c r="I20" s="23">
        <f>E20-G20</f>
        <v>-1297145.0500000003</v>
      </c>
      <c r="J20" s="29"/>
      <c r="K20" s="24">
        <f>IF(G20=0,"n/a",IF(AND(I20/G20&lt;1,I20/G20&gt;-1),I20/G20,"n/a"))</f>
        <v>-0.37263575122091364</v>
      </c>
      <c r="L20" s="30"/>
      <c r="M20" s="23">
        <f>SUM(M17:M18)</f>
        <v>2914725.48</v>
      </c>
      <c r="N20" s="31"/>
      <c r="O20" s="23">
        <f>E20-M20</f>
        <v>-730870.53000000026</v>
      </c>
      <c r="Q20" s="24">
        <f>IF(M20=0,"n/a",IF(AND(O20/M20&lt;1,O20/M20&gt;-1),O20/M20,"n/a"))</f>
        <v>-0.25075106901662664</v>
      </c>
      <c r="S20" s="25">
        <f>IF(E58=0,"n/a",E20/E58)</f>
        <v>0.56135597807995785</v>
      </c>
      <c r="T20" s="20"/>
      <c r="U20" s="25">
        <f>IF(G58=0,"n/a",G20/G58)</f>
        <v>0.67697394010112799</v>
      </c>
      <c r="V20" s="20"/>
      <c r="W20" s="25">
        <f>IF(M58=0,"n/a",M20/M58)</f>
        <v>0.67757635888939538</v>
      </c>
    </row>
    <row r="21" spans="2:23" ht="7" customHeight="1" x14ac:dyDescent="0.25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5">
      <c r="C22" s="5" t="s">
        <v>21</v>
      </c>
      <c r="E22" s="21">
        <f>E14+E20</f>
        <v>101334172.77000001</v>
      </c>
      <c r="F22" s="32"/>
      <c r="G22" s="21">
        <f>G14+G20</f>
        <v>126441000</v>
      </c>
      <c r="H22" s="32"/>
      <c r="I22" s="21">
        <f>E22-G22</f>
        <v>-25106827.229999989</v>
      </c>
      <c r="J22" s="33"/>
      <c r="K22" s="18">
        <f>IF(G22=0,"n/a",IF(AND(I22/G22&lt;1,I22/G22&gt;-1),I22/G22,"n/a"))</f>
        <v>-0.19856555413196661</v>
      </c>
      <c r="L22" s="33"/>
      <c r="M22" s="21">
        <f>M14+M20</f>
        <v>114022039.99999999</v>
      </c>
      <c r="N22" s="32"/>
      <c r="O22" s="21">
        <f>E22-M22</f>
        <v>-12687867.229999974</v>
      </c>
      <c r="Q22" s="18">
        <f>IF(M22=0,"n/a",IF(AND(O22/M22&lt;1,O22/M22&gt;-1),O22/M22,"n/a"))</f>
        <v>-0.1112755676884923</v>
      </c>
      <c r="S22" s="22">
        <f>IF(E60=0,"n/a",E22/E60)</f>
        <v>0.95693476763194218</v>
      </c>
      <c r="T22" s="20"/>
      <c r="U22" s="22">
        <f>IF(G60=0,"n/a",G22/G60)</f>
        <v>1.1587759815242493</v>
      </c>
      <c r="V22" s="20"/>
      <c r="W22" s="22">
        <f>IF(M60=0,"n/a",M22/M60)</f>
        <v>1.0916623211266885</v>
      </c>
    </row>
    <row r="23" spans="2:23" ht="7" customHeight="1" x14ac:dyDescent="0.25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5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5">
      <c r="C25" s="5" t="s">
        <v>23</v>
      </c>
      <c r="E25" s="21">
        <v>550928.06999999995</v>
      </c>
      <c r="F25" s="32"/>
      <c r="G25" s="21">
        <v>479000</v>
      </c>
      <c r="H25" s="32"/>
      <c r="I25" s="21">
        <f>E25-G25</f>
        <v>71928.069999999949</v>
      </c>
      <c r="J25" s="33"/>
      <c r="K25" s="18">
        <f>IF(G25=0,"n/a",IF(AND(I25/G25&lt;1,I25/G25&gt;-1),I25/G25,"n/a"))</f>
        <v>0.15016298538622119</v>
      </c>
      <c r="L25" s="33"/>
      <c r="M25" s="21">
        <v>545222.28</v>
      </c>
      <c r="N25" s="32"/>
      <c r="O25" s="21">
        <f>E25-M25</f>
        <v>5705.7899999999208</v>
      </c>
      <c r="Q25" s="18">
        <f>IF(M25=0,"n/a",IF(AND(O25/M25&lt;1,O25/M25&gt;-1),O25/M25,"n/a"))</f>
        <v>1.0465071236633837E-2</v>
      </c>
      <c r="S25" s="22">
        <f>IF(E63=0,"n/a",E25/E63)</f>
        <v>0.10885626133655794</v>
      </c>
      <c r="T25" s="20"/>
      <c r="U25" s="22">
        <f>IF(G63=0,"n/a",G25/G63)</f>
        <v>8.5064819747824538E-2</v>
      </c>
      <c r="V25" s="20"/>
      <c r="W25" s="22">
        <f>IF(M63=0,"n/a",M25/M63)</f>
        <v>0.11085455569817319</v>
      </c>
    </row>
    <row r="26" spans="2:23" x14ac:dyDescent="0.25">
      <c r="C26" s="5" t="s">
        <v>24</v>
      </c>
      <c r="E26" s="23">
        <v>1099900.93</v>
      </c>
      <c r="F26" s="27"/>
      <c r="G26" s="23">
        <v>889000</v>
      </c>
      <c r="H26" s="28"/>
      <c r="I26" s="23">
        <f>E26-G26</f>
        <v>210900.92999999993</v>
      </c>
      <c r="J26" s="29"/>
      <c r="K26" s="24">
        <f>IF(G26=0,"n/a",IF(AND(I26/G26&lt;1,I26/G26&gt;-1),I26/G26,"n/a"))</f>
        <v>0.23723389201349823</v>
      </c>
      <c r="L26" s="30"/>
      <c r="M26" s="23">
        <v>1016953.67</v>
      </c>
      <c r="N26" s="31"/>
      <c r="O26" s="23">
        <f>E26-M26</f>
        <v>82947.259999999893</v>
      </c>
      <c r="Q26" s="24">
        <f>IF(M26=0,"n/a",IF(AND(O26/M26&lt;1,O26/M26&gt;-1),O26/M26,"n/a"))</f>
        <v>8.1564443343815157E-2</v>
      </c>
      <c r="S26" s="25">
        <f>IF(E64=0,"n/a",E26/E64)</f>
        <v>7.3982862949401457E-2</v>
      </c>
      <c r="T26" s="20"/>
      <c r="U26" s="25">
        <f>IF(G64=0,"n/a",G26/G64)</f>
        <v>6.1187968889806592E-2</v>
      </c>
      <c r="V26" s="20"/>
      <c r="W26" s="25">
        <f>IF(M64=0,"n/a",M26/M64)</f>
        <v>7.1088503346869197E-2</v>
      </c>
    </row>
    <row r="27" spans="2:23" ht="7" customHeight="1" x14ac:dyDescent="0.25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5">
      <c r="C28" s="5" t="s">
        <v>25</v>
      </c>
      <c r="E28" s="23">
        <f>SUM(E25:E26)</f>
        <v>1650829</v>
      </c>
      <c r="F28" s="27"/>
      <c r="G28" s="23">
        <f>SUM(G25:G26)</f>
        <v>1368000</v>
      </c>
      <c r="H28" s="28"/>
      <c r="I28" s="23">
        <f>E28-G28</f>
        <v>282829</v>
      </c>
      <c r="J28" s="29"/>
      <c r="K28" s="24">
        <f>IF(G28=0,"n/a",IF(AND(I28/G28&lt;1,I28/G28&gt;-1),I28/G28,"n/a"))</f>
        <v>0.20674634502923978</v>
      </c>
      <c r="L28" s="30"/>
      <c r="M28" s="23">
        <f>SUM(M25:M26)</f>
        <v>1562175.9500000002</v>
      </c>
      <c r="N28" s="31"/>
      <c r="O28" s="23">
        <f>E28-M28</f>
        <v>88653.049999999814</v>
      </c>
      <c r="Q28" s="24">
        <f>IF(M28=0,"n/a",IF(AND(O28/M28&lt;1,O28/M28&gt;-1),O28/M28,"n/a"))</f>
        <v>5.6749721438228394E-2</v>
      </c>
      <c r="S28" s="25">
        <f>IF(E66=0,"n/a",E28/E66)</f>
        <v>8.2839552270824179E-2</v>
      </c>
      <c r="T28" s="20"/>
      <c r="U28" s="25">
        <f>IF(G66=0,"n/a",G28/G66)</f>
        <v>6.7857142857142852E-2</v>
      </c>
      <c r="V28" s="20"/>
      <c r="W28" s="25">
        <f>IF(M66=0,"n/a",M28/M66)</f>
        <v>8.126253133092827E-2</v>
      </c>
    </row>
    <row r="29" spans="2:23" ht="7" customHeight="1" x14ac:dyDescent="0.25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5">
      <c r="C30" s="5" t="s">
        <v>26</v>
      </c>
      <c r="E30" s="21">
        <f>E22+E28</f>
        <v>102985001.77000001</v>
      </c>
      <c r="F30" s="32"/>
      <c r="G30" s="21">
        <f>G22+G28</f>
        <v>127809000</v>
      </c>
      <c r="H30" s="32"/>
      <c r="I30" s="21">
        <f>E30-G30</f>
        <v>-24823998.229999989</v>
      </c>
      <c r="J30" s="33"/>
      <c r="K30" s="18">
        <f>IF(G30=0,"n/a",IF(AND(I30/G30&lt;1,I30/G30&gt;-1),I30/G30,"n/a"))</f>
        <v>-0.19422730973562105</v>
      </c>
      <c r="L30" s="33"/>
      <c r="M30" s="21">
        <f>M22+M28</f>
        <v>115584215.94999999</v>
      </c>
      <c r="N30" s="32"/>
      <c r="O30" s="21">
        <f>E30-M30</f>
        <v>-12599214.179999977</v>
      </c>
      <c r="Q30" s="18">
        <f>IF(M30=0,"n/a",IF(AND(O30/M30&lt;1,O30/M30&gt;-1),O30/M30,"n/a"))</f>
        <v>-0.10900462555761256</v>
      </c>
      <c r="S30" s="19">
        <f>IF(E68=0,"n/a",E30/E68)</f>
        <v>0.81849383363835948</v>
      </c>
      <c r="T30" s="20"/>
      <c r="U30" s="19">
        <f>IF(G68=0,"n/a",G30/G68)</f>
        <v>0.98865218602060712</v>
      </c>
      <c r="V30" s="20"/>
      <c r="W30" s="19">
        <f>IF(M68=0,"n/a",M30/M68)</f>
        <v>0.93460368993112108</v>
      </c>
    </row>
    <row r="31" spans="2:23" ht="7" customHeight="1" x14ac:dyDescent="0.25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5">
      <c r="B32" s="5" t="s">
        <v>27</v>
      </c>
      <c r="E32" s="21">
        <v>1017288.32</v>
      </c>
      <c r="F32" s="32"/>
      <c r="G32" s="21">
        <v>-2087000</v>
      </c>
      <c r="H32" s="32"/>
      <c r="I32" s="21">
        <f>E32-G32</f>
        <v>3104288.32</v>
      </c>
      <c r="J32" s="33"/>
      <c r="K32" s="18" t="str">
        <f>IF(G32=0,"n/a",IF(AND(I32/G32&lt;1,I32/G32&gt;-1),I32/G32,"n/a"))</f>
        <v>n/a</v>
      </c>
      <c r="L32" s="33"/>
      <c r="M32" s="21">
        <v>1738766.44</v>
      </c>
      <c r="N32" s="32"/>
      <c r="O32" s="21">
        <f>E32-M32</f>
        <v>-721478.12</v>
      </c>
      <c r="Q32" s="18">
        <f>IF(M32=0,"n/a",IF(AND(O32/M32&lt;1,O32/M32&gt;-1),O32/M32,"n/a"))</f>
        <v>-0.4149367640198991</v>
      </c>
      <c r="S32" s="34"/>
      <c r="T32" s="34"/>
      <c r="U32" s="34"/>
      <c r="V32" s="34"/>
      <c r="W32" s="34"/>
    </row>
    <row r="33" spans="1:23" x14ac:dyDescent="0.25">
      <c r="B33" s="5" t="s">
        <v>28</v>
      </c>
      <c r="E33" s="23">
        <v>933712.04</v>
      </c>
      <c r="F33" s="27"/>
      <c r="G33" s="23">
        <v>1190000</v>
      </c>
      <c r="H33" s="28"/>
      <c r="I33" s="23">
        <f>E33-G33</f>
        <v>-256287.95999999996</v>
      </c>
      <c r="J33" s="29"/>
      <c r="K33" s="24">
        <f>IF(G33=0,"n/a",IF(AND(I33/G33&lt;1,I33/G33&gt;-1),I33/G33,"n/a"))</f>
        <v>-0.21536803361344534</v>
      </c>
      <c r="L33" s="30"/>
      <c r="M33" s="23">
        <v>1053534.83</v>
      </c>
      <c r="N33" s="31"/>
      <c r="O33" s="23">
        <f>E33-M33</f>
        <v>-119822.79000000004</v>
      </c>
      <c r="Q33" s="24">
        <f>IF(M33=0,"n/a",IF(AND(O33/M33&lt;1,O33/M33&gt;-1),O33/M33,"n/a"))</f>
        <v>-0.11373405661396124</v>
      </c>
    </row>
    <row r="34" spans="1:23" ht="7" customHeight="1" x14ac:dyDescent="0.25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3">
      <c r="C35" s="5" t="s">
        <v>29</v>
      </c>
      <c r="E35" s="37">
        <f>SUM(E30:E33)</f>
        <v>104936002.13000001</v>
      </c>
      <c r="F35" s="38"/>
      <c r="G35" s="37">
        <f>SUM(G30:G33)</f>
        <v>126912000</v>
      </c>
      <c r="H35" s="32"/>
      <c r="I35" s="37">
        <f>E35-G35</f>
        <v>-21975997.86999999</v>
      </c>
      <c r="J35" s="33"/>
      <c r="K35" s="39">
        <f>IF(G35=0,"n/a",IF(AND(I35/G35&lt;1,I35/G35&gt;-1),I35/G35,"n/a"))</f>
        <v>-0.1731593377300806</v>
      </c>
      <c r="L35" s="33"/>
      <c r="M35" s="37">
        <f>SUM(M30:M33)</f>
        <v>118376517.21999998</v>
      </c>
      <c r="N35" s="32"/>
      <c r="O35" s="37">
        <f>E35-M35</f>
        <v>-13440515.089999974</v>
      </c>
      <c r="Q35" s="39">
        <f>IF(M35=0,"n/a",IF(AND(O35/M35&lt;1,O35/M35&gt;-1),O35/M35,"n/a"))</f>
        <v>-0.11354038288709822</v>
      </c>
    </row>
    <row r="36" spans="1:23" ht="12" thickTop="1" x14ac:dyDescent="0.25">
      <c r="E36" s="35"/>
      <c r="F36" s="32"/>
      <c r="G36" s="35"/>
      <c r="H36" s="16"/>
      <c r="I36" s="35"/>
      <c r="M36" s="35"/>
      <c r="N36" s="16"/>
      <c r="O36" s="35"/>
    </row>
    <row r="37" spans="1:23" x14ac:dyDescent="0.25">
      <c r="C37" s="5" t="s">
        <v>30</v>
      </c>
      <c r="E37" s="14">
        <v>3773768.64</v>
      </c>
      <c r="F37" s="14"/>
      <c r="G37" s="14">
        <v>5257519.1399999997</v>
      </c>
      <c r="H37" s="40"/>
      <c r="I37" s="41"/>
      <c r="J37" s="40"/>
      <c r="K37" s="42"/>
      <c r="L37" s="40"/>
      <c r="M37" s="14">
        <v>0</v>
      </c>
      <c r="N37" s="16"/>
      <c r="O37" s="35"/>
    </row>
    <row r="38" spans="1:23" x14ac:dyDescent="0.25">
      <c r="C38" s="5" t="s">
        <v>31</v>
      </c>
      <c r="E38" s="21">
        <v>1586970.56</v>
      </c>
      <c r="F38" s="35"/>
      <c r="G38" s="21">
        <v>1376275.753</v>
      </c>
      <c r="H38" s="16"/>
      <c r="I38" s="35"/>
      <c r="M38" s="21">
        <v>1318804.95</v>
      </c>
      <c r="N38" s="16"/>
      <c r="O38" s="35"/>
    </row>
    <row r="39" spans="1:23" x14ac:dyDescent="0.25">
      <c r="C39" s="5" t="s">
        <v>32</v>
      </c>
      <c r="E39" s="21">
        <v>790295</v>
      </c>
      <c r="F39" s="16"/>
      <c r="G39" s="21">
        <v>603936.23600000003</v>
      </c>
      <c r="H39" s="16"/>
      <c r="I39" s="35"/>
      <c r="M39" s="21">
        <v>620354.31999999995</v>
      </c>
      <c r="N39" s="16"/>
      <c r="O39" s="35"/>
    </row>
    <row r="40" spans="1:23" x14ac:dyDescent="0.25">
      <c r="C40" s="5" t="s">
        <v>33</v>
      </c>
      <c r="E40" s="21">
        <v>-352942.62</v>
      </c>
      <c r="F40" s="16"/>
      <c r="G40" s="21">
        <v>-341955.77899999998</v>
      </c>
      <c r="H40" s="16"/>
      <c r="I40" s="35"/>
      <c r="M40" s="21">
        <v>-345760.89</v>
      </c>
      <c r="N40" s="16"/>
      <c r="O40" s="35"/>
    </row>
    <row r="41" spans="1:23" x14ac:dyDescent="0.25">
      <c r="C41" s="5" t="s">
        <v>34</v>
      </c>
      <c r="E41" s="21">
        <v>2636766.2400000002</v>
      </c>
      <c r="F41" s="16"/>
      <c r="G41" s="21">
        <v>2238993.912</v>
      </c>
      <c r="H41" s="16"/>
      <c r="I41" s="35"/>
      <c r="K41" s="43"/>
      <c r="M41" s="21">
        <v>2617858.3289999999</v>
      </c>
      <c r="N41" s="16"/>
      <c r="O41" s="35"/>
    </row>
    <row r="42" spans="1:23" x14ac:dyDescent="0.25">
      <c r="C42" s="5" t="s">
        <v>35</v>
      </c>
      <c r="E42" s="21">
        <v>-205115.17</v>
      </c>
      <c r="F42" s="16"/>
      <c r="G42" s="44">
        <v>0</v>
      </c>
      <c r="H42" s="16"/>
      <c r="I42" s="35"/>
      <c r="K42" s="43"/>
      <c r="M42" s="44">
        <v>0</v>
      </c>
      <c r="N42" s="16"/>
      <c r="O42" s="35"/>
    </row>
    <row r="43" spans="1:23" x14ac:dyDescent="0.25">
      <c r="C43" s="5" t="s">
        <v>36</v>
      </c>
      <c r="E43" s="21">
        <v>3862470.01</v>
      </c>
      <c r="F43" s="16"/>
      <c r="G43" s="44">
        <v>0</v>
      </c>
      <c r="H43" s="16"/>
      <c r="I43" s="35"/>
      <c r="K43" s="43"/>
      <c r="M43" s="44">
        <v>0</v>
      </c>
      <c r="N43" s="16"/>
      <c r="O43" s="35"/>
    </row>
    <row r="44" spans="1:23" x14ac:dyDescent="0.25">
      <c r="C44" s="5" t="s">
        <v>37</v>
      </c>
      <c r="E44" s="21">
        <v>840855.67</v>
      </c>
      <c r="F44" s="16"/>
      <c r="G44" s="21">
        <v>1363432.4750000001</v>
      </c>
      <c r="H44" s="16"/>
      <c r="I44" s="35"/>
      <c r="K44" s="43"/>
      <c r="M44" s="49">
        <v>241925</v>
      </c>
      <c r="N44" s="16"/>
      <c r="O44" s="35"/>
    </row>
    <row r="45" spans="1:23" x14ac:dyDescent="0.25">
      <c r="E45" s="45"/>
      <c r="F45" s="16"/>
      <c r="G45" s="16"/>
      <c r="H45" s="16"/>
      <c r="I45" s="16"/>
      <c r="M45" s="16"/>
      <c r="N45" s="16"/>
      <c r="O45" s="16"/>
    </row>
    <row r="46" spans="1:23" ht="13" x14ac:dyDescent="0.3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x14ac:dyDescent="0.25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5">
      <c r="C48" s="5" t="s">
        <v>13</v>
      </c>
      <c r="E48" s="45">
        <v>72490213</v>
      </c>
      <c r="F48" s="16"/>
      <c r="G48" s="45">
        <v>72964000</v>
      </c>
      <c r="H48" s="46"/>
      <c r="I48" s="45">
        <f>E48-G48</f>
        <v>-473787</v>
      </c>
      <c r="K48" s="18">
        <f>IF(G48=0,"n/a",IF(AND(I48/G48&lt;1,I48/G48&gt;-1),I48/G48,"n/a"))</f>
        <v>-6.4934351186886688E-3</v>
      </c>
      <c r="M48" s="45">
        <v>68595874</v>
      </c>
      <c r="N48" s="46"/>
      <c r="O48" s="45">
        <f>E48-M48</f>
        <v>3894339</v>
      </c>
      <c r="Q48" s="18">
        <f>IF(M48=0,"n/a",IF(AND(O48/M48&lt;1,O48/M48&gt;-1),O48/M48,"n/a"))</f>
        <v>5.6772204695576881E-2</v>
      </c>
    </row>
    <row r="49" spans="2:23" x14ac:dyDescent="0.25">
      <c r="C49" s="5" t="s">
        <v>14</v>
      </c>
      <c r="E49" s="45">
        <v>27130383</v>
      </c>
      <c r="F49" s="16"/>
      <c r="G49" s="45">
        <v>28296000</v>
      </c>
      <c r="H49" s="46"/>
      <c r="I49" s="45">
        <f>E49-G49</f>
        <v>-1165617</v>
      </c>
      <c r="K49" s="18">
        <f>IF(G49=0,"n/a",IF(AND(I49/G49&lt;1,I49/G49&gt;-1),I49/G49,"n/a"))</f>
        <v>-4.1193702290076337E-2</v>
      </c>
      <c r="M49" s="45">
        <v>28283176</v>
      </c>
      <c r="N49" s="46"/>
      <c r="O49" s="45">
        <f>E49-M49</f>
        <v>-1152793</v>
      </c>
      <c r="Q49" s="18">
        <f>IF(M49=0,"n/a",IF(AND(O49/M49&lt;1,O49/M49&gt;-1),O49/M49,"n/a"))</f>
        <v>-4.0758965683344757E-2</v>
      </c>
    </row>
    <row r="50" spans="2:23" x14ac:dyDescent="0.25">
      <c r="C50" s="5" t="s">
        <v>15</v>
      </c>
      <c r="E50" s="47">
        <v>2383629</v>
      </c>
      <c r="F50" s="16"/>
      <c r="G50" s="47">
        <v>2714000</v>
      </c>
      <c r="H50" s="46"/>
      <c r="I50" s="47">
        <f>E50-G50</f>
        <v>-330371</v>
      </c>
      <c r="K50" s="24">
        <f>IF(G50=0,"n/a",IF(AND(I50/G50&lt;1,I50/G50&gt;-1),I50/G50,"n/a"))</f>
        <v>-0.12172844509948416</v>
      </c>
      <c r="M50" s="47">
        <v>3267343</v>
      </c>
      <c r="N50" s="46"/>
      <c r="O50" s="47">
        <f>E50-M50</f>
        <v>-883714</v>
      </c>
      <c r="Q50" s="24">
        <f>IF(M50=0,"n/a",IF(AND(O50/M50&lt;1,O50/M50&gt;-1),O50/M50,"n/a"))</f>
        <v>-0.27046869581797811</v>
      </c>
    </row>
    <row r="51" spans="2:23" ht="7" customHeight="1" x14ac:dyDescent="0.25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5">
      <c r="C52" s="5" t="s">
        <v>16</v>
      </c>
      <c r="E52" s="45">
        <f>SUM(E48:E50)</f>
        <v>102004225</v>
      </c>
      <c r="F52" s="16"/>
      <c r="G52" s="45">
        <f>SUM(G48:G50)</f>
        <v>103974000</v>
      </c>
      <c r="H52" s="46"/>
      <c r="I52" s="45">
        <f>E52-G52</f>
        <v>-1969775</v>
      </c>
      <c r="K52" s="18">
        <f>IF(G52=0,"n/a",IF(AND(I52/G52&lt;1,I52/G52&gt;-1),I52/G52,"n/a"))</f>
        <v>-1.8944880450881951E-2</v>
      </c>
      <c r="M52" s="45">
        <f>SUM(M48:M50)</f>
        <v>100146393</v>
      </c>
      <c r="N52" s="46"/>
      <c r="O52" s="45">
        <f>E52-M52</f>
        <v>1857832</v>
      </c>
      <c r="Q52" s="18">
        <f>IF(M52=0,"n/a",IF(AND(O52/M52&lt;1,O52/M52&gt;-1),O52/M52,"n/a"))</f>
        <v>1.8551162396832407E-2</v>
      </c>
    </row>
    <row r="53" spans="2:23" ht="7" customHeight="1" x14ac:dyDescent="0.25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5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5">
      <c r="C55" s="5" t="s">
        <v>18</v>
      </c>
      <c r="E55" s="45">
        <v>3864481</v>
      </c>
      <c r="F55" s="16"/>
      <c r="G55" s="45">
        <v>4913000</v>
      </c>
      <c r="H55" s="46"/>
      <c r="I55" s="45">
        <f>E55-G55</f>
        <v>-1048519</v>
      </c>
      <c r="K55" s="18">
        <f>IF(G55=0,"n/a",IF(AND(I55/G55&lt;1,I55/G55&gt;-1),I55/G55,"n/a"))</f>
        <v>-0.21341726032973743</v>
      </c>
      <c r="M55" s="45">
        <v>4212601</v>
      </c>
      <c r="N55" s="46"/>
      <c r="O55" s="45">
        <f t="shared" ref="O55:O60" si="0">E55-M55</f>
        <v>-348120</v>
      </c>
      <c r="Q55" s="18">
        <f>IF(M55=0,"n/a",IF(AND(O55/M55&lt;1,O55/M55&gt;-1),O55/M55,"n/a"))</f>
        <v>-8.2637781266253318E-2</v>
      </c>
    </row>
    <row r="56" spans="2:23" x14ac:dyDescent="0.25">
      <c r="C56" s="5" t="s">
        <v>19</v>
      </c>
      <c r="E56" s="47">
        <v>25840</v>
      </c>
      <c r="F56" s="16"/>
      <c r="G56" s="47">
        <v>229000</v>
      </c>
      <c r="H56" s="46"/>
      <c r="I56" s="47">
        <f>E56-G56</f>
        <v>-203160</v>
      </c>
      <c r="K56" s="24">
        <f>IF(G56=0,"n/a",IF(AND(I56/G56&lt;1,I56/G56&gt;-1),I56/G56,"n/a"))</f>
        <v>-0.88716157205240176</v>
      </c>
      <c r="M56" s="47">
        <v>89092</v>
      </c>
      <c r="N56" s="46"/>
      <c r="O56" s="47">
        <f t="shared" si="0"/>
        <v>-63252</v>
      </c>
      <c r="Q56" s="24">
        <f>IF(M56=0,"n/a",IF(AND(O56/M56&lt;1,O56/M56&gt;-1),O56/M56,"n/a"))</f>
        <v>-0.70996273515018182</v>
      </c>
    </row>
    <row r="57" spans="2:23" ht="7" customHeight="1" x14ac:dyDescent="0.25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5">
      <c r="C58" s="5" t="s">
        <v>20</v>
      </c>
      <c r="E58" s="47">
        <f>SUM(E55:E56)</f>
        <v>3890321</v>
      </c>
      <c r="F58" s="16"/>
      <c r="G58" s="47">
        <f>SUM(G55:G56)</f>
        <v>5142000</v>
      </c>
      <c r="H58" s="46"/>
      <c r="I58" s="47">
        <f>E58-G58</f>
        <v>-1251679</v>
      </c>
      <c r="K58" s="24">
        <f>IF(G58=0,"n/a",IF(AND(I58/G58&lt;1,I58/G58&gt;-1),I58/G58,"n/a"))</f>
        <v>-0.24342259821081291</v>
      </c>
      <c r="M58" s="47">
        <f>SUM(M55:M56)</f>
        <v>4301693</v>
      </c>
      <c r="N58" s="46"/>
      <c r="O58" s="47">
        <f t="shared" si="0"/>
        <v>-411372</v>
      </c>
      <c r="Q58" s="24">
        <f>IF(M58=0,"n/a",IF(AND(O58/M58&lt;1,O58/M58&gt;-1),O58/M58,"n/a"))</f>
        <v>-9.563025534365191E-2</v>
      </c>
    </row>
    <row r="59" spans="2:23" ht="7" customHeight="1" x14ac:dyDescent="0.25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5">
      <c r="C60" s="5" t="s">
        <v>41</v>
      </c>
      <c r="E60" s="45">
        <f>E52+E58</f>
        <v>105894546</v>
      </c>
      <c r="F60" s="16"/>
      <c r="G60" s="45">
        <f>G52+G58</f>
        <v>109116000</v>
      </c>
      <c r="H60" s="46"/>
      <c r="I60" s="45">
        <f>E60-G60</f>
        <v>-3221454</v>
      </c>
      <c r="K60" s="18">
        <f>IF(G60=0,"n/a",IF(AND(I60/G60&lt;1,I60/G60&gt;-1),I60/G60,"n/a"))</f>
        <v>-2.9523204662927526E-2</v>
      </c>
      <c r="M60" s="45">
        <f>M52+M58</f>
        <v>104448086</v>
      </c>
      <c r="N60" s="46"/>
      <c r="O60" s="45">
        <f t="shared" si="0"/>
        <v>1446460</v>
      </c>
      <c r="Q60" s="18">
        <f>IF(M60=0,"n/a",IF(AND(O60/M60&lt;1,O60/M60&gt;-1),O60/M60,"n/a"))</f>
        <v>1.3848602261605827E-2</v>
      </c>
    </row>
    <row r="61" spans="2:23" ht="7" customHeight="1" x14ac:dyDescent="0.25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5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5">
      <c r="C63" s="5" t="s">
        <v>23</v>
      </c>
      <c r="E63" s="45">
        <v>5061060</v>
      </c>
      <c r="F63" s="16"/>
      <c r="G63" s="45">
        <v>5631000</v>
      </c>
      <c r="H63" s="46"/>
      <c r="I63" s="45">
        <f>E63-G63</f>
        <v>-569940</v>
      </c>
      <c r="K63" s="18">
        <f>IF(G63=0,"n/a",IF(AND(I63/G63&lt;1,I63/G63&gt;-1),I63/G63,"n/a"))</f>
        <v>-0.10121470431539691</v>
      </c>
      <c r="M63" s="45">
        <v>4918357</v>
      </c>
      <c r="N63" s="46"/>
      <c r="O63" s="45">
        <f t="shared" ref="O63:O68" si="1">E63-M63</f>
        <v>142703</v>
      </c>
      <c r="Q63" s="18">
        <f>IF(M63=0,"n/a",IF(AND(O63/M63&lt;1,O63/M63&gt;-1),O63/M63,"n/a"))</f>
        <v>2.9014363943080993E-2</v>
      </c>
    </row>
    <row r="64" spans="2:23" x14ac:dyDescent="0.25">
      <c r="C64" s="5" t="s">
        <v>24</v>
      </c>
      <c r="E64" s="47">
        <v>14866969</v>
      </c>
      <c r="F64" s="16"/>
      <c r="G64" s="47">
        <v>14529000</v>
      </c>
      <c r="H64" s="46"/>
      <c r="I64" s="47">
        <f>E64-G64</f>
        <v>337969</v>
      </c>
      <c r="K64" s="24">
        <f>IF(G64=0,"n/a",IF(AND(I64/G64&lt;1,I64/G64&gt;-1),I64/G64,"n/a"))</f>
        <v>2.326168352949274E-2</v>
      </c>
      <c r="M64" s="47">
        <v>14305459</v>
      </c>
      <c r="N64" s="46"/>
      <c r="O64" s="47">
        <f t="shared" si="1"/>
        <v>561510</v>
      </c>
      <c r="Q64" s="24">
        <f>IF(M64=0,"n/a",IF(AND(O64/M64&lt;1,O64/M64&gt;-1),O64/M64,"n/a"))</f>
        <v>3.9251449394248725E-2</v>
      </c>
    </row>
    <row r="65" spans="1:23" ht="7" customHeight="1" x14ac:dyDescent="0.25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5">
      <c r="C66" s="5" t="s">
        <v>25</v>
      </c>
      <c r="E66" s="47">
        <f>SUM(E63:E64)</f>
        <v>19928029</v>
      </c>
      <c r="F66" s="16"/>
      <c r="G66" s="47">
        <f>SUM(G63:G64)</f>
        <v>20160000</v>
      </c>
      <c r="H66" s="46"/>
      <c r="I66" s="47">
        <f>E66-G66</f>
        <v>-231971</v>
      </c>
      <c r="K66" s="24">
        <f>IF(G66=0,"n/a",IF(AND(I66/G66&lt;1,I66/G66&gt;-1),I66/G66,"n/a"))</f>
        <v>-1.1506498015873015E-2</v>
      </c>
      <c r="M66" s="47">
        <f>SUM(M63:M64)</f>
        <v>19223816</v>
      </c>
      <c r="N66" s="46"/>
      <c r="O66" s="47">
        <f t="shared" si="1"/>
        <v>704213</v>
      </c>
      <c r="Q66" s="24">
        <f>IF(M66=0,"n/a",IF(AND(O66/M66&lt;1,O66/M66&gt;-1),O66/M66,"n/a"))</f>
        <v>3.6632321075066469E-2</v>
      </c>
    </row>
    <row r="67" spans="1:23" ht="7" customHeight="1" x14ac:dyDescent="0.25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3">
      <c r="C68" s="5" t="s">
        <v>43</v>
      </c>
      <c r="E68" s="48">
        <f>E60+E66</f>
        <v>125822575</v>
      </c>
      <c r="F68" s="16"/>
      <c r="G68" s="48">
        <f>G60+G66</f>
        <v>129276000</v>
      </c>
      <c r="H68" s="46"/>
      <c r="I68" s="48">
        <f>E68-G68</f>
        <v>-3453425</v>
      </c>
      <c r="K68" s="39">
        <f>IF(G68=0,"n/a",IF(AND(I68/G68&lt;1,I68/G68&gt;-1),I68/G68,"n/a"))</f>
        <v>-2.6713581793991151E-2</v>
      </c>
      <c r="M68" s="48">
        <f>M60+M66</f>
        <v>123671902</v>
      </c>
      <c r="N68" s="46"/>
      <c r="O68" s="48">
        <f t="shared" si="1"/>
        <v>2150673</v>
      </c>
      <c r="Q68" s="39">
        <f>IF(M68=0,"n/a",IF(AND(O68/M68&lt;1,O68/M68&gt;-1),O68/M68,"n/a"))</f>
        <v>1.7390150593786454E-2</v>
      </c>
    </row>
    <row r="69" spans="1:23" ht="12" thickTop="1" x14ac:dyDescent="0.25"/>
    <row r="70" spans="1:23" ht="12.5" x14ac:dyDescent="0.25">
      <c r="C70" s="67" t="s">
        <v>44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3" ht="12.5" x14ac:dyDescent="0.25">
      <c r="A71" s="5" t="s">
        <v>3</v>
      </c>
      <c r="C71" s="67" t="s">
        <v>45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3" x14ac:dyDescent="0.25">
      <c r="A72" s="5" t="s">
        <v>3</v>
      </c>
    </row>
    <row r="73" spans="1:23" x14ac:dyDescent="0.25">
      <c r="A73" s="5" t="s">
        <v>3</v>
      </c>
    </row>
    <row r="74" spans="1:23" x14ac:dyDescent="0.25">
      <c r="A74" s="5" t="s">
        <v>3</v>
      </c>
    </row>
    <row r="75" spans="1:23" x14ac:dyDescent="0.25">
      <c r="A75" s="5" t="s">
        <v>3</v>
      </c>
    </row>
    <row r="76" spans="1:23" x14ac:dyDescent="0.25">
      <c r="A76" s="5" t="s">
        <v>3</v>
      </c>
    </row>
    <row r="77" spans="1:23" x14ac:dyDescent="0.25">
      <c r="A77" s="5" t="s">
        <v>3</v>
      </c>
    </row>
    <row r="78" spans="1:23" x14ac:dyDescent="0.25">
      <c r="A78" s="5" t="s">
        <v>3</v>
      </c>
    </row>
    <row r="79" spans="1:23" x14ac:dyDescent="0.25">
      <c r="A79" s="5" t="s">
        <v>3</v>
      </c>
    </row>
    <row r="80" spans="1:23" x14ac:dyDescent="0.25">
      <c r="A80" s="5" t="s">
        <v>3</v>
      </c>
    </row>
    <row r="81" spans="1:1" x14ac:dyDescent="0.25">
      <c r="A81" s="5" t="s">
        <v>3</v>
      </c>
    </row>
    <row r="82" spans="1:1" x14ac:dyDescent="0.25">
      <c r="A82" s="5" t="s">
        <v>3</v>
      </c>
    </row>
    <row r="83" spans="1:1" x14ac:dyDescent="0.25">
      <c r="A83" s="5" t="s">
        <v>3</v>
      </c>
    </row>
    <row r="84" spans="1:1" x14ac:dyDescent="0.25">
      <c r="A84" s="5" t="s">
        <v>3</v>
      </c>
    </row>
    <row r="85" spans="1:1" x14ac:dyDescent="0.25">
      <c r="A85" s="5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I40" sqref="I40"/>
    </sheetView>
  </sheetViews>
  <sheetFormatPr defaultColWidth="9.1796875" defaultRowHeight="11.5" x14ac:dyDescent="0.25"/>
  <cols>
    <col min="1" max="2" width="1.7265625" style="5" customWidth="1"/>
    <col min="3" max="3" width="9.1796875" style="5"/>
    <col min="4" max="4" width="23.81640625" style="5" customWidth="1"/>
    <col min="5" max="5" width="16.7265625" style="5" customWidth="1"/>
    <col min="6" max="6" width="0.81640625" style="5" customWidth="1"/>
    <col min="7" max="7" width="16.7265625" style="5" customWidth="1"/>
    <col min="8" max="8" width="0.81640625" style="5" customWidth="1"/>
    <col min="9" max="9" width="16.7265625" style="5" customWidth="1"/>
    <col min="10" max="10" width="0.81640625" style="5" customWidth="1"/>
    <col min="11" max="11" width="7.7265625" style="6" customWidth="1"/>
    <col min="12" max="12" width="0.81640625" style="5" customWidth="1"/>
    <col min="13" max="13" width="16.7265625" style="5" customWidth="1"/>
    <col min="14" max="14" width="0.81640625" style="5" customWidth="1"/>
    <col min="15" max="15" width="16.7265625" style="5" customWidth="1"/>
    <col min="16" max="16" width="0.81640625" style="5" customWidth="1"/>
    <col min="17" max="17" width="7.7265625" style="6" customWidth="1"/>
    <col min="18" max="18" width="0.81640625" style="5" customWidth="1"/>
    <col min="19" max="19" width="7.7265625" style="6" customWidth="1"/>
    <col min="20" max="20" width="0.81640625" style="6" customWidth="1"/>
    <col min="21" max="21" width="7.7265625" style="6" customWidth="1"/>
    <col min="22" max="22" width="0.81640625" style="6" customWidth="1"/>
    <col min="23" max="23" width="7.7265625" style="6" customWidth="1"/>
    <col min="24" max="16384" width="9.1796875" style="5"/>
  </cols>
  <sheetData>
    <row r="1" spans="1:23" s="1" customFormat="1" ht="14" x14ac:dyDescent="0.3">
      <c r="E1" s="69" t="s">
        <v>0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S1" s="2"/>
      <c r="T1" s="2"/>
      <c r="U1" s="2"/>
      <c r="V1" s="2"/>
      <c r="W1" s="2"/>
    </row>
    <row r="2" spans="1:23" s="1" customFormat="1" ht="14" x14ac:dyDescent="0.3"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S2" s="2"/>
      <c r="T2" s="2"/>
      <c r="U2" s="2"/>
      <c r="V2" s="2"/>
      <c r="W2" s="2"/>
    </row>
    <row r="3" spans="1:23" s="1" customFormat="1" ht="14" x14ac:dyDescent="0.3">
      <c r="E3" s="69" t="s">
        <v>49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S3" s="2"/>
      <c r="T3" s="2"/>
      <c r="U3" s="2"/>
      <c r="V3" s="2"/>
      <c r="W3" s="2"/>
    </row>
    <row r="4" spans="1:23" s="3" customFormat="1" ht="13" x14ac:dyDescent="0.3">
      <c r="E4" s="70" t="s">
        <v>2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S4" s="4"/>
      <c r="T4" s="4"/>
      <c r="U4" s="4"/>
      <c r="V4" s="4"/>
      <c r="W4" s="4"/>
    </row>
    <row r="5" spans="1:23" x14ac:dyDescent="0.25">
      <c r="A5" s="5" t="s">
        <v>3</v>
      </c>
    </row>
    <row r="6" spans="1:23" s="7" customFormat="1" ht="12.5" x14ac:dyDescent="0.25">
      <c r="A6" s="7" t="s">
        <v>3</v>
      </c>
      <c r="I6" s="71" t="s">
        <v>4</v>
      </c>
      <c r="J6" s="71"/>
      <c r="K6" s="71"/>
      <c r="O6" s="71" t="s">
        <v>5</v>
      </c>
      <c r="P6" s="71"/>
      <c r="Q6" s="71"/>
      <c r="S6" s="66" t="s">
        <v>6</v>
      </c>
      <c r="T6" s="66"/>
      <c r="U6" s="66"/>
      <c r="V6" s="66"/>
      <c r="W6" s="66"/>
    </row>
    <row r="7" spans="1:23" s="7" customFormat="1" ht="12.5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" x14ac:dyDescent="0.3">
      <c r="A8" s="3" t="s">
        <v>8</v>
      </c>
      <c r="E8" s="11">
        <v>2015</v>
      </c>
      <c r="G8" s="11" t="s">
        <v>9</v>
      </c>
      <c r="I8" s="11" t="s">
        <v>10</v>
      </c>
      <c r="K8" s="12" t="s">
        <v>11</v>
      </c>
      <c r="M8" s="11">
        <f>E8-1</f>
        <v>2014</v>
      </c>
      <c r="O8" s="11" t="s">
        <v>10</v>
      </c>
      <c r="Q8" s="12" t="s">
        <v>11</v>
      </c>
      <c r="S8" s="12">
        <f>E8</f>
        <v>2015</v>
      </c>
      <c r="T8" s="10"/>
      <c r="U8" s="12" t="s">
        <v>9</v>
      </c>
      <c r="V8" s="10"/>
      <c r="W8" s="12">
        <f>M8</f>
        <v>2014</v>
      </c>
    </row>
    <row r="9" spans="1:23" x14ac:dyDescent="0.25">
      <c r="B9" s="13" t="s">
        <v>12</v>
      </c>
    </row>
    <row r="10" spans="1:23" x14ac:dyDescent="0.25">
      <c r="C10" s="5" t="s">
        <v>13</v>
      </c>
      <c r="E10" s="14">
        <v>86281215.439999998</v>
      </c>
      <c r="F10" s="15"/>
      <c r="G10" s="14">
        <v>116171000</v>
      </c>
      <c r="H10" s="16"/>
      <c r="I10" s="14">
        <f>E10-G10</f>
        <v>-29889784.560000002</v>
      </c>
      <c r="J10" s="17"/>
      <c r="K10" s="18">
        <f>IF(G10=0,"n/a",IF(AND(I10/G10&lt;1,I10/G10&gt;-1),I10/G10,"n/a"))</f>
        <v>-0.2572912737258008</v>
      </c>
      <c r="M10" s="14">
        <v>90039573.849999994</v>
      </c>
      <c r="N10" s="16"/>
      <c r="O10" s="14">
        <f>E10-M10</f>
        <v>-3758358.4099999964</v>
      </c>
      <c r="Q10" s="18">
        <f>IF(M10=0,"n/a",IF(AND(O10/M10&lt;1,O10/M10&gt;-1),O10/M10,"n/a"))</f>
        <v>-4.1741183896107439E-2</v>
      </c>
      <c r="S10" s="19">
        <f>IF(E48=0,"n/a",E10/E48)</f>
        <v>0.99228004168023487</v>
      </c>
      <c r="T10" s="20"/>
      <c r="U10" s="19">
        <f>IF(G48=0,"n/a",G10/G48)</f>
        <v>1.1944130287265324</v>
      </c>
      <c r="V10" s="20"/>
      <c r="W10" s="19">
        <f>IF(M48=0,"n/a",M10/M48)</f>
        <v>1.1580294973784795</v>
      </c>
    </row>
    <row r="11" spans="1:23" x14ac:dyDescent="0.25">
      <c r="C11" s="5" t="s">
        <v>14</v>
      </c>
      <c r="E11" s="21">
        <v>32376286.18</v>
      </c>
      <c r="F11" s="16"/>
      <c r="G11" s="21">
        <v>38795000</v>
      </c>
      <c r="H11" s="16"/>
      <c r="I11" s="21">
        <f>E11-G11</f>
        <v>-6418713.8200000003</v>
      </c>
      <c r="K11" s="18">
        <f>IF(G11=0,"n/a",IF(AND(I11/G11&lt;1,I11/G11&gt;-1),I11/G11,"n/a"))</f>
        <v>-0.16545208970228123</v>
      </c>
      <c r="M11" s="21">
        <v>31636767.75</v>
      </c>
      <c r="N11" s="16"/>
      <c r="O11" s="21">
        <f>E11-M11</f>
        <v>739518.4299999997</v>
      </c>
      <c r="Q11" s="18">
        <f>IF(M11=0,"n/a",IF(AND(O11/M11&lt;1,O11/M11&gt;-1),O11/M11,"n/a"))</f>
        <v>2.337528396844522E-2</v>
      </c>
      <c r="S11" s="22">
        <f>IF(E49=0,"n/a",E11/E49)</f>
        <v>0.83211094807096331</v>
      </c>
      <c r="T11" s="20"/>
      <c r="U11" s="22">
        <f>IF(G49=0,"n/a",G11/G49)</f>
        <v>1.0577473621070426</v>
      </c>
      <c r="V11" s="20"/>
      <c r="W11" s="22">
        <f>IF(M49=0,"n/a",M11/M49)</f>
        <v>1.0485450994366907</v>
      </c>
    </row>
    <row r="12" spans="1:23" x14ac:dyDescent="0.25">
      <c r="C12" s="5" t="s">
        <v>15</v>
      </c>
      <c r="E12" s="23">
        <v>2687510.08</v>
      </c>
      <c r="F12" s="16"/>
      <c r="G12" s="23">
        <v>3219000</v>
      </c>
      <c r="H12" s="16"/>
      <c r="I12" s="23">
        <f>E12-G12</f>
        <v>-531489.91999999993</v>
      </c>
      <c r="K12" s="24">
        <f>IF(G12=0,"n/a",IF(AND(I12/G12&lt;1,I12/G12&gt;-1),I12/G12,"n/a"))</f>
        <v>-0.16511025784405092</v>
      </c>
      <c r="M12" s="23">
        <v>2526650.06</v>
      </c>
      <c r="N12" s="16"/>
      <c r="O12" s="23">
        <f>E12-M12</f>
        <v>160860.02000000002</v>
      </c>
      <c r="Q12" s="24">
        <f>IF(M12=0,"n/a",IF(AND(O12/M12&lt;1,O12/M12&gt;-1),O12/M12,"n/a"))</f>
        <v>6.3665334011469718E-2</v>
      </c>
      <c r="S12" s="25">
        <f>IF(E50=0,"n/a",E12/E50)</f>
        <v>0.74466581047737401</v>
      </c>
      <c r="T12" s="20"/>
      <c r="U12" s="25">
        <f>IF(G50=0,"n/a",G12/G50)</f>
        <v>0.99443929564411493</v>
      </c>
      <c r="V12" s="20"/>
      <c r="W12" s="25">
        <f>IF(M50=0,"n/a",M12/M50)</f>
        <v>0.99937310416159897</v>
      </c>
    </row>
    <row r="13" spans="1:23" ht="7" customHeight="1" x14ac:dyDescent="0.25">
      <c r="E13" s="21"/>
      <c r="F13" s="16"/>
      <c r="G13" s="21"/>
      <c r="H13" s="16"/>
      <c r="I13" s="21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5">
      <c r="C14" s="5" t="s">
        <v>16</v>
      </c>
      <c r="E14" s="21">
        <f>SUM(E10:E12)</f>
        <v>121345011.7</v>
      </c>
      <c r="F14" s="16"/>
      <c r="G14" s="21">
        <f>SUM(G10:G12)</f>
        <v>158185000</v>
      </c>
      <c r="H14" s="16"/>
      <c r="I14" s="21">
        <f>E14-G14</f>
        <v>-36839988.299999997</v>
      </c>
      <c r="K14" s="18">
        <f>IF(G14=0,"n/a",IF(AND(I14/G14&lt;1,I14/G14&gt;-1),I14/G14,"n/a"))</f>
        <v>-0.23289179315358596</v>
      </c>
      <c r="M14" s="21">
        <f>SUM(M10:M12)</f>
        <v>124202991.66</v>
      </c>
      <c r="N14" s="16"/>
      <c r="O14" s="21">
        <f>E14-M14</f>
        <v>-2857979.9599999934</v>
      </c>
      <c r="Q14" s="18">
        <f>IF(M14=0,"n/a",IF(AND(O14/M14&lt;1,O14/M14&gt;-1),O14/M14,"n/a"))</f>
        <v>-2.3010556523659131E-2</v>
      </c>
      <c r="S14" s="22">
        <f>IF(E52=0,"n/a",E14/E52)</f>
        <v>0.93724339262009015</v>
      </c>
      <c r="T14" s="20"/>
      <c r="U14" s="22">
        <f>IF(G52=0,"n/a",G14/G52)</f>
        <v>1.153153612876888</v>
      </c>
      <c r="V14" s="20"/>
      <c r="W14" s="22">
        <f>IF(M52=0,"n/a",M14/M52)</f>
        <v>1.1244903375741895</v>
      </c>
    </row>
    <row r="15" spans="1:23" ht="7" customHeight="1" x14ac:dyDescent="0.25">
      <c r="E15" s="21"/>
      <c r="F15" s="16"/>
      <c r="G15" s="21"/>
      <c r="H15" s="16"/>
      <c r="I15" s="21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5">
      <c r="B16" s="13" t="s">
        <v>17</v>
      </c>
      <c r="E16" s="21"/>
      <c r="F16" s="16"/>
      <c r="G16" s="21"/>
      <c r="H16" s="16"/>
      <c r="I16" s="21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5">
      <c r="C17" s="5" t="s">
        <v>18</v>
      </c>
      <c r="E17" s="21">
        <v>2757862.96</v>
      </c>
      <c r="F17" s="16"/>
      <c r="G17" s="21">
        <v>4017000</v>
      </c>
      <c r="H17" s="16"/>
      <c r="I17" s="21">
        <f>E17-G17</f>
        <v>-1259137.04</v>
      </c>
      <c r="K17" s="18">
        <f>IF(G17=0,"n/a",IF(AND(I17/G17&lt;1,I17/G17&gt;-1),I17/G17,"n/a"))</f>
        <v>-0.31345208862335078</v>
      </c>
      <c r="M17" s="21">
        <v>3732387.27</v>
      </c>
      <c r="N17" s="16"/>
      <c r="O17" s="21">
        <f>E17-M17</f>
        <v>-974524.31</v>
      </c>
      <c r="Q17" s="18">
        <f>IF(M17=0,"n/a",IF(AND(O17/M17&lt;1,O17/M17&gt;-1),O17/M17,"n/a"))</f>
        <v>-0.26109946248959315</v>
      </c>
      <c r="S17" s="22">
        <f>IF(E55=0,"n/a",E17/E55)</f>
        <v>0.4853015582860648</v>
      </c>
      <c r="T17" s="20"/>
      <c r="U17" s="22">
        <f>IF(G55=0,"n/a",G17/G55)</f>
        <v>0.67129010695187163</v>
      </c>
      <c r="V17" s="20"/>
      <c r="W17" s="22">
        <f>IF(M55=0,"n/a",M17/M55)</f>
        <v>0.6853954249644254</v>
      </c>
    </row>
    <row r="18" spans="2:23" x14ac:dyDescent="0.25">
      <c r="C18" s="5" t="s">
        <v>19</v>
      </c>
      <c r="E18" s="23">
        <v>227477.04</v>
      </c>
      <c r="F18" s="27"/>
      <c r="G18" s="23">
        <v>134000</v>
      </c>
      <c r="H18" s="28"/>
      <c r="I18" s="23">
        <f>E18-G18</f>
        <v>93477.040000000008</v>
      </c>
      <c r="J18" s="29"/>
      <c r="K18" s="24">
        <f>IF(G18=0,"n/a",IF(AND(I18/G18&lt;1,I18/G18&gt;-1),I18/G18,"n/a"))</f>
        <v>0.69758985074626867</v>
      </c>
      <c r="L18" s="30"/>
      <c r="M18" s="23">
        <v>377522.61</v>
      </c>
      <c r="N18" s="31"/>
      <c r="O18" s="23">
        <f>E18-M18</f>
        <v>-150045.56999999998</v>
      </c>
      <c r="Q18" s="24">
        <f>IF(M18=0,"n/a",IF(AND(O18/M18&lt;1,O18/M18&gt;-1),O18/M18,"n/a"))</f>
        <v>-0.39744790384872575</v>
      </c>
      <c r="S18" s="25">
        <f>IF(E56=0,"n/a",E18/E56)</f>
        <v>0.51994633155124215</v>
      </c>
      <c r="T18" s="20"/>
      <c r="U18" s="25">
        <f>IF(G56=0,"n/a",G18/G56)</f>
        <v>0.6633663366336634</v>
      </c>
      <c r="V18" s="20"/>
      <c r="W18" s="25">
        <f>IF(M56=0,"n/a",M18/M56)</f>
        <v>0.64822989749137172</v>
      </c>
    </row>
    <row r="19" spans="2:23" ht="7" customHeight="1" x14ac:dyDescent="0.25">
      <c r="E19" s="21"/>
      <c r="F19" s="32"/>
      <c r="G19" s="21"/>
      <c r="H19" s="32"/>
      <c r="I19" s="21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5">
      <c r="C20" s="5" t="s">
        <v>20</v>
      </c>
      <c r="E20" s="23">
        <f>SUM(E17:E18)</f>
        <v>2985340</v>
      </c>
      <c r="F20" s="27"/>
      <c r="G20" s="23">
        <f>SUM(G17:G18)</f>
        <v>4151000</v>
      </c>
      <c r="H20" s="28"/>
      <c r="I20" s="23">
        <f>E20-G20</f>
        <v>-1165660</v>
      </c>
      <c r="J20" s="29"/>
      <c r="K20" s="24">
        <f>IF(G20=0,"n/a",IF(AND(I20/G20&lt;1,I20/G20&gt;-1),I20/G20,"n/a"))</f>
        <v>-0.28081426162370515</v>
      </c>
      <c r="L20" s="30"/>
      <c r="M20" s="23">
        <f>SUM(M17:M18)</f>
        <v>4109909.88</v>
      </c>
      <c r="N20" s="31"/>
      <c r="O20" s="23">
        <f>E20-M20</f>
        <v>-1124569.8799999999</v>
      </c>
      <c r="Q20" s="24">
        <f>IF(M20=0,"n/a",IF(AND(O20/M20&lt;1,O20/M20&gt;-1),O20/M20,"n/a"))</f>
        <v>-0.27362397542400613</v>
      </c>
      <c r="S20" s="25">
        <f>IF(E58=0,"n/a",E20/E58)</f>
        <v>0.48777809784286119</v>
      </c>
      <c r="T20" s="20"/>
      <c r="U20" s="25">
        <f>IF(G58=0,"n/a",G20/G58)</f>
        <v>0.67103136113805362</v>
      </c>
      <c r="V20" s="20"/>
      <c r="W20" s="25">
        <f>IF(M58=0,"n/a",M20/M58)</f>
        <v>0.68180470196767173</v>
      </c>
    </row>
    <row r="21" spans="2:23" ht="7" customHeight="1" x14ac:dyDescent="0.25">
      <c r="E21" s="21"/>
      <c r="F21" s="32"/>
      <c r="G21" s="21"/>
      <c r="H21" s="32"/>
      <c r="I21" s="21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5">
      <c r="C22" s="5" t="s">
        <v>21</v>
      </c>
      <c r="E22" s="21">
        <f>E14+E20</f>
        <v>124330351.7</v>
      </c>
      <c r="F22" s="32"/>
      <c r="G22" s="21">
        <f>G14+G20</f>
        <v>162336000</v>
      </c>
      <c r="H22" s="32"/>
      <c r="I22" s="21">
        <f>E22-G22</f>
        <v>-38005648.299999997</v>
      </c>
      <c r="J22" s="33"/>
      <c r="K22" s="18">
        <f>IF(G22=0,"n/a",IF(AND(I22/G22&lt;1,I22/G22&gt;-1),I22/G22,"n/a"))</f>
        <v>-0.23411719088803468</v>
      </c>
      <c r="L22" s="33"/>
      <c r="M22" s="21">
        <f>M14+M20</f>
        <v>128312901.53999999</v>
      </c>
      <c r="N22" s="32"/>
      <c r="O22" s="21">
        <f>E22-M22</f>
        <v>-3982549.8399999887</v>
      </c>
      <c r="Q22" s="18">
        <f>IF(M22=0,"n/a",IF(AND(O22/M22&lt;1,O22/M22&gt;-1),O22/M22,"n/a"))</f>
        <v>-3.1037797385935328E-2</v>
      </c>
      <c r="S22" s="22">
        <f>IF(E60=0,"n/a",E22/E60)</f>
        <v>0.91695541646016243</v>
      </c>
      <c r="T22" s="20"/>
      <c r="U22" s="22">
        <f>IF(G60=0,"n/a",G22/G60)</f>
        <v>1.1323502741312204</v>
      </c>
      <c r="V22" s="20"/>
      <c r="W22" s="22">
        <f>IF(M60=0,"n/a",M22/M60)</f>
        <v>1.1015809319802676</v>
      </c>
    </row>
    <row r="23" spans="2:23" ht="7" customHeight="1" x14ac:dyDescent="0.25">
      <c r="E23" s="21"/>
      <c r="F23" s="32"/>
      <c r="G23" s="21"/>
      <c r="H23" s="32"/>
      <c r="I23" s="21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5">
      <c r="B24" s="13" t="s">
        <v>22</v>
      </c>
      <c r="E24" s="21"/>
      <c r="F24" s="32"/>
      <c r="G24" s="21"/>
      <c r="H24" s="32"/>
      <c r="I24" s="21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5">
      <c r="C25" s="5" t="s">
        <v>23</v>
      </c>
      <c r="E25" s="21">
        <v>613058.68000000005</v>
      </c>
      <c r="F25" s="32"/>
      <c r="G25" s="21">
        <v>521000</v>
      </c>
      <c r="H25" s="32"/>
      <c r="I25" s="21">
        <f>E25-G25</f>
        <v>92058.680000000051</v>
      </c>
      <c r="J25" s="33"/>
      <c r="K25" s="18">
        <f>IF(G25=0,"n/a",IF(AND(I25/G25&lt;1,I25/G25&gt;-1),I25/G25,"n/a"))</f>
        <v>0.17669612284069108</v>
      </c>
      <c r="L25" s="33"/>
      <c r="M25" s="21">
        <v>512507.6</v>
      </c>
      <c r="N25" s="32"/>
      <c r="O25" s="21">
        <f>E25-M25</f>
        <v>100551.08000000007</v>
      </c>
      <c r="Q25" s="18">
        <f>IF(M25=0,"n/a",IF(AND(O25/M25&lt;1,O25/M25&gt;-1),O25/M25,"n/a"))</f>
        <v>0.19619431985008629</v>
      </c>
      <c r="S25" s="22">
        <f>IF(E63=0,"n/a",E25/E63)</f>
        <v>0.11069671767798211</v>
      </c>
      <c r="T25" s="20"/>
      <c r="U25" s="22">
        <f>IF(G63=0,"n/a",G25/G63)</f>
        <v>7.9554130401588027E-2</v>
      </c>
      <c r="V25" s="20"/>
      <c r="W25" s="22">
        <f>IF(M63=0,"n/a",M25/M63)</f>
        <v>0.10489276025554567</v>
      </c>
    </row>
    <row r="26" spans="2:23" x14ac:dyDescent="0.25">
      <c r="C26" s="5" t="s">
        <v>24</v>
      </c>
      <c r="E26" s="23">
        <v>1109001.03</v>
      </c>
      <c r="F26" s="27"/>
      <c r="G26" s="23">
        <v>930000</v>
      </c>
      <c r="H26" s="28"/>
      <c r="I26" s="23">
        <f>E26-G26</f>
        <v>179001.03000000003</v>
      </c>
      <c r="J26" s="29"/>
      <c r="K26" s="24">
        <f>IF(G26=0,"n/a",IF(AND(I26/G26&lt;1,I26/G26&gt;-1),I26/G26,"n/a"))</f>
        <v>0.19247422580645165</v>
      </c>
      <c r="L26" s="30"/>
      <c r="M26" s="23">
        <v>988493.1</v>
      </c>
      <c r="N26" s="31"/>
      <c r="O26" s="23">
        <f>E26-M26</f>
        <v>120507.93000000005</v>
      </c>
      <c r="Q26" s="24">
        <f>IF(M26=0,"n/a",IF(AND(O26/M26&lt;1,O26/M26&gt;-1),O26/M26,"n/a"))</f>
        <v>0.12191074474874944</v>
      </c>
      <c r="S26" s="25">
        <f>IF(E64=0,"n/a",E26/E64)</f>
        <v>7.1013824822824201E-2</v>
      </c>
      <c r="T26" s="20"/>
      <c r="U26" s="25">
        <f>IF(G64=0,"n/a",G26/G64)</f>
        <v>6.6476054324517517E-2</v>
      </c>
      <c r="V26" s="20"/>
      <c r="W26" s="25">
        <f>IF(M64=0,"n/a",M26/M64)</f>
        <v>6.8189098070266088E-2</v>
      </c>
    </row>
    <row r="27" spans="2:23" ht="7" customHeight="1" x14ac:dyDescent="0.25">
      <c r="E27" s="21"/>
      <c r="F27" s="32"/>
      <c r="G27" s="21"/>
      <c r="H27" s="32"/>
      <c r="I27" s="21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5">
      <c r="C28" s="5" t="s">
        <v>25</v>
      </c>
      <c r="E28" s="23">
        <f>SUM(E25:E26)</f>
        <v>1722059.71</v>
      </c>
      <c r="F28" s="27"/>
      <c r="G28" s="23">
        <f>SUM(G25:G26)</f>
        <v>1451000</v>
      </c>
      <c r="H28" s="28"/>
      <c r="I28" s="23">
        <f>E28-G28</f>
        <v>271059.70999999996</v>
      </c>
      <c r="J28" s="29"/>
      <c r="K28" s="24">
        <f>IF(G28=0,"n/a",IF(AND(I28/G28&lt;1,I28/G28&gt;-1),I28/G28,"n/a"))</f>
        <v>0.18680889731219846</v>
      </c>
      <c r="L28" s="30"/>
      <c r="M28" s="23">
        <f>SUM(M25:M26)</f>
        <v>1501000.7</v>
      </c>
      <c r="N28" s="31"/>
      <c r="O28" s="23">
        <f>E28-M28</f>
        <v>221059.01</v>
      </c>
      <c r="Q28" s="24">
        <f>IF(M28=0,"n/a",IF(AND(O28/M28&lt;1,O28/M28&gt;-1),O28/M28,"n/a"))</f>
        <v>0.14727442165749824</v>
      </c>
      <c r="S28" s="25">
        <f>IF(E66=0,"n/a",E28/E66)</f>
        <v>8.140249989659594E-2</v>
      </c>
      <c r="T28" s="20"/>
      <c r="U28" s="25">
        <f>IF(G66=0,"n/a",G28/G66)</f>
        <v>7.0646087930278975E-2</v>
      </c>
      <c r="V28" s="20"/>
      <c r="W28" s="25">
        <f>IF(M66=0,"n/a",M28/M66)</f>
        <v>7.7441562087930849E-2</v>
      </c>
    </row>
    <row r="29" spans="2:23" ht="7" customHeight="1" x14ac:dyDescent="0.25">
      <c r="E29" s="21"/>
      <c r="F29" s="32"/>
      <c r="G29" s="21"/>
      <c r="H29" s="32"/>
      <c r="I29" s="21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5">
      <c r="C30" s="5" t="s">
        <v>26</v>
      </c>
      <c r="E30" s="21">
        <f>E22+E28</f>
        <v>126052411.41</v>
      </c>
      <c r="F30" s="32"/>
      <c r="G30" s="21">
        <f>G22+G28</f>
        <v>163787000</v>
      </c>
      <c r="H30" s="32"/>
      <c r="I30" s="21">
        <f>E30-G30</f>
        <v>-37734588.590000004</v>
      </c>
      <c r="J30" s="33"/>
      <c r="K30" s="18">
        <f>IF(G30=0,"n/a",IF(AND(I30/G30&lt;1,I30/G30&gt;-1),I30/G30,"n/a"))</f>
        <v>-0.23038817848791421</v>
      </c>
      <c r="L30" s="33"/>
      <c r="M30" s="21">
        <f>M22+M28</f>
        <v>129813902.23999999</v>
      </c>
      <c r="N30" s="32"/>
      <c r="O30" s="21">
        <f>E30-M30</f>
        <v>-3761490.8299999982</v>
      </c>
      <c r="Q30" s="18">
        <f>IF(M30=0,"n/a",IF(AND(O30/M30&lt;1,O30/M30&gt;-1),O30/M30,"n/a"))</f>
        <v>-2.8976024640610158E-2</v>
      </c>
      <c r="S30" s="19">
        <f>IF(E68=0,"n/a",E30/E68)</f>
        <v>0.80418635528247984</v>
      </c>
      <c r="T30" s="20"/>
      <c r="U30" s="19">
        <f>IF(G68=0,"n/a",G30/G68)</f>
        <v>0.99930445817902269</v>
      </c>
      <c r="V30" s="20"/>
      <c r="W30" s="19">
        <f>IF(M68=0,"n/a",M30/M68)</f>
        <v>0.95547613044550272</v>
      </c>
    </row>
    <row r="31" spans="2:23" ht="7" customHeight="1" x14ac:dyDescent="0.25">
      <c r="E31" s="21"/>
      <c r="F31" s="32"/>
      <c r="G31" s="21"/>
      <c r="H31" s="32"/>
      <c r="I31" s="21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5">
      <c r="B32" s="5" t="s">
        <v>27</v>
      </c>
      <c r="E32" s="21">
        <v>-2981265.41</v>
      </c>
      <c r="F32" s="32"/>
      <c r="G32" s="21">
        <v>-7691000</v>
      </c>
      <c r="H32" s="32"/>
      <c r="I32" s="21">
        <f>E32-G32</f>
        <v>4709734.59</v>
      </c>
      <c r="J32" s="33"/>
      <c r="K32" s="18">
        <f>IF(G32=0,"n/a",IF(AND(I32/G32&lt;1,I32/G32&gt;-1),I32/G32,"n/a"))</f>
        <v>-0.61236959953192038</v>
      </c>
      <c r="L32" s="33"/>
      <c r="M32" s="21">
        <v>7136218.9699999997</v>
      </c>
      <c r="N32" s="32"/>
      <c r="O32" s="21">
        <f>E32-M32</f>
        <v>-10117484.379999999</v>
      </c>
      <c r="Q32" s="18" t="str">
        <f>IF(M32=0,"n/a",IF(AND(O32/M32&lt;1,O32/M32&gt;-1),O32/M32,"n/a"))</f>
        <v>n/a</v>
      </c>
      <c r="S32" s="34"/>
      <c r="T32" s="34"/>
      <c r="U32" s="34"/>
      <c r="V32" s="34"/>
      <c r="W32" s="34"/>
    </row>
    <row r="33" spans="1:23" x14ac:dyDescent="0.25">
      <c r="B33" s="5" t="s">
        <v>28</v>
      </c>
      <c r="E33" s="23">
        <v>3007121.25</v>
      </c>
      <c r="F33" s="27"/>
      <c r="G33" s="23">
        <v>1190000</v>
      </c>
      <c r="H33" s="28"/>
      <c r="I33" s="23">
        <f>E33-G33</f>
        <v>1817121.25</v>
      </c>
      <c r="J33" s="29"/>
      <c r="K33" s="24" t="str">
        <f>IF(G33=0,"n/a",IF(AND(I33/G33&lt;1,I33/G33&gt;-1),I33/G33,"n/a"))</f>
        <v>n/a</v>
      </c>
      <c r="L33" s="30"/>
      <c r="M33" s="23">
        <v>1087006.1000000001</v>
      </c>
      <c r="N33" s="31"/>
      <c r="O33" s="23">
        <f>E33-M33</f>
        <v>1920115.15</v>
      </c>
      <c r="Q33" s="24" t="str">
        <f>IF(M33=0,"n/a",IF(AND(O33/M33&lt;1,O33/M33&gt;-1),O33/M33,"n/a"))</f>
        <v>n/a</v>
      </c>
    </row>
    <row r="34" spans="1:23" ht="7" customHeight="1" x14ac:dyDescent="0.25">
      <c r="E34" s="35"/>
      <c r="F34" s="32"/>
      <c r="G34" s="35"/>
      <c r="H34" s="32"/>
      <c r="I34" s="21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3">
      <c r="C35" s="5" t="s">
        <v>29</v>
      </c>
      <c r="E35" s="37">
        <f>SUM(E30:E33)</f>
        <v>126078267.25</v>
      </c>
      <c r="F35" s="38"/>
      <c r="G35" s="37">
        <f>SUM(G30:G33)</f>
        <v>157286000</v>
      </c>
      <c r="H35" s="32"/>
      <c r="I35" s="37">
        <f>E35-G35</f>
        <v>-31207732.75</v>
      </c>
      <c r="J35" s="33"/>
      <c r="K35" s="39">
        <f>IF(G35=0,"n/a",IF(AND(I35/G35&lt;1,I35/G35&gt;-1),I35/G35,"n/a"))</f>
        <v>-0.19841392590567503</v>
      </c>
      <c r="L35" s="33"/>
      <c r="M35" s="37">
        <f>SUM(M30:M33)</f>
        <v>138037127.31</v>
      </c>
      <c r="N35" s="32"/>
      <c r="O35" s="37">
        <f>E35-M35</f>
        <v>-11958860.060000002</v>
      </c>
      <c r="Q35" s="39">
        <f>IF(M35=0,"n/a",IF(AND(O35/M35&lt;1,O35/M35&gt;-1),O35/M35,"n/a"))</f>
        <v>-8.663509805693885E-2</v>
      </c>
    </row>
    <row r="36" spans="1:23" ht="12" thickTop="1" x14ac:dyDescent="0.25">
      <c r="E36" s="35"/>
      <c r="F36" s="32"/>
      <c r="G36" s="35"/>
      <c r="H36" s="16"/>
      <c r="I36" s="35"/>
      <c r="M36" s="35"/>
      <c r="N36" s="16"/>
      <c r="O36" s="35"/>
    </row>
    <row r="37" spans="1:23" x14ac:dyDescent="0.25">
      <c r="C37" s="5" t="s">
        <v>30</v>
      </c>
      <c r="E37" s="14">
        <v>5406773.5700000003</v>
      </c>
      <c r="F37" s="14"/>
      <c r="G37" s="14">
        <v>6716246.9890000001</v>
      </c>
      <c r="H37" s="40"/>
      <c r="I37" s="41"/>
      <c r="J37" s="40"/>
      <c r="K37" s="42"/>
      <c r="L37" s="40"/>
      <c r="M37" s="14">
        <v>0</v>
      </c>
      <c r="N37" s="16"/>
      <c r="O37" s="35"/>
    </row>
    <row r="38" spans="1:23" x14ac:dyDescent="0.25">
      <c r="C38" s="5" t="s">
        <v>31</v>
      </c>
      <c r="E38" s="21">
        <v>2102509.62</v>
      </c>
      <c r="F38" s="35"/>
      <c r="G38" s="21">
        <v>1809130.5719999999</v>
      </c>
      <c r="H38" s="16"/>
      <c r="I38" s="35"/>
      <c r="M38" s="21">
        <v>1469066.95</v>
      </c>
      <c r="N38" s="16"/>
      <c r="O38" s="35"/>
    </row>
    <row r="39" spans="1:23" x14ac:dyDescent="0.25">
      <c r="C39" s="5" t="s">
        <v>32</v>
      </c>
      <c r="E39" s="21">
        <v>954253.37</v>
      </c>
      <c r="F39" s="16"/>
      <c r="G39" s="21">
        <v>790568.076</v>
      </c>
      <c r="H39" s="16"/>
      <c r="I39" s="35"/>
      <c r="M39" s="21">
        <v>690614</v>
      </c>
      <c r="N39" s="16"/>
      <c r="O39" s="35"/>
    </row>
    <row r="40" spans="1:23" x14ac:dyDescent="0.25">
      <c r="C40" s="5" t="s">
        <v>33</v>
      </c>
      <c r="E40" s="21">
        <v>-427285.68</v>
      </c>
      <c r="F40" s="16"/>
      <c r="G40" s="21">
        <v>-447124.97</v>
      </c>
      <c r="H40" s="16"/>
      <c r="I40" s="35"/>
      <c r="M40" s="21">
        <v>-384801.13</v>
      </c>
      <c r="N40" s="16"/>
      <c r="O40" s="35"/>
    </row>
    <row r="41" spans="1:23" x14ac:dyDescent="0.25">
      <c r="C41" s="5" t="s">
        <v>34</v>
      </c>
      <c r="E41" s="21">
        <v>3139833.49</v>
      </c>
      <c r="F41" s="16"/>
      <c r="G41" s="21">
        <v>3323293.1239999998</v>
      </c>
      <c r="H41" s="16"/>
      <c r="I41" s="35"/>
      <c r="K41" s="43"/>
      <c r="M41" s="21">
        <v>2917107.6039999998</v>
      </c>
      <c r="N41" s="16"/>
      <c r="O41" s="35"/>
    </row>
    <row r="42" spans="1:23" x14ac:dyDescent="0.25">
      <c r="C42" s="5" t="s">
        <v>35</v>
      </c>
      <c r="E42" s="21">
        <v>-216333.04</v>
      </c>
      <c r="F42" s="16"/>
      <c r="G42" s="44">
        <v>0</v>
      </c>
      <c r="H42" s="16"/>
      <c r="I42" s="35"/>
      <c r="K42" s="43"/>
      <c r="M42" s="44">
        <v>0</v>
      </c>
      <c r="N42" s="16"/>
      <c r="O42" s="35"/>
    </row>
    <row r="43" spans="1:23" x14ac:dyDescent="0.25">
      <c r="C43" s="5" t="s">
        <v>36</v>
      </c>
      <c r="E43" s="21">
        <v>4668423.2300000004</v>
      </c>
      <c r="F43" s="16"/>
      <c r="G43" s="44">
        <v>0</v>
      </c>
      <c r="H43" s="16"/>
      <c r="I43" s="35"/>
      <c r="K43" s="43"/>
      <c r="M43" s="44">
        <v>0</v>
      </c>
      <c r="N43" s="16"/>
      <c r="O43" s="35"/>
    </row>
    <row r="44" spans="1:23" x14ac:dyDescent="0.25">
      <c r="C44" s="5" t="s">
        <v>37</v>
      </c>
      <c r="E44" s="21">
        <v>1030823.73</v>
      </c>
      <c r="F44" s="16"/>
      <c r="G44" s="21">
        <v>1728600.9369999999</v>
      </c>
      <c r="H44" s="16"/>
      <c r="I44" s="35"/>
      <c r="K44" s="43"/>
      <c r="M44" s="49">
        <v>440597</v>
      </c>
      <c r="N44" s="16"/>
      <c r="O44" s="35"/>
    </row>
    <row r="45" spans="1:23" x14ac:dyDescent="0.25">
      <c r="E45" s="45"/>
      <c r="F45" s="16"/>
      <c r="G45" s="16"/>
      <c r="H45" s="16"/>
      <c r="I45" s="16"/>
      <c r="M45" s="16"/>
      <c r="N45" s="16"/>
      <c r="O45" s="16"/>
    </row>
    <row r="46" spans="1:23" ht="13" x14ac:dyDescent="0.3">
      <c r="A46" s="3" t="s">
        <v>38</v>
      </c>
      <c r="E46" s="45"/>
      <c r="F46" s="16"/>
      <c r="G46" s="16"/>
      <c r="H46" s="16"/>
      <c r="I46" s="16"/>
      <c r="M46" s="16"/>
      <c r="N46" s="16"/>
      <c r="O46" s="16"/>
    </row>
    <row r="47" spans="1:23" x14ac:dyDescent="0.25">
      <c r="B47" s="13" t="s">
        <v>39</v>
      </c>
      <c r="E47" s="45"/>
      <c r="F47" s="16"/>
      <c r="G47" s="16"/>
      <c r="H47" s="16"/>
      <c r="I47" s="16"/>
      <c r="M47" s="16"/>
      <c r="N47" s="16"/>
      <c r="O47" s="16"/>
    </row>
    <row r="48" spans="1:23" x14ac:dyDescent="0.25">
      <c r="C48" s="5" t="s">
        <v>13</v>
      </c>
      <c r="E48" s="45">
        <v>86952485</v>
      </c>
      <c r="F48" s="16"/>
      <c r="G48" s="45">
        <v>97262000</v>
      </c>
      <c r="H48" s="46"/>
      <c r="I48" s="45">
        <f>E48-G48</f>
        <v>-10309515</v>
      </c>
      <c r="K48" s="18">
        <f>IF(G48=0,"n/a",IF(AND(I48/G48&lt;1,I48/G48&gt;-1),I48/G48,"n/a"))</f>
        <v>-0.10599735765252617</v>
      </c>
      <c r="M48" s="45">
        <v>77752401</v>
      </c>
      <c r="N48" s="46"/>
      <c r="O48" s="45">
        <f>E48-M48</f>
        <v>9200084</v>
      </c>
      <c r="Q48" s="18">
        <f>IF(M48=0,"n/a",IF(AND(O48/M48&lt;1,O48/M48&gt;-1),O48/M48,"n/a"))</f>
        <v>0.11832540065225768</v>
      </c>
    </row>
    <row r="49" spans="2:23" x14ac:dyDescent="0.25">
      <c r="C49" s="5" t="s">
        <v>14</v>
      </c>
      <c r="E49" s="45">
        <v>38908617</v>
      </c>
      <c r="F49" s="16"/>
      <c r="G49" s="45">
        <v>36677000</v>
      </c>
      <c r="H49" s="46"/>
      <c r="I49" s="45">
        <f>E49-G49</f>
        <v>2231617</v>
      </c>
      <c r="K49" s="18">
        <f>IF(G49=0,"n/a",IF(AND(I49/G49&lt;1,I49/G49&gt;-1),I49/G49,"n/a"))</f>
        <v>6.0845134552989615E-2</v>
      </c>
      <c r="M49" s="45">
        <v>30172062</v>
      </c>
      <c r="N49" s="46"/>
      <c r="O49" s="45">
        <f>E49-M49</f>
        <v>8736555</v>
      </c>
      <c r="Q49" s="18">
        <f>IF(M49=0,"n/a",IF(AND(O49/M49&lt;1,O49/M49&gt;-1),O49/M49,"n/a"))</f>
        <v>0.28955777036385516</v>
      </c>
    </row>
    <row r="50" spans="2:23" x14ac:dyDescent="0.25">
      <c r="C50" s="5" t="s">
        <v>15</v>
      </c>
      <c r="E50" s="47">
        <v>3609015</v>
      </c>
      <c r="F50" s="16"/>
      <c r="G50" s="47">
        <v>3237000</v>
      </c>
      <c r="H50" s="46"/>
      <c r="I50" s="47">
        <f>E50-G50</f>
        <v>372015</v>
      </c>
      <c r="K50" s="24">
        <f>IF(G50=0,"n/a",IF(AND(I50/G50&lt;1,I50/G50&gt;-1),I50/G50,"n/a"))</f>
        <v>0.11492585727525487</v>
      </c>
      <c r="M50" s="47">
        <v>2528235</v>
      </c>
      <c r="N50" s="46"/>
      <c r="O50" s="47">
        <f>E50-M50</f>
        <v>1080780</v>
      </c>
      <c r="Q50" s="24">
        <f>IF(M50=0,"n/a",IF(AND(O50/M50&lt;1,O50/M50&gt;-1),O50/M50,"n/a"))</f>
        <v>0.42748399575197715</v>
      </c>
    </row>
    <row r="51" spans="2:23" ht="7" customHeight="1" x14ac:dyDescent="0.25">
      <c r="E51" s="45"/>
      <c r="F51" s="16"/>
      <c r="G51" s="45"/>
      <c r="H51" s="16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5">
      <c r="C52" s="5" t="s">
        <v>16</v>
      </c>
      <c r="E52" s="45">
        <f>SUM(E48:E50)</f>
        <v>129470117</v>
      </c>
      <c r="F52" s="16"/>
      <c r="G52" s="45">
        <f>SUM(G48:G50)</f>
        <v>137176000</v>
      </c>
      <c r="H52" s="46"/>
      <c r="I52" s="45">
        <f>E52-G52</f>
        <v>-7705883</v>
      </c>
      <c r="K52" s="18">
        <f>IF(G52=0,"n/a",IF(AND(I52/G52&lt;1,I52/G52&gt;-1),I52/G52,"n/a"))</f>
        <v>-5.6175154545984721E-2</v>
      </c>
      <c r="M52" s="45">
        <f>SUM(M48:M50)</f>
        <v>110452698</v>
      </c>
      <c r="N52" s="46"/>
      <c r="O52" s="45">
        <f>E52-M52</f>
        <v>19017419</v>
      </c>
      <c r="Q52" s="18">
        <f>IF(M52=0,"n/a",IF(AND(O52/M52&lt;1,O52/M52&gt;-1),O52/M52,"n/a"))</f>
        <v>0.17217704360648572</v>
      </c>
    </row>
    <row r="53" spans="2:23" ht="7" customHeight="1" x14ac:dyDescent="0.25">
      <c r="E53" s="45"/>
      <c r="F53" s="16"/>
      <c r="G53" s="45"/>
      <c r="H53" s="16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5">
      <c r="B54" s="13" t="s">
        <v>40</v>
      </c>
      <c r="E54" s="45"/>
      <c r="F54" s="16"/>
      <c r="G54" s="45"/>
      <c r="H54" s="46"/>
      <c r="I54" s="45"/>
      <c r="K54" s="26"/>
      <c r="M54" s="45"/>
      <c r="N54" s="46"/>
      <c r="O54" s="45"/>
      <c r="Q54" s="26"/>
    </row>
    <row r="55" spans="2:23" x14ac:dyDescent="0.25">
      <c r="C55" s="5" t="s">
        <v>18</v>
      </c>
      <c r="E55" s="45">
        <v>5682782</v>
      </c>
      <c r="F55" s="16"/>
      <c r="G55" s="45">
        <v>5984000</v>
      </c>
      <c r="H55" s="46"/>
      <c r="I55" s="45">
        <f>E55-G55</f>
        <v>-301218</v>
      </c>
      <c r="K55" s="18">
        <f>IF(G55=0,"n/a",IF(AND(I55/G55&lt;1,I55/G55&gt;-1),I55/G55,"n/a"))</f>
        <v>-5.0337232620320853E-2</v>
      </c>
      <c r="M55" s="45">
        <v>5445597</v>
      </c>
      <c r="N55" s="46"/>
      <c r="O55" s="45">
        <f t="shared" ref="O55:O60" si="0">E55-M55</f>
        <v>237185</v>
      </c>
      <c r="Q55" s="18">
        <f>IF(M55=0,"n/a",IF(AND(O55/M55&lt;1,O55/M55&gt;-1),O55/M55,"n/a"))</f>
        <v>4.3555371431268232E-2</v>
      </c>
    </row>
    <row r="56" spans="2:23" x14ac:dyDescent="0.25">
      <c r="C56" s="5" t="s">
        <v>19</v>
      </c>
      <c r="E56" s="47">
        <v>437501</v>
      </c>
      <c r="F56" s="16"/>
      <c r="G56" s="47">
        <v>202000</v>
      </c>
      <c r="H56" s="46"/>
      <c r="I56" s="47">
        <f>E56-G56</f>
        <v>235501</v>
      </c>
      <c r="K56" s="24" t="str">
        <f>IF(G56=0,"n/a",IF(AND(I56/G56&lt;1,I56/G56&gt;-1),I56/G56,"n/a"))</f>
        <v>n/a</v>
      </c>
      <c r="M56" s="47">
        <v>582390</v>
      </c>
      <c r="N56" s="46"/>
      <c r="O56" s="47">
        <f t="shared" si="0"/>
        <v>-144889</v>
      </c>
      <c r="Q56" s="24">
        <f>IF(M56=0,"n/a",IF(AND(O56/M56&lt;1,O56/M56&gt;-1),O56/M56,"n/a"))</f>
        <v>-0.24878346125448583</v>
      </c>
    </row>
    <row r="57" spans="2:23" ht="7" customHeight="1" x14ac:dyDescent="0.25">
      <c r="E57" s="45"/>
      <c r="F57" s="16"/>
      <c r="G57" s="45"/>
      <c r="H57" s="16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5">
      <c r="C58" s="5" t="s">
        <v>20</v>
      </c>
      <c r="E58" s="47">
        <f>SUM(E55:E56)</f>
        <v>6120283</v>
      </c>
      <c r="F58" s="16"/>
      <c r="G58" s="47">
        <f>SUM(G55:G56)</f>
        <v>6186000</v>
      </c>
      <c r="H58" s="46"/>
      <c r="I58" s="47">
        <f>E58-G58</f>
        <v>-65717</v>
      </c>
      <c r="K58" s="24">
        <f>IF(G58=0,"n/a",IF(AND(I58/G58&lt;1,I58/G58&gt;-1),I58/G58,"n/a"))</f>
        <v>-1.0623504688005173E-2</v>
      </c>
      <c r="M58" s="47">
        <f>SUM(M55:M56)</f>
        <v>6027987</v>
      </c>
      <c r="N58" s="46"/>
      <c r="O58" s="47">
        <f t="shared" si="0"/>
        <v>92296</v>
      </c>
      <c r="Q58" s="24">
        <f>IF(M58=0,"n/a",IF(AND(O58/M58&lt;1,O58/M58&gt;-1),O58/M58,"n/a"))</f>
        <v>1.5311247353386794E-2</v>
      </c>
    </row>
    <row r="59" spans="2:23" ht="7" customHeight="1" x14ac:dyDescent="0.25">
      <c r="E59" s="45"/>
      <c r="F59" s="16"/>
      <c r="G59" s="45"/>
      <c r="H59" s="16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5">
      <c r="C60" s="5" t="s">
        <v>41</v>
      </c>
      <c r="E60" s="45">
        <f>E52+E58</f>
        <v>135590400</v>
      </c>
      <c r="F60" s="16"/>
      <c r="G60" s="45">
        <f>G52+G58</f>
        <v>143362000</v>
      </c>
      <c r="H60" s="46"/>
      <c r="I60" s="45">
        <f>E60-G60</f>
        <v>-7771600</v>
      </c>
      <c r="K60" s="18">
        <f>IF(G60=0,"n/a",IF(AND(I60/G60&lt;1,I60/G60&gt;-1),I60/G60,"n/a"))</f>
        <v>-5.4209623191640743E-2</v>
      </c>
      <c r="M60" s="45">
        <f>M52+M58</f>
        <v>116480685</v>
      </c>
      <c r="N60" s="46"/>
      <c r="O60" s="45">
        <f t="shared" si="0"/>
        <v>19109715</v>
      </c>
      <c r="Q60" s="18">
        <f>IF(M60=0,"n/a",IF(AND(O60/M60&lt;1,O60/M60&gt;-1),O60/M60,"n/a"))</f>
        <v>0.16405908842311495</v>
      </c>
    </row>
    <row r="61" spans="2:23" ht="7" customHeight="1" x14ac:dyDescent="0.25">
      <c r="E61" s="45"/>
      <c r="F61" s="16"/>
      <c r="G61" s="45"/>
      <c r="H61" s="16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5">
      <c r="B62" s="13" t="s">
        <v>42</v>
      </c>
      <c r="E62" s="45"/>
      <c r="F62" s="16"/>
      <c r="G62" s="45"/>
      <c r="H62" s="46"/>
      <c r="I62" s="45"/>
      <c r="K62" s="26"/>
      <c r="M62" s="45"/>
      <c r="N62" s="46"/>
      <c r="O62" s="45"/>
      <c r="Q62" s="26"/>
    </row>
    <row r="63" spans="2:23" x14ac:dyDescent="0.25">
      <c r="C63" s="5" t="s">
        <v>23</v>
      </c>
      <c r="E63" s="45">
        <v>5538183</v>
      </c>
      <c r="F63" s="16"/>
      <c r="G63" s="45">
        <v>6549000</v>
      </c>
      <c r="H63" s="46"/>
      <c r="I63" s="45">
        <f>E63-G63</f>
        <v>-1010817</v>
      </c>
      <c r="K63" s="18">
        <f>IF(G63=0,"n/a",IF(AND(I63/G63&lt;1,I63/G63&gt;-1),I63/G63,"n/a"))</f>
        <v>-0.15434677049931286</v>
      </c>
      <c r="M63" s="45">
        <v>4886015</v>
      </c>
      <c r="N63" s="46"/>
      <c r="O63" s="45">
        <f t="shared" ref="O63:O68" si="1">E63-M63</f>
        <v>652168</v>
      </c>
      <c r="Q63" s="18">
        <f>IF(M63=0,"n/a",IF(AND(O63/M63&lt;1,O63/M63&gt;-1),O63/M63,"n/a"))</f>
        <v>0.13347646292530826</v>
      </c>
    </row>
    <row r="64" spans="2:23" x14ac:dyDescent="0.25">
      <c r="C64" s="5" t="s">
        <v>24</v>
      </c>
      <c r="E64" s="47">
        <v>15616692</v>
      </c>
      <c r="F64" s="16"/>
      <c r="G64" s="47">
        <v>13990000</v>
      </c>
      <c r="H64" s="46"/>
      <c r="I64" s="47">
        <f>E64-G64</f>
        <v>1626692</v>
      </c>
      <c r="K64" s="24">
        <f>IF(G64=0,"n/a",IF(AND(I64/G64&lt;1,I64/G64&gt;-1),I64/G64,"n/a"))</f>
        <v>0.11627533952823445</v>
      </c>
      <c r="M64" s="47">
        <v>14496351</v>
      </c>
      <c r="N64" s="46"/>
      <c r="O64" s="47">
        <f t="shared" si="1"/>
        <v>1120341</v>
      </c>
      <c r="Q64" s="24">
        <f>IF(M64=0,"n/a",IF(AND(O64/M64&lt;1,O64/M64&gt;-1),O64/M64,"n/a"))</f>
        <v>7.7284345557030176E-2</v>
      </c>
    </row>
    <row r="65" spans="1:23" ht="7" customHeight="1" x14ac:dyDescent="0.25">
      <c r="E65" s="45"/>
      <c r="F65" s="16"/>
      <c r="G65" s="45"/>
      <c r="H65" s="16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5">
      <c r="C66" s="5" t="s">
        <v>25</v>
      </c>
      <c r="E66" s="47">
        <f>SUM(E63:E64)</f>
        <v>21154875</v>
      </c>
      <c r="F66" s="16"/>
      <c r="G66" s="47">
        <f>SUM(G63:G64)</f>
        <v>20539000</v>
      </c>
      <c r="H66" s="46"/>
      <c r="I66" s="47">
        <f>E66-G66</f>
        <v>615875</v>
      </c>
      <c r="K66" s="24">
        <f>IF(G66=0,"n/a",IF(AND(I66/G66&lt;1,I66/G66&gt;-1),I66/G66,"n/a"))</f>
        <v>2.9985637080675788E-2</v>
      </c>
      <c r="M66" s="47">
        <f>SUM(M63:M64)</f>
        <v>19382366</v>
      </c>
      <c r="N66" s="46"/>
      <c r="O66" s="47">
        <f t="shared" si="1"/>
        <v>1772509</v>
      </c>
      <c r="Q66" s="24">
        <f>IF(M66=0,"n/a",IF(AND(O66/M66&lt;1,O66/M66&gt;-1),O66/M66,"n/a"))</f>
        <v>9.1449568128060321E-2</v>
      </c>
    </row>
    <row r="67" spans="1:23" ht="7" customHeight="1" x14ac:dyDescent="0.25">
      <c r="E67" s="45"/>
      <c r="F67" s="16"/>
      <c r="G67" s="45"/>
      <c r="H67" s="16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3">
      <c r="C68" s="5" t="s">
        <v>43</v>
      </c>
      <c r="E68" s="48">
        <f>E60+E66</f>
        <v>156745275</v>
      </c>
      <c r="F68" s="16"/>
      <c r="G68" s="48">
        <f>G60+G66</f>
        <v>163901000</v>
      </c>
      <c r="H68" s="46"/>
      <c r="I68" s="48">
        <f>E68-G68</f>
        <v>-7155725</v>
      </c>
      <c r="K68" s="39">
        <f>IF(G68=0,"n/a",IF(AND(I68/G68&lt;1,I68/G68&gt;-1),I68/G68,"n/a"))</f>
        <v>-4.365882453432255E-2</v>
      </c>
      <c r="M68" s="48">
        <f>M60+M66</f>
        <v>135863051</v>
      </c>
      <c r="N68" s="46"/>
      <c r="O68" s="48">
        <f t="shared" si="1"/>
        <v>20882224</v>
      </c>
      <c r="Q68" s="39">
        <f>IF(M68=0,"n/a",IF(AND(O68/M68&lt;1,O68/M68&gt;-1),O68/M68,"n/a"))</f>
        <v>0.15370053775695056</v>
      </c>
    </row>
    <row r="69" spans="1:23" ht="12" thickTop="1" x14ac:dyDescent="0.25"/>
    <row r="70" spans="1:23" ht="12.5" x14ac:dyDescent="0.25">
      <c r="C70" s="67" t="s">
        <v>44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3" ht="12.5" x14ac:dyDescent="0.25">
      <c r="A71" s="5" t="s">
        <v>3</v>
      </c>
      <c r="C71" s="67" t="s">
        <v>45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3" x14ac:dyDescent="0.25">
      <c r="A72" s="5" t="s">
        <v>3</v>
      </c>
    </row>
    <row r="73" spans="1:23" x14ac:dyDescent="0.25">
      <c r="A73" s="5" t="s">
        <v>3</v>
      </c>
    </row>
    <row r="74" spans="1:23" x14ac:dyDescent="0.25">
      <c r="A74" s="5" t="s">
        <v>3</v>
      </c>
    </row>
    <row r="75" spans="1:23" x14ac:dyDescent="0.25">
      <c r="A75" s="5" t="s">
        <v>3</v>
      </c>
    </row>
    <row r="76" spans="1:23" x14ac:dyDescent="0.25">
      <c r="A76" s="5" t="s">
        <v>3</v>
      </c>
    </row>
    <row r="77" spans="1:23" x14ac:dyDescent="0.25">
      <c r="A77" s="5" t="s">
        <v>3</v>
      </c>
    </row>
    <row r="78" spans="1:23" x14ac:dyDescent="0.25">
      <c r="A78" s="5" t="s">
        <v>3</v>
      </c>
    </row>
    <row r="79" spans="1:23" x14ac:dyDescent="0.25">
      <c r="A79" s="5" t="s">
        <v>3</v>
      </c>
    </row>
    <row r="80" spans="1:23" x14ac:dyDescent="0.25">
      <c r="A80" s="5" t="s">
        <v>3</v>
      </c>
    </row>
    <row r="81" spans="1:1" x14ac:dyDescent="0.25">
      <c r="A81" s="5" t="s">
        <v>3</v>
      </c>
    </row>
    <row r="82" spans="1:1" x14ac:dyDescent="0.25">
      <c r="A82" s="5" t="s">
        <v>3</v>
      </c>
    </row>
    <row r="83" spans="1:1" x14ac:dyDescent="0.25">
      <c r="A83" s="5" t="s">
        <v>3</v>
      </c>
    </row>
    <row r="84" spans="1:1" x14ac:dyDescent="0.25">
      <c r="A84" s="5" t="s">
        <v>3</v>
      </c>
    </row>
    <row r="85" spans="1:1" x14ac:dyDescent="0.25">
      <c r="A85" s="5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zoomScaleNormal="100" zoomScaleSheetLayoutView="100" workbookViewId="0">
      <pane xSplit="4" ySplit="8" topLeftCell="N12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X26" sqref="X26"/>
    </sheetView>
  </sheetViews>
  <sheetFormatPr defaultColWidth="9.1796875" defaultRowHeight="11.5" x14ac:dyDescent="0.25"/>
  <cols>
    <col min="1" max="2" width="1.7265625" style="5" customWidth="1"/>
    <col min="3" max="3" width="9.1796875" style="5"/>
    <col min="4" max="4" width="26.1796875" style="5" customWidth="1"/>
    <col min="5" max="5" width="16.7265625" style="5" customWidth="1"/>
    <col min="6" max="6" width="0.81640625" style="5" customWidth="1"/>
    <col min="7" max="7" width="16.7265625" style="5" customWidth="1"/>
    <col min="8" max="8" width="0.81640625" style="5" customWidth="1"/>
    <col min="9" max="9" width="16.7265625" style="5" customWidth="1"/>
    <col min="10" max="10" width="0.81640625" style="5" customWidth="1"/>
    <col min="11" max="11" width="7.7265625" style="6" customWidth="1"/>
    <col min="12" max="12" width="0.81640625" style="5" customWidth="1"/>
    <col min="13" max="13" width="16.7265625" style="5" customWidth="1"/>
    <col min="14" max="14" width="0.81640625" style="5" customWidth="1"/>
    <col min="15" max="15" width="16.7265625" style="5" customWidth="1"/>
    <col min="16" max="16" width="0.81640625" style="5" customWidth="1"/>
    <col min="17" max="17" width="7.7265625" style="6" customWidth="1"/>
    <col min="18" max="18" width="0.81640625" style="5" customWidth="1"/>
    <col min="19" max="19" width="7.7265625" style="6" customWidth="1"/>
    <col min="20" max="20" width="0.81640625" style="6" customWidth="1"/>
    <col min="21" max="21" width="7.7265625" style="6" customWidth="1"/>
    <col min="22" max="22" width="0.81640625" style="6" customWidth="1"/>
    <col min="23" max="23" width="7.7265625" style="6" customWidth="1"/>
    <col min="24" max="16384" width="9.1796875" style="5"/>
  </cols>
  <sheetData>
    <row r="1" spans="1:23" s="1" customFormat="1" ht="14" x14ac:dyDescent="0.3">
      <c r="E1" s="69" t="s">
        <v>0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S1" s="2"/>
      <c r="T1" s="2"/>
      <c r="U1" s="2"/>
      <c r="V1" s="2"/>
      <c r="W1" s="2"/>
    </row>
    <row r="2" spans="1:23" s="1" customFormat="1" ht="14" x14ac:dyDescent="0.3"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S2" s="2"/>
      <c r="T2" s="2"/>
      <c r="U2" s="2"/>
      <c r="V2" s="2"/>
      <c r="W2" s="2"/>
    </row>
    <row r="3" spans="1:23" s="1" customFormat="1" ht="14" x14ac:dyDescent="0.3">
      <c r="E3" s="69" t="s">
        <v>48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S3" s="2"/>
      <c r="T3" s="2"/>
      <c r="U3" s="2"/>
      <c r="V3" s="2"/>
      <c r="W3" s="2"/>
    </row>
    <row r="4" spans="1:23" s="3" customFormat="1" ht="13" x14ac:dyDescent="0.3">
      <c r="E4" s="70" t="s">
        <v>2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S4" s="4"/>
      <c r="T4" s="4"/>
      <c r="U4" s="4"/>
      <c r="V4" s="4"/>
      <c r="W4" s="4"/>
    </row>
    <row r="5" spans="1:23" x14ac:dyDescent="0.25">
      <c r="A5" s="5" t="s">
        <v>3</v>
      </c>
    </row>
    <row r="6" spans="1:23" s="7" customFormat="1" ht="12.5" x14ac:dyDescent="0.25">
      <c r="A6" s="7" t="s">
        <v>3</v>
      </c>
      <c r="I6" s="71" t="s">
        <v>4</v>
      </c>
      <c r="J6" s="71"/>
      <c r="K6" s="71"/>
      <c r="O6" s="71" t="s">
        <v>5</v>
      </c>
      <c r="P6" s="71"/>
      <c r="Q6" s="71"/>
      <c r="S6" s="66" t="s">
        <v>6</v>
      </c>
      <c r="T6" s="66"/>
      <c r="U6" s="66"/>
      <c r="V6" s="66"/>
      <c r="W6" s="66"/>
    </row>
    <row r="7" spans="1:23" s="7" customFormat="1" ht="12.5" x14ac:dyDescent="0.25">
      <c r="E7" s="8" t="s">
        <v>7</v>
      </c>
      <c r="G7" s="8"/>
      <c r="I7" s="8"/>
      <c r="K7" s="9"/>
      <c r="M7" s="8" t="s">
        <v>7</v>
      </c>
      <c r="O7" s="8"/>
      <c r="Q7" s="9"/>
      <c r="S7" s="9"/>
      <c r="T7" s="10"/>
      <c r="U7" s="9"/>
      <c r="V7" s="10"/>
      <c r="W7" s="9"/>
    </row>
    <row r="8" spans="1:23" s="7" customFormat="1" ht="13" x14ac:dyDescent="0.3">
      <c r="A8" s="3" t="s">
        <v>8</v>
      </c>
      <c r="E8" s="11">
        <v>2015</v>
      </c>
      <c r="G8" s="11" t="s">
        <v>9</v>
      </c>
      <c r="I8" s="11" t="s">
        <v>10</v>
      </c>
      <c r="K8" s="12" t="s">
        <v>11</v>
      </c>
      <c r="M8" s="11">
        <v>2014</v>
      </c>
      <c r="O8" s="11" t="s">
        <v>10</v>
      </c>
      <c r="Q8" s="12" t="s">
        <v>11</v>
      </c>
      <c r="S8" s="11">
        <v>2015</v>
      </c>
      <c r="T8" s="10"/>
      <c r="U8" s="12" t="s">
        <v>9</v>
      </c>
      <c r="V8" s="10"/>
      <c r="W8" s="11">
        <v>2014</v>
      </c>
    </row>
    <row r="9" spans="1:23" x14ac:dyDescent="0.25">
      <c r="B9" s="13" t="s">
        <v>12</v>
      </c>
    </row>
    <row r="10" spans="1:23" x14ac:dyDescent="0.25">
      <c r="C10" s="5" t="s">
        <v>13</v>
      </c>
      <c r="E10" s="41">
        <v>597572434.80999994</v>
      </c>
      <c r="F10" s="17"/>
      <c r="G10" s="41">
        <v>756001000</v>
      </c>
      <c r="H10" s="17"/>
      <c r="I10" s="41">
        <f>E10-G10</f>
        <v>-158428565.19000006</v>
      </c>
      <c r="K10" s="18">
        <f>IF(G10=0,"n/a",IF(AND(I10/G10&lt;1,I10/G10&gt;-1),I10/G10,"n/a"))</f>
        <v>-0.20956131696915753</v>
      </c>
      <c r="M10" s="41">
        <v>644054556.38</v>
      </c>
      <c r="N10" s="17"/>
      <c r="O10" s="41">
        <f>E10-M10</f>
        <v>-46482121.570000052</v>
      </c>
      <c r="Q10" s="18">
        <f>IF(M10=0,"n/a",IF(AND(O10/M10&lt;1,O10/M10&gt;-1),O10/M10,"n/a"))</f>
        <v>-7.2171093441616832E-2</v>
      </c>
      <c r="S10" s="19">
        <f>IF(E48=0,"n/a",E10/E48)</f>
        <v>1.2121226276283079</v>
      </c>
      <c r="T10" s="20"/>
      <c r="U10" s="19">
        <f>IF(G48=0,"n/a",G10/G48)</f>
        <v>1.2487628014535843</v>
      </c>
      <c r="V10" s="20"/>
      <c r="W10" s="19">
        <f>IF(M48=0,"n/a",M10/M48)</f>
        <v>1.2211343901209586</v>
      </c>
    </row>
    <row r="11" spans="1:23" x14ac:dyDescent="0.25">
      <c r="C11" s="5" t="s">
        <v>14</v>
      </c>
      <c r="E11" s="21">
        <v>239848880.66</v>
      </c>
      <c r="F11" s="16"/>
      <c r="G11" s="21">
        <v>286974000</v>
      </c>
      <c r="H11" s="50"/>
      <c r="I11" s="43">
        <f>E11-G11</f>
        <v>-47125119.340000004</v>
      </c>
      <c r="K11" s="18">
        <f>IF(G11=0,"n/a",IF(AND(I11/G11&lt;1,I11/G11&gt;-1),I11/G11,"n/a"))</f>
        <v>-0.16421389861102401</v>
      </c>
      <c r="M11" s="21">
        <v>252234508.25999999</v>
      </c>
      <c r="N11" s="16"/>
      <c r="O11" s="21">
        <f>E11-M11</f>
        <v>-12385627.599999994</v>
      </c>
      <c r="Q11" s="18">
        <f>IF(M11=0,"n/a",IF(AND(O11/M11&lt;1,O11/M11&gt;-1),O11/M11,"n/a"))</f>
        <v>-4.9103620616545669E-2</v>
      </c>
      <c r="S11" s="22">
        <f>IF(E49=0,"n/a",E11/E49)</f>
        <v>1.0405253282681848</v>
      </c>
      <c r="T11" s="20"/>
      <c r="U11" s="22">
        <f>IF(G49=0,"n/a",G11/G49)</f>
        <v>1.0941387737672668</v>
      </c>
      <c r="V11" s="20"/>
      <c r="W11" s="22">
        <f>IF(M49=0,"n/a",M11/M49)</f>
        <v>1.0418805111015974</v>
      </c>
    </row>
    <row r="12" spans="1:23" x14ac:dyDescent="0.25">
      <c r="C12" s="5" t="s">
        <v>15</v>
      </c>
      <c r="E12" s="23">
        <v>21532992.719999999</v>
      </c>
      <c r="F12" s="16"/>
      <c r="G12" s="23">
        <v>26431000</v>
      </c>
      <c r="H12" s="50"/>
      <c r="I12" s="51">
        <f>E12-G12</f>
        <v>-4898007.2800000012</v>
      </c>
      <c r="K12" s="24">
        <f>IF(G12=0,"n/a",IF(AND(I12/G12&lt;1,I12/G12&gt;-1),I12/G12,"n/a"))</f>
        <v>-0.18531297642919303</v>
      </c>
      <c r="M12" s="23">
        <v>23887335.920000002</v>
      </c>
      <c r="N12" s="16"/>
      <c r="O12" s="23">
        <f>E12-M12</f>
        <v>-2354343.200000003</v>
      </c>
      <c r="Q12" s="24">
        <f>IF(M12=0,"n/a",IF(AND(O12/M12&lt;1,O12/M12&gt;-1),O12/M12,"n/a"))</f>
        <v>-9.8560308603890673E-2</v>
      </c>
      <c r="S12" s="25">
        <f>IF(E50=0,"n/a",E12/E50)</f>
        <v>0.90562452701048246</v>
      </c>
      <c r="T12" s="20"/>
      <c r="U12" s="25">
        <f>IF(G50=0,"n/a",G12/G50)</f>
        <v>0.96284288368365456</v>
      </c>
      <c r="V12" s="20"/>
      <c r="W12" s="25">
        <f>IF(M50=0,"n/a",M12/M50)</f>
        <v>0.90206322185851195</v>
      </c>
    </row>
    <row r="13" spans="1:23" ht="7" customHeight="1" x14ac:dyDescent="0.25">
      <c r="E13" s="21"/>
      <c r="F13" s="16"/>
      <c r="G13" s="21"/>
      <c r="H13" s="50"/>
      <c r="I13" s="43"/>
      <c r="K13" s="26"/>
      <c r="M13" s="21"/>
      <c r="N13" s="16"/>
      <c r="O13" s="21"/>
      <c r="Q13" s="26"/>
      <c r="S13" s="20"/>
      <c r="T13" s="20"/>
      <c r="U13" s="20"/>
      <c r="V13" s="20"/>
      <c r="W13" s="20"/>
    </row>
    <row r="14" spans="1:23" x14ac:dyDescent="0.25">
      <c r="C14" s="5" t="s">
        <v>16</v>
      </c>
      <c r="E14" s="21">
        <f>SUM(E10:E12)</f>
        <v>858954308.18999994</v>
      </c>
      <c r="F14" s="16"/>
      <c r="G14" s="21">
        <f>SUM(G10:G12)</f>
        <v>1069406000</v>
      </c>
      <c r="H14" s="50"/>
      <c r="I14" s="43">
        <f>E14-G14</f>
        <v>-210451691.81000006</v>
      </c>
      <c r="K14" s="18">
        <f>IF(G14=0,"n/a",IF(AND(I14/G14&lt;1,I14/G14&gt;-1),I14/G14,"n/a"))</f>
        <v>-0.19679307186419381</v>
      </c>
      <c r="M14" s="21">
        <f>SUM(M10:M12)</f>
        <v>920176400.55999994</v>
      </c>
      <c r="N14" s="16"/>
      <c r="O14" s="21">
        <f>E14-M14</f>
        <v>-61222092.370000005</v>
      </c>
      <c r="Q14" s="18">
        <f>IF(M14=0,"n/a",IF(AND(O14/M14&lt;1,O14/M14&gt;-1),O14/M14,"n/a"))</f>
        <v>-6.6532995556875321E-2</v>
      </c>
      <c r="S14" s="22">
        <f>IF(E52=0,"n/a",E14/E52)</f>
        <v>1.1494393184901608</v>
      </c>
      <c r="T14" s="20"/>
      <c r="U14" s="22">
        <f>IF(G52=0,"n/a",G14/G52)</f>
        <v>1.1946881695924856</v>
      </c>
      <c r="V14" s="20"/>
      <c r="W14" s="22">
        <f>IF(M52=0,"n/a",M14/M52)</f>
        <v>1.1560014268554113</v>
      </c>
    </row>
    <row r="15" spans="1:23" ht="7" customHeight="1" x14ac:dyDescent="0.25">
      <c r="E15" s="21"/>
      <c r="F15" s="16"/>
      <c r="G15" s="21"/>
      <c r="H15" s="50"/>
      <c r="I15" s="43"/>
      <c r="K15" s="26"/>
      <c r="M15" s="21"/>
      <c r="N15" s="16"/>
      <c r="O15" s="21"/>
      <c r="Q15" s="26"/>
      <c r="S15" s="20"/>
      <c r="T15" s="20"/>
      <c r="U15" s="20"/>
      <c r="V15" s="20"/>
      <c r="W15" s="20"/>
    </row>
    <row r="16" spans="1:23" x14ac:dyDescent="0.25">
      <c r="B16" s="13" t="s">
        <v>17</v>
      </c>
      <c r="E16" s="21"/>
      <c r="F16" s="16"/>
      <c r="G16" s="21"/>
      <c r="H16" s="50"/>
      <c r="I16" s="43"/>
      <c r="K16" s="26"/>
      <c r="M16" s="21"/>
      <c r="N16" s="16"/>
      <c r="O16" s="21"/>
      <c r="Q16" s="26"/>
      <c r="S16" s="20"/>
      <c r="T16" s="20"/>
      <c r="U16" s="20"/>
      <c r="V16" s="20"/>
      <c r="W16" s="20"/>
    </row>
    <row r="17" spans="2:23" x14ac:dyDescent="0.25">
      <c r="C17" s="5" t="s">
        <v>18</v>
      </c>
      <c r="E17" s="21">
        <v>28195123.32</v>
      </c>
      <c r="F17" s="16"/>
      <c r="G17" s="21">
        <v>33165000</v>
      </c>
      <c r="H17" s="50"/>
      <c r="I17" s="43">
        <f>E17-G17</f>
        <v>-4969876.68</v>
      </c>
      <c r="K17" s="18">
        <f>IF(G17=0,"n/a",IF(AND(I17/G17&lt;1,I17/G17&gt;-1),I17/G17,"n/a"))</f>
        <v>-0.14985305834464044</v>
      </c>
      <c r="M17" s="21">
        <v>29291245.050000001</v>
      </c>
      <c r="N17" s="16"/>
      <c r="O17" s="21">
        <f>E17-M17</f>
        <v>-1096121.7300000004</v>
      </c>
      <c r="Q17" s="18">
        <f>IF(M17=0,"n/a",IF(AND(O17/M17&lt;1,O17/M17&gt;-1),O17/M17,"n/a"))</f>
        <v>-3.7421479630822332E-2</v>
      </c>
      <c r="S17" s="22">
        <f>IF(E55=0,"n/a",E17/E55)</f>
        <v>0.66096014032782313</v>
      </c>
      <c r="T17" s="20"/>
      <c r="U17" s="22">
        <f>IF(G55=0,"n/a",G17/G55)</f>
        <v>0.67618814606397948</v>
      </c>
      <c r="V17" s="20"/>
      <c r="W17" s="22">
        <f>IF(M55=0,"n/a",M17/M55)</f>
        <v>0.66653040161926558</v>
      </c>
    </row>
    <row r="18" spans="2:23" x14ac:dyDescent="0.25">
      <c r="C18" s="5" t="s">
        <v>19</v>
      </c>
      <c r="E18" s="23">
        <v>887127.85</v>
      </c>
      <c r="F18" s="27"/>
      <c r="G18" s="23">
        <v>1833000</v>
      </c>
      <c r="H18" s="52"/>
      <c r="I18" s="51">
        <f>E18-G18</f>
        <v>-945872.15</v>
      </c>
      <c r="J18" s="29"/>
      <c r="K18" s="24">
        <f>IF(G18=0,"n/a",IF(AND(I18/G18&lt;1,I18/G18&gt;-1),I18/G18,"n/a"))</f>
        <v>-0.51602408619749052</v>
      </c>
      <c r="L18" s="30"/>
      <c r="M18" s="23">
        <v>1478839.27</v>
      </c>
      <c r="N18" s="31"/>
      <c r="O18" s="23">
        <f>E18-M18</f>
        <v>-591711.42000000004</v>
      </c>
      <c r="Q18" s="24">
        <f>IF(M18=0,"n/a",IF(AND(O18/M18&lt;1,O18/M18&gt;-1),O18/M18,"n/a"))</f>
        <v>-0.40011881751016798</v>
      </c>
      <c r="S18" s="25">
        <f>IF(E56=0,"n/a",E18/E56)</f>
        <v>0.69682057610194892</v>
      </c>
      <c r="T18" s="20"/>
      <c r="U18" s="25">
        <f>IF(G56=0,"n/a",G18/G56)</f>
        <v>0.74391233766233766</v>
      </c>
      <c r="V18" s="20"/>
      <c r="W18" s="25">
        <f>IF(M56=0,"n/a",M18/M56)</f>
        <v>0.68253542623870112</v>
      </c>
    </row>
    <row r="19" spans="2:23" ht="7" customHeight="1" x14ac:dyDescent="0.25">
      <c r="E19" s="21"/>
      <c r="F19" s="32"/>
      <c r="G19" s="21"/>
      <c r="H19" s="53"/>
      <c r="I19" s="43"/>
      <c r="J19" s="33"/>
      <c r="K19" s="26"/>
      <c r="L19" s="33"/>
      <c r="M19" s="21"/>
      <c r="N19" s="32"/>
      <c r="O19" s="21"/>
      <c r="Q19" s="26"/>
      <c r="S19" s="20"/>
      <c r="T19" s="20"/>
      <c r="U19" s="20"/>
      <c r="V19" s="20"/>
      <c r="W19" s="20"/>
    </row>
    <row r="20" spans="2:23" x14ac:dyDescent="0.25">
      <c r="C20" s="5" t="s">
        <v>20</v>
      </c>
      <c r="E20" s="23">
        <f>SUM(E17:E18)</f>
        <v>29082251.170000002</v>
      </c>
      <c r="F20" s="27"/>
      <c r="G20" s="23">
        <f>SUM(G17:G18)</f>
        <v>34998000</v>
      </c>
      <c r="H20" s="52"/>
      <c r="I20" s="51">
        <f>E20-G20</f>
        <v>-5915748.8299999982</v>
      </c>
      <c r="J20" s="29"/>
      <c r="K20" s="24">
        <f>IF(G20=0,"n/a",IF(AND(I20/G20&lt;1,I20/G20&gt;-1),I20/G20,"n/a"))</f>
        <v>-0.16903105406023197</v>
      </c>
      <c r="L20" s="30"/>
      <c r="M20" s="23">
        <f>SUM(M17:M18)</f>
        <v>30770084.32</v>
      </c>
      <c r="N20" s="31"/>
      <c r="O20" s="23">
        <f>E20-M20</f>
        <v>-1687833.1499999985</v>
      </c>
      <c r="Q20" s="24">
        <f>IF(M20=0,"n/a",IF(AND(O20/M20&lt;1,O20/M20&gt;-1),O20/M20,"n/a"))</f>
        <v>-5.4853055729292798E-2</v>
      </c>
      <c r="S20" s="25">
        <f>IF(E58=0,"n/a",E20/E58)</f>
        <v>0.66199936718851993</v>
      </c>
      <c r="T20" s="20"/>
      <c r="U20" s="25">
        <f>IF(G58=0,"n/a",G20/G58)</f>
        <v>0.67942769505542511</v>
      </c>
      <c r="V20" s="20"/>
      <c r="W20" s="25">
        <f>IF(M58=0,"n/a",M20/M58)</f>
        <v>0.6672824280859857</v>
      </c>
    </row>
    <row r="21" spans="2:23" ht="7" customHeight="1" x14ac:dyDescent="0.25">
      <c r="E21" s="21"/>
      <c r="F21" s="32"/>
      <c r="G21" s="21"/>
      <c r="H21" s="53"/>
      <c r="I21" s="43"/>
      <c r="J21" s="33"/>
      <c r="K21" s="26"/>
      <c r="L21" s="33"/>
      <c r="M21" s="21"/>
      <c r="N21" s="32"/>
      <c r="O21" s="21"/>
      <c r="Q21" s="26"/>
      <c r="S21" s="20"/>
      <c r="T21" s="20"/>
      <c r="U21" s="20"/>
      <c r="V21" s="20"/>
      <c r="W21" s="20"/>
    </row>
    <row r="22" spans="2:23" x14ac:dyDescent="0.25">
      <c r="C22" s="5" t="s">
        <v>21</v>
      </c>
      <c r="E22" s="21">
        <f>E14+E20</f>
        <v>888036559.3599999</v>
      </c>
      <c r="F22" s="32"/>
      <c r="G22" s="21">
        <f>G14+G20</f>
        <v>1104404000</v>
      </c>
      <c r="H22" s="53"/>
      <c r="I22" s="43">
        <f>E22-G22</f>
        <v>-216367440.6400001</v>
      </c>
      <c r="J22" s="33"/>
      <c r="K22" s="18">
        <f>IF(G22=0,"n/a",IF(AND(I22/G22&lt;1,I22/G22&gt;-1),I22/G22,"n/a"))</f>
        <v>-0.19591330766639753</v>
      </c>
      <c r="L22" s="33"/>
      <c r="M22" s="21">
        <f>M14+M20</f>
        <v>950946484.88</v>
      </c>
      <c r="N22" s="32"/>
      <c r="O22" s="21">
        <f>E22-M22</f>
        <v>-62909925.5200001</v>
      </c>
      <c r="Q22" s="18">
        <f>IF(M22=0,"n/a",IF(AND(O22/M22&lt;1,O22/M22&gt;-1),O22/M22,"n/a"))</f>
        <v>-6.615506394972237E-2</v>
      </c>
      <c r="S22" s="22">
        <f>IF(E60=0,"n/a",E22/E60)</f>
        <v>1.1223749019164659</v>
      </c>
      <c r="T22" s="20"/>
      <c r="U22" s="22">
        <f>IF(G60=0,"n/a",G22/G60)</f>
        <v>1.166650645173217</v>
      </c>
      <c r="V22" s="20"/>
      <c r="W22" s="22">
        <f>IF(M60=0,"n/a",M22/M60)</f>
        <v>1.1292400523128103</v>
      </c>
    </row>
    <row r="23" spans="2:23" ht="7" customHeight="1" x14ac:dyDescent="0.25">
      <c r="E23" s="21"/>
      <c r="F23" s="32"/>
      <c r="G23" s="21"/>
      <c r="H23" s="53"/>
      <c r="I23" s="43"/>
      <c r="J23" s="33"/>
      <c r="K23" s="26"/>
      <c r="L23" s="33"/>
      <c r="M23" s="21"/>
      <c r="N23" s="32"/>
      <c r="O23" s="21"/>
      <c r="Q23" s="26"/>
      <c r="S23" s="20"/>
      <c r="T23" s="20"/>
      <c r="U23" s="20"/>
      <c r="V23" s="20"/>
      <c r="W23" s="20"/>
    </row>
    <row r="24" spans="2:23" x14ac:dyDescent="0.25">
      <c r="B24" s="13" t="s">
        <v>22</v>
      </c>
      <c r="E24" s="21"/>
      <c r="F24" s="32"/>
      <c r="G24" s="21"/>
      <c r="H24" s="53"/>
      <c r="I24" s="43"/>
      <c r="J24" s="33"/>
      <c r="K24" s="26"/>
      <c r="L24" s="33"/>
      <c r="M24" s="21"/>
      <c r="N24" s="32"/>
      <c r="O24" s="21"/>
      <c r="Q24" s="26"/>
      <c r="S24" s="20"/>
      <c r="T24" s="20"/>
      <c r="U24" s="20"/>
      <c r="V24" s="20"/>
      <c r="W24" s="20"/>
    </row>
    <row r="25" spans="2:23" x14ac:dyDescent="0.25">
      <c r="C25" s="5" t="s">
        <v>23</v>
      </c>
      <c r="E25" s="21">
        <v>6028019.7300000004</v>
      </c>
      <c r="F25" s="32"/>
      <c r="G25" s="21">
        <v>5135000</v>
      </c>
      <c r="H25" s="53"/>
      <c r="I25" s="43">
        <f>E25-G25</f>
        <v>893019.73000000045</v>
      </c>
      <c r="J25" s="33"/>
      <c r="K25" s="18">
        <f>IF(G25=0,"n/a",IF(AND(I25/G25&lt;1,I25/G25&gt;-1),I25/G25,"n/a"))</f>
        <v>0.17390841869522891</v>
      </c>
      <c r="L25" s="33"/>
      <c r="M25" s="21">
        <v>5699507.3799999999</v>
      </c>
      <c r="N25" s="32"/>
      <c r="O25" s="21">
        <f>E25-M25</f>
        <v>328512.35000000056</v>
      </c>
      <c r="Q25" s="18">
        <f>IF(M25=0,"n/a",IF(AND(O25/M25&lt;1,O25/M25&gt;-1),O25/M25,"n/a"))</f>
        <v>5.7638727015737377E-2</v>
      </c>
      <c r="S25" s="22">
        <f>IF(E63=0,"n/a",E25/E63)</f>
        <v>0.11940590192045582</v>
      </c>
      <c r="T25" s="20"/>
      <c r="U25" s="22">
        <f>IF(G63=0,"n/a",G25/G63)</f>
        <v>8.2184984235207509E-2</v>
      </c>
      <c r="V25" s="20"/>
      <c r="W25" s="22">
        <f>IF(M63=0,"n/a",M25/M63)</f>
        <v>0.11220773226133794</v>
      </c>
    </row>
    <row r="26" spans="2:23" x14ac:dyDescent="0.25">
      <c r="C26" s="5" t="s">
        <v>24</v>
      </c>
      <c r="E26" s="23">
        <v>12637552.560000001</v>
      </c>
      <c r="F26" s="27"/>
      <c r="G26" s="23">
        <v>11175000</v>
      </c>
      <c r="H26" s="52"/>
      <c r="I26" s="51">
        <f>E26-G26</f>
        <v>1462552.5600000005</v>
      </c>
      <c r="J26" s="29"/>
      <c r="K26" s="24">
        <f>IF(G26=0,"n/a",IF(AND(I26/G26&lt;1,I26/G26&gt;-1),I26/G26,"n/a"))</f>
        <v>0.13087718657718125</v>
      </c>
      <c r="L26" s="30"/>
      <c r="M26" s="23">
        <v>11369561.25</v>
      </c>
      <c r="N26" s="31"/>
      <c r="O26" s="23">
        <f>E26-M26</f>
        <v>1267991.3100000005</v>
      </c>
      <c r="Q26" s="24">
        <f>IF(M26=0,"n/a",IF(AND(O26/M26&lt;1,O26/M26&gt;-1),O26/M26,"n/a"))</f>
        <v>0.11152508721477714</v>
      </c>
      <c r="S26" s="25">
        <f>IF(E64=0,"n/a",E26/E64)</f>
        <v>7.4378582461527273E-2</v>
      </c>
      <c r="T26" s="20"/>
      <c r="U26" s="25">
        <f>IF(G64=0,"n/a",G26/G64)</f>
        <v>6.669611043801589E-2</v>
      </c>
      <c r="V26" s="20"/>
      <c r="W26" s="25">
        <f>IF(M64=0,"n/a",M26/M64)</f>
        <v>7.0778930021327624E-2</v>
      </c>
    </row>
    <row r="27" spans="2:23" ht="7" customHeight="1" x14ac:dyDescent="0.25">
      <c r="E27" s="21"/>
      <c r="F27" s="32"/>
      <c r="G27" s="21"/>
      <c r="H27" s="53"/>
      <c r="I27" s="43"/>
      <c r="J27" s="33"/>
      <c r="K27" s="26"/>
      <c r="L27" s="33"/>
      <c r="M27" s="21"/>
      <c r="N27" s="32"/>
      <c r="O27" s="21"/>
      <c r="Q27" s="26"/>
      <c r="S27" s="20"/>
      <c r="T27" s="20"/>
      <c r="U27" s="20"/>
      <c r="V27" s="20"/>
      <c r="W27" s="20"/>
    </row>
    <row r="28" spans="2:23" x14ac:dyDescent="0.25">
      <c r="C28" s="5" t="s">
        <v>25</v>
      </c>
      <c r="E28" s="23">
        <f>SUM(E25:E26)</f>
        <v>18665572.289999999</v>
      </c>
      <c r="F28" s="27"/>
      <c r="G28" s="23">
        <f>SUM(G25:G26)</f>
        <v>16310000</v>
      </c>
      <c r="H28" s="52"/>
      <c r="I28" s="51">
        <f>E28-G28</f>
        <v>2355572.2899999991</v>
      </c>
      <c r="J28" s="29"/>
      <c r="K28" s="24">
        <f>IF(G28=0,"n/a",IF(AND(I28/G28&lt;1,I28/G28&gt;-1),I28/G28,"n/a"))</f>
        <v>0.14442503310852231</v>
      </c>
      <c r="L28" s="30"/>
      <c r="M28" s="23">
        <f>SUM(M25:M26)</f>
        <v>17069068.629999999</v>
      </c>
      <c r="N28" s="31"/>
      <c r="O28" s="23">
        <f>E28-M28</f>
        <v>1596503.6600000001</v>
      </c>
      <c r="Q28" s="24">
        <f>IF(M28=0,"n/a",IF(AND(O28/M28&lt;1,O28/M28&gt;-1),O28/M28,"n/a"))</f>
        <v>9.3531972634642815E-2</v>
      </c>
      <c r="S28" s="25">
        <f>IF(E66=0,"n/a",E28/E66)</f>
        <v>8.4692633946414034E-2</v>
      </c>
      <c r="T28" s="20"/>
      <c r="U28" s="25">
        <f>IF(G66=0,"n/a",G28/G66)</f>
        <v>7.0903178688182508E-2</v>
      </c>
      <c r="V28" s="20"/>
      <c r="W28" s="25">
        <f>IF(M66=0,"n/a",M28/M66)</f>
        <v>8.0731888692546716E-2</v>
      </c>
    </row>
    <row r="29" spans="2:23" ht="7" customHeight="1" x14ac:dyDescent="0.25">
      <c r="E29" s="21"/>
      <c r="F29" s="32"/>
      <c r="G29" s="21"/>
      <c r="H29" s="53"/>
      <c r="I29" s="43"/>
      <c r="J29" s="33"/>
      <c r="K29" s="26"/>
      <c r="L29" s="33"/>
      <c r="M29" s="21"/>
      <c r="N29" s="32"/>
      <c r="O29" s="21"/>
      <c r="Q29" s="26"/>
      <c r="S29" s="20"/>
      <c r="T29" s="20"/>
      <c r="U29" s="20"/>
      <c r="V29" s="20"/>
      <c r="W29" s="20"/>
    </row>
    <row r="30" spans="2:23" x14ac:dyDescent="0.25">
      <c r="C30" s="5" t="s">
        <v>26</v>
      </c>
      <c r="E30" s="21">
        <f>E22+E28</f>
        <v>906702131.64999986</v>
      </c>
      <c r="F30" s="32"/>
      <c r="G30" s="21">
        <f>G22+G28</f>
        <v>1120714000</v>
      </c>
      <c r="H30" s="53"/>
      <c r="I30" s="43">
        <f>E30-G30</f>
        <v>-214011868.35000014</v>
      </c>
      <c r="J30" s="33"/>
      <c r="K30" s="18">
        <f>IF(G30=0,"n/a",IF(AND(I30/G30&lt;1,I30/G30&gt;-1),I30/G30,"n/a"))</f>
        <v>-0.19096028812881802</v>
      </c>
      <c r="L30" s="33"/>
      <c r="M30" s="21">
        <f>M22+M28</f>
        <v>968015553.50999999</v>
      </c>
      <c r="N30" s="32"/>
      <c r="O30" s="21">
        <f>E30-M30</f>
        <v>-61313421.860000134</v>
      </c>
      <c r="Q30" s="18">
        <f>IF(M30=0,"n/a",IF(AND(O30/M30&lt;1,O30/M30&gt;-1),O30/M30,"n/a"))</f>
        <v>-6.333929412361114E-2</v>
      </c>
      <c r="S30" s="19">
        <f>IF(E68=0,"n/a",E30/E68)</f>
        <v>0.89630146557687218</v>
      </c>
      <c r="T30" s="20"/>
      <c r="U30" s="19">
        <f>IF(G68=0,"n/a",G30/G68)</f>
        <v>0.95243979443806581</v>
      </c>
      <c r="V30" s="20"/>
      <c r="W30" s="19">
        <f>IF(M68=0,"n/a",M30/M68)</f>
        <v>0.9188209822688671</v>
      </c>
    </row>
    <row r="31" spans="2:23" ht="7" customHeight="1" x14ac:dyDescent="0.25">
      <c r="E31" s="21"/>
      <c r="F31" s="32"/>
      <c r="G31" s="21"/>
      <c r="H31" s="53"/>
      <c r="I31" s="43"/>
      <c r="J31" s="33"/>
      <c r="K31" s="26"/>
      <c r="L31" s="33"/>
      <c r="M31" s="21"/>
      <c r="N31" s="32"/>
      <c r="O31" s="21"/>
      <c r="Q31" s="26"/>
      <c r="S31" s="34"/>
      <c r="T31" s="34"/>
      <c r="U31" s="34"/>
      <c r="V31" s="34"/>
      <c r="W31" s="34"/>
    </row>
    <row r="32" spans="2:23" x14ac:dyDescent="0.25">
      <c r="B32" s="5" t="s">
        <v>27</v>
      </c>
      <c r="E32" s="21">
        <v>25942756.530000001</v>
      </c>
      <c r="F32" s="32"/>
      <c r="G32" s="21">
        <v>-2463000</v>
      </c>
      <c r="H32" s="53"/>
      <c r="I32" s="43">
        <f>E32-G32</f>
        <v>28405756.530000001</v>
      </c>
      <c r="J32" s="33"/>
      <c r="K32" s="18" t="str">
        <f>IF(G32=0,"n/a",IF(AND(I32/G32&lt;1,I32/G32&gt;-1),I32/G32,"n/a"))</f>
        <v>n/a</v>
      </c>
      <c r="L32" s="33"/>
      <c r="M32" s="21">
        <v>31323693.25</v>
      </c>
      <c r="N32" s="32"/>
      <c r="O32" s="21">
        <f>E32-M32</f>
        <v>-5380936.7199999988</v>
      </c>
      <c r="Q32" s="18">
        <f>IF(M32=0,"n/a",IF(AND(O32/M32&lt;1,O32/M32&gt;-1),O32/M32,"n/a"))</f>
        <v>-0.17178487469704737</v>
      </c>
      <c r="S32" s="34"/>
      <c r="T32" s="34"/>
      <c r="U32" s="34"/>
      <c r="V32" s="34"/>
      <c r="W32" s="34"/>
    </row>
    <row r="33" spans="1:23" x14ac:dyDescent="0.25">
      <c r="B33" s="5" t="s">
        <v>28</v>
      </c>
      <c r="E33" s="23">
        <v>14903675.710000001</v>
      </c>
      <c r="F33" s="27"/>
      <c r="G33" s="23">
        <v>14277000</v>
      </c>
      <c r="H33" s="52"/>
      <c r="I33" s="51">
        <f>E33-G33</f>
        <v>626675.71000000089</v>
      </c>
      <c r="J33" s="29"/>
      <c r="K33" s="24">
        <f>IF(G33=0,"n/a",IF(AND(I33/G33&lt;1,I33/G33&gt;-1),I33/G33,"n/a"))</f>
        <v>4.3894075085802405E-2</v>
      </c>
      <c r="L33" s="30"/>
      <c r="M33" s="23">
        <v>13519882.449999999</v>
      </c>
      <c r="N33" s="31"/>
      <c r="O33" s="23">
        <f>E33-M33</f>
        <v>1383793.2600000016</v>
      </c>
      <c r="Q33" s="24">
        <f>IF(M33=0,"n/a",IF(AND(O33/M33&lt;1,O33/M33&gt;-1),O33/M33,"n/a"))</f>
        <v>0.10235246239141685</v>
      </c>
    </row>
    <row r="34" spans="1:23" ht="7" customHeight="1" x14ac:dyDescent="0.25">
      <c r="E34" s="54"/>
      <c r="F34" s="55"/>
      <c r="G34" s="54"/>
      <c r="H34" s="33"/>
      <c r="I34" s="43"/>
      <c r="J34" s="33"/>
      <c r="K34" s="36"/>
      <c r="L34" s="33"/>
      <c r="M34" s="35"/>
      <c r="N34" s="32"/>
      <c r="O34" s="35"/>
      <c r="Q34" s="36"/>
      <c r="S34" s="34"/>
      <c r="T34" s="34"/>
      <c r="U34" s="34"/>
      <c r="V34" s="34"/>
      <c r="W34" s="34"/>
    </row>
    <row r="35" spans="1:23" ht="12" thickBot="1" x14ac:dyDescent="0.3">
      <c r="C35" s="5" t="s">
        <v>29</v>
      </c>
      <c r="E35" s="56">
        <f>SUM(E30:E33)</f>
        <v>947548563.88999987</v>
      </c>
      <c r="F35" s="55"/>
      <c r="G35" s="56">
        <f>SUM(G30:G33)</f>
        <v>1132528000</v>
      </c>
      <c r="H35" s="55"/>
      <c r="I35" s="56">
        <f>E35-G35</f>
        <v>-184979436.11000013</v>
      </c>
      <c r="J35" s="55"/>
      <c r="K35" s="39">
        <f>IF(G35=0,"n/a",IF(AND(I35/G35&lt;1,I35/G35&gt;-1),I35/G35,"n/a"))</f>
        <v>-0.1633332121678229</v>
      </c>
      <c r="L35" s="55"/>
      <c r="M35" s="56">
        <f>SUM(M30:M33)</f>
        <v>1012859129.21</v>
      </c>
      <c r="N35" s="55"/>
      <c r="O35" s="56">
        <f>E35-M35</f>
        <v>-65310565.320000172</v>
      </c>
      <c r="Q35" s="39">
        <f>IF(M35=0,"n/a",IF(AND(O35/M35&lt;1,O35/M35&gt;-1),O35/M35,"n/a"))</f>
        <v>-6.4481390784264805E-2</v>
      </c>
    </row>
    <row r="36" spans="1:23" ht="12" thickTop="1" x14ac:dyDescent="0.25">
      <c r="E36" s="35"/>
      <c r="F36" s="32"/>
      <c r="G36" s="35"/>
      <c r="H36" s="17"/>
      <c r="I36" s="54"/>
      <c r="J36" s="17"/>
      <c r="K36" s="57"/>
      <c r="L36" s="17"/>
      <c r="M36" s="35"/>
      <c r="N36" s="16"/>
      <c r="O36" s="35"/>
    </row>
    <row r="37" spans="1:23" x14ac:dyDescent="0.25">
      <c r="C37" s="5" t="s">
        <v>30</v>
      </c>
      <c r="E37" s="41">
        <v>41899356.57</v>
      </c>
      <c r="F37" s="41"/>
      <c r="G37" s="41">
        <v>47107364.938000001</v>
      </c>
      <c r="H37" s="17"/>
      <c r="I37" s="54"/>
      <c r="J37" s="17"/>
      <c r="K37" s="57"/>
      <c r="L37" s="17"/>
      <c r="M37" s="54">
        <v>0</v>
      </c>
      <c r="N37" s="17"/>
      <c r="O37" s="54"/>
    </row>
    <row r="38" spans="1:23" x14ac:dyDescent="0.25">
      <c r="C38" s="5" t="s">
        <v>31</v>
      </c>
      <c r="E38" s="21">
        <v>11008322.689999999</v>
      </c>
      <c r="F38" s="58"/>
      <c r="G38" s="21">
        <v>11930005.443</v>
      </c>
      <c r="I38" s="59"/>
      <c r="M38" s="21">
        <v>10454029.369999999</v>
      </c>
      <c r="N38" s="16"/>
      <c r="O38" s="35"/>
    </row>
    <row r="39" spans="1:23" x14ac:dyDescent="0.25">
      <c r="C39" s="5" t="s">
        <v>32</v>
      </c>
      <c r="E39" s="21">
        <v>5043092.6500000004</v>
      </c>
      <c r="F39" s="58"/>
      <c r="G39" s="21">
        <v>5301051.75</v>
      </c>
      <c r="I39" s="59"/>
      <c r="M39" s="21">
        <v>5176994.04</v>
      </c>
      <c r="N39" s="16"/>
      <c r="O39" s="35"/>
    </row>
    <row r="40" spans="1:23" x14ac:dyDescent="0.25">
      <c r="C40" s="5" t="s">
        <v>33</v>
      </c>
      <c r="E40" s="21">
        <v>-2537032.83</v>
      </c>
      <c r="F40" s="58"/>
      <c r="G40" s="21">
        <v>-2932734.9309999999</v>
      </c>
      <c r="I40" s="59"/>
      <c r="M40" s="21">
        <v>-2744912.12</v>
      </c>
      <c r="N40" s="16"/>
      <c r="O40" s="35"/>
    </row>
    <row r="41" spans="1:23" x14ac:dyDescent="0.25">
      <c r="C41" s="5" t="s">
        <v>34</v>
      </c>
      <c r="E41" s="21">
        <v>20320622.613000002</v>
      </c>
      <c r="F41" s="58"/>
      <c r="G41" s="21">
        <v>24336112.432</v>
      </c>
      <c r="I41" s="59"/>
      <c r="M41" s="21">
        <v>10516207.666999999</v>
      </c>
      <c r="N41" s="16"/>
      <c r="O41" s="35"/>
    </row>
    <row r="42" spans="1:23" x14ac:dyDescent="0.25">
      <c r="C42" s="5" t="s">
        <v>35</v>
      </c>
      <c r="E42" s="21">
        <v>-569301.26</v>
      </c>
      <c r="F42" s="58"/>
      <c r="G42" s="44">
        <v>0</v>
      </c>
      <c r="I42" s="59"/>
      <c r="M42" s="44">
        <v>0</v>
      </c>
      <c r="N42" s="16"/>
      <c r="O42" s="35"/>
    </row>
    <row r="43" spans="1:23" x14ac:dyDescent="0.25">
      <c r="C43" s="5" t="s">
        <v>36</v>
      </c>
      <c r="E43" s="21">
        <v>13141899.76</v>
      </c>
      <c r="F43" s="58"/>
      <c r="G43" s="44">
        <v>0</v>
      </c>
      <c r="I43" s="59"/>
      <c r="M43" s="44">
        <v>0</v>
      </c>
      <c r="N43" s="16"/>
      <c r="O43" s="35"/>
    </row>
    <row r="44" spans="1:23" x14ac:dyDescent="0.25">
      <c r="C44" s="5" t="s">
        <v>37</v>
      </c>
      <c r="E44" s="21">
        <v>3240795.82</v>
      </c>
      <c r="F44" s="58"/>
      <c r="G44" s="60">
        <v>12409989.999</v>
      </c>
      <c r="I44" s="59"/>
      <c r="M44" s="44">
        <v>682522</v>
      </c>
      <c r="N44" s="16"/>
      <c r="O44" s="35"/>
    </row>
    <row r="45" spans="1:23" x14ac:dyDescent="0.25">
      <c r="E45" s="45"/>
      <c r="F45" s="16"/>
      <c r="G45" s="16"/>
      <c r="M45" s="16"/>
      <c r="N45" s="16"/>
      <c r="O45" s="16"/>
    </row>
    <row r="46" spans="1:23" ht="13" x14ac:dyDescent="0.3">
      <c r="A46" s="3" t="s">
        <v>38</v>
      </c>
      <c r="E46" s="45"/>
      <c r="F46" s="16"/>
      <c r="G46" s="16"/>
      <c r="M46" s="16"/>
      <c r="N46" s="16"/>
      <c r="O46" s="16"/>
    </row>
    <row r="47" spans="1:23" x14ac:dyDescent="0.25">
      <c r="B47" s="13" t="s">
        <v>39</v>
      </c>
      <c r="E47" s="45"/>
      <c r="F47" s="16"/>
      <c r="G47" s="16"/>
      <c r="M47" s="16"/>
      <c r="N47" s="16"/>
      <c r="O47" s="16"/>
    </row>
    <row r="48" spans="1:23" x14ac:dyDescent="0.25">
      <c r="C48" s="5" t="s">
        <v>13</v>
      </c>
      <c r="E48" s="45">
        <v>492996683</v>
      </c>
      <c r="F48" s="16"/>
      <c r="G48" s="61">
        <v>605400000</v>
      </c>
      <c r="H48" s="62"/>
      <c r="I48" s="45">
        <f>E48-G48</f>
        <v>-112403317</v>
      </c>
      <c r="K48" s="18">
        <f>IF(G48=0,"n/a",IF(AND(I48/G48&lt;1,I48/G48&gt;-1),I48/G48,"n/a"))</f>
        <v>-0.18566785100759828</v>
      </c>
      <c r="M48" s="63">
        <v>527423158</v>
      </c>
      <c r="N48" s="46"/>
      <c r="O48" s="45">
        <f>E48-M48</f>
        <v>-34426475</v>
      </c>
      <c r="Q48" s="18">
        <f>IF(M48=0,"n/a",IF(AND(O48/M48&lt;1,O48/M48&gt;-1),O48/M48,"n/a"))</f>
        <v>-6.5272968161932704E-2</v>
      </c>
    </row>
    <row r="49" spans="2:23" x14ac:dyDescent="0.25">
      <c r="C49" s="5" t="s">
        <v>14</v>
      </c>
      <c r="E49" s="45">
        <v>230507489</v>
      </c>
      <c r="F49" s="16"/>
      <c r="G49" s="61">
        <v>262283000</v>
      </c>
      <c r="H49" s="62"/>
      <c r="I49" s="45">
        <f>E49-G49</f>
        <v>-31775511</v>
      </c>
      <c r="K49" s="18">
        <f>IF(G49=0,"n/a",IF(AND(I49/G49&lt;1,I49/G49&gt;-1),I49/G49,"n/a"))</f>
        <v>-0.12114971614629999</v>
      </c>
      <c r="M49" s="63">
        <v>242095428</v>
      </c>
      <c r="N49" s="46"/>
      <c r="O49" s="45">
        <f>E49-M49</f>
        <v>-11587939</v>
      </c>
      <c r="Q49" s="18">
        <f>IF(M49=0,"n/a",IF(AND(O49/M49&lt;1,O49/M49&gt;-1),O49/M49,"n/a"))</f>
        <v>-4.7865170754071408E-2</v>
      </c>
    </row>
    <row r="50" spans="2:23" x14ac:dyDescent="0.25">
      <c r="C50" s="5" t="s">
        <v>15</v>
      </c>
      <c r="E50" s="47">
        <v>23776954</v>
      </c>
      <c r="F50" s="16"/>
      <c r="G50" s="64">
        <v>27451000</v>
      </c>
      <c r="H50" s="62"/>
      <c r="I50" s="47">
        <f>E50-G50</f>
        <v>-3674046</v>
      </c>
      <c r="K50" s="24">
        <f>IF(G50=0,"n/a",IF(AND(I50/G50&lt;1,I50/G50&gt;-1),I50/G50,"n/a"))</f>
        <v>-0.13384015154274889</v>
      </c>
      <c r="M50" s="47">
        <v>26480778</v>
      </c>
      <c r="N50" s="46"/>
      <c r="O50" s="47">
        <f>E50-M50</f>
        <v>-2703824</v>
      </c>
      <c r="Q50" s="24">
        <f>IF(M50=0,"n/a",IF(AND(O50/M50&lt;1,O50/M50&gt;-1),O50/M50,"n/a"))</f>
        <v>-0.10210515718231541</v>
      </c>
    </row>
    <row r="51" spans="2:23" ht="7" customHeight="1" x14ac:dyDescent="0.25">
      <c r="E51" s="45"/>
      <c r="F51" s="16"/>
      <c r="G51" s="45"/>
      <c r="I51" s="45"/>
      <c r="K51" s="26"/>
      <c r="M51" s="45"/>
      <c r="N51" s="16"/>
      <c r="O51" s="45"/>
      <c r="Q51" s="26"/>
      <c r="S51" s="34"/>
      <c r="T51" s="34"/>
      <c r="U51" s="34"/>
      <c r="V51" s="34"/>
      <c r="W51" s="34"/>
    </row>
    <row r="52" spans="2:23" x14ac:dyDescent="0.25">
      <c r="C52" s="5" t="s">
        <v>16</v>
      </c>
      <c r="E52" s="45">
        <f>SUM(E48:E50)</f>
        <v>747281126</v>
      </c>
      <c r="F52" s="16"/>
      <c r="G52" s="45">
        <f>SUM(G48:G50)</f>
        <v>895134000</v>
      </c>
      <c r="H52" s="62"/>
      <c r="I52" s="45">
        <f>E52-G52</f>
        <v>-147852874</v>
      </c>
      <c r="K52" s="18">
        <f>IF(G52=0,"n/a",IF(AND(I52/G52&lt;1,I52/G52&gt;-1),I52/G52,"n/a"))</f>
        <v>-0.16517401193564316</v>
      </c>
      <c r="M52" s="45">
        <f>SUM(M48:M50)</f>
        <v>795999364</v>
      </c>
      <c r="N52" s="46"/>
      <c r="O52" s="45">
        <f>E52-M52</f>
        <v>-48718238</v>
      </c>
      <c r="Q52" s="18">
        <f>IF(M52=0,"n/a",IF(AND(O52/M52&lt;1,O52/M52&gt;-1),O52/M52,"n/a"))</f>
        <v>-6.1203865484495537E-2</v>
      </c>
    </row>
    <row r="53" spans="2:23" ht="7" customHeight="1" x14ac:dyDescent="0.25">
      <c r="E53" s="45"/>
      <c r="F53" s="16"/>
      <c r="G53" s="45"/>
      <c r="I53" s="45"/>
      <c r="K53" s="26"/>
      <c r="M53" s="45"/>
      <c r="N53" s="16"/>
      <c r="O53" s="45"/>
      <c r="Q53" s="26"/>
      <c r="S53" s="34"/>
      <c r="T53" s="34"/>
      <c r="U53" s="34"/>
      <c r="V53" s="34"/>
      <c r="W53" s="34"/>
    </row>
    <row r="54" spans="2:23" x14ac:dyDescent="0.25">
      <c r="B54" s="13" t="s">
        <v>40</v>
      </c>
      <c r="E54" s="45"/>
      <c r="F54" s="16"/>
      <c r="G54" s="45"/>
      <c r="H54" s="62"/>
      <c r="I54" s="45"/>
      <c r="K54" s="26"/>
      <c r="M54" s="45"/>
      <c r="N54" s="46"/>
      <c r="O54" s="45"/>
      <c r="Q54" s="26"/>
    </row>
    <row r="55" spans="2:23" x14ac:dyDescent="0.25">
      <c r="C55" s="5" t="s">
        <v>18</v>
      </c>
      <c r="E55" s="63">
        <v>42657827</v>
      </c>
      <c r="F55" s="16"/>
      <c r="G55" s="63">
        <v>49047000</v>
      </c>
      <c r="H55" s="62"/>
      <c r="I55" s="45">
        <f>E55-G55</f>
        <v>-6389173</v>
      </c>
      <c r="K55" s="18">
        <f>IF(G55=0,"n/a",IF(AND(I55/G55&lt;1,I55/G55&gt;-1),I55/G55,"n/a"))</f>
        <v>-0.13026633637123575</v>
      </c>
      <c r="M55" s="63">
        <v>43945850</v>
      </c>
      <c r="N55" s="46"/>
      <c r="O55" s="45">
        <f>E55-M55</f>
        <v>-1288023</v>
      </c>
      <c r="Q55" s="18">
        <f>IF(M55=0,"n/a",IF(AND(O55/M55&lt;1,O55/M55&gt;-1),O55/M55,"n/a"))</f>
        <v>-2.9309320447778345E-2</v>
      </c>
    </row>
    <row r="56" spans="2:23" x14ac:dyDescent="0.25">
      <c r="C56" s="5" t="s">
        <v>19</v>
      </c>
      <c r="E56" s="47">
        <v>1273108</v>
      </c>
      <c r="F56" s="16"/>
      <c r="G56" s="47">
        <v>2464000</v>
      </c>
      <c r="H56" s="62"/>
      <c r="I56" s="47">
        <f>E56-G56</f>
        <v>-1190892</v>
      </c>
      <c r="K56" s="24">
        <f>IF(G56=0,"n/a",IF(AND(I56/G56&lt;1,I56/G56&gt;-1),I56/G56,"n/a"))</f>
        <v>-0.48331655844155846</v>
      </c>
      <c r="M56" s="47">
        <v>2166685</v>
      </c>
      <c r="N56" s="46"/>
      <c r="O56" s="47">
        <f>E56-M56</f>
        <v>-893577</v>
      </c>
      <c r="Q56" s="24">
        <f>IF(M56=0,"n/a",IF(AND(O56/M56&lt;1,O56/M56&gt;-1),O56/M56,"n/a"))</f>
        <v>-0.41241666416668782</v>
      </c>
    </row>
    <row r="57" spans="2:23" ht="7" customHeight="1" x14ac:dyDescent="0.25">
      <c r="E57" s="45"/>
      <c r="F57" s="16"/>
      <c r="G57" s="45"/>
      <c r="I57" s="45"/>
      <c r="K57" s="26"/>
      <c r="M57" s="45"/>
      <c r="N57" s="16"/>
      <c r="O57" s="45"/>
      <c r="Q57" s="26"/>
      <c r="S57" s="34"/>
      <c r="T57" s="34"/>
      <c r="U57" s="34"/>
      <c r="V57" s="34"/>
      <c r="W57" s="34"/>
    </row>
    <row r="58" spans="2:23" x14ac:dyDescent="0.25">
      <c r="C58" s="5" t="s">
        <v>20</v>
      </c>
      <c r="E58" s="47">
        <f>SUM(E55:E56)</f>
        <v>43930935</v>
      </c>
      <c r="F58" s="16"/>
      <c r="G58" s="47">
        <f>SUM(G55:G56)</f>
        <v>51511000</v>
      </c>
      <c r="H58" s="62"/>
      <c r="I58" s="47">
        <f>E58-G58</f>
        <v>-7580065</v>
      </c>
      <c r="K58" s="24">
        <f>IF(G58=0,"n/a",IF(AND(I58/G58&lt;1,I58/G58&gt;-1),I58/G58,"n/a"))</f>
        <v>-0.14715429714041661</v>
      </c>
      <c r="M58" s="47">
        <f>SUM(M55:M56)</f>
        <v>46112535</v>
      </c>
      <c r="N58" s="46"/>
      <c r="O58" s="47">
        <f>E58-M58</f>
        <v>-2181600</v>
      </c>
      <c r="Q58" s="24">
        <f>IF(M58=0,"n/a",IF(AND(O58/M58&lt;1,O58/M58&gt;-1),O58/M58,"n/a"))</f>
        <v>-4.7310346308221833E-2</v>
      </c>
    </row>
    <row r="59" spans="2:23" ht="7" customHeight="1" x14ac:dyDescent="0.25">
      <c r="E59" s="45"/>
      <c r="F59" s="16"/>
      <c r="G59" s="45"/>
      <c r="I59" s="45"/>
      <c r="K59" s="26"/>
      <c r="M59" s="45"/>
      <c r="N59" s="16"/>
      <c r="O59" s="45"/>
      <c r="Q59" s="26"/>
      <c r="S59" s="34"/>
      <c r="T59" s="34"/>
      <c r="U59" s="34"/>
      <c r="V59" s="34"/>
      <c r="W59" s="34"/>
    </row>
    <row r="60" spans="2:23" x14ac:dyDescent="0.25">
      <c r="C60" s="5" t="s">
        <v>41</v>
      </c>
      <c r="E60" s="45">
        <f>E52+E58</f>
        <v>791212061</v>
      </c>
      <c r="F60" s="16"/>
      <c r="G60" s="45">
        <f>G52+G58</f>
        <v>946645000</v>
      </c>
      <c r="H60" s="62"/>
      <c r="I60" s="45">
        <f>E60-G60</f>
        <v>-155432939</v>
      </c>
      <c r="K60" s="18">
        <f>IF(G60=0,"n/a",IF(AND(I60/G60&lt;1,I60/G60&gt;-1),I60/G60,"n/a"))</f>
        <v>-0.16419348224519223</v>
      </c>
      <c r="M60" s="45">
        <f>M52+M58</f>
        <v>842111899</v>
      </c>
      <c r="N60" s="46"/>
      <c r="O60" s="45">
        <f>E60-M60</f>
        <v>-50899838</v>
      </c>
      <c r="Q60" s="18">
        <f>IF(M60=0,"n/a",IF(AND(O60/M60&lt;1,O60/M60&gt;-1),O60/M60,"n/a"))</f>
        <v>-6.0443081329741431E-2</v>
      </c>
    </row>
    <row r="61" spans="2:23" ht="7" customHeight="1" x14ac:dyDescent="0.25">
      <c r="E61" s="45"/>
      <c r="F61" s="16"/>
      <c r="G61" s="45"/>
      <c r="I61" s="45"/>
      <c r="K61" s="26"/>
      <c r="M61" s="45"/>
      <c r="N61" s="16"/>
      <c r="O61" s="45"/>
      <c r="Q61" s="26"/>
      <c r="S61" s="34"/>
      <c r="T61" s="34"/>
      <c r="U61" s="34"/>
      <c r="V61" s="34"/>
      <c r="W61" s="34"/>
    </row>
    <row r="62" spans="2:23" x14ac:dyDescent="0.25">
      <c r="B62" s="13" t="s">
        <v>42</v>
      </c>
      <c r="E62" s="45"/>
      <c r="F62" s="16"/>
      <c r="G62" s="45"/>
      <c r="H62" s="62"/>
      <c r="I62" s="45"/>
      <c r="K62" s="26"/>
      <c r="M62" s="45"/>
      <c r="N62" s="46"/>
      <c r="O62" s="45"/>
      <c r="Q62" s="26"/>
    </row>
    <row r="63" spans="2:23" x14ac:dyDescent="0.25">
      <c r="C63" s="5" t="s">
        <v>23</v>
      </c>
      <c r="E63" s="63">
        <v>50483432</v>
      </c>
      <c r="F63" s="16"/>
      <c r="G63" s="63">
        <v>62481000</v>
      </c>
      <c r="H63" s="62"/>
      <c r="I63" s="45">
        <f>E63-G63</f>
        <v>-11997568</v>
      </c>
      <c r="K63" s="18">
        <f>IF(G63=0,"n/a",IF(AND(I63/G63&lt;1,I63/G63&gt;-1),I63/G63,"n/a"))</f>
        <v>-0.19201946191642258</v>
      </c>
      <c r="M63" s="63">
        <v>50794248</v>
      </c>
      <c r="N63" s="46"/>
      <c r="O63" s="45">
        <f>E63-M63</f>
        <v>-310816</v>
      </c>
      <c r="Q63" s="18">
        <f>IF(M63=0,"n/a",IF(AND(O63/M63&lt;1,O63/M63&gt;-1),O63/M63,"n/a"))</f>
        <v>-6.1191180544694747E-3</v>
      </c>
    </row>
    <row r="64" spans="2:23" x14ac:dyDescent="0.25">
      <c r="C64" s="5" t="s">
        <v>24</v>
      </c>
      <c r="E64" s="47">
        <v>169908489</v>
      </c>
      <c r="F64" s="16"/>
      <c r="G64" s="47">
        <v>167551000</v>
      </c>
      <c r="H64" s="62"/>
      <c r="I64" s="47">
        <f>E64-G64</f>
        <v>2357489</v>
      </c>
      <c r="K64" s="24">
        <f>IF(G64=0,"n/a",IF(AND(I64/G64&lt;1,I64/G64&gt;-1),I64/G64,"n/a"))</f>
        <v>1.4070277109656165E-2</v>
      </c>
      <c r="M64" s="47">
        <v>160634828</v>
      </c>
      <c r="N64" s="46"/>
      <c r="O64" s="47">
        <f>E64-M64</f>
        <v>9273661</v>
      </c>
      <c r="Q64" s="24">
        <f>IF(M64=0,"n/a",IF(AND(O64/M64&lt;1,O64/M64&gt;-1),O64/M64,"n/a"))</f>
        <v>5.7731322126481813E-2</v>
      </c>
    </row>
    <row r="65" spans="1:23" ht="7" customHeight="1" x14ac:dyDescent="0.25">
      <c r="E65" s="45"/>
      <c r="F65" s="16"/>
      <c r="G65" s="45"/>
      <c r="I65" s="45"/>
      <c r="K65" s="26"/>
      <c r="M65" s="45"/>
      <c r="N65" s="16"/>
      <c r="O65" s="45"/>
      <c r="Q65" s="26"/>
      <c r="S65" s="34"/>
      <c r="T65" s="34"/>
      <c r="U65" s="34"/>
      <c r="V65" s="34"/>
      <c r="W65" s="34"/>
    </row>
    <row r="66" spans="1:23" x14ac:dyDescent="0.25">
      <c r="C66" s="5" t="s">
        <v>25</v>
      </c>
      <c r="E66" s="47">
        <f>SUM(E63:E64)</f>
        <v>220391921</v>
      </c>
      <c r="F66" s="16"/>
      <c r="G66" s="47">
        <f>SUM(G63:G64)</f>
        <v>230032000</v>
      </c>
      <c r="H66" s="62"/>
      <c r="I66" s="47">
        <f>E66-G66</f>
        <v>-9640079</v>
      </c>
      <c r="K66" s="24">
        <f>IF(G66=0,"n/a",IF(AND(I66/G66&lt;1,I66/G66&gt;-1),I66/G66,"n/a"))</f>
        <v>-4.1907556339987481E-2</v>
      </c>
      <c r="M66" s="47">
        <f>SUM(M63:M64)</f>
        <v>211429076</v>
      </c>
      <c r="N66" s="46"/>
      <c r="O66" s="47">
        <f>E66-M66</f>
        <v>8962845</v>
      </c>
      <c r="Q66" s="24">
        <f>IF(M66=0,"n/a",IF(AND(O66/M66&lt;1,O66/M66&gt;-1),O66/M66,"n/a"))</f>
        <v>4.2391733292160817E-2</v>
      </c>
    </row>
    <row r="67" spans="1:23" ht="7" customHeight="1" x14ac:dyDescent="0.25">
      <c r="E67" s="45"/>
      <c r="F67" s="16"/>
      <c r="G67" s="45"/>
      <c r="I67" s="45"/>
      <c r="K67" s="26"/>
      <c r="M67" s="45"/>
      <c r="N67" s="16"/>
      <c r="O67" s="45"/>
      <c r="Q67" s="26"/>
      <c r="S67" s="34"/>
      <c r="T67" s="34"/>
      <c r="U67" s="34"/>
      <c r="V67" s="34"/>
      <c r="W67" s="34"/>
    </row>
    <row r="68" spans="1:23" ht="12" thickBot="1" x14ac:dyDescent="0.3">
      <c r="C68" s="5" t="s">
        <v>43</v>
      </c>
      <c r="E68" s="48">
        <f>E60+E66</f>
        <v>1011603982</v>
      </c>
      <c r="F68" s="16"/>
      <c r="G68" s="65">
        <f>G60+G66</f>
        <v>1176677000</v>
      </c>
      <c r="H68" s="62"/>
      <c r="I68" s="48">
        <f>E68-G68</f>
        <v>-165073018</v>
      </c>
      <c r="K68" s="39">
        <f>IF(G68=0,"n/a",IF(AND(I68/G68&lt;1,I68/G68&gt;-1),I68/G68,"n/a"))</f>
        <v>-0.14028745186657002</v>
      </c>
      <c r="M68" s="48">
        <f>M60+M66</f>
        <v>1053540975</v>
      </c>
      <c r="N68" s="46"/>
      <c r="O68" s="48">
        <f>E68-M68</f>
        <v>-41936993</v>
      </c>
      <c r="Q68" s="39">
        <f>IF(M68=0,"n/a",IF(AND(O68/M68&lt;1,O68/M68&gt;-1),O68/M68,"n/a"))</f>
        <v>-3.9805754114119768E-2</v>
      </c>
    </row>
    <row r="69" spans="1:23" ht="12" thickTop="1" x14ac:dyDescent="0.25"/>
    <row r="70" spans="1:23" ht="12.75" customHeight="1" x14ac:dyDescent="0.25">
      <c r="C70" s="67" t="s">
        <v>44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</row>
    <row r="71" spans="1:23" ht="12.5" x14ac:dyDescent="0.25">
      <c r="A71" s="5" t="s">
        <v>3</v>
      </c>
      <c r="C71" s="67" t="s">
        <v>45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</row>
    <row r="72" spans="1:23" x14ac:dyDescent="0.25">
      <c r="A72" s="5" t="s">
        <v>3</v>
      </c>
    </row>
    <row r="73" spans="1:23" x14ac:dyDescent="0.25">
      <c r="A73" s="5" t="s">
        <v>3</v>
      </c>
    </row>
    <row r="74" spans="1:23" x14ac:dyDescent="0.25">
      <c r="A74" s="5" t="s">
        <v>3</v>
      </c>
    </row>
    <row r="75" spans="1:23" x14ac:dyDescent="0.25">
      <c r="A75" s="5" t="s">
        <v>3</v>
      </c>
    </row>
    <row r="76" spans="1:23" x14ac:dyDescent="0.25">
      <c r="A76" s="5" t="s">
        <v>3</v>
      </c>
    </row>
    <row r="77" spans="1:23" x14ac:dyDescent="0.25">
      <c r="A77" s="5" t="s">
        <v>3</v>
      </c>
    </row>
    <row r="78" spans="1:23" x14ac:dyDescent="0.25">
      <c r="A78" s="5" t="s">
        <v>3</v>
      </c>
    </row>
    <row r="79" spans="1:23" x14ac:dyDescent="0.25">
      <c r="A79" s="5" t="s">
        <v>3</v>
      </c>
    </row>
    <row r="80" spans="1:23" x14ac:dyDescent="0.25">
      <c r="A80" s="5" t="s">
        <v>3</v>
      </c>
    </row>
    <row r="81" spans="1:1" x14ac:dyDescent="0.25">
      <c r="A81" s="5" t="s">
        <v>3</v>
      </c>
    </row>
    <row r="82" spans="1:1" x14ac:dyDescent="0.25">
      <c r="A82" s="5" t="s">
        <v>3</v>
      </c>
    </row>
    <row r="83" spans="1:1" x14ac:dyDescent="0.25">
      <c r="A83" s="5" t="s">
        <v>3</v>
      </c>
    </row>
    <row r="84" spans="1:1" x14ac:dyDescent="0.25">
      <c r="A84" s="5" t="s">
        <v>3</v>
      </c>
    </row>
    <row r="85" spans="1:1" x14ac:dyDescent="0.25">
      <c r="A85" s="5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AB93AA0-14A5-43BD-9C25-2F65CC551EE1}"/>
</file>

<file path=customXml/itemProps2.xml><?xml version="1.0" encoding="utf-8"?>
<ds:datastoreItem xmlns:ds="http://schemas.openxmlformats.org/officeDocument/2006/customXml" ds:itemID="{11BDA672-D715-4E31-99C2-33AD8DF269AC}"/>
</file>

<file path=customXml/itemProps3.xml><?xml version="1.0" encoding="utf-8"?>
<ds:datastoreItem xmlns:ds="http://schemas.openxmlformats.org/officeDocument/2006/customXml" ds:itemID="{D6D0C35F-AB85-4AAE-B67C-F518B6985C57}"/>
</file>

<file path=customXml/itemProps4.xml><?xml version="1.0" encoding="utf-8"?>
<ds:datastoreItem xmlns:ds="http://schemas.openxmlformats.org/officeDocument/2006/customXml" ds:itemID="{3C05DA32-96AB-47F7-ABA1-32C19DE5A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10-2015</vt:lpstr>
      <vt:lpstr>11-2015</vt:lpstr>
      <vt:lpstr>12-2015</vt:lpstr>
      <vt:lpstr>12 ME 12-2015</vt:lpstr>
      <vt:lpstr>'10-2015'!Print_Area</vt:lpstr>
      <vt:lpstr>'11-2015'!Print_Area</vt:lpstr>
      <vt:lpstr>'12 ME 12-2015'!Print_Area</vt:lpstr>
      <vt:lpstr>'12-2015'!Print_Area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Rollman, Courtney (UTC)</cp:lastModifiedBy>
  <cp:lastPrinted>2016-02-09T22:20:45Z</cp:lastPrinted>
  <dcterms:created xsi:type="dcterms:W3CDTF">2016-02-09T21:53:36Z</dcterms:created>
  <dcterms:modified xsi:type="dcterms:W3CDTF">2016-02-12T18:51:45Z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