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3290" windowHeight="12075" tabRatio="708"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1'!$A$1:$K$63</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<sst xmlns="http://schemas.openxmlformats.org/spreadsheetml/2006/main" count="1052" uniqueCount="399">
  <si>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</si>
  <si>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</si>
  <si>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</si>
  <si>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</si>
  <si>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</si>
  <si>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</si>
  <si>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</si>
  <si>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</si>
  <si>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</si>
  <si>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</si>
  <si>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</si>
  <si>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</si>
  <si>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</si>
  <si>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</si>
  <si>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</si>
  <si>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</si>
  <si>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</si>
  <si>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</si>
  <si>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</si>
  <si>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</si>
  <si>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</si>
  <si>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</si>
  <si>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</si>
  <si>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</si>
  <si>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</si>
  <si>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</si>
  <si>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</si>
  <si>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</si>
  <si>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</si>
  <si>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</si>
  <si>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</si>
  <si>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</si>
  <si>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</si>
  <si>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</si>
  <si>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</si>
  <si>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</si>
  <si>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</si>
  <si>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</si>
  <si>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</si>
  <si>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</si>
  <si>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</si>
  <si>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</si>
  <si>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</si>
  <si>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</si>
  <si>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</si>
  <si>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</si>
  <si>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</si>
  <si>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</si>
  <si>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</si>
  <si>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</si>
  <si>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</si>
  <si>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</si>
  <si>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</si>
  <si>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</si>
  <si>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</si>
  <si>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</si>
  <si>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</si>
  <si>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</si>
  <si>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</si>
  <si>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</si>
  <si>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</si>
  <si>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</si>
  <si>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</si>
  <si>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</si>
  <si>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</si>
  <si>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</si>
  <si>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</si>
  <si>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</si>
  <si>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</si>
  <si>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</si>
  <si>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</si>
  <si>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</si>
  <si>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</si>
  <si>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</si>
  <si>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</si>
  <si>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</si>
  <si>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</si>
  <si>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</si>
  <si>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</si>
  <si>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</si>
  <si>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</si>
  <si>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</si>
  <si>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</si>
  <si>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</si>
  <si>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</si>
  <si>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</si>
  <si>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</si>
  <si>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</si>
  <si>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</si>
  <si>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</si>
  <si>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</si>
  <si>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</si>
  <si>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</si>
  <si>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</si>
  <si>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</si>
  <si>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</si>
  <si>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</si>
  <si>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</si>
  <si>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</si>
  <si>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</si>
  <si>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</si>
  <si>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</si>
  <si>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</si>
  <si>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</si>
  <si>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</si>
  <si>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</si>
  <si>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</si>
  <si>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</si>
  <si>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</si>
  <si>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</si>
  <si>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</si>
  <si>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</si>
  <si>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</si>
  <si>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</si>
  <si>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</si>
  <si>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</si>
  <si>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</si>
  <si>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</si>
  <si>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</si>
  <si>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</si>
  <si>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</si>
  <si>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</si>
  <si>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</si>
  <si>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</si>
  <si>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</si>
  <si>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</si>
  <si>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</si>
  <si>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</si>
  <si>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</si>
  <si>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</si>
  <si>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</si>
  <si>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</si>
  <si>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</si>
  <si>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</si>
  <si>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</si>
  <si>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</si>
  <si>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</si>
  <si>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</si>
  <si>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</si>
  <si>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</si>
  <si>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</si>
  <si>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</si>
  <si>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</si>
  <si>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</si>
  <si>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</si>
  <si>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</si>
  <si>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</si>
  <si>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</si>
  <si>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</si>
  <si>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</si>
  <si>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</si>
  <si>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</si>
  <si>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</si>
  <si>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</si>
  <si>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</si>
  <si>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</si>
  <si>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</si>
  <si>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</si>
  <si>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</si>
  <si>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</si>
  <si>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</si>
  <si>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</si>
  <si>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</si>
  <si>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</si>
  <si>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</si>
  <si>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</si>
  <si>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</si>
  <si>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</si>
  <si>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</si>
  <si>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</si>
  <si>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</si>
  <si>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</si>
  <si>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</si>
  <si>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</si>
  <si>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</si>
  <si>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</si>
  <si>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</si>
  <si>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</si>
  <si>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</si>
  <si>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</si>
  <si>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</si>
  <si>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</si>
  <si>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</si>
  <si>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</si>
  <si>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</si>
  <si>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</si>
  <si>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</si>
  <si>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</si>
  <si>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</si>
  <si>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</si>
  <si>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</si>
  <si>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</si>
  <si>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</si>
  <si>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</si>
  <si>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</si>
  <si>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</si>
  <si>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</si>
  <si>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</si>
  <si>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</si>
  <si>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</si>
  <si>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</si>
  <si>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</si>
  <si>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</si>
  <si>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</si>
  <si>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</si>
  <si>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</si>
  <si>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</si>
  <si>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</si>
  <si>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</si>
  <si>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</si>
  <si>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</si>
  <si>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</si>
  <si>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</si>
  <si>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</si>
  <si>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</si>
  <si>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</si>
  <si>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</si>
  <si>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</si>
  <si>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</si>
  <si>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</si>
  <si>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</si>
  <si>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</si>
  <si>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</si>
  <si>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</si>
  <si>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</si>
  <si>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</si>
  <si>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</si>
  <si>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</si>
  <si>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</si>
  <si>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</si>
  <si>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</si>
  <si>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</si>
  <si>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</si>
  <si>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</si>
  <si>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</si>
  <si>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</si>
  <si>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</si>
  <si>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</si>
  <si>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</si>
  <si>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</si>
  <si>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</si>
  <si>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</si>
  <si>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</si>
  <si>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</si>
  <si>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</si>
  <si>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</si>
  <si>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</si>
  <si>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</si>
  <si>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</si>
  <si>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</si>
  <si>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</si>
  <si>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</si>
  <si>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</si>
  <si>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</si>
  <si>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</si>
  <si>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21st</t>
  </si>
  <si>
    <t xml:space="preserve">month for an unlocking charge. Should a customer supply their own bear cart this fee still applies </t>
  </si>
  <si>
    <t>the largest size that can be safely manually tipped.</t>
  </si>
  <si>
    <t xml:space="preserve">8th </t>
  </si>
  <si>
    <t>22nd</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</si>
  <si>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</si>
  <si>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</si>
  <si>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</si>
  <si>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</si>
  <si>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</si>
  <si>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</si>
  <si>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</si>
  <si>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</si>
  <si>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</si>
  <si>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</si>
  <si>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</si>
  <si>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</si>
  <si>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</si>
  <si>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</si>
  <si>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</si>
  <si>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</si>
  <si>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</si>
  <si>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</si>
  <si>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</si>
  <si>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</si>
  <si>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</si>
  <si>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</si>
  <si>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</si>
  <si>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</si>
  <si>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</si>
  <si>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</si>
  <si>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</si>
  <si>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</si>
  <si>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</si>
  <si>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</si>
  <si>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</si>
  <si>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</si>
  <si>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</si>
  <si>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</si>
  <si>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</si>
  <si>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</si>
  <si>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</si>
  <si>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</si>
  <si>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</si>
  <si>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</si>
  <si>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</si>
  <si>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</si>
  <si>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</si>
  <si>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</si>
  <si>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</si>
  <si>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</si>
  <si>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</si>
  <si>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</si>
  <si>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</si>
  <si>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</si>
  <si>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</si>
  <si>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</si>
  <si>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</si>
  <si>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</si>
  <si>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</si>
  <si>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</si>
  <si>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</si>
  <si>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</si>
  <si>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</si>
  <si>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</si>
  <si>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</si>
  <si>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</si>
  <si>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</si>
  <si>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</si>
  <si>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</si>
  <si>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</si>
  <si>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</si>
  <si>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</si>
  <si>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</si>
  <si>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</si>
  <si>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</si>
  <si>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</si>
  <si>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</si>
  <si>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</si>
  <si>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</si>
  <si>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</si>
  <si>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</si>
  <si>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</si>
  <si>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</si>
  <si>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</si>
  <si>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</si>
  <si>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</si>
  <si>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</si>
  <si>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</si>
  <si>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</si>
  <si>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</si>
  <si>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</si>
  <si>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</si>
  <si>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</si>
  <si>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</si>
  <si>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</si>
  <si>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</si>
  <si>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</si>
  <si>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</si>
  <si>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</si>
  <si>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</si>
  <si>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</si>
  <si>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</si>
  <si>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</si>
  <si>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</si>
  <si>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</si>
  <si>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</si>
  <si>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</si>
  <si>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</si>
  <si>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</si>
  <si>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</si>
  <si>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</si>
  <si>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</si>
  <si>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</si>
  <si>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</si>
  <si>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</si>
  <si>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</si>
  <si>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</si>
  <si>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</si>
  <si>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</si>
  <si>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</si>
  <si>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</si>
  <si>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</si>
  <si>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</si>
  <si>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</si>
  <si>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</si>
  <si>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</si>
  <si>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</si>
  <si>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</si>
  <si>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</si>
  <si>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</si>
  <si>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</si>
  <si>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</si>
  <si>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</si>
  <si>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</si>
  <si>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19th</t>
  </si>
  <si>
    <t>Note 3:  In addition to the recycling rates shown above, a recycling debit/(credit) of ($0.96) applies.</t>
  </si>
  <si>
    <t>29th</t>
  </si>
  <si>
    <t>23rd</t>
  </si>
  <si>
    <t>20th</t>
  </si>
  <si>
    <t>Recycling (credit)/debit (if applicable) is: ($0.93) per yard.</t>
  </si>
  <si>
    <t>Recycling debit/&lt;credit&gt; (if applicable) is: ($3.27) per yard.</t>
  </si>
  <si>
    <t>18th</t>
  </si>
  <si>
    <t xml:space="preserve">Abby Christensen, Revenue Share Administrator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</si>
</sst>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1">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
      <sz val="10"/>
      <color theme="0"/>
      <name val="Arial"/>
      <family val="2"/>
    </font>
    <font>
      <b/>
      <u val="single"/>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2">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2"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3" fillId="0" borderId="0" xfId="0" applyFont="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4" fillId="0" borderId="0" xfId="0" applyFont="1" applyBorder="1" applyAlignment="1">
      <alignment horizontal="center" vertical="center" wrapText="1"/>
    </xf>
    <xf numFmtId="0" fontId="53" fillId="0" borderId="20" xfId="0" applyFont="1" applyBorder="1" applyAlignment="1">
      <alignment/>
    </xf>
    <xf numFmtId="0" fontId="54" fillId="0" borderId="25" xfId="0" applyFont="1" applyBorder="1" applyAlignment="1">
      <alignment horizontal="center" vertical="center" wrapText="1"/>
    </xf>
    <xf numFmtId="0" fontId="53" fillId="0" borderId="0" xfId="0" applyFont="1" applyBorder="1" applyAlignment="1">
      <alignment vertical="center" wrapText="1"/>
    </xf>
    <xf numFmtId="44" fontId="53" fillId="0" borderId="0" xfId="44" applyFont="1" applyBorder="1" applyAlignment="1">
      <alignment horizontal="center" vertical="center" wrapText="1"/>
    </xf>
    <xf numFmtId="44" fontId="55" fillId="0" borderId="0" xfId="44" applyFont="1" applyBorder="1" applyAlignment="1">
      <alignment horizontal="center" vertical="center" wrapText="1"/>
    </xf>
    <xf numFmtId="10" fontId="55" fillId="0" borderId="25"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vertical="center" wrapText="1"/>
    </xf>
    <xf numFmtId="0" fontId="53" fillId="0" borderId="21" xfId="0" applyFont="1" applyBorder="1" applyAlignment="1">
      <alignment/>
    </xf>
    <xf numFmtId="0" fontId="53" fillId="0" borderId="19" xfId="0" applyFont="1" applyBorder="1" applyAlignment="1">
      <alignment/>
    </xf>
    <xf numFmtId="0" fontId="53" fillId="0" borderId="22" xfId="0" applyFont="1" applyBorder="1" applyAlignment="1">
      <alignment/>
    </xf>
    <xf numFmtId="0" fontId="56" fillId="0" borderId="0" xfId="0" applyFont="1" applyBorder="1" applyAlignment="1">
      <alignment horizontal="center" vertical="center" wrapText="1"/>
    </xf>
    <xf numFmtId="0" fontId="53" fillId="0" borderId="0" xfId="0" applyFont="1" applyBorder="1" applyAlignment="1">
      <alignment/>
    </xf>
    <xf numFmtId="0" fontId="57" fillId="0" borderId="0" xfId="0" applyFont="1" applyBorder="1" applyAlignment="1">
      <alignment horizontal="center" vertical="center" wrapText="1"/>
    </xf>
    <xf numFmtId="10" fontId="55" fillId="0" borderId="0" xfId="0" applyNumberFormat="1" applyFont="1" applyBorder="1" applyAlignment="1">
      <alignment horizontal="center" vertical="center" wrapText="1"/>
    </xf>
    <xf numFmtId="0" fontId="53" fillId="0" borderId="26" xfId="0" applyFont="1" applyBorder="1" applyAlignment="1">
      <alignment horizontal="center" vertical="center" wrapText="1"/>
    </xf>
    <xf numFmtId="44" fontId="53" fillId="0" borderId="26" xfId="44" applyFont="1" applyBorder="1" applyAlignment="1">
      <alignment horizontal="center" vertical="center" wrapText="1"/>
    </xf>
    <xf numFmtId="44" fontId="55" fillId="0" borderId="26" xfId="44" applyFont="1" applyBorder="1" applyAlignment="1">
      <alignment horizontal="center" vertical="center" wrapText="1"/>
    </xf>
    <xf numFmtId="10" fontId="55" fillId="0" borderId="26" xfId="0" applyNumberFormat="1" applyFont="1" applyBorder="1" applyAlignment="1">
      <alignment horizontal="center" vertical="center" wrapText="1"/>
    </xf>
    <xf numFmtId="0" fontId="55" fillId="0" borderId="0" xfId="0" applyFont="1" applyBorder="1" applyAlignment="1">
      <alignment horizontal="center" vertical="center" wrapText="1"/>
    </xf>
    <xf numFmtId="176" fontId="0" fillId="0" borderId="0" xfId="61" applyNumberFormat="1" applyFont="1" applyFill="1" applyAlignment="1">
      <alignment/>
    </xf>
    <xf numFmtId="43" fontId="0" fillId="0" borderId="0" xfId="42" applyFont="1" applyFill="1" applyBorder="1" applyAlignment="1">
      <alignment/>
    </xf>
    <xf numFmtId="0" fontId="58" fillId="0" borderId="0" xfId="0" applyFont="1" applyFill="1" applyBorder="1" applyAlignment="1">
      <alignment/>
    </xf>
    <xf numFmtId="0" fontId="0" fillId="0" borderId="0" xfId="0" applyFont="1" applyFill="1" applyBorder="1" applyAlignment="1">
      <alignment horizontal="center"/>
    </xf>
    <xf numFmtId="0" fontId="54" fillId="0" borderId="0"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0" fontId="0" fillId="0" borderId="0" xfId="58" applyFill="1" applyBorder="1" applyAlignment="1">
      <alignment/>
      <protection/>
    </xf>
    <xf numFmtId="0" fontId="0" fillId="0" borderId="0" xfId="58" applyFill="1" applyBorder="1">
      <alignment/>
      <protection/>
    </xf>
    <xf numFmtId="0" fontId="0" fillId="0" borderId="0" xfId="58" applyFill="1" applyBorder="1" applyAlignment="1">
      <alignment horizontal="left"/>
      <protection/>
    </xf>
    <xf numFmtId="0" fontId="4" fillId="0" borderId="0" xfId="58" applyFont="1" applyFill="1" applyBorder="1" applyAlignment="1">
      <alignment horizontal="center"/>
      <protection/>
    </xf>
    <xf numFmtId="0" fontId="4" fillId="0" borderId="18"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pplyAlignment="1">
      <alignment horizontal="left" vertical="top" wrapText="1"/>
      <protection/>
    </xf>
    <xf numFmtId="0" fontId="5" fillId="0" borderId="0" xfId="58" applyFont="1" applyFill="1" applyBorder="1" applyAlignment="1">
      <alignment horizontal="left"/>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33" borderId="12" xfId="58" applyFill="1" applyBorder="1" applyAlignment="1">
      <alignment horizontal="center" vertical="center" wrapText="1"/>
      <protection/>
    </xf>
    <xf numFmtId="0" fontId="0" fillId="35" borderId="12" xfId="58" applyFill="1" applyBorder="1" applyAlignment="1">
      <alignment horizontal="center" vertical="center" wrapText="1"/>
      <protection/>
    </xf>
    <xf numFmtId="0" fontId="0" fillId="0" borderId="12" xfId="58" applyFill="1" applyBorder="1" applyAlignment="1">
      <alignment horizontal="left" vertical="top" wrapText="1"/>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2" xfId="58" applyFill="1" applyBorder="1" applyAlignment="1">
      <alignment horizontal="left" vertical="center"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35" borderId="0" xfId="0" applyFill="1" applyBorder="1" applyAlignment="1">
      <alignment horizontal="left" vertical="top" wrapText="1"/>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0" borderId="30" xfId="0" applyFont="1" applyFill="1" applyBorder="1" applyAlignment="1">
      <alignment horizontal="center"/>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xf numFmtId="0" fontId="3" fillId="0" borderId="19" xfId="58" applyFont="1" applyFill="1" applyBorder="1">
      <alignment/>
      <protection/>
    </xf>
    <xf numFmtId="44" fontId="0" fillId="0" borderId="12" xfId="44" applyFont="1" applyFill="1" applyBorder="1" applyAlignment="1">
      <alignment horizontal="center"/>
    </xf>
    <xf numFmtId="0" fontId="0" fillId="0" borderId="18" xfId="0" applyFont="1" applyFill="1" applyBorder="1" applyAlignment="1">
      <alignment/>
    </xf>
    <xf numFmtId="169" fontId="6" fillId="0" borderId="19" xfId="0" applyNumberFormat="1" applyFont="1" applyFill="1" applyBorder="1" applyAlignment="1">
      <alignment/>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0" fillId="0" borderId="0" xfId="0" applyFill="1" applyBorder="1" applyAlignment="1">
      <alignment horizontal="left" vertical="top" wrapText="1"/>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44" fontId="0" fillId="0" borderId="11" xfId="44" applyNumberFormat="1" applyFont="1" applyFill="1" applyBorder="1" applyAlignment="1">
      <alignment horizontal="center"/>
    </xf>
    <xf numFmtId="169" fontId="6" fillId="0" borderId="22" xfId="0" applyNumberFormat="1" applyFont="1" applyFill="1" applyBorder="1" applyAlignment="1">
      <alignment/>
    </xf>
    <xf numFmtId="0" fontId="0" fillId="0" borderId="19" xfId="0"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0" fontId="59" fillId="0" borderId="0" xfId="0" applyFont="1" applyFill="1" applyAlignment="1">
      <alignment/>
    </xf>
    <xf numFmtId="0" fontId="60" fillId="0" borderId="0" xfId="0" applyFont="1" applyFill="1" applyAlignment="1">
      <alignment/>
    </xf>
    <xf numFmtId="43" fontId="59" fillId="0" borderId="0" xfId="42" applyFont="1" applyFill="1" applyAlignment="1">
      <alignment/>
    </xf>
    <xf numFmtId="0" fontId="59" fillId="0" borderId="0" xfId="58" applyFont="1" applyFill="1">
      <alignment/>
      <protection/>
    </xf>
    <xf numFmtId="0" fontId="59" fillId="0" borderId="0" xfId="0" applyFont="1" applyFill="1" applyBorder="1" applyAlignment="1">
      <alignment/>
    </xf>
    <xf numFmtId="43" fontId="59" fillId="0" borderId="0" xfId="42"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18">
        <row r="14">
          <cell r="AT14">
            <v>8.818869165367584</v>
          </cell>
        </row>
      </sheetData>
      <sheetData sheetId="20">
        <row r="15">
          <cell r="D15">
            <v>7.25</v>
          </cell>
          <cell r="G15">
            <v>7.670744579600639</v>
          </cell>
        </row>
        <row r="16">
          <cell r="D16">
            <v>11.61</v>
          </cell>
          <cell r="G16">
            <v>12.283771664712194</v>
          </cell>
        </row>
        <row r="17">
          <cell r="D17">
            <v>19.87</v>
          </cell>
          <cell r="G17">
            <v>21.023130316781337</v>
          </cell>
        </row>
        <row r="18">
          <cell r="G18">
            <v>30.714719330456074</v>
          </cell>
        </row>
        <row r="19">
          <cell r="G19">
            <v>41.369119043087586</v>
          </cell>
        </row>
        <row r="20">
          <cell r="G20">
            <v>52.319768201551945</v>
          </cell>
        </row>
        <row r="25">
          <cell r="G25">
            <v>4.507223711599823</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35">
          <cell r="G35">
            <v>0.4232134940469318</v>
          </cell>
        </row>
        <row r="36">
          <cell r="G36">
            <v>0.5290168675586647</v>
          </cell>
        </row>
        <row r="37">
          <cell r="G37">
            <v>1.0897747471708494</v>
          </cell>
        </row>
        <row r="38">
          <cell r="G38">
            <v>1.8621393738064997</v>
          </cell>
        </row>
        <row r="60">
          <cell r="G60">
            <v>9.1</v>
          </cell>
        </row>
        <row r="61">
          <cell r="D61">
            <v>9.39</v>
          </cell>
          <cell r="G61">
            <v>10.1</v>
          </cell>
        </row>
        <row r="62">
          <cell r="G62">
            <v>11.34</v>
          </cell>
        </row>
        <row r="63">
          <cell r="D63">
            <v>11.45</v>
          </cell>
          <cell r="G63">
            <v>12.34</v>
          </cell>
        </row>
        <row r="68">
          <cell r="G68">
            <v>9.23</v>
          </cell>
        </row>
        <row r="69">
          <cell r="D69">
            <v>9</v>
          </cell>
          <cell r="G69">
            <v>10.23</v>
          </cell>
        </row>
        <row r="70">
          <cell r="G70">
            <v>12.75</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row r="82">
          <cell r="G82">
            <v>3.777180434368866</v>
          </cell>
        </row>
        <row r="83">
          <cell r="G83">
            <v>7.374495133767786</v>
          </cell>
        </row>
        <row r="84">
          <cell r="G84">
            <v>9.458821591948924</v>
          </cell>
        </row>
        <row r="86">
          <cell r="G86">
            <v>19.615945449075287</v>
          </cell>
        </row>
        <row r="88">
          <cell r="G88">
            <v>23.30848318463477</v>
          </cell>
        </row>
        <row r="98">
          <cell r="G98">
            <v>36.18475374101267</v>
          </cell>
        </row>
        <row r="104">
          <cell r="G104">
            <v>184.59514576592048</v>
          </cell>
        </row>
        <row r="107">
          <cell r="G107">
            <v>53.35664126196692</v>
          </cell>
        </row>
        <row r="110">
          <cell r="G110">
            <v>310.8185703654178</v>
          </cell>
        </row>
        <row r="113">
          <cell r="G113">
            <v>68.69813042116822</v>
          </cell>
        </row>
        <row r="121">
          <cell r="G121">
            <v>405.8088391042517</v>
          </cell>
        </row>
        <row r="124">
          <cell r="G124">
            <v>103.05248580042789</v>
          </cell>
        </row>
        <row r="128">
          <cell r="G128">
            <v>134.97336358891772</v>
          </cell>
        </row>
        <row r="132">
          <cell r="G132">
            <v>1.2061584580337554</v>
          </cell>
        </row>
        <row r="133">
          <cell r="G133">
            <v>1.8621393738064997</v>
          </cell>
        </row>
        <row r="134">
          <cell r="G134">
            <v>1.8621393738064997</v>
          </cell>
        </row>
        <row r="135">
          <cell r="G135">
            <v>7.09940636263728</v>
          </cell>
        </row>
        <row r="136">
          <cell r="G136">
            <v>8.199761447159304</v>
          </cell>
        </row>
        <row r="138">
          <cell r="G138">
            <v>11.479666026023024</v>
          </cell>
        </row>
        <row r="139">
          <cell r="G139">
            <v>14.209393062625734</v>
          </cell>
        </row>
        <row r="140">
          <cell r="G140">
            <v>16.124434123188102</v>
          </cell>
        </row>
        <row r="141">
          <cell r="G141">
            <v>24.049106799216897</v>
          </cell>
        </row>
        <row r="142">
          <cell r="G142">
            <v>27.32901137808062</v>
          </cell>
        </row>
        <row r="143">
          <cell r="G143">
            <v>29.09592771572656</v>
          </cell>
        </row>
      </sheetData>
      <sheetData sheetId="22">
        <row r="5">
          <cell r="K5">
            <v>3.33654807880396</v>
          </cell>
        </row>
      </sheetData>
      <sheetData sheetId="23">
        <row r="13">
          <cell r="G13">
            <v>150.1</v>
          </cell>
        </row>
        <row r="14">
          <cell r="G14">
            <v>206.15</v>
          </cell>
        </row>
        <row r="15">
          <cell r="G15">
            <v>135.45000000000002</v>
          </cell>
        </row>
        <row r="16">
          <cell r="G16">
            <v>140.95000000000002</v>
          </cell>
        </row>
        <row r="17">
          <cell r="G17">
            <v>178.8</v>
          </cell>
        </row>
        <row r="18">
          <cell r="G18">
            <v>184.3</v>
          </cell>
        </row>
        <row r="25">
          <cell r="G25">
            <v>150.1</v>
          </cell>
        </row>
        <row r="26">
          <cell r="G26">
            <v>236.55</v>
          </cell>
        </row>
        <row r="27">
          <cell r="G27">
            <v>135.45000000000002</v>
          </cell>
        </row>
        <row r="29">
          <cell r="G29">
            <v>173.5</v>
          </cell>
        </row>
        <row r="30">
          <cell r="G30">
            <v>178.95000000000002</v>
          </cell>
        </row>
        <row r="37">
          <cell r="G37">
            <v>150.1</v>
          </cell>
        </row>
        <row r="38">
          <cell r="G38">
            <v>267</v>
          </cell>
        </row>
        <row r="39">
          <cell r="G39">
            <v>135.45000000000002</v>
          </cell>
        </row>
        <row r="41">
          <cell r="G41">
            <v>186.10000000000002</v>
          </cell>
        </row>
        <row r="42">
          <cell r="G42">
            <v>191.55</v>
          </cell>
        </row>
        <row r="43">
          <cell r="G43">
            <v>150.1</v>
          </cell>
        </row>
        <row r="44">
          <cell r="G44">
            <v>297.40000000000003</v>
          </cell>
        </row>
        <row r="45">
          <cell r="G45">
            <v>135.45000000000002</v>
          </cell>
        </row>
        <row r="47">
          <cell r="G47">
            <v>198.70000000000002</v>
          </cell>
        </row>
        <row r="48">
          <cell r="G48">
            <v>204.15</v>
          </cell>
        </row>
        <row r="49">
          <cell r="G49">
            <v>150.1</v>
          </cell>
        </row>
        <row r="50">
          <cell r="G50">
            <v>327.8</v>
          </cell>
        </row>
        <row r="51">
          <cell r="G51">
            <v>135.45000000000002</v>
          </cell>
        </row>
        <row r="52">
          <cell r="D52">
            <v>133.21</v>
          </cell>
          <cell r="G52">
            <v>140.95000000000002</v>
          </cell>
        </row>
        <row r="53">
          <cell r="G53">
            <v>211.35000000000002</v>
          </cell>
        </row>
        <row r="54">
          <cell r="G54">
            <v>216.8</v>
          </cell>
        </row>
        <row r="55">
          <cell r="G55">
            <v>150.1</v>
          </cell>
        </row>
        <row r="56">
          <cell r="G56">
            <v>358.25</v>
          </cell>
        </row>
        <row r="61">
          <cell r="G61">
            <v>150.1</v>
          </cell>
        </row>
        <row r="62">
          <cell r="G62">
            <v>388.65000000000003</v>
          </cell>
        </row>
        <row r="63">
          <cell r="G63">
            <v>135.45000000000002</v>
          </cell>
        </row>
        <row r="65">
          <cell r="G65">
            <v>236.60000000000002</v>
          </cell>
        </row>
        <row r="66">
          <cell r="G66">
            <v>242.05</v>
          </cell>
        </row>
        <row r="75">
          <cell r="G75">
            <v>135.45000000000002</v>
          </cell>
        </row>
        <row r="77">
          <cell r="G77">
            <v>261.8</v>
          </cell>
        </row>
        <row r="78">
          <cell r="G78">
            <v>267.25</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3">
      <selection activeCell="D42" sqref="D42"/>
    </sheetView>
  </sheetViews>
  <sheetFormatPr defaultColWidth="9.140625" defaultRowHeight="12.75"/>
  <cols>
    <col min="2" max="2" width="28.140625" style="0" customWidth="1"/>
  </cols>
  <sheetData>
    <row r="4" ht="12.75">
      <c r="B4" s="141" t="s">
        <v>249</v>
      </c>
    </row>
    <row r="6" ht="12.75">
      <c r="B6" s="134" t="s">
        <v>235</v>
      </c>
    </row>
    <row r="7" ht="12.75">
      <c r="B7" s="135" t="s">
        <v>246</v>
      </c>
    </row>
    <row r="8" ht="12.75">
      <c r="B8" s="140" t="s">
        <v>247</v>
      </c>
    </row>
    <row r="12" ht="12.75">
      <c r="B12" s="141" t="s">
        <v>250</v>
      </c>
    </row>
    <row r="14" ht="12.75">
      <c r="B14" s="139" t="s">
        <v>251</v>
      </c>
    </row>
    <row r="15" ht="12.75">
      <c r="B15" s="139" t="s">
        <v>252</v>
      </c>
    </row>
    <row r="16" ht="12.75">
      <c r="B16" s="139" t="s">
        <v>253</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233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195</v>
      </c>
      <c r="B7" s="225"/>
      <c r="C7" s="225"/>
      <c r="D7" s="225"/>
      <c r="E7" s="225"/>
      <c r="F7" s="225"/>
      <c r="G7" s="225"/>
      <c r="H7" s="225"/>
      <c r="I7" s="225"/>
      <c r="J7" s="227"/>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77" t="s">
        <v>89</v>
      </c>
      <c r="F21" s="278"/>
      <c r="G21" s="85"/>
      <c r="H21" s="85"/>
      <c r="I21" s="85"/>
      <c r="J21" s="84"/>
    </row>
    <row r="22" spans="1:10" ht="12.75">
      <c r="A22" s="86"/>
      <c r="B22" s="88"/>
      <c r="C22" s="279" t="s">
        <v>90</v>
      </c>
      <c r="D22" s="247"/>
      <c r="E22" s="279" t="s">
        <v>205</v>
      </c>
      <c r="F22" s="247"/>
      <c r="G22" s="85"/>
      <c r="H22" s="85"/>
      <c r="I22" s="85"/>
      <c r="J22" s="84"/>
    </row>
    <row r="23" spans="1:10" ht="12.75">
      <c r="A23" s="86"/>
      <c r="B23" s="88"/>
      <c r="C23" s="119" t="s">
        <v>108</v>
      </c>
      <c r="D23" s="97"/>
      <c r="E23" s="148" t="str">
        <f>TEXT('[2]Resi Price Out'!$G$34,"$0.00")&amp;" (A)"</f>
        <v>$3.84 (A)</v>
      </c>
      <c r="F23" s="97"/>
      <c r="G23" s="85"/>
      <c r="H23" s="85"/>
      <c r="I23" s="85"/>
      <c r="J23" s="84"/>
    </row>
    <row r="24" spans="1:10" ht="12.75">
      <c r="A24" s="86"/>
      <c r="B24" s="85"/>
      <c r="C24" s="119" t="s">
        <v>111</v>
      </c>
      <c r="D24" s="97"/>
      <c r="E24" s="146"/>
      <c r="F24" s="97"/>
      <c r="G24" s="85"/>
      <c r="H24" s="85"/>
      <c r="I24" s="85"/>
      <c r="J24" s="84"/>
    </row>
    <row r="25" spans="1:10" ht="12.75">
      <c r="A25" s="86"/>
      <c r="B25" s="85"/>
      <c r="C25" s="119" t="s">
        <v>206</v>
      </c>
      <c r="D25" s="97"/>
      <c r="E25" s="146"/>
      <c r="F25" s="97"/>
      <c r="G25" s="85"/>
      <c r="H25" s="85"/>
      <c r="I25" s="85"/>
      <c r="J25" s="84"/>
    </row>
    <row r="26" spans="1:10" ht="12.75">
      <c r="A26" s="86"/>
      <c r="B26" s="85"/>
      <c r="C26" s="119" t="s">
        <v>113</v>
      </c>
      <c r="D26" s="97"/>
      <c r="E26" s="146"/>
      <c r="F26" s="97"/>
      <c r="G26" s="85"/>
      <c r="H26" s="85"/>
      <c r="I26" s="85"/>
      <c r="J26" s="84"/>
    </row>
    <row r="27" spans="1:10" ht="12.75">
      <c r="A27" s="86"/>
      <c r="B27" s="85"/>
      <c r="C27" s="119" t="s">
        <v>109</v>
      </c>
      <c r="D27" s="97"/>
      <c r="E27" s="146"/>
      <c r="F27" s="97"/>
      <c r="G27" s="85"/>
      <c r="H27" s="85"/>
      <c r="I27" s="85"/>
      <c r="J27" s="84"/>
    </row>
    <row r="28" spans="1:10" ht="12.75">
      <c r="A28" s="86"/>
      <c r="B28" s="85"/>
      <c r="C28" s="119" t="s">
        <v>207</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49" t="s">
        <v>351</v>
      </c>
      <c r="B37" s="223" t="s">
        <v>352</v>
      </c>
      <c r="C37" s="223"/>
      <c r="D37" s="223"/>
      <c r="E37" s="223"/>
      <c r="F37" s="223"/>
      <c r="G37" s="223"/>
      <c r="H37" s="155" t="str">
        <f>TEXT('[1]Rate Proposal'!B28,"$0.00")&amp;" "</f>
        <v>$3.33 </v>
      </c>
      <c r="I37" s="85" t="s">
        <v>248</v>
      </c>
      <c r="J37" s="84"/>
    </row>
    <row r="38" spans="1:10" ht="12.75">
      <c r="A38" s="86"/>
      <c r="B38" s="85" t="s">
        <v>256</v>
      </c>
      <c r="C38" s="85"/>
      <c r="D38" s="85"/>
      <c r="E38" s="85"/>
      <c r="F38" s="85"/>
      <c r="G38" s="85"/>
      <c r="H38" s="85"/>
      <c r="I38" s="85"/>
      <c r="J38" s="84"/>
    </row>
    <row r="39" spans="1:10" ht="12.75">
      <c r="A39" s="86"/>
      <c r="B39" s="85" t="s">
        <v>353</v>
      </c>
      <c r="C39" s="85"/>
      <c r="D39" s="85"/>
      <c r="E39" s="85"/>
      <c r="F39" s="85"/>
      <c r="G39" s="85"/>
      <c r="H39" s="85"/>
      <c r="I39" s="85"/>
      <c r="J39" s="84"/>
    </row>
    <row r="40" spans="1:10" ht="12.75">
      <c r="A40" s="86"/>
      <c r="B40" s="85" t="s">
        <v>257</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85" zoomScaleNormal="85" zoomScalePageLayoutView="0" workbookViewId="0" topLeftCell="A19">
      <selection activeCell="Q19" sqref="Q19:W19"/>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393</v>
      </c>
      <c r="I1" s="270" t="s">
        <v>92</v>
      </c>
      <c r="J1" s="270"/>
      <c r="K1" s="33">
        <v>23</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338" t="str">
        <f>+'Check Sheet'!$D$5</f>
        <v>Eastside Disposal, Rabanco Companies, Rabanco Connections</v>
      </c>
      <c r="D4" s="27"/>
      <c r="E4" s="27"/>
      <c r="F4" s="27"/>
      <c r="G4" s="27"/>
      <c r="H4" s="27"/>
      <c r="I4" s="27"/>
      <c r="J4" s="27"/>
      <c r="K4" s="29"/>
    </row>
    <row r="5" spans="1:11" ht="12.75">
      <c r="A5" s="271" t="s">
        <v>19</v>
      </c>
      <c r="B5" s="272"/>
      <c r="C5" s="272"/>
      <c r="D5" s="272"/>
      <c r="E5" s="272"/>
      <c r="F5" s="272"/>
      <c r="G5" s="272"/>
      <c r="H5" s="272"/>
      <c r="I5" s="272"/>
      <c r="J5" s="272"/>
      <c r="K5" s="273"/>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6" ht="12.75">
      <c r="A20" s="64" t="s">
        <v>37</v>
      </c>
      <c r="B20" s="64" t="s">
        <v>35</v>
      </c>
      <c r="C20" s="64" t="s">
        <v>38</v>
      </c>
      <c r="D20" s="64" t="s">
        <v>38</v>
      </c>
      <c r="E20" s="143" t="str">
        <f>+'Item 100, page 1'!E20</f>
        <v>Service Rate</v>
      </c>
      <c r="F20" s="62"/>
      <c r="G20" s="64"/>
      <c r="H20" s="64"/>
      <c r="I20" s="64" t="s">
        <v>39</v>
      </c>
      <c r="J20" s="64"/>
      <c r="K20" s="64"/>
      <c r="L20" s="356"/>
      <c r="M20" s="356"/>
      <c r="N20" s="356"/>
      <c r="O20" s="356"/>
      <c r="P20" s="356"/>
    </row>
    <row r="21" spans="1:16" ht="12.75">
      <c r="A21" s="4" t="s">
        <v>40</v>
      </c>
      <c r="B21" s="4" t="s">
        <v>58</v>
      </c>
      <c r="C21" s="145" t="str">
        <f>+'Item 100, page 1'!C21</f>
        <v>$7.67 (A)</v>
      </c>
      <c r="D21" s="143" t="str">
        <f>TEXT('[2]Resi Price Out'!$G$62,"$0.00")&amp;" (A)"</f>
        <v>$11.34 (A)</v>
      </c>
      <c r="E21" s="143" t="str">
        <f>TEXT('[2]Resi Price Out'!$G$70,"$0.00")&amp;" (A)"</f>
        <v>$12.75 (A)</v>
      </c>
      <c r="F21" s="1"/>
      <c r="G21" s="39"/>
      <c r="H21" s="39"/>
      <c r="I21" s="145" t="str">
        <f>+'Item 100, page 1'!I21</f>
        <v>$0.42 (A)</v>
      </c>
      <c r="J21" s="39"/>
      <c r="K21" s="39"/>
      <c r="L21" s="356"/>
      <c r="M21" s="356"/>
      <c r="N21" s="356"/>
      <c r="O21" s="356"/>
      <c r="P21" s="356"/>
    </row>
    <row r="22" spans="1:16" ht="12.75">
      <c r="A22" s="4" t="s">
        <v>42</v>
      </c>
      <c r="B22" s="4" t="s">
        <v>58</v>
      </c>
      <c r="C22" s="145" t="str">
        <f>+'Item 100, page 1'!C22</f>
        <v>$12.28 (A)</v>
      </c>
      <c r="D22" s="143" t="str">
        <f>+D21</f>
        <v>$11.34 (A)</v>
      </c>
      <c r="E22" s="143" t="str">
        <f>+E21</f>
        <v>$12.75 (A)</v>
      </c>
      <c r="F22" s="1"/>
      <c r="G22" s="39"/>
      <c r="H22" s="39"/>
      <c r="I22" s="145" t="str">
        <f>+'Item 100, page 1'!I22</f>
        <v>$0.53 (A)</v>
      </c>
      <c r="J22" s="39"/>
      <c r="K22" s="39"/>
      <c r="L22" s="356"/>
      <c r="M22" s="356"/>
      <c r="N22" s="356"/>
      <c r="O22" s="356"/>
      <c r="P22" s="356"/>
    </row>
    <row r="23" spans="1:16" ht="12.75">
      <c r="A23" s="4" t="s">
        <v>43</v>
      </c>
      <c r="B23" s="4" t="s">
        <v>58</v>
      </c>
      <c r="C23" s="145" t="str">
        <f>+'Item 100, page 1'!C23</f>
        <v>$21.02 (A)</v>
      </c>
      <c r="D23" s="143" t="str">
        <f aca="true" t="shared" si="0" ref="D23:E30">+D22</f>
        <v>$11.34 (A)</v>
      </c>
      <c r="E23" s="143" t="str">
        <f t="shared" si="0"/>
        <v>$12.75 (A)</v>
      </c>
      <c r="F23" s="1"/>
      <c r="G23" s="39"/>
      <c r="H23" s="39"/>
      <c r="I23" s="145" t="str">
        <f>+'Item 100, page 1'!I23</f>
        <v>$1.06 (A)</v>
      </c>
      <c r="J23" s="39"/>
      <c r="K23" s="39"/>
      <c r="L23" s="356"/>
      <c r="M23" s="356"/>
      <c r="N23" s="356"/>
      <c r="O23" s="356"/>
      <c r="P23" s="356"/>
    </row>
    <row r="24" spans="1:16" ht="12.75">
      <c r="A24" s="4" t="s">
        <v>44</v>
      </c>
      <c r="B24" s="4" t="s">
        <v>58</v>
      </c>
      <c r="C24" s="145" t="str">
        <f>+'Item 100, page 1'!C24</f>
        <v>$30.71 (A)</v>
      </c>
      <c r="D24" s="143" t="str">
        <f t="shared" si="0"/>
        <v>$11.34 (A)</v>
      </c>
      <c r="E24" s="143" t="str">
        <f t="shared" si="0"/>
        <v>$12.75 (A)</v>
      </c>
      <c r="F24" s="1"/>
      <c r="G24" s="39"/>
      <c r="H24" s="39"/>
      <c r="I24" s="145" t="str">
        <f>+'Item 100, page 1'!I24</f>
        <v>$1.59 (A)</v>
      </c>
      <c r="J24" s="39"/>
      <c r="K24" s="39"/>
      <c r="L24" s="356"/>
      <c r="M24" s="356"/>
      <c r="N24" s="356"/>
      <c r="O24" s="356"/>
      <c r="P24" s="356"/>
    </row>
    <row r="25" spans="1:16" ht="12.75">
      <c r="A25" s="4" t="s">
        <v>45</v>
      </c>
      <c r="B25" s="4" t="s">
        <v>58</v>
      </c>
      <c r="C25" s="145" t="str">
        <f>+'Item 100, page 1'!C25</f>
        <v>$41.37 (A)</v>
      </c>
      <c r="D25" s="143" t="str">
        <f t="shared" si="0"/>
        <v>$11.34 (A)</v>
      </c>
      <c r="E25" s="143" t="str">
        <f t="shared" si="0"/>
        <v>$12.75 (A)</v>
      </c>
      <c r="F25" s="1"/>
      <c r="G25" s="39"/>
      <c r="H25" s="39"/>
      <c r="I25" s="145" t="str">
        <f>+'Item 100, page 1'!I25</f>
        <v>$2.12 (A)</v>
      </c>
      <c r="J25" s="39"/>
      <c r="K25" s="39"/>
      <c r="L25" s="356"/>
      <c r="M25" s="356"/>
      <c r="N25" s="356"/>
      <c r="O25" s="356"/>
      <c r="P25" s="356"/>
    </row>
    <row r="26" spans="1:16" ht="12.75">
      <c r="A26" s="4" t="s">
        <v>46</v>
      </c>
      <c r="B26" s="4" t="s">
        <v>58</v>
      </c>
      <c r="C26" s="145" t="str">
        <f>+'Item 100, page 1'!C26</f>
        <v>$52.32 (A)</v>
      </c>
      <c r="D26" s="143" t="str">
        <f t="shared" si="0"/>
        <v>$11.34 (A)</v>
      </c>
      <c r="E26" s="143" t="str">
        <f t="shared" si="0"/>
        <v>$12.75 (A)</v>
      </c>
      <c r="F26" s="1"/>
      <c r="G26" s="39"/>
      <c r="H26" s="39"/>
      <c r="I26" s="145" t="str">
        <f>+'Item 100, page 1'!I26</f>
        <v>$2.65 (A)</v>
      </c>
      <c r="J26" s="39"/>
      <c r="K26" s="39"/>
      <c r="L26" s="356"/>
      <c r="M26" s="356"/>
      <c r="N26" s="356"/>
      <c r="O26" s="356"/>
      <c r="P26" s="356"/>
    </row>
    <row r="27" spans="1:16" ht="12.75">
      <c r="A27" s="4" t="s">
        <v>47</v>
      </c>
      <c r="B27" s="4" t="s">
        <v>58</v>
      </c>
      <c r="C27" s="145" t="str">
        <f>+'Item 100, page 1'!C27</f>
        <v>$12.28 (A)</v>
      </c>
      <c r="D27" s="143" t="str">
        <f t="shared" si="0"/>
        <v>$11.34 (A)</v>
      </c>
      <c r="E27" s="143" t="str">
        <f t="shared" si="0"/>
        <v>$12.75 (A)</v>
      </c>
      <c r="F27" s="1"/>
      <c r="G27" s="39"/>
      <c r="H27" s="39"/>
      <c r="I27" s="145" t="str">
        <f>+'Item 100, page 1'!I27</f>
        <v>$1.09 (A)</v>
      </c>
      <c r="J27" s="39"/>
      <c r="K27" s="39"/>
      <c r="L27" s="356"/>
      <c r="M27" s="356"/>
      <c r="N27" s="356"/>
      <c r="O27" s="356"/>
      <c r="P27" s="356"/>
    </row>
    <row r="28" spans="1:16" ht="12.75">
      <c r="A28" s="4" t="s">
        <v>48</v>
      </c>
      <c r="B28" s="4" t="s">
        <v>58</v>
      </c>
      <c r="C28" s="145" t="str">
        <f>+'Item 100, page 1'!C28</f>
        <v>$21.02 (A)</v>
      </c>
      <c r="D28" s="143" t="str">
        <f t="shared" si="0"/>
        <v>$11.34 (A)</v>
      </c>
      <c r="E28" s="143" t="str">
        <f t="shared" si="0"/>
        <v>$12.75 (A)</v>
      </c>
      <c r="F28" s="1"/>
      <c r="G28" s="39"/>
      <c r="H28" s="39"/>
      <c r="I28" s="145" t="str">
        <f>+'Item 100, page 1'!I28</f>
        <v>$1.86 (A)</v>
      </c>
      <c r="J28" s="39"/>
      <c r="K28" s="39"/>
      <c r="L28" s="356"/>
      <c r="M28" s="356"/>
      <c r="N28" s="356"/>
      <c r="O28" s="356"/>
      <c r="P28" s="356"/>
    </row>
    <row r="29" spans="1:16" ht="12.75">
      <c r="A29" s="4" t="s">
        <v>49</v>
      </c>
      <c r="B29" s="4" t="s">
        <v>58</v>
      </c>
      <c r="C29" s="145" t="str">
        <f>+'Item 100, page 1'!C29</f>
        <v>$30.71 (A)</v>
      </c>
      <c r="D29" s="143" t="str">
        <f t="shared" si="0"/>
        <v>$11.34 (A)</v>
      </c>
      <c r="E29" s="143" t="str">
        <f t="shared" si="0"/>
        <v>$12.75 (A)</v>
      </c>
      <c r="F29" s="1"/>
      <c r="G29" s="39"/>
      <c r="H29" s="39"/>
      <c r="I29" s="145" t="str">
        <f>+'Item 100, page 1'!I29</f>
        <v>$1.86 (A)</v>
      </c>
      <c r="J29" s="39"/>
      <c r="K29" s="39"/>
      <c r="L29" s="356"/>
      <c r="M29" s="356"/>
      <c r="N29" s="356"/>
      <c r="O29" s="356"/>
      <c r="P29" s="356"/>
    </row>
    <row r="30" spans="1:16" ht="12.75">
      <c r="A30" s="67" t="s">
        <v>42</v>
      </c>
      <c r="B30" s="67" t="s">
        <v>59</v>
      </c>
      <c r="C30" s="145" t="str">
        <f>+'Item 100, page 1'!C30</f>
        <v>$4.51 (A)</v>
      </c>
      <c r="D30" s="143" t="str">
        <f t="shared" si="0"/>
        <v>$11.34 (A)</v>
      </c>
      <c r="E30" s="143" t="str">
        <f t="shared" si="0"/>
        <v>$12.75 (A)</v>
      </c>
      <c r="F30" s="30"/>
      <c r="G30" s="68"/>
      <c r="H30" s="68"/>
      <c r="I30" s="145" t="str">
        <f>+'Item 100, page 1'!I30</f>
        <v>$0.53 (A)</v>
      </c>
      <c r="J30" s="68"/>
      <c r="K30" s="68"/>
      <c r="L30" s="356"/>
      <c r="M30" s="356"/>
      <c r="N30" s="356"/>
      <c r="O30" s="356"/>
      <c r="P30" s="356"/>
    </row>
    <row r="31" spans="1:16" ht="12.75">
      <c r="A31" s="4" t="s">
        <v>51</v>
      </c>
      <c r="B31" s="39"/>
      <c r="C31" s="65"/>
      <c r="D31" s="143" t="str">
        <f>TEXT('[2]Resi Price Out'!$G$63,"$0.00")&amp;" (A)"</f>
        <v>$12.34 (A)</v>
      </c>
      <c r="E31" s="66"/>
      <c r="F31" s="1"/>
      <c r="G31" s="39"/>
      <c r="H31" s="39"/>
      <c r="I31" s="65"/>
      <c r="J31" s="39"/>
      <c r="K31" s="39"/>
      <c r="L31" s="356"/>
      <c r="M31" s="356"/>
      <c r="N31" s="356"/>
      <c r="O31" s="356"/>
      <c r="P31" s="356"/>
    </row>
    <row r="32" spans="1:16" ht="12.75">
      <c r="A32" s="67" t="s">
        <v>52</v>
      </c>
      <c r="B32" s="39"/>
      <c r="C32" s="65"/>
      <c r="D32" s="66"/>
      <c r="E32" s="143" t="str">
        <f>TEXT('[2]Resi Price Out'!$G$71,"$0.00")&amp;" (A)"</f>
        <v>$13.75 (A)</v>
      </c>
      <c r="F32" s="1"/>
      <c r="G32" s="39"/>
      <c r="H32" s="39"/>
      <c r="I32" s="145" t="str">
        <f>+'Item 100, page 1'!I32</f>
        <v>$1.86 (A)</v>
      </c>
      <c r="J32" s="39"/>
      <c r="K32" s="39"/>
      <c r="L32" s="356"/>
      <c r="M32" s="356"/>
      <c r="N32" s="356"/>
      <c r="O32" s="356"/>
      <c r="P32" s="356"/>
    </row>
    <row r="33" spans="1:16" ht="12.75">
      <c r="A33" s="67"/>
      <c r="B33" s="67"/>
      <c r="C33" s="65"/>
      <c r="D33" s="66"/>
      <c r="E33" s="143"/>
      <c r="F33" s="1"/>
      <c r="G33" s="39"/>
      <c r="H33" s="39"/>
      <c r="I33" s="145"/>
      <c r="J33" s="39"/>
      <c r="K33" s="39"/>
      <c r="L33" s="356"/>
      <c r="M33" s="356"/>
      <c r="N33" s="356"/>
      <c r="O33" s="356"/>
      <c r="P33" s="356"/>
    </row>
    <row r="34" spans="1:16" ht="12.75">
      <c r="A34" s="154" t="str">
        <f>+'Item 100, page 1'!A34</f>
        <v>32 Gal Bear Proof Toter</v>
      </c>
      <c r="B34" s="39"/>
      <c r="C34" s="145" t="str">
        <f>+'Item 100, page 1'!C34</f>
        <v>$12.28 (A)</v>
      </c>
      <c r="D34" s="66"/>
      <c r="E34" s="125"/>
      <c r="F34" s="1"/>
      <c r="G34" s="39"/>
      <c r="H34" s="39"/>
      <c r="I34" s="339" t="str">
        <f>+'Item 100, page 1'!I34</f>
        <v>$3.94 </v>
      </c>
      <c r="J34" s="142" t="str">
        <f>+'Item 100, page 1'!J34</f>
        <v>see note 8</v>
      </c>
      <c r="K34" s="39"/>
      <c r="L34" s="356"/>
      <c r="M34" s="356"/>
      <c r="N34" s="356"/>
      <c r="O34" s="356"/>
      <c r="P34" s="356"/>
    </row>
    <row r="35" spans="1:16" ht="12.75">
      <c r="A35" s="154" t="str">
        <f>+'Item 100, page 1'!A35</f>
        <v>64 Gal Bear Proof Toter</v>
      </c>
      <c r="B35" s="39"/>
      <c r="C35" s="145" t="str">
        <f>+'Item 100, page 1'!C35</f>
        <v>$21.02 (A)</v>
      </c>
      <c r="D35" s="66"/>
      <c r="E35" s="125"/>
      <c r="F35" s="1"/>
      <c r="G35" s="39"/>
      <c r="H35" s="39"/>
      <c r="I35" s="339" t="str">
        <f>+'Item 100, page 1'!I35</f>
        <v>$8.17 </v>
      </c>
      <c r="J35" s="142" t="str">
        <f>+'Item 100, page 1'!J35</f>
        <v>see note 8</v>
      </c>
      <c r="K35" s="39"/>
      <c r="L35" s="356"/>
      <c r="M35" s="356"/>
      <c r="N35" s="356"/>
      <c r="O35" s="356"/>
      <c r="P35" s="356"/>
    </row>
    <row r="36" spans="1:16" ht="12.75">
      <c r="A36" s="154" t="str">
        <f>+'Item 100, page 1'!A36</f>
        <v>96 Gal Bear Proof Toter</v>
      </c>
      <c r="B36" s="39"/>
      <c r="C36" s="145" t="str">
        <f>+'Item 100, page 1'!C36</f>
        <v>$30.71 (A)</v>
      </c>
      <c r="D36" s="65"/>
      <c r="E36" s="65"/>
      <c r="F36" s="1"/>
      <c r="G36" s="39"/>
      <c r="H36" s="39"/>
      <c r="I36" s="339" t="str">
        <f>+'Item 100, page 1'!I36</f>
        <v>$8.43 </v>
      </c>
      <c r="J36" s="142" t="str">
        <f>+'Item 100, page 1'!J36</f>
        <v>see note 8</v>
      </c>
      <c r="K36" s="39"/>
      <c r="L36" s="356"/>
      <c r="M36" s="356"/>
      <c r="N36" s="356"/>
      <c r="O36" s="356"/>
      <c r="P36" s="356"/>
    </row>
    <row r="37" spans="1:16" ht="12.75">
      <c r="A37" s="69" t="s">
        <v>53</v>
      </c>
      <c r="B37" s="1"/>
      <c r="C37" s="1"/>
      <c r="D37" s="1"/>
      <c r="E37" s="1"/>
      <c r="F37" s="1"/>
      <c r="G37" s="1"/>
      <c r="H37" s="1"/>
      <c r="I37" s="1"/>
      <c r="J37" s="1"/>
      <c r="K37" s="25"/>
      <c r="L37" s="356"/>
      <c r="M37" s="356"/>
      <c r="N37" s="356"/>
      <c r="O37" s="356"/>
      <c r="P37" s="356"/>
    </row>
    <row r="38" spans="1:16" ht="12.75">
      <c r="A38" s="23"/>
      <c r="B38" s="1"/>
      <c r="C38" s="70" t="s">
        <v>54</v>
      </c>
      <c r="D38" s="1"/>
      <c r="E38" s="1"/>
      <c r="F38" s="1"/>
      <c r="G38" s="1"/>
      <c r="H38" s="1"/>
      <c r="I38" s="1"/>
      <c r="J38" s="1"/>
      <c r="K38" s="25"/>
      <c r="L38" s="356"/>
      <c r="M38" s="356"/>
      <c r="N38" s="356"/>
      <c r="O38" s="356"/>
      <c r="P38" s="356"/>
    </row>
    <row r="39" spans="1:16" ht="12.75">
      <c r="A39" s="23"/>
      <c r="B39" s="1"/>
      <c r="C39" s="1"/>
      <c r="D39" s="1"/>
      <c r="E39" s="1"/>
      <c r="F39" s="1"/>
      <c r="G39" s="1"/>
      <c r="H39" s="1"/>
      <c r="I39" s="1"/>
      <c r="J39" s="1"/>
      <c r="K39" s="25"/>
      <c r="L39" s="356"/>
      <c r="M39" s="356"/>
      <c r="N39" s="356"/>
      <c r="O39" s="356"/>
      <c r="P39" s="356"/>
    </row>
    <row r="40" spans="1:16" ht="12.75">
      <c r="A40" s="23"/>
      <c r="B40" s="1"/>
      <c r="C40" s="1"/>
      <c r="D40" s="1"/>
      <c r="E40" s="1"/>
      <c r="F40" s="1"/>
      <c r="G40" s="1"/>
      <c r="H40" s="1"/>
      <c r="I40" s="1"/>
      <c r="J40" s="1"/>
      <c r="K40" s="25"/>
      <c r="L40" s="356"/>
      <c r="M40" s="356"/>
      <c r="N40" s="356"/>
      <c r="O40" s="356"/>
      <c r="P40" s="356"/>
    </row>
    <row r="41" spans="1:16" ht="12.75">
      <c r="A41" s="23" t="s">
        <v>55</v>
      </c>
      <c r="B41" s="1"/>
      <c r="C41" s="1"/>
      <c r="D41" s="1"/>
      <c r="E41" s="1"/>
      <c r="F41" s="1"/>
      <c r="G41" s="1"/>
      <c r="H41" s="1"/>
      <c r="I41" s="1"/>
      <c r="J41" s="1"/>
      <c r="K41" s="25"/>
      <c r="L41" s="356"/>
      <c r="M41" s="356"/>
      <c r="N41" s="356"/>
      <c r="O41" s="356"/>
      <c r="P41" s="356"/>
    </row>
    <row r="42" spans="1:16" ht="12.75">
      <c r="A42" s="41" t="s">
        <v>56</v>
      </c>
      <c r="B42" s="1"/>
      <c r="C42" s="1"/>
      <c r="D42" s="1"/>
      <c r="E42" s="1"/>
      <c r="F42" s="1"/>
      <c r="G42" s="1"/>
      <c r="H42" s="1"/>
      <c r="I42" s="1"/>
      <c r="J42" s="1"/>
      <c r="K42" s="25"/>
      <c r="L42" s="356"/>
      <c r="M42" s="356"/>
      <c r="N42" s="356"/>
      <c r="O42" s="356"/>
      <c r="P42" s="356"/>
    </row>
    <row r="43" spans="1:16" ht="12.75">
      <c r="A43" s="340" t="str">
        <f>+'Item 100, page 1'!A43</f>
        <v>Note 3:  In addition to the recycling rates shown above, a recycling debit/(credit) of ($0.96) applies.</v>
      </c>
      <c r="B43" s="1"/>
      <c r="C43" s="1"/>
      <c r="D43" s="1"/>
      <c r="E43" s="1"/>
      <c r="F43" s="1"/>
      <c r="G43" s="1"/>
      <c r="H43" s="1"/>
      <c r="I43" s="1"/>
      <c r="J43" s="1"/>
      <c r="K43" s="25"/>
      <c r="L43" s="356"/>
      <c r="M43" s="356"/>
      <c r="N43" s="356"/>
      <c r="O43" s="356"/>
      <c r="P43" s="356"/>
    </row>
    <row r="44" spans="1:16" ht="12.75">
      <c r="A44" s="23"/>
      <c r="B44" s="1"/>
      <c r="C44" s="1"/>
      <c r="D44" s="1"/>
      <c r="E44" s="1"/>
      <c r="F44" s="1"/>
      <c r="G44" s="1"/>
      <c r="H44" s="1"/>
      <c r="I44" s="1"/>
      <c r="J44" s="1"/>
      <c r="K44" s="25"/>
      <c r="L44" s="356"/>
      <c r="M44" s="356"/>
      <c r="N44" s="356"/>
      <c r="O44" s="356"/>
      <c r="P44" s="356"/>
    </row>
    <row r="45" spans="1:16" ht="12.75">
      <c r="A45" s="23"/>
      <c r="B45" s="1" t="s">
        <v>57</v>
      </c>
      <c r="C45" s="1"/>
      <c r="D45" s="30"/>
      <c r="E45" s="30"/>
      <c r="F45" s="30"/>
      <c r="G45" s="30"/>
      <c r="H45" s="30"/>
      <c r="I45" s="1"/>
      <c r="J45" s="1"/>
      <c r="K45" s="25"/>
      <c r="L45" s="356"/>
      <c r="M45" s="356"/>
      <c r="N45" s="356"/>
      <c r="O45" s="356"/>
      <c r="P45" s="356"/>
    </row>
    <row r="46" spans="1:16" ht="12.75">
      <c r="A46" s="23"/>
      <c r="B46" s="1"/>
      <c r="C46" s="1"/>
      <c r="D46" s="1"/>
      <c r="E46" s="1"/>
      <c r="F46" s="1"/>
      <c r="G46" s="1"/>
      <c r="H46" s="1"/>
      <c r="I46" s="1"/>
      <c r="J46" s="1"/>
      <c r="K46" s="25"/>
      <c r="L46" s="356"/>
      <c r="M46" s="356"/>
      <c r="N46" s="356"/>
      <c r="O46" s="356"/>
      <c r="P46" s="356"/>
    </row>
    <row r="47" spans="1:16" ht="12.75">
      <c r="A47" s="23"/>
      <c r="B47" s="1"/>
      <c r="C47" s="1"/>
      <c r="D47" s="1"/>
      <c r="E47" s="1"/>
      <c r="F47" s="1"/>
      <c r="G47" s="1"/>
      <c r="H47" s="1"/>
      <c r="I47" s="1"/>
      <c r="J47" s="1"/>
      <c r="K47" s="25"/>
      <c r="L47" s="356"/>
      <c r="M47" s="356"/>
      <c r="N47" s="356"/>
      <c r="O47" s="356"/>
      <c r="P47" s="356"/>
    </row>
    <row r="48" spans="1:16" ht="12.75">
      <c r="A48" s="23"/>
      <c r="B48" s="1"/>
      <c r="C48" s="1"/>
      <c r="D48" s="1"/>
      <c r="E48" s="1"/>
      <c r="F48" s="1"/>
      <c r="G48" s="1"/>
      <c r="H48" s="1"/>
      <c r="I48" s="1"/>
      <c r="J48" s="1"/>
      <c r="K48" s="25"/>
      <c r="L48" s="356"/>
      <c r="M48" s="356"/>
      <c r="N48" s="356"/>
      <c r="O48" s="356"/>
      <c r="P48" s="356"/>
    </row>
    <row r="49" spans="1:16" ht="12.75">
      <c r="A49" s="23"/>
      <c r="B49" s="1"/>
      <c r="C49" s="1"/>
      <c r="D49" s="1"/>
      <c r="E49" s="1"/>
      <c r="F49" s="1"/>
      <c r="G49" s="1"/>
      <c r="H49" s="1"/>
      <c r="I49" s="1"/>
      <c r="J49" s="1"/>
      <c r="K49" s="25"/>
      <c r="L49" s="356"/>
      <c r="M49" s="356"/>
      <c r="N49" s="356"/>
      <c r="O49" s="356"/>
      <c r="P49" s="356"/>
    </row>
    <row r="50" spans="1:16" ht="12.75">
      <c r="A50" s="23"/>
      <c r="B50" s="1"/>
      <c r="C50" s="1"/>
      <c r="D50" s="1"/>
      <c r="E50" s="1"/>
      <c r="F50" s="1"/>
      <c r="G50" s="1"/>
      <c r="H50" s="1"/>
      <c r="I50" s="1"/>
      <c r="J50" s="1"/>
      <c r="K50" s="25"/>
      <c r="L50" s="356"/>
      <c r="M50" s="356"/>
      <c r="N50" s="356"/>
      <c r="O50" s="356"/>
      <c r="P50" s="356"/>
    </row>
    <row r="51" spans="1:16" ht="12.75">
      <c r="A51" s="23"/>
      <c r="B51" s="1"/>
      <c r="C51" s="1"/>
      <c r="D51" s="1"/>
      <c r="E51" s="73"/>
      <c r="F51" s="1"/>
      <c r="G51" s="1"/>
      <c r="H51" s="9" t="s">
        <v>144</v>
      </c>
      <c r="I51" s="341">
        <f>+'Item 100, page 1'!I50:J50</f>
        <v>42582</v>
      </c>
      <c r="J51" s="341" t="s">
        <v>145</v>
      </c>
      <c r="K51" s="25"/>
      <c r="L51" s="356"/>
      <c r="M51" s="356"/>
      <c r="N51" s="356"/>
      <c r="O51" s="356"/>
      <c r="P51" s="356"/>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Christensen,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100</v>
      </c>
      <c r="B56" s="342">
        <f>+'Check Sheet'!$B$54</f>
        <v>42166</v>
      </c>
      <c r="C56" s="342">
        <f>+'Check Sheet'!C54</f>
        <v>0</v>
      </c>
      <c r="D56" s="27"/>
      <c r="E56" s="27"/>
      <c r="F56" s="27"/>
      <c r="G56" s="27"/>
      <c r="I56" s="72" t="s">
        <v>143</v>
      </c>
      <c r="J56" s="343">
        <f>+'Check Sheet'!$I$54</f>
        <v>42217</v>
      </c>
      <c r="K56" s="344">
        <f>+'Check Sheet'!J54</f>
        <v>0</v>
      </c>
    </row>
    <row r="57" spans="1:11" ht="12.75">
      <c r="A57" s="274" t="s">
        <v>17</v>
      </c>
      <c r="B57" s="275"/>
      <c r="C57" s="275"/>
      <c r="D57" s="275"/>
      <c r="E57" s="275"/>
      <c r="F57" s="275"/>
      <c r="G57" s="275"/>
      <c r="H57" s="275"/>
      <c r="I57" s="275"/>
      <c r="J57" s="275"/>
      <c r="K57" s="276"/>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278</v>
      </c>
      <c r="I2" s="132" t="s">
        <v>234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195</v>
      </c>
      <c r="B7" s="225"/>
      <c r="C7" s="225"/>
      <c r="D7" s="225"/>
      <c r="E7" s="225"/>
      <c r="F7" s="225"/>
      <c r="G7" s="225"/>
      <c r="H7" s="225"/>
      <c r="I7" s="225"/>
      <c r="J7" s="227"/>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77" t="s">
        <v>89</v>
      </c>
      <c r="F21" s="278"/>
      <c r="G21" s="85"/>
      <c r="H21" s="85"/>
      <c r="I21" s="85"/>
      <c r="J21" s="84"/>
    </row>
    <row r="22" spans="1:10" ht="12.75">
      <c r="A22" s="86"/>
      <c r="B22" s="88"/>
      <c r="C22" s="279" t="s">
        <v>90</v>
      </c>
      <c r="D22" s="247"/>
      <c r="E22" s="279" t="s">
        <v>205</v>
      </c>
      <c r="F22" s="247"/>
      <c r="G22" s="85"/>
      <c r="H22" s="85"/>
      <c r="I22" s="85"/>
      <c r="J22" s="84"/>
    </row>
    <row r="23" spans="1:10" ht="12.75">
      <c r="A23" s="86"/>
      <c r="B23" s="88"/>
      <c r="C23" s="119" t="s">
        <v>108</v>
      </c>
      <c r="D23" s="97"/>
      <c r="E23" s="152" t="str">
        <f>+'Item 100, page 2'!$E$23</f>
        <v>$3.84 (A)</v>
      </c>
      <c r="F23" s="97"/>
      <c r="G23" s="85"/>
      <c r="H23" s="85"/>
      <c r="I23" s="85"/>
      <c r="J23" s="84"/>
    </row>
    <row r="24" spans="1:10" ht="12.75">
      <c r="A24" s="86"/>
      <c r="B24" s="85"/>
      <c r="C24" s="119" t="s">
        <v>111</v>
      </c>
      <c r="D24" s="97"/>
      <c r="E24" s="117"/>
      <c r="F24" s="97"/>
      <c r="G24" s="85"/>
      <c r="H24" s="85"/>
      <c r="I24" s="85"/>
      <c r="J24" s="84"/>
    </row>
    <row r="25" spans="1:10" ht="12.75">
      <c r="A25" s="86"/>
      <c r="B25" s="85"/>
      <c r="C25" s="119" t="s">
        <v>206</v>
      </c>
      <c r="D25" s="97"/>
      <c r="E25" s="117"/>
      <c r="F25" s="97"/>
      <c r="G25" s="85"/>
      <c r="H25" s="85"/>
      <c r="I25" s="85"/>
      <c r="J25" s="84"/>
    </row>
    <row r="26" spans="1:10" ht="12.75">
      <c r="A26" s="86"/>
      <c r="B26" s="85"/>
      <c r="C26" s="119" t="s">
        <v>113</v>
      </c>
      <c r="D26" s="97"/>
      <c r="E26" s="117"/>
      <c r="F26" s="97"/>
      <c r="G26" s="85"/>
      <c r="H26" s="85"/>
      <c r="I26" s="85"/>
      <c r="J26" s="84"/>
    </row>
    <row r="27" spans="1:10" ht="12.75">
      <c r="A27" s="86"/>
      <c r="B27" s="85"/>
      <c r="C27" s="119" t="s">
        <v>109</v>
      </c>
      <c r="D27" s="97"/>
      <c r="E27" s="117"/>
      <c r="F27" s="97"/>
      <c r="G27" s="85"/>
      <c r="H27" s="85"/>
      <c r="I27" s="85"/>
      <c r="J27" s="84"/>
    </row>
    <row r="28" spans="1:10" ht="12.75">
      <c r="A28" s="86"/>
      <c r="B28" s="85"/>
      <c r="C28" s="119" t="s">
        <v>207</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260</v>
      </c>
      <c r="I2" s="132" t="s">
        <v>271</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195</v>
      </c>
      <c r="B7" s="225"/>
      <c r="C7" s="225"/>
      <c r="D7" s="225"/>
      <c r="E7" s="225"/>
      <c r="F7" s="225"/>
      <c r="G7" s="225"/>
      <c r="H7" s="225"/>
      <c r="I7" s="225"/>
      <c r="J7" s="227"/>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35" t="s">
        <v>355</v>
      </c>
      <c r="C11" s="235"/>
      <c r="D11" s="235"/>
      <c r="E11" s="235"/>
      <c r="F11" s="235"/>
      <c r="G11" s="235"/>
      <c r="H11" s="235"/>
      <c r="I11" s="235"/>
      <c r="J11" s="157"/>
    </row>
    <row r="12" spans="1:10" ht="12.75">
      <c r="A12" s="156"/>
      <c r="B12" s="235"/>
      <c r="C12" s="235"/>
      <c r="D12" s="235"/>
      <c r="E12" s="235"/>
      <c r="F12" s="235"/>
      <c r="G12" s="235"/>
      <c r="H12" s="235"/>
      <c r="I12" s="235"/>
      <c r="J12" s="157"/>
    </row>
    <row r="13" spans="1:10" ht="12.75">
      <c r="A13" s="156"/>
      <c r="B13" s="235"/>
      <c r="C13" s="235"/>
      <c r="D13" s="235"/>
      <c r="E13" s="235"/>
      <c r="F13" s="235"/>
      <c r="G13" s="235"/>
      <c r="H13" s="235"/>
      <c r="I13" s="235"/>
      <c r="J13" s="157"/>
    </row>
    <row r="14" spans="1:10" ht="12.75">
      <c r="A14" s="86"/>
      <c r="B14" s="235"/>
      <c r="C14" s="235"/>
      <c r="D14" s="235"/>
      <c r="E14" s="235"/>
      <c r="F14" s="235"/>
      <c r="G14" s="235"/>
      <c r="H14" s="235"/>
      <c r="I14" s="235"/>
      <c r="J14" s="84"/>
    </row>
    <row r="15" spans="1:10" ht="12.75">
      <c r="A15" s="86"/>
      <c r="B15" s="88"/>
      <c r="C15" s="85"/>
      <c r="D15" s="85"/>
      <c r="E15" s="85"/>
      <c r="F15" s="85"/>
      <c r="G15" s="85"/>
      <c r="H15" s="85"/>
      <c r="I15" s="85"/>
      <c r="J15" s="84"/>
    </row>
    <row r="16" spans="1:10" ht="12.75">
      <c r="A16" s="86"/>
      <c r="B16" s="235" t="s">
        <v>272</v>
      </c>
      <c r="C16" s="235"/>
      <c r="D16" s="235"/>
      <c r="E16" s="235"/>
      <c r="F16" s="235"/>
      <c r="G16" s="235"/>
      <c r="H16" s="235"/>
      <c r="I16" s="235"/>
      <c r="J16" s="84"/>
    </row>
    <row r="17" spans="1:10" ht="12.75">
      <c r="A17" s="86"/>
      <c r="B17" s="235"/>
      <c r="C17" s="235"/>
      <c r="D17" s="235"/>
      <c r="E17" s="235"/>
      <c r="F17" s="235"/>
      <c r="G17" s="235"/>
      <c r="H17" s="235"/>
      <c r="I17" s="235"/>
      <c r="J17" s="84"/>
    </row>
    <row r="18" spans="1:10" ht="12.75">
      <c r="A18" s="94"/>
      <c r="B18" s="235"/>
      <c r="C18" s="235"/>
      <c r="D18" s="235"/>
      <c r="E18" s="235"/>
      <c r="F18" s="235"/>
      <c r="G18" s="235"/>
      <c r="H18" s="235"/>
      <c r="I18" s="235"/>
      <c r="J18" s="93"/>
    </row>
    <row r="19" spans="1:10" ht="12.75">
      <c r="A19" s="86"/>
      <c r="B19" s="235"/>
      <c r="C19" s="235"/>
      <c r="D19" s="235"/>
      <c r="E19" s="235"/>
      <c r="F19" s="235"/>
      <c r="G19" s="235"/>
      <c r="H19" s="235"/>
      <c r="I19" s="235"/>
      <c r="J19" s="84"/>
    </row>
    <row r="20" spans="1:10" ht="12.75">
      <c r="A20" s="86"/>
      <c r="B20" s="235"/>
      <c r="C20" s="235"/>
      <c r="D20" s="235"/>
      <c r="E20" s="235"/>
      <c r="F20" s="235"/>
      <c r="G20" s="235"/>
      <c r="H20" s="235"/>
      <c r="I20" s="235"/>
      <c r="J20" s="84"/>
    </row>
    <row r="21" spans="1:10" ht="12.75">
      <c r="A21" s="86"/>
      <c r="B21" s="235"/>
      <c r="C21" s="235"/>
      <c r="D21" s="235"/>
      <c r="E21" s="235"/>
      <c r="F21" s="235"/>
      <c r="G21" s="235"/>
      <c r="H21" s="235"/>
      <c r="I21" s="235"/>
      <c r="J21" s="84"/>
    </row>
    <row r="22" spans="1:10" ht="12.75">
      <c r="A22" s="86"/>
      <c r="B22" s="235"/>
      <c r="C22" s="235"/>
      <c r="D22" s="235"/>
      <c r="E22" s="235"/>
      <c r="F22" s="235"/>
      <c r="G22" s="235"/>
      <c r="H22" s="235"/>
      <c r="I22" s="235"/>
      <c r="J22" s="84"/>
    </row>
    <row r="23" spans="1:10" ht="12.75">
      <c r="A23" s="86"/>
      <c r="B23" s="235"/>
      <c r="C23" s="235"/>
      <c r="D23" s="235"/>
      <c r="E23" s="235"/>
      <c r="F23" s="235"/>
      <c r="G23" s="235"/>
      <c r="H23" s="235"/>
      <c r="I23" s="235"/>
      <c r="J23" s="84"/>
    </row>
    <row r="24" spans="1:10" ht="12.75">
      <c r="A24" s="86"/>
      <c r="B24" s="235"/>
      <c r="C24" s="235"/>
      <c r="D24" s="235"/>
      <c r="E24" s="235"/>
      <c r="F24" s="235"/>
      <c r="G24" s="235"/>
      <c r="H24" s="235"/>
      <c r="I24" s="235"/>
      <c r="J24" s="84"/>
    </row>
    <row r="25" spans="1:10" ht="12.75">
      <c r="A25" s="86"/>
      <c r="B25" s="235"/>
      <c r="C25" s="235"/>
      <c r="D25" s="235"/>
      <c r="E25" s="235"/>
      <c r="F25" s="235"/>
      <c r="G25" s="235"/>
      <c r="H25" s="235"/>
      <c r="I25" s="235"/>
      <c r="J25" s="84"/>
    </row>
    <row r="26" spans="1:10" ht="12.75">
      <c r="A26" s="86"/>
      <c r="B26" s="235"/>
      <c r="C26" s="235"/>
      <c r="D26" s="235"/>
      <c r="E26" s="235"/>
      <c r="F26" s="235"/>
      <c r="G26" s="235"/>
      <c r="H26" s="235"/>
      <c r="I26" s="235"/>
      <c r="J26" s="84"/>
    </row>
    <row r="27" spans="1:10" ht="12.75">
      <c r="A27" s="86"/>
      <c r="B27" s="235"/>
      <c r="C27" s="235"/>
      <c r="D27" s="235"/>
      <c r="E27" s="235"/>
      <c r="F27" s="235"/>
      <c r="G27" s="235"/>
      <c r="H27" s="235"/>
      <c r="I27" s="235"/>
      <c r="J27" s="84"/>
    </row>
    <row r="28" spans="1:10" ht="12.75">
      <c r="A28" s="86"/>
      <c r="B28" s="235"/>
      <c r="C28" s="235"/>
      <c r="D28" s="235"/>
      <c r="E28" s="235"/>
      <c r="F28" s="235"/>
      <c r="G28" s="235"/>
      <c r="H28" s="235"/>
      <c r="I28" s="235"/>
      <c r="J28" s="84"/>
    </row>
    <row r="29" spans="1:10" ht="12.75">
      <c r="A29" s="86"/>
      <c r="B29" s="235"/>
      <c r="C29" s="235"/>
      <c r="D29" s="235"/>
      <c r="E29" s="235"/>
      <c r="F29" s="235"/>
      <c r="G29" s="235"/>
      <c r="H29" s="235"/>
      <c r="I29" s="235"/>
      <c r="J29" s="84"/>
    </row>
    <row r="30" spans="1:10" ht="12.75">
      <c r="A30" s="86"/>
      <c r="B30" s="280" t="s">
        <v>263</v>
      </c>
      <c r="C30" s="280"/>
      <c r="D30" s="280"/>
      <c r="E30" s="280"/>
      <c r="F30" s="280"/>
      <c r="G30" s="280"/>
      <c r="H30" s="280"/>
      <c r="I30" s="280"/>
      <c r="J30" s="84"/>
    </row>
    <row r="31" spans="1:10" ht="12.75" customHeight="1">
      <c r="A31" s="118"/>
      <c r="J31" s="93"/>
    </row>
    <row r="32" spans="1:10" ht="12.75">
      <c r="A32" s="86"/>
      <c r="B32" s="235" t="s">
        <v>262</v>
      </c>
      <c r="C32" s="235"/>
      <c r="D32" s="235"/>
      <c r="E32" s="235"/>
      <c r="F32" s="235"/>
      <c r="G32" s="235"/>
      <c r="H32" s="235"/>
      <c r="I32" s="235"/>
      <c r="J32" s="84"/>
    </row>
    <row r="33" spans="1:10" ht="12.75">
      <c r="A33" s="111"/>
      <c r="B33" s="235"/>
      <c r="C33" s="235"/>
      <c r="D33" s="235"/>
      <c r="E33" s="235"/>
      <c r="F33" s="235"/>
      <c r="G33" s="235"/>
      <c r="H33" s="235"/>
      <c r="I33" s="235"/>
      <c r="J33" s="84"/>
    </row>
    <row r="34" spans="1:10" ht="12.75">
      <c r="A34" s="86"/>
      <c r="B34" s="235"/>
      <c r="C34" s="235"/>
      <c r="D34" s="235"/>
      <c r="E34" s="235"/>
      <c r="F34" s="235"/>
      <c r="G34" s="235"/>
      <c r="H34" s="235"/>
      <c r="I34" s="235"/>
      <c r="J34" s="84"/>
    </row>
    <row r="35" spans="1:10" ht="12.75">
      <c r="A35" s="86"/>
      <c r="B35" s="235"/>
      <c r="C35" s="235"/>
      <c r="D35" s="235"/>
      <c r="E35" s="235"/>
      <c r="F35" s="235"/>
      <c r="G35" s="235"/>
      <c r="H35" s="235"/>
      <c r="I35" s="235"/>
      <c r="J35" s="84"/>
    </row>
    <row r="36" spans="1:10" ht="12.75">
      <c r="A36" s="86"/>
      <c r="B36" s="235"/>
      <c r="C36" s="235"/>
      <c r="D36" s="235"/>
      <c r="E36" s="235"/>
      <c r="F36" s="235"/>
      <c r="G36" s="235"/>
      <c r="H36" s="235"/>
      <c r="I36" s="235"/>
      <c r="J36" s="84"/>
    </row>
    <row r="37" spans="1:10" ht="12.75">
      <c r="A37" s="86"/>
      <c r="B37" s="235"/>
      <c r="C37" s="235"/>
      <c r="D37" s="235"/>
      <c r="E37" s="235"/>
      <c r="F37" s="235"/>
      <c r="G37" s="235"/>
      <c r="H37" s="235"/>
      <c r="I37" s="235"/>
      <c r="J37" s="84"/>
    </row>
    <row r="38" spans="1:10" ht="12.75">
      <c r="A38" s="86"/>
      <c r="B38" s="235"/>
      <c r="C38" s="235"/>
      <c r="D38" s="235"/>
      <c r="E38" s="235"/>
      <c r="F38" s="235"/>
      <c r="G38" s="235"/>
      <c r="H38" s="235"/>
      <c r="I38" s="235"/>
      <c r="J38" s="84"/>
    </row>
    <row r="39" spans="1:10" ht="12.75">
      <c r="A39" s="86"/>
      <c r="B39" s="235" t="s">
        <v>354</v>
      </c>
      <c r="C39" s="235"/>
      <c r="D39" s="235"/>
      <c r="E39" s="235"/>
      <c r="F39" s="235"/>
      <c r="G39" s="235"/>
      <c r="H39" s="235"/>
      <c r="I39" s="235"/>
      <c r="J39" s="84"/>
    </row>
    <row r="40" spans="1:10" ht="12.75">
      <c r="A40" s="86"/>
      <c r="B40" s="235"/>
      <c r="C40" s="235"/>
      <c r="D40" s="235"/>
      <c r="E40" s="235"/>
      <c r="F40" s="235"/>
      <c r="G40" s="235"/>
      <c r="H40" s="235"/>
      <c r="I40" s="235"/>
      <c r="J40" s="84"/>
    </row>
    <row r="41" spans="1:10" ht="12.75">
      <c r="A41" s="86"/>
      <c r="B41" s="235"/>
      <c r="C41" s="235"/>
      <c r="D41" s="235"/>
      <c r="E41" s="235"/>
      <c r="F41" s="235"/>
      <c r="G41" s="235"/>
      <c r="H41" s="235"/>
      <c r="I41" s="235"/>
      <c r="J41" s="84"/>
    </row>
    <row r="42" spans="1:10" ht="12.75">
      <c r="A42" s="86"/>
      <c r="B42" s="235"/>
      <c r="C42" s="235"/>
      <c r="D42" s="235"/>
      <c r="E42" s="235"/>
      <c r="F42" s="235"/>
      <c r="G42" s="235"/>
      <c r="H42" s="235"/>
      <c r="I42" s="235"/>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AA63"/>
  <sheetViews>
    <sheetView showGridLines="0" zoomScale="70" zoomScaleNormal="70" zoomScalePageLayoutView="0" workbookViewId="0" topLeftCell="A1">
      <selection activeCell="Q19" sqref="Q19:W19"/>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352" t="s">
        <v>394</v>
      </c>
      <c r="I2" s="217" t="s">
        <v>92</v>
      </c>
      <c r="J2" s="217"/>
      <c r="K2" s="52">
        <v>27</v>
      </c>
    </row>
    <row r="3" spans="1:11" ht="12.75">
      <c r="A3" s="23"/>
      <c r="B3" s="1"/>
      <c r="C3" s="1"/>
      <c r="D3" s="1"/>
      <c r="E3" s="1"/>
      <c r="F3" s="1"/>
      <c r="G3" s="1"/>
      <c r="H3" s="183"/>
      <c r="I3" s="1"/>
      <c r="J3" s="1"/>
      <c r="K3" s="25"/>
    </row>
    <row r="4" spans="1:11" ht="12.75">
      <c r="A4" s="23" t="s">
        <v>1</v>
      </c>
      <c r="B4" s="1"/>
      <c r="C4" s="1"/>
      <c r="D4" s="1" t="s">
        <v>146</v>
      </c>
      <c r="E4" s="1"/>
      <c r="F4" s="1"/>
      <c r="G4" s="1"/>
      <c r="H4" s="1"/>
      <c r="I4" s="1"/>
      <c r="J4" s="1"/>
      <c r="K4" s="25"/>
    </row>
    <row r="5" spans="1:11" ht="12.75">
      <c r="A5" s="26" t="s">
        <v>2</v>
      </c>
      <c r="B5" s="27"/>
      <c r="C5" s="27"/>
      <c r="D5" s="338"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285" t="s">
        <v>102</v>
      </c>
      <c r="B7" s="221"/>
      <c r="C7" s="221"/>
      <c r="D7" s="221"/>
      <c r="E7" s="221"/>
      <c r="F7" s="221"/>
      <c r="G7" s="221"/>
      <c r="H7" s="221"/>
      <c r="I7" s="221"/>
      <c r="J7" s="221"/>
      <c r="K7" s="31"/>
    </row>
    <row r="8" spans="1:11" ht="12.75">
      <c r="A8" s="23"/>
      <c r="B8" s="1"/>
      <c r="C8" s="1"/>
      <c r="D8" s="1"/>
      <c r="E8" s="1"/>
      <c r="F8" s="1"/>
      <c r="G8" s="1"/>
      <c r="H8" s="1"/>
      <c r="I8" s="1"/>
      <c r="J8" s="1"/>
      <c r="K8" s="25"/>
    </row>
    <row r="9" spans="1:11" ht="12.75">
      <c r="A9" s="23" t="s">
        <v>103</v>
      </c>
      <c r="B9" s="1"/>
      <c r="C9" s="1"/>
      <c r="D9" s="1"/>
      <c r="E9" s="1"/>
      <c r="F9" s="1"/>
      <c r="G9" s="1"/>
      <c r="H9" s="1"/>
      <c r="I9" s="1"/>
      <c r="J9" s="1"/>
      <c r="K9" s="25"/>
    </row>
    <row r="10" spans="1:11" ht="12.75">
      <c r="A10" s="23"/>
      <c r="B10" s="1"/>
      <c r="C10" s="1"/>
      <c r="D10" s="1"/>
      <c r="E10" s="1"/>
      <c r="F10" s="1"/>
      <c r="G10" s="1"/>
      <c r="H10" s="1"/>
      <c r="I10" s="1"/>
      <c r="J10" s="1"/>
      <c r="K10" s="25"/>
    </row>
    <row r="11" spans="1:27" ht="12.75">
      <c r="A11" s="39"/>
      <c r="B11" s="6" t="s">
        <v>60</v>
      </c>
      <c r="C11" s="6" t="s">
        <v>61</v>
      </c>
      <c r="D11" s="6" t="s">
        <v>62</v>
      </c>
      <c r="E11" s="6" t="s">
        <v>63</v>
      </c>
      <c r="F11" s="6" t="s">
        <v>64</v>
      </c>
      <c r="G11" s="6" t="s">
        <v>65</v>
      </c>
      <c r="H11" s="6" t="s">
        <v>66</v>
      </c>
      <c r="I11" s="6" t="s">
        <v>67</v>
      </c>
      <c r="J11" s="6" t="s">
        <v>68</v>
      </c>
      <c r="K11" s="6" t="s">
        <v>69</v>
      </c>
      <c r="N11" s="1"/>
      <c r="O11" s="1"/>
      <c r="P11" s="1"/>
      <c r="Q11" s="1"/>
      <c r="R11" s="1"/>
      <c r="S11" s="1"/>
      <c r="T11" s="1"/>
      <c r="U11" s="1"/>
      <c r="V11" s="1"/>
      <c r="W11" s="1"/>
      <c r="X11" s="1"/>
      <c r="Y11" s="1"/>
      <c r="Z11" s="1"/>
      <c r="AA11" s="1"/>
    </row>
    <row r="12" spans="1:27" ht="12.75">
      <c r="A12" s="14" t="s">
        <v>70</v>
      </c>
      <c r="B12" s="53"/>
      <c r="C12" s="53"/>
      <c r="D12" s="53"/>
      <c r="E12" s="53"/>
      <c r="F12" s="53"/>
      <c r="G12" s="53"/>
      <c r="H12" s="53"/>
      <c r="I12" s="53"/>
      <c r="J12" s="53"/>
      <c r="K12" s="53"/>
      <c r="N12" s="1"/>
      <c r="O12" s="1"/>
      <c r="P12" s="1"/>
      <c r="Q12" s="1"/>
      <c r="R12" s="1"/>
      <c r="S12" s="1"/>
      <c r="T12" s="1"/>
      <c r="U12" s="1"/>
      <c r="V12" s="1"/>
      <c r="W12" s="1"/>
      <c r="X12" s="1"/>
      <c r="Y12" s="1"/>
      <c r="Z12" s="1"/>
      <c r="AA12" s="1"/>
    </row>
    <row r="13" spans="1:27" ht="12.75">
      <c r="A13" s="15" t="s">
        <v>71</v>
      </c>
      <c r="B13" s="125" t="str">
        <f>TEXT('[2]Comm Price Out'!$G$82,"$0.00")&amp;" (A)"</f>
        <v>$3.78 (A)</v>
      </c>
      <c r="C13" s="125" t="str">
        <f>TEXT('[2]Comm Price Out'!$G$83,"$0.00")&amp;" (A)"</f>
        <v>$7.37 (A)</v>
      </c>
      <c r="D13" s="125" t="str">
        <f>TEXT('[2]Comm Price Out'!$G$84,"$0.00")&amp;" (A)"</f>
        <v>$9.46 (A)</v>
      </c>
      <c r="E13" s="125" t="str">
        <f>TEXT('[2]Comm Price Out'!$G$86,"$0.00")&amp;" (A)"</f>
        <v>$19.62 (A)</v>
      </c>
      <c r="F13" s="125" t="str">
        <f>TEXT('[2]Comm Price Out'!$G$88,"$0.00")&amp;" (A)"</f>
        <v>$23.31 (A)</v>
      </c>
      <c r="G13" s="125" t="str">
        <f>TEXT('[2]Comm Price Out'!$G$98,"$0.00")&amp;" (A)"</f>
        <v>$36.18 (A)</v>
      </c>
      <c r="H13" s="125" t="str">
        <f>TEXT('[2]Comm Price Out'!$G$107,"$0.00")&amp;" (A)"</f>
        <v>$53.36 (A)</v>
      </c>
      <c r="I13" s="125" t="str">
        <f>TEXT('[2]Comm Price Out'!$G$113,"$0.00")&amp;" (A)"</f>
        <v>$68.70 (A)</v>
      </c>
      <c r="J13" s="125" t="str">
        <f>TEXT('[2]Comm Price Out'!$G$124,"$0.00")&amp;" (A)"</f>
        <v>$103.05 (A)</v>
      </c>
      <c r="K13" s="125" t="str">
        <f>TEXT('[2]Comm Price Out'!$G$128,"$0.00")&amp;" (A)"</f>
        <v>$134.97 (A)</v>
      </c>
      <c r="N13" s="1"/>
      <c r="O13" s="1"/>
      <c r="P13" s="1"/>
      <c r="Q13" s="1"/>
      <c r="R13" s="1"/>
      <c r="S13" s="1"/>
      <c r="T13" s="1"/>
      <c r="U13" s="1"/>
      <c r="V13" s="1"/>
      <c r="W13" s="1"/>
      <c r="X13" s="1"/>
      <c r="Y13" s="1"/>
      <c r="Z13" s="1"/>
      <c r="AA13" s="1"/>
    </row>
    <row r="14" spans="1:27" ht="12.75">
      <c r="A14" s="15" t="s">
        <v>72</v>
      </c>
      <c r="B14" s="353" t="str">
        <f>B13</f>
        <v>$3.78 (A)</v>
      </c>
      <c r="C14" s="353" t="str">
        <f aca="true" t="shared" si="0" ref="C14:K14">C13</f>
        <v>$7.37 (A)</v>
      </c>
      <c r="D14" s="353" t="str">
        <f t="shared" si="0"/>
        <v>$9.46 (A)</v>
      </c>
      <c r="E14" s="353" t="str">
        <f t="shared" si="0"/>
        <v>$19.62 (A)</v>
      </c>
      <c r="F14" s="353" t="str">
        <f t="shared" si="0"/>
        <v>$23.31 (A)</v>
      </c>
      <c r="G14" s="353" t="str">
        <f t="shared" si="0"/>
        <v>$36.18 (A)</v>
      </c>
      <c r="H14" s="353" t="str">
        <f t="shared" si="0"/>
        <v>$53.36 (A)</v>
      </c>
      <c r="I14" s="353" t="str">
        <f t="shared" si="0"/>
        <v>$68.70 (A)</v>
      </c>
      <c r="J14" s="353" t="str">
        <f t="shared" si="0"/>
        <v>$103.05 (A)</v>
      </c>
      <c r="K14" s="353" t="str">
        <f t="shared" si="0"/>
        <v>$134.97 (A)</v>
      </c>
      <c r="N14" s="281"/>
      <c r="O14" s="281"/>
      <c r="P14" s="281"/>
      <c r="Q14" s="281"/>
      <c r="R14" s="281"/>
      <c r="S14" s="281"/>
      <c r="T14" s="281"/>
      <c r="U14" s="281"/>
      <c r="V14" s="281"/>
      <c r="W14" s="281"/>
      <c r="X14" s="1"/>
      <c r="Y14" s="1"/>
      <c r="Z14" s="1"/>
      <c r="AA14" s="1"/>
    </row>
    <row r="15" spans="1:27" ht="12.75">
      <c r="A15" s="15" t="s">
        <v>73</v>
      </c>
      <c r="B15" s="125" t="str">
        <f>TEXT(N15*(1+'[2]LG Garbage'!$G$6),"$0.00")&amp;" (A)"</f>
        <v>$0.00 (A)</v>
      </c>
      <c r="C15" s="125" t="str">
        <f>TEXT(O15*(1+'[2]LG Garbage'!$G$6),"$0.00")&amp;" (A)"</f>
        <v>$0.00 (A)</v>
      </c>
      <c r="D15" s="125" t="str">
        <f>TEXT(P15*(1+'[2]LG Garbage'!$G$6),"$0.00")&amp;" (A)"</f>
        <v>$0.00 (A)</v>
      </c>
      <c r="E15" s="125" t="str">
        <f>TEXT(Q15*(1+'[2]LG Garbage'!$G$6),"$0.00")&amp;" (A)"</f>
        <v>$0.00 (A)</v>
      </c>
      <c r="F15" s="125" t="str">
        <f>TEXT(R15*(1+'[2]LG Garbage'!$G$6),"$0.00")&amp;" (A)"</f>
        <v>$0.00 (A)</v>
      </c>
      <c r="G15" s="125" t="str">
        <f>TEXT(S15*(1+'[2]LG Garbage'!$G$6),"$0.00")&amp;" (A)"</f>
        <v>$0.00 (A)</v>
      </c>
      <c r="H15" s="125" t="str">
        <f>TEXT(T15*(1+'[2]LG Garbage'!$G$6),"$0.00")&amp;" (A)"</f>
        <v>$0.00 (A)</v>
      </c>
      <c r="I15" s="125" t="str">
        <f>TEXT(U15*(1+'[2]LG Garbage'!$G$6),"$0.00")&amp;" (A)"</f>
        <v>$0.00 (A)</v>
      </c>
      <c r="J15" s="125" t="str">
        <f>TEXT(V15*(1+'[2]LG Garbage'!$G$6),"$0.00")&amp;" (A)"</f>
        <v>$0.00 (A)</v>
      </c>
      <c r="K15" s="125" t="str">
        <f>TEXT(W15*(1+'[2]LG Garbage'!$G$6),"$0.00")&amp;" (A)"</f>
        <v>$0.00 (A)</v>
      </c>
      <c r="L15" s="159"/>
      <c r="N15" s="211"/>
      <c r="O15" s="211"/>
      <c r="P15" s="211"/>
      <c r="Q15" s="211"/>
      <c r="R15" s="211"/>
      <c r="S15" s="211"/>
      <c r="T15" s="211"/>
      <c r="U15" s="211"/>
      <c r="V15" s="211"/>
      <c r="W15" s="211"/>
      <c r="X15" s="1"/>
      <c r="Y15" s="1"/>
      <c r="Z15" s="1"/>
      <c r="AA15" s="1"/>
    </row>
    <row r="16" spans="1:27" ht="12.75">
      <c r="A16" s="16" t="s">
        <v>74</v>
      </c>
      <c r="B16" s="125" t="str">
        <f>TEXT('[2]Comm Price Out'!$G$132,"$0.00")&amp;" (A)"</f>
        <v>$1.21 (A)</v>
      </c>
      <c r="C16" s="125" t="str">
        <f>TEXT('[2]Comm Price Out'!$G$133,"$0.00")&amp;" (A)"</f>
        <v>$1.86 (A)</v>
      </c>
      <c r="D16" s="125" t="str">
        <f>TEXT('[2]Comm Price Out'!$G$134,"$0.00")&amp;" (A)"</f>
        <v>$1.86 (A)</v>
      </c>
      <c r="E16" s="125" t="str">
        <f>TEXT('[2]Comm Price Out'!$G$135,"$0.00")&amp;" (A)"</f>
        <v>$7.10 (A)</v>
      </c>
      <c r="F16" s="125" t="str">
        <f>TEXT('[2]Comm Price Out'!$G$136,"$0.00")&amp;" (A)"</f>
        <v>$8.20 (A)</v>
      </c>
      <c r="G16" s="125" t="str">
        <f>TEXT('[2]Comm Price Out'!$G$138,"$0.00")&amp;" (A)"</f>
        <v>$11.48 (A)</v>
      </c>
      <c r="H16" s="125" t="str">
        <f>TEXT('[2]Comm Price Out'!$G$139,"$0.00")&amp;" (A)"</f>
        <v>$14.21 (A)</v>
      </c>
      <c r="I16" s="125" t="str">
        <f>TEXT('[2]Comm Price Out'!$G$140,"$0.00")&amp;" (A)"</f>
        <v>$16.12 (A)</v>
      </c>
      <c r="J16" s="125" t="str">
        <f>TEXT('[2]Comm Price Out'!$G$141,"$0.00")&amp;" (A)"</f>
        <v>$24.05 (A)</v>
      </c>
      <c r="K16" s="125" t="str">
        <f>TEXT('[2]Comm Price Out'!$G$142,"$0.00")&amp;" (A)"</f>
        <v>$27.33 (A)</v>
      </c>
      <c r="N16" s="211"/>
      <c r="O16" s="211"/>
      <c r="P16" s="211"/>
      <c r="Q16" s="211"/>
      <c r="R16" s="211"/>
      <c r="S16" s="211"/>
      <c r="T16" s="211"/>
      <c r="U16" s="1"/>
      <c r="V16" s="1"/>
      <c r="W16" s="1"/>
      <c r="X16" s="1"/>
      <c r="Y16" s="1"/>
      <c r="Z16" s="1"/>
      <c r="AA16" s="1"/>
    </row>
    <row r="17" spans="1:27" ht="12.75">
      <c r="A17" s="15"/>
      <c r="B17" s="54"/>
      <c r="C17" s="54"/>
      <c r="D17" s="54"/>
      <c r="E17" s="54"/>
      <c r="F17" s="54"/>
      <c r="G17" s="54"/>
      <c r="H17" s="54"/>
      <c r="I17" s="54"/>
      <c r="J17" s="54"/>
      <c r="K17" s="54"/>
      <c r="N17" s="211"/>
      <c r="O17" s="211"/>
      <c r="P17" s="211"/>
      <c r="Q17" s="211"/>
      <c r="R17" s="211"/>
      <c r="S17" s="211"/>
      <c r="T17" s="211"/>
      <c r="U17" s="1"/>
      <c r="V17" s="1"/>
      <c r="W17" s="1"/>
      <c r="X17" s="1"/>
      <c r="Y17" s="1"/>
      <c r="Z17" s="1"/>
      <c r="AA17" s="1"/>
    </row>
    <row r="18" spans="1:27" ht="12.75">
      <c r="A18" s="14" t="s">
        <v>75</v>
      </c>
      <c r="B18" s="77"/>
      <c r="C18" s="77"/>
      <c r="D18" s="78"/>
      <c r="E18" s="77"/>
      <c r="F18" s="77"/>
      <c r="G18" s="77"/>
      <c r="H18" s="78"/>
      <c r="I18" s="77"/>
      <c r="J18" s="77"/>
      <c r="K18" s="78"/>
      <c r="N18" s="211"/>
      <c r="O18" s="211"/>
      <c r="P18" s="211"/>
      <c r="Q18" s="211"/>
      <c r="R18" s="211"/>
      <c r="S18" s="211"/>
      <c r="T18" s="211"/>
      <c r="U18" s="1"/>
      <c r="V18" s="1"/>
      <c r="W18" s="1"/>
      <c r="X18" s="1"/>
      <c r="Y18" s="1"/>
      <c r="Z18" s="1"/>
      <c r="AA18" s="1"/>
    </row>
    <row r="19" spans="1:27" ht="12.75">
      <c r="A19" s="15" t="s">
        <v>76</v>
      </c>
      <c r="B19" s="54"/>
      <c r="C19" s="54"/>
      <c r="D19" s="79"/>
      <c r="E19" s="125" t="str">
        <f>TEXT('[2]Comm Price Out'!$G$143,"$0.00")&amp;" (A)"</f>
        <v>$29.10 (A)</v>
      </c>
      <c r="F19" s="353" t="str">
        <f aca="true" t="shared" si="1" ref="F19:K19">E19</f>
        <v>$29.10 (A)</v>
      </c>
      <c r="G19" s="353" t="str">
        <f t="shared" si="1"/>
        <v>$29.10 (A)</v>
      </c>
      <c r="H19" s="353" t="str">
        <f t="shared" si="1"/>
        <v>$29.10 (A)</v>
      </c>
      <c r="I19" s="353" t="str">
        <f t="shared" si="1"/>
        <v>$29.10 (A)</v>
      </c>
      <c r="J19" s="353" t="str">
        <f t="shared" si="1"/>
        <v>$29.10 (A)</v>
      </c>
      <c r="K19" s="353" t="str">
        <f t="shared" si="1"/>
        <v>$29.10 (A)</v>
      </c>
      <c r="N19" s="1"/>
      <c r="O19" s="1"/>
      <c r="P19" s="1"/>
      <c r="Q19" s="282"/>
      <c r="R19" s="283"/>
      <c r="S19" s="283"/>
      <c r="T19" s="283"/>
      <c r="U19" s="283"/>
      <c r="V19" s="283"/>
      <c r="W19" s="283"/>
      <c r="X19" s="1"/>
      <c r="Y19" s="1"/>
      <c r="Z19" s="1"/>
      <c r="AA19" s="1"/>
    </row>
    <row r="20" spans="1:27" ht="12.75">
      <c r="A20" s="17" t="s">
        <v>77</v>
      </c>
      <c r="B20" s="55"/>
      <c r="C20" s="55"/>
      <c r="D20" s="55"/>
      <c r="E20" s="125" t="str">
        <f>TEXT(Q20*(1+'[2]LG Garbage'!$G$6),"$0.00")&amp;" (A)"</f>
        <v>$0.00 (A)</v>
      </c>
      <c r="F20" s="125" t="str">
        <f>TEXT(R20*(1+'[2]LG Garbage'!$G$6),"$0.00")&amp;" (A)"</f>
        <v>$0.00 (A)</v>
      </c>
      <c r="G20" s="125" t="str">
        <f>TEXT(S20*(1+'[2]LG Garbage'!$G$6),"$0.00")&amp;" (A)"</f>
        <v>$0.00 (A)</v>
      </c>
      <c r="H20" s="125" t="str">
        <f>TEXT(T20*(1+'[2]LG Garbage'!$G$6),"$0.00")&amp;" (A)"</f>
        <v>$0.00 (A)</v>
      </c>
      <c r="I20" s="125" t="str">
        <f>TEXT(U20*(1+'[2]LG Garbage'!$G$6),"$0.00")&amp;" (A)"</f>
        <v>$0.00 (A)</v>
      </c>
      <c r="J20" s="125" t="str">
        <f>TEXT(V20*(1+'[2]LG Garbage'!$G$6),"$0.00")&amp;" (A)"</f>
        <v>$0.00 (A)</v>
      </c>
      <c r="K20" s="125" t="str">
        <f>TEXT(W20*(1+'[2]LG Garbage'!$G$6),"$0.00")&amp;" (A)"</f>
        <v>$0.00 (A)</v>
      </c>
      <c r="L20" s="357"/>
      <c r="M20" s="356"/>
      <c r="N20" s="360"/>
      <c r="O20" s="360"/>
      <c r="P20" s="360"/>
      <c r="Q20" s="211"/>
      <c r="R20" s="211"/>
      <c r="S20" s="211"/>
      <c r="T20" s="211"/>
      <c r="U20" s="211"/>
      <c r="V20" s="211"/>
      <c r="W20" s="211"/>
      <c r="X20" s="212"/>
      <c r="Y20" s="1"/>
      <c r="Z20" s="1"/>
      <c r="AA20" s="1"/>
    </row>
    <row r="21" spans="1:27" ht="12.75">
      <c r="A21" s="15" t="s">
        <v>78</v>
      </c>
      <c r="B21" s="54"/>
      <c r="C21" s="54"/>
      <c r="D21" s="54"/>
      <c r="E21" s="125" t="str">
        <f>TEXT(N21*(1+'[2]LG Garbage'!$G$6),"$0.00")&amp;" (A)"</f>
        <v>$0.00 (A)</v>
      </c>
      <c r="F21" s="354" t="str">
        <f aca="true" t="shared" si="2" ref="F21:K21">+E21</f>
        <v>$0.00 (A)</v>
      </c>
      <c r="G21" s="354" t="str">
        <f t="shared" si="2"/>
        <v>$0.00 (A)</v>
      </c>
      <c r="H21" s="354" t="str">
        <f t="shared" si="2"/>
        <v>$0.00 (A)</v>
      </c>
      <c r="I21" s="354" t="str">
        <f t="shared" si="2"/>
        <v>$0.00 (A)</v>
      </c>
      <c r="J21" s="354" t="str">
        <f t="shared" si="2"/>
        <v>$0.00 (A)</v>
      </c>
      <c r="K21" s="354" t="str">
        <f t="shared" si="2"/>
        <v>$0.00 (A)</v>
      </c>
      <c r="L21" s="357"/>
      <c r="M21" s="356"/>
      <c r="N21" s="361"/>
      <c r="O21" s="361"/>
      <c r="P21" s="361"/>
      <c r="Q21" s="211"/>
      <c r="R21" s="211"/>
      <c r="S21" s="211"/>
      <c r="T21" s="211"/>
      <c r="U21" s="1"/>
      <c r="V21" s="1"/>
      <c r="W21" s="1"/>
      <c r="X21" s="1"/>
      <c r="Y21" s="1"/>
      <c r="Z21" s="1"/>
      <c r="AA21" s="1"/>
    </row>
    <row r="22" spans="1:27" ht="12.75">
      <c r="A22" s="16" t="s">
        <v>79</v>
      </c>
      <c r="B22" s="77"/>
      <c r="C22" s="77"/>
      <c r="D22" s="78"/>
      <c r="E22" s="78"/>
      <c r="F22" s="78"/>
      <c r="G22" s="78"/>
      <c r="H22" s="78"/>
      <c r="I22" s="78"/>
      <c r="J22" s="78"/>
      <c r="K22" s="78"/>
      <c r="L22" s="356"/>
      <c r="M22" s="356"/>
      <c r="N22" s="361"/>
      <c r="O22" s="361"/>
      <c r="P22" s="361"/>
      <c r="Q22" s="211"/>
      <c r="R22" s="211"/>
      <c r="S22" s="211"/>
      <c r="T22" s="211"/>
      <c r="U22" s="1"/>
      <c r="V22" s="1"/>
      <c r="W22" s="1"/>
      <c r="X22" s="1"/>
      <c r="Y22" s="1"/>
      <c r="Z22" s="1"/>
      <c r="AA22" s="1"/>
    </row>
    <row r="23" spans="1:20" ht="12.75">
      <c r="A23" s="18"/>
      <c r="B23" s="54"/>
      <c r="C23" s="54"/>
      <c r="D23" s="54"/>
      <c r="E23" s="54"/>
      <c r="F23" s="54"/>
      <c r="G23" s="54"/>
      <c r="H23" s="54"/>
      <c r="I23" s="54"/>
      <c r="J23" s="54"/>
      <c r="K23" s="54"/>
      <c r="L23" s="356"/>
      <c r="M23" s="356"/>
      <c r="N23" s="358"/>
      <c r="O23" s="358"/>
      <c r="P23" s="358"/>
      <c r="Q23" s="178"/>
      <c r="R23" s="178"/>
      <c r="S23" s="178"/>
      <c r="T23" s="178"/>
    </row>
    <row r="24" spans="1:16" ht="12.75">
      <c r="A24" s="16"/>
      <c r="B24" s="78"/>
      <c r="C24" s="78"/>
      <c r="D24" s="78"/>
      <c r="E24" s="78"/>
      <c r="F24" s="78"/>
      <c r="G24" s="78"/>
      <c r="H24" s="78"/>
      <c r="I24" s="78"/>
      <c r="J24" s="78"/>
      <c r="K24" s="78"/>
      <c r="L24" s="356"/>
      <c r="M24" s="356"/>
      <c r="N24" s="358"/>
      <c r="O24" s="356"/>
      <c r="P24" s="356"/>
    </row>
    <row r="25" spans="1:16" ht="12.75">
      <c r="A25" s="15"/>
      <c r="B25" s="54"/>
      <c r="C25" s="54"/>
      <c r="D25" s="54"/>
      <c r="E25" s="54"/>
      <c r="F25" s="54"/>
      <c r="G25" s="54"/>
      <c r="H25" s="54"/>
      <c r="I25" s="54"/>
      <c r="J25" s="54"/>
      <c r="K25" s="54"/>
      <c r="L25" s="356"/>
      <c r="M25" s="356"/>
      <c r="N25" s="358"/>
      <c r="O25" s="356"/>
      <c r="P25" s="356"/>
    </row>
    <row r="26" spans="1:20" ht="12.75">
      <c r="A26" s="23"/>
      <c r="B26" s="1"/>
      <c r="C26" s="1"/>
      <c r="D26" s="1"/>
      <c r="E26" s="1"/>
      <c r="F26" s="1"/>
      <c r="G26" s="1"/>
      <c r="H26" s="1"/>
      <c r="I26" s="1"/>
      <c r="J26" s="1"/>
      <c r="K26" s="25"/>
      <c r="L26" s="356"/>
      <c r="M26" s="356"/>
      <c r="N26" s="358"/>
      <c r="O26" s="358"/>
      <c r="P26" s="358"/>
      <c r="Q26" s="178"/>
      <c r="R26" s="178"/>
      <c r="S26" s="178"/>
      <c r="T26" s="178"/>
    </row>
    <row r="27" spans="1:20" ht="12.75">
      <c r="A27" s="23" t="s">
        <v>80</v>
      </c>
      <c r="B27" s="161" t="str">
        <f>"Rates contained in this item include $ "&amp;TEXT('[2]MF Recy Price Out'!$K$5,"0.00")&amp;" (A) per yard for recycling services."</f>
        <v>Rates contained in this item include $ 3.34 (A) per yard for recycling services.</v>
      </c>
      <c r="C27" s="1"/>
      <c r="D27" s="1"/>
      <c r="E27" s="1"/>
      <c r="F27" s="1"/>
      <c r="G27" s="1"/>
      <c r="H27" s="1"/>
      <c r="I27" s="1"/>
      <c r="J27" s="1"/>
      <c r="K27" s="25"/>
      <c r="L27" s="356"/>
      <c r="M27" s="356"/>
      <c r="N27" s="358"/>
      <c r="O27" s="358"/>
      <c r="P27" s="358"/>
      <c r="Q27" s="178"/>
      <c r="R27" s="178"/>
      <c r="S27" s="178"/>
      <c r="T27" s="178"/>
    </row>
    <row r="28" spans="1:16" ht="12.75">
      <c r="A28" s="23"/>
      <c r="B28" s="11" t="s">
        <v>356</v>
      </c>
      <c r="C28" s="1"/>
      <c r="D28" s="1"/>
      <c r="E28" s="1"/>
      <c r="F28" s="1"/>
      <c r="G28" s="1"/>
      <c r="H28" s="1"/>
      <c r="I28" s="1"/>
      <c r="J28" s="1"/>
      <c r="K28" s="25"/>
      <c r="L28" s="356"/>
      <c r="M28" s="356"/>
      <c r="N28" s="356"/>
      <c r="O28" s="356"/>
      <c r="P28" s="356"/>
    </row>
    <row r="29" spans="1:16" ht="12.75">
      <c r="A29" s="23" t="s">
        <v>81</v>
      </c>
      <c r="B29" s="7" t="s">
        <v>104</v>
      </c>
      <c r="C29" s="1"/>
      <c r="D29" s="1"/>
      <c r="E29" s="1"/>
      <c r="F29" s="1"/>
      <c r="G29" s="1"/>
      <c r="H29" s="1"/>
      <c r="I29" s="1"/>
      <c r="J29" s="1"/>
      <c r="K29" s="25"/>
      <c r="L29" s="356"/>
      <c r="M29" s="356"/>
      <c r="N29" s="356"/>
      <c r="O29" s="356"/>
      <c r="P29" s="356"/>
    </row>
    <row r="30" spans="1:16" ht="12.75">
      <c r="A30" s="23"/>
      <c r="B30" s="7" t="s">
        <v>105</v>
      </c>
      <c r="C30" s="1"/>
      <c r="D30" s="1"/>
      <c r="E30" s="1"/>
      <c r="F30" s="1"/>
      <c r="G30" s="1"/>
      <c r="H30" s="1"/>
      <c r="I30" s="1"/>
      <c r="J30" s="1"/>
      <c r="K30" s="25"/>
      <c r="L30" s="356"/>
      <c r="M30" s="356"/>
      <c r="N30" s="356"/>
      <c r="O30" s="356"/>
      <c r="P30" s="356"/>
    </row>
    <row r="31" spans="1:16" ht="12.75">
      <c r="A31" s="42" t="s">
        <v>82</v>
      </c>
      <c r="B31" s="50" t="s">
        <v>395</v>
      </c>
      <c r="C31" s="30"/>
      <c r="D31" s="30"/>
      <c r="E31" s="30"/>
      <c r="F31" s="30"/>
      <c r="G31" s="30"/>
      <c r="H31" s="30"/>
      <c r="I31" s="30"/>
      <c r="J31" s="30"/>
      <c r="K31" s="31"/>
      <c r="L31" s="356"/>
      <c r="M31" s="356"/>
      <c r="N31" s="356"/>
      <c r="O31" s="356"/>
      <c r="P31" s="356"/>
    </row>
    <row r="32" spans="1:16" ht="12.75">
      <c r="A32" s="40" t="s">
        <v>83</v>
      </c>
      <c r="B32" s="11" t="s">
        <v>84</v>
      </c>
      <c r="C32" s="1"/>
      <c r="D32" s="1"/>
      <c r="E32" s="1"/>
      <c r="F32" s="1"/>
      <c r="G32" s="1"/>
      <c r="H32" s="1"/>
      <c r="I32" s="1"/>
      <c r="J32" s="1"/>
      <c r="K32" s="25"/>
      <c r="L32" s="356"/>
      <c r="M32" s="356"/>
      <c r="N32" s="356"/>
      <c r="O32" s="356"/>
      <c r="P32" s="356"/>
    </row>
    <row r="33" spans="1:16" ht="12.75">
      <c r="A33" s="43"/>
      <c r="B33" s="11" t="s">
        <v>85</v>
      </c>
      <c r="C33" s="1"/>
      <c r="D33" s="1"/>
      <c r="E33" s="1"/>
      <c r="F33" s="1"/>
      <c r="G33" s="1"/>
      <c r="H33" s="1"/>
      <c r="I33" s="1"/>
      <c r="J33" s="1"/>
      <c r="K33" s="25"/>
      <c r="L33" s="356"/>
      <c r="M33" s="356"/>
      <c r="N33" s="356"/>
      <c r="O33" s="356"/>
      <c r="P33" s="356"/>
    </row>
    <row r="34" spans="1:16" ht="12.75">
      <c r="A34" s="40"/>
      <c r="B34" s="11" t="s">
        <v>86</v>
      </c>
      <c r="C34" s="1"/>
      <c r="D34" s="1"/>
      <c r="E34" s="1"/>
      <c r="F34" s="1"/>
      <c r="G34" s="1"/>
      <c r="H34" s="1"/>
      <c r="I34" s="1"/>
      <c r="J34" s="1"/>
      <c r="K34" s="25"/>
      <c r="L34" s="356"/>
      <c r="M34" s="356"/>
      <c r="N34" s="356"/>
      <c r="O34" s="356"/>
      <c r="P34" s="356"/>
    </row>
    <row r="35" spans="1:16" ht="12.75">
      <c r="A35" s="40" t="s">
        <v>87</v>
      </c>
      <c r="B35" s="11" t="s">
        <v>106</v>
      </c>
      <c r="C35" s="1"/>
      <c r="D35" s="1"/>
      <c r="E35" s="1"/>
      <c r="F35" s="1"/>
      <c r="G35" s="1"/>
      <c r="H35" s="1"/>
      <c r="I35" s="1"/>
      <c r="J35" s="1"/>
      <c r="K35" s="25"/>
      <c r="L35" s="356"/>
      <c r="M35" s="356"/>
      <c r="N35" s="356"/>
      <c r="O35" s="356"/>
      <c r="P35" s="356"/>
    </row>
    <row r="36" spans="1:16" ht="12.75">
      <c r="A36" s="40"/>
      <c r="B36" s="11" t="s">
        <v>88</v>
      </c>
      <c r="C36" s="1"/>
      <c r="D36" s="1"/>
      <c r="E36" s="1"/>
      <c r="F36" s="1"/>
      <c r="G36" s="1"/>
      <c r="H36" s="1"/>
      <c r="I36" s="1"/>
      <c r="J36" s="1"/>
      <c r="K36" s="25"/>
      <c r="L36" s="356"/>
      <c r="M36" s="356"/>
      <c r="N36" s="356"/>
      <c r="O36" s="356"/>
      <c r="P36" s="356"/>
    </row>
    <row r="37" spans="1:16" ht="12.75">
      <c r="A37" s="40"/>
      <c r="B37" s="56"/>
      <c r="C37" s="21"/>
      <c r="D37" s="286" t="s">
        <v>89</v>
      </c>
      <c r="E37" s="287"/>
      <c r="F37" s="5"/>
      <c r="G37" s="1"/>
      <c r="H37" s="56"/>
      <c r="I37" s="21"/>
      <c r="J37" s="286" t="s">
        <v>89</v>
      </c>
      <c r="K37" s="287"/>
      <c r="L37" s="356"/>
      <c r="M37" s="356"/>
      <c r="N37" s="356"/>
      <c r="O37" s="356"/>
      <c r="P37" s="356"/>
    </row>
    <row r="38" spans="1:16" ht="12.75">
      <c r="A38" s="40"/>
      <c r="B38" s="288" t="s">
        <v>90</v>
      </c>
      <c r="C38" s="289"/>
      <c r="D38" s="288" t="s">
        <v>91</v>
      </c>
      <c r="E38" s="289"/>
      <c r="F38" s="5"/>
      <c r="G38" s="1"/>
      <c r="H38" s="288" t="s">
        <v>90</v>
      </c>
      <c r="I38" s="289"/>
      <c r="J38" s="288" t="s">
        <v>91</v>
      </c>
      <c r="K38" s="289"/>
      <c r="L38" s="356"/>
      <c r="M38" s="356"/>
      <c r="N38" s="356"/>
      <c r="O38" s="356"/>
      <c r="P38" s="356"/>
    </row>
    <row r="39" spans="1:16" ht="12.75">
      <c r="A39" s="40"/>
      <c r="B39" s="8" t="s">
        <v>108</v>
      </c>
      <c r="C39" s="37"/>
      <c r="D39" s="355" t="str">
        <f>+'Item 100, page 4'!E23</f>
        <v>$3.84 (A)</v>
      </c>
      <c r="E39" s="37"/>
      <c r="F39" s="1"/>
      <c r="G39" s="1"/>
      <c r="H39" s="8" t="s">
        <v>109</v>
      </c>
      <c r="I39" s="37"/>
      <c r="J39" s="57" t="s">
        <v>110</v>
      </c>
      <c r="K39" s="37"/>
      <c r="L39" s="356"/>
      <c r="M39" s="356"/>
      <c r="N39" s="356"/>
      <c r="O39" s="356"/>
      <c r="P39" s="356"/>
    </row>
    <row r="40" spans="1:16" ht="12.75">
      <c r="A40" s="40"/>
      <c r="B40" s="8" t="s">
        <v>111</v>
      </c>
      <c r="C40" s="37"/>
      <c r="D40" s="57" t="s">
        <v>110</v>
      </c>
      <c r="E40" s="37"/>
      <c r="F40" s="1"/>
      <c r="G40" s="1"/>
      <c r="H40" s="8" t="s">
        <v>107</v>
      </c>
      <c r="I40" s="37"/>
      <c r="J40" s="12"/>
      <c r="K40" s="37"/>
      <c r="L40" s="356"/>
      <c r="M40" s="356"/>
      <c r="N40" s="356"/>
      <c r="O40" s="356"/>
      <c r="P40" s="356"/>
    </row>
    <row r="41" spans="1:16" ht="12.75">
      <c r="A41" s="23"/>
      <c r="B41" s="8" t="s">
        <v>112</v>
      </c>
      <c r="C41" s="37"/>
      <c r="D41" s="57" t="s">
        <v>110</v>
      </c>
      <c r="E41" s="37"/>
      <c r="F41" s="1"/>
      <c r="G41" s="1"/>
      <c r="H41" s="8" t="s">
        <v>107</v>
      </c>
      <c r="I41" s="37"/>
      <c r="J41" s="12"/>
      <c r="K41" s="37"/>
      <c r="L41" s="356"/>
      <c r="M41" s="356"/>
      <c r="N41" s="356"/>
      <c r="O41" s="356"/>
      <c r="P41" s="356"/>
    </row>
    <row r="42" spans="1:16" ht="12.75">
      <c r="A42" s="23"/>
      <c r="B42" s="8" t="s">
        <v>113</v>
      </c>
      <c r="C42" s="37"/>
      <c r="D42" s="57" t="s">
        <v>110</v>
      </c>
      <c r="E42" s="37"/>
      <c r="F42" s="1"/>
      <c r="G42" s="1"/>
      <c r="H42" s="8" t="s">
        <v>107</v>
      </c>
      <c r="I42" s="37"/>
      <c r="J42" s="12"/>
      <c r="K42" s="37"/>
      <c r="L42" s="356"/>
      <c r="M42" s="356"/>
      <c r="N42" s="356"/>
      <c r="O42" s="356"/>
      <c r="P42" s="356"/>
    </row>
    <row r="43" spans="1:16" ht="12.75">
      <c r="A43" s="23"/>
      <c r="B43" s="1"/>
      <c r="C43" s="1"/>
      <c r="D43" s="30"/>
      <c r="E43" s="30"/>
      <c r="F43" s="30"/>
      <c r="G43" s="30"/>
      <c r="H43" s="30"/>
      <c r="I43" s="1"/>
      <c r="J43" s="1"/>
      <c r="K43" s="25"/>
      <c r="L43" s="356"/>
      <c r="M43" s="356"/>
      <c r="N43" s="356"/>
      <c r="O43" s="356"/>
      <c r="P43" s="356"/>
    </row>
    <row r="44" spans="1:16" ht="12.75">
      <c r="A44" s="23" t="s">
        <v>114</v>
      </c>
      <c r="B44" s="11" t="s">
        <v>115</v>
      </c>
      <c r="C44" s="1"/>
      <c r="D44" s="1"/>
      <c r="E44" s="1"/>
      <c r="F44" s="1"/>
      <c r="G44" s="1"/>
      <c r="H44" s="1"/>
      <c r="I44" s="1"/>
      <c r="J44" s="1"/>
      <c r="K44" s="25"/>
      <c r="L44" s="356"/>
      <c r="M44" s="356"/>
      <c r="N44" s="356"/>
      <c r="O44" s="356"/>
      <c r="P44" s="356"/>
    </row>
    <row r="45" spans="1:16" ht="12.75">
      <c r="A45" s="23"/>
      <c r="B45" s="11" t="s">
        <v>116</v>
      </c>
      <c r="C45" s="1"/>
      <c r="D45" s="1"/>
      <c r="E45" s="1"/>
      <c r="F45" s="1"/>
      <c r="G45" s="1"/>
      <c r="H45" s="1"/>
      <c r="I45" s="1"/>
      <c r="J45" s="1"/>
      <c r="K45" s="25"/>
      <c r="L45" s="356"/>
      <c r="M45" s="356"/>
      <c r="N45" s="356"/>
      <c r="O45" s="356"/>
      <c r="P45" s="356"/>
    </row>
    <row r="46" spans="1:16" ht="12.75">
      <c r="A46" s="23"/>
      <c r="B46" s="11" t="s">
        <v>117</v>
      </c>
      <c r="C46" s="1"/>
      <c r="D46" s="1"/>
      <c r="E46" s="1"/>
      <c r="F46" s="1"/>
      <c r="G46" s="1"/>
      <c r="H46" s="1"/>
      <c r="I46" s="1"/>
      <c r="J46" s="1"/>
      <c r="K46" s="25"/>
      <c r="L46" s="356"/>
      <c r="M46" s="356"/>
      <c r="N46" s="356"/>
      <c r="O46" s="356"/>
      <c r="P46" s="356"/>
    </row>
    <row r="47" spans="1:16" ht="12.75">
      <c r="A47" s="23"/>
      <c r="B47" s="11" t="s">
        <v>118</v>
      </c>
      <c r="C47" s="1"/>
      <c r="D47" s="1"/>
      <c r="E47" s="1"/>
      <c r="F47" s="1"/>
      <c r="G47" s="1"/>
      <c r="H47" s="1"/>
      <c r="I47" s="1"/>
      <c r="J47" s="1"/>
      <c r="K47" s="25"/>
      <c r="L47" s="356"/>
      <c r="M47" s="356"/>
      <c r="N47" s="356"/>
      <c r="O47" s="356"/>
      <c r="P47" s="356"/>
    </row>
    <row r="48" spans="1:16" ht="12.75">
      <c r="A48" s="49" t="s">
        <v>119</v>
      </c>
      <c r="B48" s="50" t="s">
        <v>120</v>
      </c>
      <c r="C48" s="1"/>
      <c r="D48" s="1"/>
      <c r="E48" s="1"/>
      <c r="F48" s="1"/>
      <c r="G48" s="1"/>
      <c r="H48" s="1"/>
      <c r="I48" s="1"/>
      <c r="J48" s="1"/>
      <c r="K48" s="25"/>
      <c r="L48" s="356"/>
      <c r="M48" s="356"/>
      <c r="N48" s="356"/>
      <c r="O48" s="356"/>
      <c r="P48" s="356"/>
    </row>
    <row r="49" spans="1:16" ht="12.75">
      <c r="A49" s="40"/>
      <c r="B49" s="11" t="s">
        <v>121</v>
      </c>
      <c r="C49" s="1"/>
      <c r="D49" s="1"/>
      <c r="E49" s="1"/>
      <c r="F49" s="1"/>
      <c r="G49" s="1"/>
      <c r="H49" s="1"/>
      <c r="I49" s="1"/>
      <c r="J49" s="1"/>
      <c r="K49" s="25"/>
      <c r="L49" s="356"/>
      <c r="M49" s="356"/>
      <c r="N49" s="356"/>
      <c r="O49" s="356"/>
      <c r="P49" s="356"/>
    </row>
    <row r="50" spans="1:16" ht="12.75">
      <c r="A50" s="23"/>
      <c r="B50" s="11"/>
      <c r="C50" s="1"/>
      <c r="D50" s="1"/>
      <c r="E50" s="1"/>
      <c r="F50" s="1"/>
      <c r="G50" s="1"/>
      <c r="H50" s="1"/>
      <c r="I50" s="1"/>
      <c r="J50" s="1"/>
      <c r="K50" s="25"/>
      <c r="L50" s="356"/>
      <c r="M50" s="356"/>
      <c r="N50" s="356"/>
      <c r="O50" s="356"/>
      <c r="P50" s="356"/>
    </row>
    <row r="51" spans="1:16" ht="12.75">
      <c r="A51" s="40" t="s">
        <v>122</v>
      </c>
      <c r="B51" s="11"/>
      <c r="C51" s="1"/>
      <c r="D51" s="1"/>
      <c r="E51" s="1"/>
      <c r="F51" s="1"/>
      <c r="G51" s="1"/>
      <c r="H51" s="1"/>
      <c r="I51" s="1"/>
      <c r="J51" s="1"/>
      <c r="K51" s="25"/>
      <c r="L51" s="356"/>
      <c r="M51" s="356"/>
      <c r="N51" s="356"/>
      <c r="O51" s="356"/>
      <c r="P51" s="356"/>
    </row>
    <row r="52" spans="1:11" ht="12.75">
      <c r="A52" s="40"/>
      <c r="B52" s="347" t="str">
        <f>+'Item 106, page 1 '!$B$46</f>
        <v>A gate obstruction charge of $1.51 (A) will be assessed per pick up for opening, unlocking, or closing gates, or moving obstructions in order to pick up solid waste. (C)</v>
      </c>
      <c r="C52" s="347"/>
      <c r="D52" s="347"/>
      <c r="E52" s="347"/>
      <c r="F52" s="347"/>
      <c r="G52" s="347"/>
      <c r="H52" s="347"/>
      <c r="I52" s="347"/>
      <c r="J52" s="1"/>
      <c r="K52" s="25"/>
    </row>
    <row r="53" spans="1:11" ht="12.75">
      <c r="A53" s="40"/>
      <c r="B53" s="347"/>
      <c r="C53" s="347"/>
      <c r="D53" s="347"/>
      <c r="E53" s="347"/>
      <c r="F53" s="347"/>
      <c r="G53" s="347"/>
      <c r="H53" s="347"/>
      <c r="I53" s="347"/>
      <c r="J53" s="1"/>
      <c r="K53" s="25"/>
    </row>
    <row r="54" spans="1:11" ht="12.75">
      <c r="A54" s="23"/>
      <c r="B54" s="11"/>
      <c r="C54" s="1"/>
      <c r="D54" s="1"/>
      <c r="E54" s="1"/>
      <c r="F54" s="1"/>
      <c r="G54" s="1"/>
      <c r="H54" s="1"/>
      <c r="I54" s="1"/>
      <c r="J54" s="1"/>
      <c r="K54" s="25"/>
    </row>
    <row r="55" spans="1:11" ht="12.75">
      <c r="A55" s="23"/>
      <c r="B55" s="11"/>
      <c r="C55" s="1"/>
      <c r="D55" s="1"/>
      <c r="E55" s="1"/>
      <c r="F55" s="1"/>
      <c r="G55" s="1"/>
      <c r="H55" s="9" t="s">
        <v>144</v>
      </c>
      <c r="I55" s="341">
        <f>+'Item 100, page 1'!I50:J50</f>
        <v>42582</v>
      </c>
      <c r="J55" s="341" t="s">
        <v>145</v>
      </c>
      <c r="K55" s="25"/>
    </row>
    <row r="56" spans="1:11" ht="12.75">
      <c r="A56" s="26"/>
      <c r="B56" s="27"/>
      <c r="C56" s="27"/>
      <c r="D56" s="27"/>
      <c r="E56" s="27"/>
      <c r="F56" s="27"/>
      <c r="G56" s="27"/>
      <c r="H56" s="27"/>
      <c r="I56" s="27"/>
      <c r="J56" s="27"/>
      <c r="K56" s="29"/>
    </row>
    <row r="57" spans="1:11" ht="12.75">
      <c r="A57" s="23" t="s">
        <v>99</v>
      </c>
      <c r="B57" s="1" t="str">
        <f>+'Check Sheet'!$B$52</f>
        <v>Abby Christensen, Revenue Share Administrator </v>
      </c>
      <c r="C57" s="1"/>
      <c r="D57" s="1"/>
      <c r="E57" s="1"/>
      <c r="F57" s="1"/>
      <c r="G57" s="1"/>
      <c r="H57" s="1"/>
      <c r="I57" s="1"/>
      <c r="J57" s="1"/>
      <c r="K57" s="25"/>
    </row>
    <row r="58" spans="1:11" ht="12.75">
      <c r="A58" s="23"/>
      <c r="B58" s="1"/>
      <c r="C58" s="1"/>
      <c r="D58" s="1"/>
      <c r="E58" s="1"/>
      <c r="F58" s="1"/>
      <c r="G58" s="1"/>
      <c r="H58" s="1"/>
      <c r="I58" s="1"/>
      <c r="J58" s="1"/>
      <c r="K58" s="25"/>
    </row>
    <row r="59" spans="1:11" ht="12.75">
      <c r="A59" s="26" t="s">
        <v>100</v>
      </c>
      <c r="B59" s="342">
        <f>+'Check Sheet'!$B$54</f>
        <v>42166</v>
      </c>
      <c r="C59" s="342">
        <f>+'Check Sheet'!C58</f>
        <v>0</v>
      </c>
      <c r="D59" s="27"/>
      <c r="E59" s="27"/>
      <c r="F59" s="27"/>
      <c r="G59" s="27"/>
      <c r="I59" s="72" t="s">
        <v>143</v>
      </c>
      <c r="J59" s="343">
        <f>+'Check Sheet'!$I$54</f>
        <v>42217</v>
      </c>
      <c r="K59" s="344">
        <f>+'Check Sheet'!J58</f>
        <v>0</v>
      </c>
    </row>
    <row r="60" spans="1:11" ht="12.75">
      <c r="A60" s="274" t="s">
        <v>17</v>
      </c>
      <c r="B60" s="275"/>
      <c r="C60" s="275"/>
      <c r="D60" s="275"/>
      <c r="E60" s="275"/>
      <c r="F60" s="275"/>
      <c r="G60" s="275"/>
      <c r="H60" s="275"/>
      <c r="I60" s="275"/>
      <c r="J60" s="275"/>
      <c r="K60" s="276"/>
    </row>
    <row r="61" spans="1:11" ht="12.75">
      <c r="A61" s="23"/>
      <c r="B61" s="1"/>
      <c r="C61" s="1"/>
      <c r="D61" s="1"/>
      <c r="E61" s="1"/>
      <c r="F61" s="1"/>
      <c r="G61" s="1"/>
      <c r="H61" s="1"/>
      <c r="I61" s="1"/>
      <c r="J61" s="1"/>
      <c r="K61" s="25"/>
    </row>
    <row r="62" spans="1:11" ht="12.75">
      <c r="A62" s="23" t="s">
        <v>18</v>
      </c>
      <c r="B62" s="1"/>
      <c r="C62" s="1"/>
      <c r="D62" s="1"/>
      <c r="E62" s="1"/>
      <c r="F62" s="1"/>
      <c r="G62" s="1"/>
      <c r="H62" s="1"/>
      <c r="I62" s="1"/>
      <c r="J62" s="1"/>
      <c r="K62" s="25"/>
    </row>
    <row r="63" spans="1:11" ht="12.75">
      <c r="A63" s="26"/>
      <c r="B63" s="27"/>
      <c r="C63" s="27"/>
      <c r="D63" s="27"/>
      <c r="E63" s="27"/>
      <c r="F63" s="27"/>
      <c r="G63" s="27"/>
      <c r="H63" s="27"/>
      <c r="I63" s="27"/>
      <c r="J63" s="27"/>
      <c r="K63" s="29"/>
    </row>
  </sheetData>
  <sheetProtection/>
  <mergeCells count="15">
    <mergeCell ref="A60:K60"/>
    <mergeCell ref="A7:J7"/>
    <mergeCell ref="D37:E37"/>
    <mergeCell ref="J37:K37"/>
    <mergeCell ref="B38:C38"/>
    <mergeCell ref="D38:E38"/>
    <mergeCell ref="H38:I38"/>
    <mergeCell ref="J38:K38"/>
    <mergeCell ref="B59:C59"/>
    <mergeCell ref="N14:W14"/>
    <mergeCell ref="J59:K59"/>
    <mergeCell ref="I55:J55"/>
    <mergeCell ref="Q19:W19"/>
    <mergeCell ref="B52:I53"/>
    <mergeCell ref="I2:J2"/>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70" zoomScaleNormal="70" zoomScalePageLayoutView="0" workbookViewId="0" topLeftCell="A1">
      <selection activeCell="Q19" sqref="Q19:W1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3" t="s">
        <v>255</v>
      </c>
      <c r="I2" s="136" t="s">
        <v>236</v>
      </c>
      <c r="J2" s="25"/>
    </row>
    <row r="3" spans="1:10" ht="12.75">
      <c r="A3" s="23"/>
      <c r="B3" s="1"/>
      <c r="C3" s="1"/>
      <c r="D3" s="1"/>
      <c r="E3" s="1"/>
      <c r="F3" s="1"/>
      <c r="G3" s="1"/>
      <c r="H3" s="183"/>
      <c r="I3" s="1"/>
      <c r="J3" s="25"/>
    </row>
    <row r="4" spans="1:10" ht="12.75">
      <c r="A4" s="23" t="s">
        <v>1</v>
      </c>
      <c r="B4" s="1"/>
      <c r="C4" s="1"/>
      <c r="D4" s="1" t="s">
        <v>146</v>
      </c>
      <c r="E4" s="1"/>
      <c r="F4" s="1"/>
      <c r="G4" s="1"/>
      <c r="H4" s="1"/>
      <c r="I4" s="1"/>
      <c r="J4" s="25"/>
    </row>
    <row r="5" spans="1:10" ht="12.75">
      <c r="A5" s="26" t="s">
        <v>2</v>
      </c>
      <c r="B5" s="27"/>
      <c r="C5" s="27"/>
      <c r="D5" s="338"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290" t="s">
        <v>124</v>
      </c>
      <c r="B7" s="221"/>
      <c r="C7" s="221"/>
      <c r="D7" s="221"/>
      <c r="E7" s="221"/>
      <c r="F7" s="221"/>
      <c r="G7" s="221"/>
      <c r="H7" s="221"/>
      <c r="I7" s="221"/>
      <c r="J7" s="291"/>
    </row>
    <row r="8" spans="1:10" ht="12.75">
      <c r="A8" s="292" t="s">
        <v>125</v>
      </c>
      <c r="B8" s="217"/>
      <c r="C8" s="217"/>
      <c r="D8" s="217"/>
      <c r="E8" s="217"/>
      <c r="F8" s="217"/>
      <c r="G8" s="217"/>
      <c r="H8" s="217"/>
      <c r="I8" s="217"/>
      <c r="J8" s="293"/>
    </row>
    <row r="9" spans="1:10" ht="12.75">
      <c r="A9" s="294" t="s">
        <v>126</v>
      </c>
      <c r="B9" s="217"/>
      <c r="C9" s="217"/>
      <c r="D9" s="217"/>
      <c r="E9" s="217"/>
      <c r="F9" s="217"/>
      <c r="G9" s="217"/>
      <c r="H9" s="217"/>
      <c r="I9" s="217"/>
      <c r="J9" s="293"/>
    </row>
    <row r="10" spans="1:10" ht="12.75">
      <c r="A10" s="23"/>
      <c r="B10" s="1"/>
      <c r="C10" s="1"/>
      <c r="D10" s="1"/>
      <c r="E10" s="1"/>
      <c r="F10" s="1"/>
      <c r="G10" s="1"/>
      <c r="H10" s="1"/>
      <c r="I10" s="1"/>
      <c r="J10" s="25"/>
    </row>
    <row r="11" spans="1:10" ht="12.75">
      <c r="A11" s="48" t="s">
        <v>127</v>
      </c>
      <c r="B11" s="1"/>
      <c r="C11" s="1"/>
      <c r="D11" s="1"/>
      <c r="E11" s="1"/>
      <c r="F11" s="1"/>
      <c r="G11" s="1"/>
      <c r="H11" s="1"/>
      <c r="I11" s="1"/>
      <c r="J11" s="25"/>
    </row>
    <row r="12" spans="1:10" ht="12.75">
      <c r="A12" s="23"/>
      <c r="B12" s="1"/>
      <c r="C12" s="1"/>
      <c r="D12" s="1"/>
      <c r="E12" s="1"/>
      <c r="F12" s="1"/>
      <c r="G12" s="1"/>
      <c r="H12" s="1"/>
      <c r="I12" s="1"/>
      <c r="J12" s="25"/>
    </row>
    <row r="13" spans="1:10" ht="12.75">
      <c r="A13" s="23" t="s">
        <v>128</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295" t="s">
        <v>129</v>
      </c>
      <c r="E15" s="296"/>
      <c r="F15" s="296"/>
      <c r="G15" s="296"/>
      <c r="H15" s="296"/>
      <c r="I15" s="296"/>
      <c r="J15" s="297"/>
    </row>
    <row r="16" spans="1:10" ht="12.75">
      <c r="A16" s="34" t="s">
        <v>130</v>
      </c>
      <c r="B16" s="10"/>
      <c r="C16" s="35"/>
      <c r="D16" s="39"/>
      <c r="E16" s="39"/>
      <c r="F16" s="39" t="s">
        <v>66</v>
      </c>
      <c r="G16" s="39" t="s">
        <v>67</v>
      </c>
      <c r="H16" s="39" t="s">
        <v>68</v>
      </c>
      <c r="I16" s="39"/>
      <c r="J16" s="39"/>
    </row>
    <row r="17" spans="1:10" ht="12.75">
      <c r="A17" s="36" t="s">
        <v>131</v>
      </c>
      <c r="B17" s="13"/>
      <c r="C17" s="37"/>
      <c r="D17" s="39"/>
      <c r="E17" s="39"/>
      <c r="F17" s="39"/>
      <c r="G17" s="39"/>
      <c r="H17" s="39"/>
      <c r="I17" s="39"/>
      <c r="J17" s="39"/>
    </row>
    <row r="18" spans="1:10" ht="12.75">
      <c r="A18" s="36" t="s">
        <v>132</v>
      </c>
      <c r="B18" s="13"/>
      <c r="C18" s="37"/>
      <c r="D18" s="39"/>
      <c r="E18" s="47"/>
      <c r="F18" s="345" t="str">
        <f>TEXT('[2]Comm Price Out'!$G$104,"$0.00")&amp;" (A)"</f>
        <v>$184.60 (A)</v>
      </c>
      <c r="G18" s="345" t="str">
        <f>TEXT('[2]Comm Price Out'!$G$110,"$0.00")&amp;" (A)"</f>
        <v>$310.82 (A)</v>
      </c>
      <c r="H18" s="345" t="str">
        <f>TEXT('[2]Comm Price Out'!$G$121,"$0.00")&amp;" (A)"</f>
        <v>$405.81 (A)</v>
      </c>
      <c r="I18" s="47"/>
      <c r="J18" s="39"/>
    </row>
    <row r="19" spans="1:10" ht="12.75">
      <c r="A19" s="36" t="s">
        <v>133</v>
      </c>
      <c r="B19" s="13"/>
      <c r="C19" s="37"/>
      <c r="D19" s="39"/>
      <c r="E19" s="47"/>
      <c r="F19" s="350" t="str">
        <f>F18</f>
        <v>$184.60 (A)</v>
      </c>
      <c r="G19" s="350" t="str">
        <f>G18</f>
        <v>$310.82 (A)</v>
      </c>
      <c r="H19" s="350" t="str">
        <f>H18</f>
        <v>$405.81 (A)</v>
      </c>
      <c r="I19" s="47"/>
      <c r="J19" s="39"/>
    </row>
    <row r="20" spans="1:16" ht="12.75">
      <c r="A20" s="44" t="s">
        <v>134</v>
      </c>
      <c r="B20" s="45"/>
      <c r="C20" s="46"/>
      <c r="D20" s="39"/>
      <c r="E20" s="47"/>
      <c r="F20" s="350" t="str">
        <f>TEXT(LEFT(F19,8)+10,"$00.00"&amp;" (A)")</f>
        <v>$194.60 (A)</v>
      </c>
      <c r="G20" s="350" t="str">
        <f>TEXT(LEFT(G19,8)+10,"$00.00"&amp;" (A)")</f>
        <v>$320.82 (A)</v>
      </c>
      <c r="H20" s="350" t="str">
        <f>TEXT(LEFT(H19,8)+10,"$00.00"&amp;" (A)")</f>
        <v>$415.81 (A)</v>
      </c>
      <c r="I20" s="47"/>
      <c r="J20" s="39"/>
      <c r="L20" s="356"/>
      <c r="M20" s="356"/>
      <c r="N20" s="356"/>
      <c r="O20" s="356"/>
      <c r="P20" s="356"/>
    </row>
    <row r="21" spans="1:16" ht="12.75">
      <c r="A21" s="38" t="s">
        <v>135</v>
      </c>
      <c r="B21" s="13"/>
      <c r="C21" s="37"/>
      <c r="D21" s="1"/>
      <c r="E21" s="1"/>
      <c r="F21" s="1"/>
      <c r="G21" s="1"/>
      <c r="H21" s="1"/>
      <c r="I21" s="1"/>
      <c r="J21" s="25"/>
      <c r="L21" s="356"/>
      <c r="M21" s="356"/>
      <c r="N21" s="356"/>
      <c r="O21" s="356"/>
      <c r="P21" s="356"/>
    </row>
    <row r="22" spans="1:16" ht="12.75">
      <c r="A22" s="36" t="s">
        <v>76</v>
      </c>
      <c r="B22" s="13"/>
      <c r="C22" s="37"/>
      <c r="D22" s="39"/>
      <c r="E22" s="39"/>
      <c r="F22" s="39"/>
      <c r="G22" s="39"/>
      <c r="H22" s="39"/>
      <c r="I22" s="39"/>
      <c r="J22" s="39"/>
      <c r="L22" s="356"/>
      <c r="M22" s="356"/>
      <c r="N22" s="356"/>
      <c r="O22" s="356"/>
      <c r="P22" s="356"/>
    </row>
    <row r="23" spans="1:16" ht="12.75">
      <c r="A23" s="36" t="s">
        <v>77</v>
      </c>
      <c r="B23" s="13"/>
      <c r="C23" s="37"/>
      <c r="D23" s="39"/>
      <c r="E23" s="39"/>
      <c r="F23" s="39"/>
      <c r="G23" s="39"/>
      <c r="H23" s="39"/>
      <c r="I23" s="39"/>
      <c r="J23" s="39"/>
      <c r="L23" s="356"/>
      <c r="M23" s="356"/>
      <c r="N23" s="356"/>
      <c r="O23" s="356"/>
      <c r="P23" s="356"/>
    </row>
    <row r="24" spans="1:16" ht="12.75">
      <c r="A24" s="36" t="s">
        <v>136</v>
      </c>
      <c r="B24" s="13"/>
      <c r="C24" s="37"/>
      <c r="D24" s="39"/>
      <c r="E24" s="39"/>
      <c r="F24" s="39"/>
      <c r="G24" s="39"/>
      <c r="H24" s="39"/>
      <c r="I24" s="39"/>
      <c r="J24" s="39"/>
      <c r="L24" s="356"/>
      <c r="M24" s="356"/>
      <c r="N24" s="356"/>
      <c r="O24" s="356"/>
      <c r="P24" s="356"/>
    </row>
    <row r="25" spans="1:16" ht="12.75">
      <c r="A25" s="36" t="s">
        <v>79</v>
      </c>
      <c r="B25" s="13"/>
      <c r="C25" s="37"/>
      <c r="D25" s="39"/>
      <c r="E25" s="39"/>
      <c r="F25" s="39"/>
      <c r="G25" s="39"/>
      <c r="H25" s="39"/>
      <c r="I25" s="39"/>
      <c r="J25" s="39"/>
      <c r="L25" s="356"/>
      <c r="M25" s="356"/>
      <c r="N25" s="356"/>
      <c r="O25" s="356"/>
      <c r="P25" s="356"/>
    </row>
    <row r="26" spans="1:16" ht="12.75">
      <c r="A26" s="23"/>
      <c r="B26" s="1"/>
      <c r="C26" s="1"/>
      <c r="D26" s="1"/>
      <c r="E26" s="1"/>
      <c r="F26" s="1"/>
      <c r="G26" s="1"/>
      <c r="H26" s="1"/>
      <c r="I26" s="1"/>
      <c r="J26" s="25"/>
      <c r="L26" s="356"/>
      <c r="M26" s="356"/>
      <c r="N26" s="356"/>
      <c r="O26" s="356"/>
      <c r="P26" s="356"/>
    </row>
    <row r="27" spans="1:16" ht="12.75">
      <c r="A27" s="23"/>
      <c r="B27" s="1"/>
      <c r="C27" s="1"/>
      <c r="D27" s="1"/>
      <c r="E27" s="1"/>
      <c r="F27" s="1"/>
      <c r="G27" s="1"/>
      <c r="H27" s="1"/>
      <c r="I27" s="1"/>
      <c r="J27" s="25"/>
      <c r="L27" s="356"/>
      <c r="M27" s="356"/>
      <c r="N27" s="356"/>
      <c r="O27" s="356"/>
      <c r="P27" s="356"/>
    </row>
    <row r="28" spans="1:16" ht="12.75">
      <c r="A28" s="40" t="s">
        <v>137</v>
      </c>
      <c r="B28" s="11" t="s">
        <v>138</v>
      </c>
      <c r="C28" s="1"/>
      <c r="D28" s="1"/>
      <c r="E28" s="1"/>
      <c r="F28" s="1"/>
      <c r="G28" s="1"/>
      <c r="H28" s="1"/>
      <c r="I28" s="1"/>
      <c r="J28" s="25"/>
      <c r="L28" s="356"/>
      <c r="M28" s="356"/>
      <c r="N28" s="356"/>
      <c r="O28" s="356"/>
      <c r="P28" s="356"/>
    </row>
    <row r="29" spans="1:16" ht="12.75">
      <c r="A29" s="40"/>
      <c r="B29" s="11" t="s">
        <v>139</v>
      </c>
      <c r="C29" s="1"/>
      <c r="D29" s="1"/>
      <c r="E29" s="1"/>
      <c r="F29" s="1"/>
      <c r="G29" s="1"/>
      <c r="H29" s="1"/>
      <c r="I29" s="1"/>
      <c r="J29" s="25"/>
      <c r="L29" s="356"/>
      <c r="M29" s="356"/>
      <c r="N29" s="356"/>
      <c r="O29" s="356"/>
      <c r="P29" s="356"/>
    </row>
    <row r="30" spans="1:16" ht="12.75">
      <c r="A30" s="40"/>
      <c r="B30" s="11" t="s">
        <v>140</v>
      </c>
      <c r="C30" s="1"/>
      <c r="D30" s="1"/>
      <c r="E30" s="1"/>
      <c r="F30" s="1"/>
      <c r="G30" s="1"/>
      <c r="H30" s="1"/>
      <c r="I30" s="1"/>
      <c r="J30" s="25"/>
      <c r="L30" s="356"/>
      <c r="M30" s="356"/>
      <c r="N30" s="356"/>
      <c r="O30" s="356"/>
      <c r="P30" s="356"/>
    </row>
    <row r="31" spans="1:16" ht="12.75">
      <c r="A31" s="40"/>
      <c r="B31" s="11" t="s">
        <v>141</v>
      </c>
      <c r="C31" s="1"/>
      <c r="D31" s="1"/>
      <c r="E31" s="1"/>
      <c r="F31" s="1"/>
      <c r="G31" s="1"/>
      <c r="H31" s="1"/>
      <c r="I31" s="1"/>
      <c r="J31" s="25"/>
      <c r="L31" s="356"/>
      <c r="M31" s="356"/>
      <c r="N31" s="356"/>
      <c r="O31" s="356"/>
      <c r="P31" s="356"/>
    </row>
    <row r="32" spans="1:16" ht="12.75">
      <c r="A32" s="40"/>
      <c r="B32" s="11"/>
      <c r="C32" s="1"/>
      <c r="D32" s="1"/>
      <c r="E32" s="1"/>
      <c r="F32" s="1"/>
      <c r="G32" s="1"/>
      <c r="H32" s="1"/>
      <c r="I32" s="1"/>
      <c r="J32" s="25"/>
      <c r="L32" s="356"/>
      <c r="M32" s="356"/>
      <c r="N32" s="356"/>
      <c r="O32" s="356"/>
      <c r="P32" s="356"/>
    </row>
    <row r="33" spans="1:16" ht="12.75">
      <c r="A33" s="49" t="s">
        <v>81</v>
      </c>
      <c r="B33" s="50" t="s">
        <v>142</v>
      </c>
      <c r="C33" s="30"/>
      <c r="D33" s="30"/>
      <c r="E33" s="30"/>
      <c r="F33" s="30"/>
      <c r="G33" s="30"/>
      <c r="H33" s="30"/>
      <c r="I33" s="30"/>
      <c r="J33" s="31"/>
      <c r="L33" s="356"/>
      <c r="M33" s="356"/>
      <c r="N33" s="356"/>
      <c r="O33" s="356"/>
      <c r="P33" s="356"/>
    </row>
    <row r="34" spans="1:16" ht="12.75">
      <c r="A34" s="40"/>
      <c r="B34" s="11" t="s">
        <v>121</v>
      </c>
      <c r="C34" s="1"/>
      <c r="D34" s="1"/>
      <c r="E34" s="1"/>
      <c r="F34" s="1"/>
      <c r="G34" s="1"/>
      <c r="H34" s="1"/>
      <c r="I34" s="1"/>
      <c r="J34" s="25"/>
      <c r="L34" s="356"/>
      <c r="M34" s="356"/>
      <c r="N34" s="356"/>
      <c r="O34" s="356"/>
      <c r="P34" s="356"/>
    </row>
    <row r="35" spans="1:16" ht="12.75">
      <c r="A35" s="40"/>
      <c r="B35" s="11"/>
      <c r="C35" s="1"/>
      <c r="D35" s="1"/>
      <c r="E35" s="1"/>
      <c r="F35" s="1"/>
      <c r="G35" s="1"/>
      <c r="H35" s="1"/>
      <c r="I35" s="1"/>
      <c r="J35" s="25"/>
      <c r="L35" s="356"/>
      <c r="M35" s="356"/>
      <c r="N35" s="356"/>
      <c r="O35" s="356"/>
      <c r="P35" s="356"/>
    </row>
    <row r="36" spans="1:16" ht="12.75">
      <c r="A36" s="40" t="s">
        <v>82</v>
      </c>
      <c r="B36" s="161" t="str">
        <f>"Rates contained in this item include $ "&amp;TEXT('[2]MF Recy Price Out'!$K$5*3.5,"0.00")&amp;" (A) per yard for recycling services."</f>
        <v>Rates contained in this item include $ 11.68 (A) per yard for recycling services.</v>
      </c>
      <c r="C36" s="1"/>
      <c r="D36" s="1"/>
      <c r="E36" s="1"/>
      <c r="F36" s="1"/>
      <c r="G36" s="1"/>
      <c r="H36" s="1"/>
      <c r="I36" s="1"/>
      <c r="J36" s="25"/>
      <c r="L36" s="357" t="s">
        <v>264</v>
      </c>
      <c r="M36" s="356"/>
      <c r="N36" s="356"/>
      <c r="O36" s="356"/>
      <c r="P36" s="356"/>
    </row>
    <row r="37" spans="1:16" ht="12.75">
      <c r="A37" s="40"/>
      <c r="B37" s="11"/>
      <c r="C37" s="1"/>
      <c r="D37" s="1"/>
      <c r="E37" s="1"/>
      <c r="F37" s="1"/>
      <c r="G37" s="1"/>
      <c r="H37" s="1"/>
      <c r="I37" s="1"/>
      <c r="J37" s="25"/>
      <c r="L37" s="356"/>
      <c r="M37" s="356"/>
      <c r="N37" s="356"/>
      <c r="O37" s="356"/>
      <c r="P37" s="356"/>
    </row>
    <row r="38" spans="1:16" ht="12.75">
      <c r="A38" s="42" t="s">
        <v>83</v>
      </c>
      <c r="B38" s="50" t="s">
        <v>396</v>
      </c>
      <c r="C38" s="1"/>
      <c r="D38" s="1"/>
      <c r="E38" s="1"/>
      <c r="F38" s="1"/>
      <c r="G38" s="1"/>
      <c r="H38" s="1"/>
      <c r="I38" s="1"/>
      <c r="J38" s="25"/>
      <c r="L38" s="356"/>
      <c r="M38" s="356"/>
      <c r="N38" s="356"/>
      <c r="O38" s="356"/>
      <c r="P38" s="356"/>
    </row>
    <row r="39" spans="1:16" ht="12.75">
      <c r="A39" s="40"/>
      <c r="B39" s="11"/>
      <c r="C39" s="1"/>
      <c r="D39" s="1"/>
      <c r="E39" s="1"/>
      <c r="F39" s="1"/>
      <c r="G39" s="1"/>
      <c r="H39" s="1"/>
      <c r="I39" s="1"/>
      <c r="J39" s="25"/>
      <c r="L39" s="356"/>
      <c r="M39" s="356"/>
      <c r="N39" s="356"/>
      <c r="O39" s="356"/>
      <c r="P39" s="356"/>
    </row>
    <row r="40" spans="1:16" ht="12.75">
      <c r="A40" s="40"/>
      <c r="B40" s="11"/>
      <c r="C40" s="1"/>
      <c r="D40" s="1"/>
      <c r="E40" s="1"/>
      <c r="F40" s="1"/>
      <c r="G40" s="1"/>
      <c r="H40" s="1"/>
      <c r="I40" s="1"/>
      <c r="J40" s="25"/>
      <c r="L40" s="356"/>
      <c r="M40" s="356"/>
      <c r="N40" s="356"/>
      <c r="O40" s="356"/>
      <c r="P40" s="356"/>
    </row>
    <row r="41" spans="1:16" ht="12.75">
      <c r="A41" s="40"/>
      <c r="B41" s="11"/>
      <c r="C41" s="1"/>
      <c r="D41" s="1"/>
      <c r="E41" s="1"/>
      <c r="F41" s="1"/>
      <c r="G41" s="1"/>
      <c r="H41" s="1"/>
      <c r="I41" s="1"/>
      <c r="J41" s="25"/>
      <c r="L41" s="356"/>
      <c r="M41" s="356"/>
      <c r="N41" s="356"/>
      <c r="O41" s="356"/>
      <c r="P41" s="356"/>
    </row>
    <row r="42" spans="1:16" ht="12.75">
      <c r="A42" s="43"/>
      <c r="B42" s="11"/>
      <c r="C42" s="1"/>
      <c r="D42" s="1"/>
      <c r="E42" s="1"/>
      <c r="F42" s="1"/>
      <c r="G42" s="1"/>
      <c r="H42" s="1"/>
      <c r="I42" s="1"/>
      <c r="J42" s="25"/>
      <c r="L42" s="356"/>
      <c r="M42" s="356"/>
      <c r="N42" s="356"/>
      <c r="O42" s="356"/>
      <c r="P42" s="356"/>
    </row>
    <row r="43" spans="1:16" ht="12.75">
      <c r="A43" s="40"/>
      <c r="B43" s="11"/>
      <c r="C43" s="1"/>
      <c r="D43" s="1"/>
      <c r="E43" s="1"/>
      <c r="F43" s="1"/>
      <c r="G43" s="1"/>
      <c r="H43" s="1"/>
      <c r="I43" s="1"/>
      <c r="J43" s="25"/>
      <c r="L43" s="356"/>
      <c r="M43" s="356"/>
      <c r="N43" s="356"/>
      <c r="O43" s="356"/>
      <c r="P43" s="356"/>
    </row>
    <row r="44" spans="1:16" ht="12.75">
      <c r="A44" s="40" t="s">
        <v>122</v>
      </c>
      <c r="B44" s="11"/>
      <c r="C44" s="1"/>
      <c r="D44" s="1"/>
      <c r="E44" s="1"/>
      <c r="F44" s="1"/>
      <c r="G44" s="1"/>
      <c r="H44" s="1"/>
      <c r="I44" s="1"/>
      <c r="J44" s="25"/>
      <c r="L44" s="356"/>
      <c r="M44" s="356"/>
      <c r="N44" s="356"/>
      <c r="O44" s="356"/>
      <c r="P44" s="356"/>
    </row>
    <row r="45" spans="1:16" ht="12.75">
      <c r="A45" s="40"/>
      <c r="B45" s="11"/>
      <c r="C45" s="1"/>
      <c r="D45" s="1"/>
      <c r="E45" s="1"/>
      <c r="F45" s="1"/>
      <c r="G45" s="1"/>
      <c r="H45" s="1"/>
      <c r="I45" s="1"/>
      <c r="J45" s="25"/>
      <c r="L45" s="356"/>
      <c r="M45" s="356"/>
      <c r="N45" s="356"/>
      <c r="O45" s="356"/>
      <c r="P45" s="356"/>
    </row>
    <row r="46" spans="1:16" ht="12.75">
      <c r="A46" s="40"/>
      <c r="B46" s="347" t="str">
        <f>"A gate obstruction charge of $"&amp;TEXT(L46*(1+'[2]Combined LG'!$G$6),"0.00")&amp;" (A) will be assessed per pick up for opening, unlocking, or closing gates, or moving obstructions in order to pick up solid waste. (C)"</f>
        <v>A gate obstruction charge of $1.51 (A) will be assessed per pick up for opening, unlocking, or closing gates, or moving obstructions in order to pick up solid waste. (C)</v>
      </c>
      <c r="C46" s="347"/>
      <c r="D46" s="347"/>
      <c r="E46" s="347"/>
      <c r="F46" s="347"/>
      <c r="G46" s="347"/>
      <c r="H46" s="347"/>
      <c r="I46" s="347"/>
      <c r="J46" s="25"/>
      <c r="L46" s="358">
        <v>1.4</v>
      </c>
      <c r="M46" s="356"/>
      <c r="N46" s="356"/>
      <c r="O46" s="356"/>
      <c r="P46" s="356"/>
    </row>
    <row r="47" spans="1:16" ht="12.75">
      <c r="A47" s="40"/>
      <c r="B47" s="347"/>
      <c r="C47" s="347"/>
      <c r="D47" s="347"/>
      <c r="E47" s="347"/>
      <c r="F47" s="347"/>
      <c r="G47" s="347"/>
      <c r="H47" s="347"/>
      <c r="I47" s="347"/>
      <c r="J47" s="25"/>
      <c r="L47" s="356"/>
      <c r="M47" s="356"/>
      <c r="N47" s="356"/>
      <c r="O47" s="356"/>
      <c r="P47" s="356"/>
    </row>
    <row r="48" spans="1:16" ht="12.75">
      <c r="A48" s="23"/>
      <c r="B48" s="1"/>
      <c r="C48" s="1"/>
      <c r="D48" s="1"/>
      <c r="E48" s="1"/>
      <c r="F48" s="1"/>
      <c r="G48" s="1"/>
      <c r="H48" s="1"/>
      <c r="I48" s="1"/>
      <c r="J48" s="25"/>
      <c r="L48" s="356"/>
      <c r="M48" s="356"/>
      <c r="N48" s="356"/>
      <c r="O48" s="356"/>
      <c r="P48" s="356"/>
    </row>
    <row r="49" spans="1:16" ht="12.75">
      <c r="A49" s="23"/>
      <c r="B49" s="1"/>
      <c r="C49" s="1"/>
      <c r="D49" s="1"/>
      <c r="E49" s="1"/>
      <c r="F49" s="1"/>
      <c r="G49" s="1"/>
      <c r="H49" s="1"/>
      <c r="I49" s="1"/>
      <c r="J49" s="25"/>
      <c r="L49" s="356"/>
      <c r="M49" s="356"/>
      <c r="N49" s="356"/>
      <c r="O49" s="356"/>
      <c r="P49" s="356"/>
    </row>
    <row r="50" spans="1:16" ht="12.75">
      <c r="A50" s="23"/>
      <c r="B50" s="1"/>
      <c r="C50" s="1"/>
      <c r="D50" s="1"/>
      <c r="E50" s="1"/>
      <c r="F50" s="1"/>
      <c r="G50" s="1"/>
      <c r="H50" s="1"/>
      <c r="I50" s="1"/>
      <c r="J50" s="25"/>
      <c r="L50" s="356"/>
      <c r="M50" s="356"/>
      <c r="N50" s="356"/>
      <c r="O50" s="356"/>
      <c r="P50" s="356"/>
    </row>
    <row r="51" spans="1:16" ht="12.75">
      <c r="A51" s="23"/>
      <c r="B51" s="1"/>
      <c r="C51" s="1"/>
      <c r="D51" s="1"/>
      <c r="E51" s="1"/>
      <c r="F51" s="1"/>
      <c r="G51" s="1"/>
      <c r="H51" s="9" t="s">
        <v>144</v>
      </c>
      <c r="I51" s="341">
        <f>+'Item 100, page 1'!I50:J50</f>
        <v>42582</v>
      </c>
      <c r="J51" s="351" t="s">
        <v>145</v>
      </c>
      <c r="L51" s="356"/>
      <c r="M51" s="356"/>
      <c r="N51" s="356"/>
      <c r="O51" s="356"/>
      <c r="P51" s="356"/>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99</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100</v>
      </c>
      <c r="B56" s="342">
        <f>+'Check Sheet'!$B$54</f>
        <v>42166</v>
      </c>
      <c r="C56" s="342">
        <f>+'Check Sheet'!C55</f>
        <v>0</v>
      </c>
      <c r="D56" s="27"/>
      <c r="E56" s="27"/>
      <c r="F56" s="27"/>
      <c r="G56" s="27"/>
      <c r="H56" s="72" t="s">
        <v>143</v>
      </c>
      <c r="I56" s="343">
        <f>+'Check Sheet'!$I$54</f>
        <v>42217</v>
      </c>
      <c r="J56" s="344">
        <f>+'Check Sheet'!I55</f>
        <v>0</v>
      </c>
    </row>
    <row r="57" spans="1:10" ht="12.75">
      <c r="A57" s="274" t="s">
        <v>17</v>
      </c>
      <c r="B57" s="275"/>
      <c r="C57" s="275"/>
      <c r="D57" s="275"/>
      <c r="E57" s="275"/>
      <c r="F57" s="275"/>
      <c r="G57" s="275"/>
      <c r="H57" s="275"/>
      <c r="I57" s="275"/>
      <c r="J57" s="276"/>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
      <selection activeCell="Q19" sqref="Q19:W19"/>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397</v>
      </c>
      <c r="I2" s="132" t="s">
        <v>237</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338"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98" t="s">
        <v>169</v>
      </c>
      <c r="B7" s="225"/>
      <c r="C7" s="225"/>
      <c r="D7" s="225"/>
      <c r="E7" s="225"/>
      <c r="F7" s="225"/>
      <c r="G7" s="225"/>
      <c r="H7" s="225"/>
      <c r="I7" s="225"/>
      <c r="J7" s="227"/>
    </row>
    <row r="8" spans="1:10" ht="12.75">
      <c r="A8" s="299" t="s">
        <v>168</v>
      </c>
      <c r="B8" s="300"/>
      <c r="C8" s="300"/>
      <c r="D8" s="300"/>
      <c r="E8" s="300"/>
      <c r="F8" s="300"/>
      <c r="G8" s="300"/>
      <c r="H8" s="300"/>
      <c r="I8" s="300"/>
      <c r="J8" s="301"/>
    </row>
    <row r="9" spans="1:10" ht="12.75">
      <c r="A9" s="299" t="s">
        <v>167</v>
      </c>
      <c r="B9" s="300"/>
      <c r="C9" s="300"/>
      <c r="D9" s="300"/>
      <c r="E9" s="300"/>
      <c r="F9" s="300"/>
      <c r="G9" s="300"/>
      <c r="H9" s="300"/>
      <c r="I9" s="300"/>
      <c r="J9" s="301"/>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9" ht="12.75">
      <c r="A13" s="86"/>
      <c r="B13" s="110"/>
      <c r="C13" s="110"/>
      <c r="D13" s="302" t="s">
        <v>129</v>
      </c>
      <c r="E13" s="251"/>
      <c r="F13" s="251"/>
      <c r="G13" s="251"/>
      <c r="H13" s="251"/>
      <c r="I13" s="251"/>
      <c r="J13" s="252"/>
      <c r="L13" s="85"/>
      <c r="M13" s="85"/>
      <c r="N13" s="85"/>
      <c r="O13" s="85"/>
      <c r="P13" s="85"/>
      <c r="Q13" s="85"/>
      <c r="R13" s="85"/>
      <c r="S13" s="85"/>
    </row>
    <row r="14" spans="1:19" ht="12.75">
      <c r="A14" s="109" t="s">
        <v>130</v>
      </c>
      <c r="B14" s="108"/>
      <c r="C14" s="107"/>
      <c r="D14" s="106" t="s">
        <v>166</v>
      </c>
      <c r="E14" s="106" t="s">
        <v>165</v>
      </c>
      <c r="F14" s="106" t="s">
        <v>164</v>
      </c>
      <c r="G14" s="106" t="s">
        <v>163</v>
      </c>
      <c r="H14" s="106" t="s">
        <v>162</v>
      </c>
      <c r="I14" s="106" t="s">
        <v>161</v>
      </c>
      <c r="J14" s="106" t="s">
        <v>160</v>
      </c>
      <c r="L14" s="85"/>
      <c r="M14" s="85"/>
      <c r="N14" s="85"/>
      <c r="O14" s="85"/>
      <c r="P14" s="85"/>
      <c r="Q14" s="85"/>
      <c r="R14" s="85"/>
      <c r="S14" s="85"/>
    </row>
    <row r="15" spans="1:19" ht="12.75">
      <c r="A15" s="99" t="s">
        <v>131</v>
      </c>
      <c r="B15" s="98"/>
      <c r="C15" s="97"/>
      <c r="D15" s="345" t="str">
        <f>TEXT('[2]Drop Box Price Out'!$G$79,"$0.00")&amp;" (A)"</f>
        <v>$32.80 (A)</v>
      </c>
      <c r="E15" s="345" t="str">
        <f>TEXT('[2]Drop Box Price Out'!$G$81,"$0.00")&amp;" (A)"</f>
        <v>$41.00 (A)</v>
      </c>
      <c r="F15" s="345" t="str">
        <f>TEXT('[2]Drop Box Price Out'!$G$83,"$0.00")&amp;" (A)"</f>
        <v>$46.45 (A)</v>
      </c>
      <c r="G15" s="345" t="str">
        <f>TEXT('[2]Drop Box Price Out'!$G$84,"$0.00")&amp;" (A)"</f>
        <v>$51.90 (A)</v>
      </c>
      <c r="H15" s="345" t="str">
        <f>TEXT('[2]Drop Box Price Out'!$G$85,"$0.00")&amp;" (A)"</f>
        <v>$62.85 (A)</v>
      </c>
      <c r="I15" s="345" t="str">
        <f>TEXT('[2]Drop Box Price Out'!$G$87,"$0.00")&amp;" (A)"</f>
        <v>$73.80 (A)</v>
      </c>
      <c r="J15" s="345" t="str">
        <f>TEXT('[2]Drop Box Price Out'!$G$89,"$0.00")&amp;" (A)"</f>
        <v>$84.70 (A)</v>
      </c>
      <c r="L15" s="85"/>
      <c r="M15" s="85"/>
      <c r="N15" s="85"/>
      <c r="O15" s="85"/>
      <c r="P15" s="85"/>
      <c r="Q15" s="85"/>
      <c r="R15" s="85"/>
      <c r="S15" s="85"/>
    </row>
    <row r="16" spans="1:19" ht="12.75">
      <c r="A16" s="99" t="s">
        <v>132</v>
      </c>
      <c r="B16" s="98"/>
      <c r="C16" s="97"/>
      <c r="D16" s="345" t="str">
        <f>TEXT('[2]Drop Box Price Out'!$G17,"$0.00")&amp;" (A)"</f>
        <v>$178.80 (A)</v>
      </c>
      <c r="E16" s="345" t="str">
        <f>TEXT('[2]Drop Box Price Out'!$G29,"$0.00")&amp;" (A)"</f>
        <v>$173.50 (A)</v>
      </c>
      <c r="F16" s="345" t="str">
        <f>TEXT('[2]Drop Box Price Out'!$G41,"$0.00")&amp;" (A)"</f>
        <v>$186.10 (A)</v>
      </c>
      <c r="G16" s="345" t="str">
        <f>TEXT('[2]Drop Box Price Out'!$G47,"$0.00")&amp;" (A)"</f>
        <v>$198.70 (A)</v>
      </c>
      <c r="H16" s="345" t="str">
        <f>TEXT('[2]Drop Box Price Out'!$G53,"$0.00")&amp;" (A)"</f>
        <v>$211.35 (A)</v>
      </c>
      <c r="I16" s="345" t="str">
        <f>TEXT('[2]Drop Box Price Out'!$G65,"$0.00")&amp;" (A)"</f>
        <v>$236.60 (A)</v>
      </c>
      <c r="J16" s="345" t="str">
        <f>TEXT('[2]Drop Box Price Out'!$G77,"$0.00")&amp;" (A)"</f>
        <v>$261.80 (A)</v>
      </c>
      <c r="L16" s="85"/>
      <c r="M16" s="85"/>
      <c r="N16" s="85"/>
      <c r="O16" s="85"/>
      <c r="P16" s="85"/>
      <c r="Q16" s="85"/>
      <c r="R16" s="85"/>
      <c r="S16" s="85"/>
    </row>
    <row r="17" spans="1:19" ht="12.75">
      <c r="A17" s="99" t="s">
        <v>133</v>
      </c>
      <c r="B17" s="98"/>
      <c r="C17" s="97"/>
      <c r="D17" s="346" t="str">
        <f aca="true" t="shared" si="0" ref="D17:J17">D16</f>
        <v>$178.80 (A)</v>
      </c>
      <c r="E17" s="350" t="str">
        <f t="shared" si="0"/>
        <v>$173.50 (A)</v>
      </c>
      <c r="F17" s="350" t="str">
        <f t="shared" si="0"/>
        <v>$186.10 (A)</v>
      </c>
      <c r="G17" s="350" t="str">
        <f t="shared" si="0"/>
        <v>$198.70 (A)</v>
      </c>
      <c r="H17" s="350" t="str">
        <f t="shared" si="0"/>
        <v>$211.35 (A)</v>
      </c>
      <c r="I17" s="350" t="str">
        <f t="shared" si="0"/>
        <v>$236.60 (A)</v>
      </c>
      <c r="J17" s="350" t="str">
        <f t="shared" si="0"/>
        <v>$261.80 (A)</v>
      </c>
      <c r="L17" s="281"/>
      <c r="M17" s="281"/>
      <c r="N17" s="281"/>
      <c r="O17" s="281"/>
      <c r="P17" s="281"/>
      <c r="Q17" s="281"/>
      <c r="R17" s="281"/>
      <c r="S17" s="85"/>
    </row>
    <row r="18" spans="1:19" ht="12.75">
      <c r="A18" s="105" t="s">
        <v>134</v>
      </c>
      <c r="B18" s="104"/>
      <c r="C18" s="103"/>
      <c r="D18" s="125" t="str">
        <f>TEXT(L18*(1+'[2]LG Garbage'!$G$6),"$0.00")&amp;" (A)"</f>
        <v>$0.00 (A)</v>
      </c>
      <c r="E18" s="125" t="str">
        <f>TEXT(M18*(1+'[2]LG Garbage'!$G$6),"$0.00")&amp;" (A)"</f>
        <v>$0.00 (A)</v>
      </c>
      <c r="F18" s="125" t="str">
        <f>TEXT(N18*(1+'[2]LG Garbage'!$G$6),"$0.00")&amp;" (A)"</f>
        <v>$0.00 (A)</v>
      </c>
      <c r="G18" s="125" t="str">
        <f>TEXT(O18*(1+'[2]LG Garbage'!$G$6),"$0.00")&amp;" (A)"</f>
        <v>$0.00 (A)</v>
      </c>
      <c r="H18" s="125" t="str">
        <f>TEXT(P18*(1+'[2]LG Garbage'!$G$6),"$0.00")&amp;" (A)"</f>
        <v>$0.00 (A)</v>
      </c>
      <c r="I18" s="125" t="str">
        <f>TEXT(Q18*(1+'[2]LG Garbage'!$G$6),"$0.00")&amp;" (A)"</f>
        <v>$0.00 (A)</v>
      </c>
      <c r="J18" s="125" t="str">
        <f>TEXT(R18*(1+'[2]LG Garbage'!$G$6),"$0.00")&amp;" (A)"</f>
        <v>$0.00 (A)</v>
      </c>
      <c r="L18" s="211"/>
      <c r="M18" s="211"/>
      <c r="N18" s="211"/>
      <c r="O18" s="211"/>
      <c r="P18" s="211"/>
      <c r="Q18" s="211"/>
      <c r="R18" s="211"/>
      <c r="S18" s="85"/>
    </row>
    <row r="19" spans="1:10" ht="12.75">
      <c r="A19" s="102" t="s">
        <v>135</v>
      </c>
      <c r="B19" s="98"/>
      <c r="C19" s="97"/>
      <c r="D19" s="101"/>
      <c r="E19" s="101"/>
      <c r="F19" s="101"/>
      <c r="G19" s="101"/>
      <c r="H19" s="101"/>
      <c r="I19" s="101"/>
      <c r="J19" s="100"/>
    </row>
    <row r="20" spans="1:16" ht="12.75">
      <c r="A20" s="99" t="s">
        <v>76</v>
      </c>
      <c r="B20" s="98"/>
      <c r="C20" s="97"/>
      <c r="D20" s="345" t="str">
        <f>TEXT('[2]Drop Box Price Out'!$G$93,"$0.00")&amp;" (A)"</f>
        <v>$71.05 (A)</v>
      </c>
      <c r="E20" s="350" t="str">
        <f aca="true" t="shared" si="1" ref="E20:J20">D20</f>
        <v>$71.05 (A)</v>
      </c>
      <c r="F20" s="350" t="str">
        <f t="shared" si="1"/>
        <v>$71.05 (A)</v>
      </c>
      <c r="G20" s="350" t="str">
        <f t="shared" si="1"/>
        <v>$71.05 (A)</v>
      </c>
      <c r="H20" s="350" t="str">
        <f t="shared" si="1"/>
        <v>$71.05 (A)</v>
      </c>
      <c r="I20" s="350" t="str">
        <f t="shared" si="1"/>
        <v>$71.05 (A)</v>
      </c>
      <c r="J20" s="350" t="str">
        <f t="shared" si="1"/>
        <v>$71.05 (A)</v>
      </c>
      <c r="L20" s="359"/>
      <c r="M20" s="359"/>
      <c r="N20" s="359"/>
      <c r="O20" s="359"/>
      <c r="P20" s="359"/>
    </row>
    <row r="21" spans="1:16" ht="12.75">
      <c r="A21" s="99" t="s">
        <v>77</v>
      </c>
      <c r="B21" s="98"/>
      <c r="C21" s="97"/>
      <c r="D21" s="345" t="str">
        <f>TEXT('[2]Drop Box Price Out'!$G18,"$0.00")&amp;" (A)"</f>
        <v>$184.30 (A)</v>
      </c>
      <c r="E21" s="345" t="str">
        <f>TEXT('[2]Drop Box Price Out'!$G30,"$0.00")&amp;" (A)"</f>
        <v>$178.95 (A)</v>
      </c>
      <c r="F21" s="345" t="str">
        <f>TEXT('[2]Drop Box Price Out'!$G42,"$0.00")&amp;" (A)"</f>
        <v>$191.55 (A)</v>
      </c>
      <c r="G21" s="345" t="str">
        <f>TEXT('[2]Drop Box Price Out'!$G48,"$0.00")&amp;" (A)"</f>
        <v>$204.15 (A)</v>
      </c>
      <c r="H21" s="345" t="str">
        <f>TEXT('[2]Drop Box Price Out'!$G54,"$0.00")&amp;" (A)"</f>
        <v>$216.80 (A)</v>
      </c>
      <c r="I21" s="345" t="str">
        <f>TEXT('[2]Drop Box Price Out'!$G66,"$0.00")&amp;" (A)"</f>
        <v>$242.05 (A)</v>
      </c>
      <c r="J21" s="345" t="str">
        <f>TEXT('[2]Drop Box Price Out'!$G78,"$0.00")&amp;" (A)"</f>
        <v>$267.25 (A)</v>
      </c>
      <c r="L21" s="359"/>
      <c r="M21" s="359"/>
      <c r="N21" s="359"/>
      <c r="O21" s="359"/>
      <c r="P21" s="359"/>
    </row>
    <row r="22" spans="1:16" ht="12.75">
      <c r="A22" s="99" t="s">
        <v>136</v>
      </c>
      <c r="B22" s="98"/>
      <c r="C22" s="97"/>
      <c r="D22" s="345" t="str">
        <f>TEXT('[2]Drop Box Price Out'!$G$90,"$0.00")&amp;" (A)"</f>
        <v>$3.00 (A)</v>
      </c>
      <c r="E22" s="350" t="str">
        <f aca="true" t="shared" si="2" ref="E22:J22">D22</f>
        <v>$3.00 (A)</v>
      </c>
      <c r="F22" s="350" t="str">
        <f t="shared" si="2"/>
        <v>$3.00 (A)</v>
      </c>
      <c r="G22" s="350" t="str">
        <f t="shared" si="2"/>
        <v>$3.00 (A)</v>
      </c>
      <c r="H22" s="350" t="str">
        <f t="shared" si="2"/>
        <v>$3.00 (A)</v>
      </c>
      <c r="I22" s="350" t="str">
        <f t="shared" si="2"/>
        <v>$3.00 (A)</v>
      </c>
      <c r="J22" s="350" t="str">
        <f t="shared" si="2"/>
        <v>$3.00 (A)</v>
      </c>
      <c r="L22" s="359"/>
      <c r="M22" s="359"/>
      <c r="N22" s="359"/>
      <c r="O22" s="359"/>
      <c r="P22" s="359"/>
    </row>
    <row r="23" spans="1:16" ht="12.75">
      <c r="A23" s="99" t="s">
        <v>79</v>
      </c>
      <c r="B23" s="98"/>
      <c r="C23" s="97"/>
      <c r="D23" s="96" t="s">
        <v>159</v>
      </c>
      <c r="E23" s="96" t="s">
        <v>159</v>
      </c>
      <c r="F23" s="96" t="s">
        <v>159</v>
      </c>
      <c r="G23" s="96" t="s">
        <v>159</v>
      </c>
      <c r="H23" s="96" t="s">
        <v>159</v>
      </c>
      <c r="I23" s="96" t="s">
        <v>159</v>
      </c>
      <c r="J23" s="96" t="s">
        <v>159</v>
      </c>
      <c r="L23" s="359"/>
      <c r="M23" s="359"/>
      <c r="N23" s="359"/>
      <c r="O23" s="359"/>
      <c r="P23" s="359"/>
    </row>
    <row r="24" spans="1:16" ht="12.75">
      <c r="A24" s="86"/>
      <c r="B24" s="85"/>
      <c r="C24" s="85"/>
      <c r="D24" s="85"/>
      <c r="E24" s="85"/>
      <c r="F24" s="85"/>
      <c r="G24" s="85"/>
      <c r="H24" s="85"/>
      <c r="I24" s="85"/>
      <c r="J24" s="84"/>
      <c r="L24" s="359"/>
      <c r="M24" s="359"/>
      <c r="N24" s="359"/>
      <c r="O24" s="359"/>
      <c r="P24" s="359"/>
    </row>
    <row r="25" spans="1:16" ht="12.75">
      <c r="A25" s="86"/>
      <c r="B25" s="85"/>
      <c r="C25" s="85"/>
      <c r="D25" s="85"/>
      <c r="E25" s="85"/>
      <c r="F25" s="85"/>
      <c r="G25" s="85"/>
      <c r="H25" s="85"/>
      <c r="I25" s="85"/>
      <c r="J25" s="84"/>
      <c r="L25" s="359"/>
      <c r="M25" s="359"/>
      <c r="N25" s="359"/>
      <c r="O25" s="359"/>
      <c r="P25" s="359"/>
    </row>
    <row r="26" spans="1:16" ht="12.75">
      <c r="A26" s="89" t="s">
        <v>137</v>
      </c>
      <c r="B26" s="88" t="s">
        <v>158</v>
      </c>
      <c r="C26" s="85"/>
      <c r="D26" s="85"/>
      <c r="E26" s="85"/>
      <c r="F26" s="85"/>
      <c r="G26" s="85"/>
      <c r="H26" s="85"/>
      <c r="I26" s="85"/>
      <c r="J26" s="84"/>
      <c r="L26" s="359"/>
      <c r="M26" s="359"/>
      <c r="N26" s="359"/>
      <c r="O26" s="359"/>
      <c r="P26" s="359"/>
    </row>
    <row r="27" spans="1:16" ht="12.75">
      <c r="A27" s="95" t="s">
        <v>157</v>
      </c>
      <c r="B27" s="88" t="s">
        <v>156</v>
      </c>
      <c r="C27" s="85"/>
      <c r="D27" s="85"/>
      <c r="E27" s="85"/>
      <c r="F27" s="85"/>
      <c r="G27" s="85"/>
      <c r="H27" s="85"/>
      <c r="I27" s="85"/>
      <c r="J27" s="84"/>
      <c r="L27" s="359"/>
      <c r="M27" s="359"/>
      <c r="N27" s="359"/>
      <c r="O27" s="359"/>
      <c r="P27" s="359"/>
    </row>
    <row r="28" spans="1:16" ht="12.75">
      <c r="A28" s="89"/>
      <c r="B28" s="88" t="str">
        <f>+'Item 110'!B23</f>
        <v>to the disposal site.  Excess miles will be charged for at $2.00 (A) per mile or fraction of a</v>
      </c>
      <c r="C28" s="85"/>
      <c r="D28" s="85"/>
      <c r="E28" s="85"/>
      <c r="F28" s="85"/>
      <c r="G28" s="85"/>
      <c r="H28" s="85"/>
      <c r="I28" s="85"/>
      <c r="J28" s="84"/>
      <c r="L28" s="359"/>
      <c r="M28" s="359"/>
      <c r="N28" s="359"/>
      <c r="O28" s="359"/>
      <c r="P28" s="359"/>
    </row>
    <row r="29" spans="1:16" ht="12.75">
      <c r="A29" s="89"/>
      <c r="B29" s="88" t="s">
        <v>155</v>
      </c>
      <c r="C29" s="85"/>
      <c r="D29" s="85"/>
      <c r="E29" s="85"/>
      <c r="F29" s="85"/>
      <c r="G29" s="85"/>
      <c r="H29" s="85"/>
      <c r="I29" s="85"/>
      <c r="J29" s="84"/>
      <c r="L29" s="359"/>
      <c r="M29" s="359"/>
      <c r="N29" s="359"/>
      <c r="O29" s="359"/>
      <c r="P29" s="359"/>
    </row>
    <row r="30" spans="1:16" ht="12.75">
      <c r="A30" s="89" t="s">
        <v>82</v>
      </c>
      <c r="B30" s="88" t="s">
        <v>154</v>
      </c>
      <c r="C30" s="85"/>
      <c r="D30" s="85"/>
      <c r="E30" s="85"/>
      <c r="F30" s="85"/>
      <c r="G30" s="85"/>
      <c r="H30" s="85"/>
      <c r="I30" s="85"/>
      <c r="J30" s="84"/>
      <c r="L30" s="359"/>
      <c r="M30" s="359"/>
      <c r="N30" s="359"/>
      <c r="O30" s="359"/>
      <c r="P30" s="359"/>
    </row>
    <row r="31" spans="1:16" ht="12.75">
      <c r="A31" s="94" t="s">
        <v>123</v>
      </c>
      <c r="B31" s="91" t="s">
        <v>153</v>
      </c>
      <c r="C31" s="90"/>
      <c r="D31" s="90"/>
      <c r="E31" s="90"/>
      <c r="F31" s="90"/>
      <c r="G31" s="90"/>
      <c r="H31" s="90"/>
      <c r="I31" s="90"/>
      <c r="J31" s="93"/>
      <c r="L31" s="359"/>
      <c r="M31" s="359"/>
      <c r="N31" s="359"/>
      <c r="O31" s="359"/>
      <c r="P31" s="359"/>
    </row>
    <row r="32" spans="1:16" ht="12.75">
      <c r="A32" s="89"/>
      <c r="B32" s="88" t="s">
        <v>152</v>
      </c>
      <c r="C32" s="85"/>
      <c r="D32" s="85"/>
      <c r="E32" s="85"/>
      <c r="F32" s="85"/>
      <c r="G32" s="85"/>
      <c r="H32" s="85"/>
      <c r="I32" s="85"/>
      <c r="J32" s="84"/>
      <c r="L32" s="359"/>
      <c r="M32" s="359"/>
      <c r="N32" s="359"/>
      <c r="O32" s="359"/>
      <c r="P32" s="359"/>
    </row>
    <row r="33" spans="1:16" ht="12.75">
      <c r="A33" s="92"/>
      <c r="B33" s="88" t="s">
        <v>151</v>
      </c>
      <c r="C33" s="85"/>
      <c r="D33" s="85"/>
      <c r="E33" s="85"/>
      <c r="F33" s="85"/>
      <c r="G33" s="85"/>
      <c r="H33" s="85"/>
      <c r="I33" s="85"/>
      <c r="J33" s="84"/>
      <c r="L33" s="359"/>
      <c r="M33" s="359"/>
      <c r="N33" s="359"/>
      <c r="O33" s="359"/>
      <c r="P33" s="359"/>
    </row>
    <row r="34" spans="1:16" ht="12.75">
      <c r="A34" s="89"/>
      <c r="B34" s="88" t="s">
        <v>150</v>
      </c>
      <c r="C34" s="85"/>
      <c r="D34" s="85"/>
      <c r="E34" s="85"/>
      <c r="F34" s="85"/>
      <c r="G34" s="85"/>
      <c r="H34" s="85"/>
      <c r="I34" s="85"/>
      <c r="J34" s="84"/>
      <c r="L34" s="359"/>
      <c r="M34" s="359"/>
      <c r="N34" s="359"/>
      <c r="O34" s="359"/>
      <c r="P34" s="359"/>
    </row>
    <row r="35" spans="1:16" ht="12.75">
      <c r="A35" s="89" t="s">
        <v>123</v>
      </c>
      <c r="B35" s="88" t="s">
        <v>149</v>
      </c>
      <c r="C35" s="85"/>
      <c r="D35" s="85"/>
      <c r="E35" s="85"/>
      <c r="F35" s="85"/>
      <c r="G35" s="85"/>
      <c r="H35" s="85"/>
      <c r="I35" s="85"/>
      <c r="J35" s="84"/>
      <c r="L35" s="359"/>
      <c r="M35" s="359"/>
      <c r="N35" s="359"/>
      <c r="O35" s="359"/>
      <c r="P35" s="359"/>
    </row>
    <row r="36" spans="1:16" ht="12.75">
      <c r="A36" s="89"/>
      <c r="B36" s="88" t="s">
        <v>148</v>
      </c>
      <c r="C36" s="85"/>
      <c r="D36" s="85"/>
      <c r="E36" s="85"/>
      <c r="F36" s="85"/>
      <c r="G36" s="85"/>
      <c r="H36" s="85"/>
      <c r="I36" s="85"/>
      <c r="J36" s="84"/>
      <c r="L36" s="359"/>
      <c r="M36" s="359"/>
      <c r="N36" s="359"/>
      <c r="O36" s="359"/>
      <c r="P36" s="359"/>
    </row>
    <row r="37" spans="1:16" ht="12.75">
      <c r="A37" s="89"/>
      <c r="B37" s="88" t="s">
        <v>147</v>
      </c>
      <c r="C37" s="85"/>
      <c r="D37" s="85"/>
      <c r="E37" s="85"/>
      <c r="F37" s="85"/>
      <c r="G37" s="85"/>
      <c r="H37" s="85"/>
      <c r="I37" s="85"/>
      <c r="J37" s="84"/>
      <c r="L37" s="359"/>
      <c r="M37" s="359"/>
      <c r="N37" s="359"/>
      <c r="O37" s="359"/>
      <c r="P37" s="359"/>
    </row>
    <row r="38" spans="1:16" ht="12.75">
      <c r="A38" s="89"/>
      <c r="B38" s="88"/>
      <c r="C38" s="85"/>
      <c r="D38" s="85"/>
      <c r="E38" s="85"/>
      <c r="F38" s="85"/>
      <c r="G38" s="85"/>
      <c r="H38" s="85"/>
      <c r="I38" s="85"/>
      <c r="J38" s="84"/>
      <c r="L38" s="359"/>
      <c r="M38" s="359"/>
      <c r="N38" s="359"/>
      <c r="O38" s="359"/>
      <c r="P38" s="359"/>
    </row>
    <row r="39" spans="1:16" ht="12.75">
      <c r="A39" s="89" t="s">
        <v>83</v>
      </c>
      <c r="B39" s="50" t="str">
        <f>+'Item 105, page 1'!B31</f>
        <v>Recycling (credit)/debit (if applicable) is: ($0.93) per yard.</v>
      </c>
      <c r="C39" s="85"/>
      <c r="D39" s="85"/>
      <c r="E39" s="85"/>
      <c r="F39" s="85"/>
      <c r="G39" s="85"/>
      <c r="H39" s="85"/>
      <c r="I39" s="85"/>
      <c r="J39" s="84"/>
      <c r="L39" s="359"/>
      <c r="M39" s="359"/>
      <c r="N39" s="359"/>
      <c r="O39" s="359"/>
      <c r="P39" s="359"/>
    </row>
    <row r="40" spans="1:16" ht="12.75">
      <c r="A40" s="89"/>
      <c r="B40" s="88"/>
      <c r="C40" s="85"/>
      <c r="D40" s="85"/>
      <c r="E40" s="85"/>
      <c r="F40" s="85"/>
      <c r="G40" s="85"/>
      <c r="H40" s="85"/>
      <c r="I40" s="85"/>
      <c r="J40" s="84"/>
      <c r="L40" s="359"/>
      <c r="M40" s="359"/>
      <c r="N40" s="359"/>
      <c r="O40" s="359"/>
      <c r="P40" s="359"/>
    </row>
    <row r="41" spans="1:16" ht="12.75">
      <c r="A41" s="89" t="s">
        <v>87</v>
      </c>
      <c r="B41" s="11" t="str">
        <f>+'Item 105, page 1'!B27</f>
        <v>Rates contained in this item include $ 3.34 (A) per yard for recycling services.</v>
      </c>
      <c r="C41" s="85"/>
      <c r="D41" s="85"/>
      <c r="E41" s="85"/>
      <c r="F41" s="85"/>
      <c r="G41" s="85"/>
      <c r="H41" s="85"/>
      <c r="I41" s="85"/>
      <c r="J41" s="84"/>
      <c r="L41" s="359"/>
      <c r="M41" s="359"/>
      <c r="N41" s="359"/>
      <c r="O41" s="359"/>
      <c r="P41" s="359"/>
    </row>
    <row r="42" spans="1:16" ht="12.75">
      <c r="A42" s="89"/>
      <c r="B42" s="88"/>
      <c r="C42" s="85"/>
      <c r="D42" s="85"/>
      <c r="E42" s="85"/>
      <c r="F42" s="85"/>
      <c r="G42" s="85"/>
      <c r="H42" s="85"/>
      <c r="I42" s="85"/>
      <c r="J42" s="84"/>
      <c r="L42" s="359"/>
      <c r="M42" s="359"/>
      <c r="N42" s="359"/>
      <c r="O42" s="359"/>
      <c r="P42" s="359"/>
    </row>
    <row r="43" spans="1:16" ht="12.75">
      <c r="A43" s="89"/>
      <c r="B43" s="88"/>
      <c r="C43" s="85"/>
      <c r="D43" s="85"/>
      <c r="E43" s="85"/>
      <c r="F43" s="85"/>
      <c r="G43" s="85"/>
      <c r="H43" s="85"/>
      <c r="I43" s="85"/>
      <c r="J43" s="84"/>
      <c r="L43" s="359"/>
      <c r="M43" s="359"/>
      <c r="N43" s="359"/>
      <c r="O43" s="359"/>
      <c r="P43" s="359"/>
    </row>
    <row r="44" spans="1:16" ht="12.75">
      <c r="A44" s="89"/>
      <c r="B44" s="88"/>
      <c r="C44" s="85"/>
      <c r="D44" s="85"/>
      <c r="E44" s="85"/>
      <c r="F44" s="85"/>
      <c r="G44" s="85"/>
      <c r="H44" s="85"/>
      <c r="I44" s="85"/>
      <c r="J44" s="84"/>
      <c r="L44" s="359"/>
      <c r="M44" s="359"/>
      <c r="N44" s="359"/>
      <c r="O44" s="359"/>
      <c r="P44" s="359"/>
    </row>
    <row r="45" spans="1:16" ht="12.75">
      <c r="A45" s="89" t="s">
        <v>122</v>
      </c>
      <c r="B45" s="88"/>
      <c r="C45" s="85"/>
      <c r="D45" s="85"/>
      <c r="E45" s="85"/>
      <c r="F45" s="85"/>
      <c r="G45" s="85"/>
      <c r="H45" s="85"/>
      <c r="I45" s="85"/>
      <c r="J45" s="84"/>
      <c r="L45" s="359"/>
      <c r="M45" s="359"/>
      <c r="N45" s="359"/>
      <c r="O45" s="359"/>
      <c r="P45" s="359"/>
    </row>
    <row r="46" spans="2:16" ht="12.75">
      <c r="B46" s="88"/>
      <c r="C46" s="85"/>
      <c r="D46" s="85"/>
      <c r="E46" s="85"/>
      <c r="F46" s="85"/>
      <c r="G46" s="85"/>
      <c r="H46" s="85"/>
      <c r="I46" s="85"/>
      <c r="J46" s="84"/>
      <c r="L46" s="359"/>
      <c r="M46" s="359"/>
      <c r="N46" s="359"/>
      <c r="O46" s="359"/>
      <c r="P46" s="359"/>
    </row>
    <row r="47" spans="1:16" ht="12.75">
      <c r="A47" s="89"/>
      <c r="B47" s="347" t="str">
        <f>+'Item 106, page 1 '!$B$46</f>
        <v>A gate obstruction charge of $1.51 (A) will be assessed per pick up for opening, unlocking, or closing gates, or moving obstructions in order to pick up solid waste. (C)</v>
      </c>
      <c r="C47" s="347"/>
      <c r="D47" s="347"/>
      <c r="E47" s="347"/>
      <c r="F47" s="347"/>
      <c r="G47" s="347"/>
      <c r="H47" s="347"/>
      <c r="I47" s="347"/>
      <c r="J47" s="84"/>
      <c r="L47" s="359"/>
      <c r="M47" s="359"/>
      <c r="N47" s="359"/>
      <c r="O47" s="359"/>
      <c r="P47" s="359"/>
    </row>
    <row r="48" spans="1:16" ht="12.75">
      <c r="A48" s="89"/>
      <c r="B48" s="347"/>
      <c r="C48" s="347"/>
      <c r="D48" s="347"/>
      <c r="E48" s="347"/>
      <c r="F48" s="347"/>
      <c r="G48" s="347"/>
      <c r="H48" s="347"/>
      <c r="I48" s="347"/>
      <c r="J48" s="84"/>
      <c r="L48" s="359"/>
      <c r="M48" s="359"/>
      <c r="N48" s="359"/>
      <c r="O48" s="359"/>
      <c r="P48" s="359"/>
    </row>
    <row r="49" spans="1:16" ht="12.75">
      <c r="A49" s="89"/>
      <c r="B49" s="88"/>
      <c r="C49" s="85"/>
      <c r="D49" s="85"/>
      <c r="E49" s="85"/>
      <c r="F49" s="85"/>
      <c r="G49" s="85"/>
      <c r="H49" s="85"/>
      <c r="I49" s="85"/>
      <c r="J49" s="84"/>
      <c r="L49" s="359"/>
      <c r="M49" s="359"/>
      <c r="N49" s="359"/>
      <c r="O49" s="359"/>
      <c r="P49" s="359"/>
    </row>
    <row r="50" spans="1:16" ht="12.75">
      <c r="A50" s="86"/>
      <c r="B50" s="85"/>
      <c r="C50" s="85"/>
      <c r="D50" s="85"/>
      <c r="E50" s="85"/>
      <c r="F50" s="85"/>
      <c r="G50" s="85"/>
      <c r="H50" s="85"/>
      <c r="I50" s="85"/>
      <c r="J50" s="84"/>
      <c r="L50" s="359"/>
      <c r="M50" s="359"/>
      <c r="N50" s="359"/>
      <c r="O50" s="359"/>
      <c r="P50" s="359"/>
    </row>
    <row r="51" spans="1:16" ht="12.75">
      <c r="A51" s="86"/>
      <c r="B51" s="85"/>
      <c r="C51" s="85"/>
      <c r="D51" s="85"/>
      <c r="E51" s="85"/>
      <c r="F51" s="85"/>
      <c r="G51" s="85"/>
      <c r="H51" s="87" t="s">
        <v>144</v>
      </c>
      <c r="I51" s="348">
        <f>+'Item 100, page 1'!I50:J50</f>
        <v>42582</v>
      </c>
      <c r="J51" s="349" t="s">
        <v>145</v>
      </c>
      <c r="L51" s="359"/>
      <c r="M51" s="359"/>
      <c r="N51" s="359"/>
      <c r="O51" s="359"/>
      <c r="P51" s="359"/>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 t="str">
        <f>+'Check Sheet'!$B$52</f>
        <v>Abby Christensen, Revenue Share Administrator </v>
      </c>
      <c r="C54" s="1"/>
      <c r="D54" s="85"/>
      <c r="E54" s="85"/>
      <c r="F54" s="85"/>
      <c r="G54" s="85"/>
      <c r="H54" s="85"/>
      <c r="I54" s="85"/>
      <c r="J54" s="84"/>
    </row>
    <row r="55" spans="1:10" ht="12.75">
      <c r="A55" s="23"/>
      <c r="B55" s="1"/>
      <c r="C55" s="1"/>
      <c r="D55" s="85"/>
      <c r="E55" s="85"/>
      <c r="F55" s="85"/>
      <c r="G55" s="85"/>
      <c r="H55" s="85"/>
      <c r="I55" s="85"/>
      <c r="J55" s="84"/>
    </row>
    <row r="56" spans="1:10" ht="12.75">
      <c r="A56" s="26" t="s">
        <v>100</v>
      </c>
      <c r="B56" s="342">
        <f>+'Check Sheet'!$B$54</f>
        <v>42166</v>
      </c>
      <c r="C56" s="342">
        <f>+'Check Sheet'!C55</f>
        <v>0</v>
      </c>
      <c r="D56" s="82"/>
      <c r="E56" s="82"/>
      <c r="F56" s="82"/>
      <c r="G56" s="82"/>
      <c r="H56" s="72" t="s">
        <v>143</v>
      </c>
      <c r="I56" s="343">
        <f>+'Check Sheet'!$I$54</f>
        <v>42217</v>
      </c>
      <c r="J56" s="344">
        <f>+'Check Sheet'!I55</f>
        <v>0</v>
      </c>
    </row>
    <row r="57" spans="1:10" ht="12.75">
      <c r="A57" s="231" t="s">
        <v>17</v>
      </c>
      <c r="B57" s="232"/>
      <c r="C57" s="232"/>
      <c r="D57" s="232"/>
      <c r="E57" s="232"/>
      <c r="F57" s="232"/>
      <c r="G57" s="232"/>
      <c r="H57" s="232"/>
      <c r="I57" s="232"/>
      <c r="J57" s="233"/>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P51"/>
  <sheetViews>
    <sheetView showGridLines="0" zoomScale="80" zoomScaleNormal="80" zoomScalePageLayoutView="0" workbookViewId="0" topLeftCell="A1">
      <selection activeCell="Q19" sqref="Q19:W19"/>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390</v>
      </c>
      <c r="I2" s="132" t="s">
        <v>238</v>
      </c>
      <c r="J2" s="84"/>
    </row>
    <row r="3" spans="1:10" ht="12.75">
      <c r="A3" s="86"/>
      <c r="B3" s="85"/>
      <c r="C3" s="85"/>
      <c r="D3" s="85"/>
      <c r="E3" s="85"/>
      <c r="F3" s="85"/>
      <c r="G3" s="85"/>
      <c r="H3" s="183"/>
      <c r="I3" s="85"/>
      <c r="J3" s="84"/>
    </row>
    <row r="4" spans="1:10" ht="12.75">
      <c r="A4" s="86" t="s">
        <v>1</v>
      </c>
      <c r="B4" s="85"/>
      <c r="C4" s="85"/>
      <c r="D4" s="85" t="s">
        <v>146</v>
      </c>
      <c r="E4" s="85"/>
      <c r="F4" s="85"/>
      <c r="G4" s="85"/>
      <c r="H4" s="85"/>
      <c r="I4" s="85"/>
      <c r="J4" s="84"/>
    </row>
    <row r="5" spans="1:10" ht="12.75">
      <c r="A5" s="83" t="s">
        <v>2</v>
      </c>
      <c r="B5" s="82"/>
      <c r="C5" s="82"/>
      <c r="D5" s="338"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98" t="s">
        <v>178</v>
      </c>
      <c r="B7" s="225"/>
      <c r="C7" s="225"/>
      <c r="D7" s="225"/>
      <c r="E7" s="225"/>
      <c r="F7" s="225"/>
      <c r="G7" s="225"/>
      <c r="H7" s="225"/>
      <c r="I7" s="225"/>
      <c r="J7" s="227"/>
    </row>
    <row r="8" spans="1:10" ht="12.75">
      <c r="A8" s="299" t="s">
        <v>177</v>
      </c>
      <c r="B8" s="300"/>
      <c r="C8" s="300"/>
      <c r="D8" s="300"/>
      <c r="E8" s="300"/>
      <c r="F8" s="300"/>
      <c r="G8" s="300"/>
      <c r="H8" s="300"/>
      <c r="I8" s="300"/>
      <c r="J8" s="301"/>
    </row>
    <row r="9" spans="1:10" ht="12.75">
      <c r="A9" s="299" t="s">
        <v>167</v>
      </c>
      <c r="B9" s="300"/>
      <c r="C9" s="300"/>
      <c r="D9" s="300"/>
      <c r="E9" s="300"/>
      <c r="F9" s="300"/>
      <c r="G9" s="300"/>
      <c r="H9" s="300"/>
      <c r="I9" s="300"/>
      <c r="J9" s="301"/>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02" t="s">
        <v>129</v>
      </c>
      <c r="E13" s="251"/>
      <c r="F13" s="251"/>
      <c r="G13" s="251"/>
      <c r="H13" s="251"/>
      <c r="I13" s="251"/>
      <c r="J13" s="252"/>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345" t="str">
        <f>TEXT('[2]Drop Box Price Out'!$G$14,"$0.00")&amp;" (A)"</f>
        <v>$206.15 (A)</v>
      </c>
      <c r="E15" s="345" t="str">
        <f>TEXT('[2]Drop Box Price Out'!$G$26,"$0.00")&amp;" (A)"</f>
        <v>$236.55 (A)</v>
      </c>
      <c r="F15" s="345" t="str">
        <f>TEXT('[2]Drop Box Price Out'!$G$38,"$0.00")&amp;" (A)"</f>
        <v>$267.00 (A)</v>
      </c>
      <c r="G15" s="345" t="str">
        <f>TEXT('[2]Drop Box Price Out'!$G$44,"$0.00")&amp;" (A)"</f>
        <v>$297.40 (A)</v>
      </c>
      <c r="H15" s="345" t="str">
        <f>TEXT('[2]Drop Box Price Out'!$G$50,"$0.00")&amp;" (A)"</f>
        <v>$327.80 (A)</v>
      </c>
      <c r="I15" s="345" t="str">
        <f>TEXT('[2]Drop Box Price Out'!$G$56,"$0.00")&amp;" (A)"</f>
        <v>$358.25 (A)</v>
      </c>
      <c r="J15" s="345" t="str">
        <f>TEXT('[2]Drop Box Price Out'!$G$62,"$0.00")&amp;" (A)"</f>
        <v>$388.65 (A)</v>
      </c>
    </row>
    <row r="16" spans="1:10" ht="12.75">
      <c r="A16" s="99" t="s">
        <v>133</v>
      </c>
      <c r="B16" s="98"/>
      <c r="C16" s="97"/>
      <c r="D16" s="346" t="str">
        <f>D15</f>
        <v>$206.15 (A)</v>
      </c>
      <c r="E16" s="346" t="str">
        <f aca="true" t="shared" si="0" ref="E16:J16">E15</f>
        <v>$236.55 (A)</v>
      </c>
      <c r="F16" s="346" t="str">
        <f t="shared" si="0"/>
        <v>$267.00 (A)</v>
      </c>
      <c r="G16" s="346" t="str">
        <f t="shared" si="0"/>
        <v>$297.40 (A)</v>
      </c>
      <c r="H16" s="346" t="str">
        <f t="shared" si="0"/>
        <v>$327.80 (A)</v>
      </c>
      <c r="I16" s="346" t="str">
        <f t="shared" si="0"/>
        <v>$358.25 (A)</v>
      </c>
      <c r="J16" s="346" t="str">
        <f t="shared" si="0"/>
        <v>$388.65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6" ht="12.75">
      <c r="A20" s="86"/>
      <c r="B20" s="85"/>
      <c r="C20" s="85"/>
      <c r="D20" s="85"/>
      <c r="E20" s="85"/>
      <c r="F20" s="85"/>
      <c r="G20" s="85"/>
      <c r="H20" s="85"/>
      <c r="I20" s="85"/>
      <c r="J20" s="84"/>
      <c r="L20" s="359"/>
      <c r="M20" s="359"/>
      <c r="N20" s="359"/>
      <c r="O20" s="359"/>
      <c r="P20" s="359"/>
    </row>
    <row r="21" spans="1:16" ht="12.75">
      <c r="A21" s="89" t="s">
        <v>137</v>
      </c>
      <c r="B21" s="88" t="s">
        <v>158</v>
      </c>
      <c r="C21" s="85"/>
      <c r="D21" s="85"/>
      <c r="E21" s="85"/>
      <c r="F21" s="85"/>
      <c r="G21" s="85"/>
      <c r="H21" s="85"/>
      <c r="I21" s="85"/>
      <c r="J21" s="84"/>
      <c r="L21" s="359"/>
      <c r="M21" s="359"/>
      <c r="N21" s="359"/>
      <c r="O21" s="359"/>
      <c r="P21" s="359"/>
    </row>
    <row r="22" spans="1:16" ht="12.75">
      <c r="A22" s="95" t="s">
        <v>157</v>
      </c>
      <c r="B22" s="88" t="s">
        <v>156</v>
      </c>
      <c r="C22" s="85"/>
      <c r="D22" s="85"/>
      <c r="E22" s="85"/>
      <c r="F22" s="85"/>
      <c r="G22" s="85"/>
      <c r="H22" s="85"/>
      <c r="I22" s="85"/>
      <c r="J22" s="84"/>
      <c r="L22" s="359"/>
      <c r="M22" s="359"/>
      <c r="N22" s="359"/>
      <c r="O22" s="359"/>
      <c r="P22" s="359"/>
    </row>
    <row r="23" spans="1:16" ht="12.75">
      <c r="A23" s="89"/>
      <c r="B23" s="88" t="str">
        <f>"to the disposal site.  Excess miles will be charged for at $"&amp;TEXT('[2]Drop Box Price Out'!$G$91,"0.00")&amp;" (A) per mile or fraction of a"</f>
        <v>to the disposal site.  Excess miles will be charged for at $2.00 (A) per mile or fraction of a</v>
      </c>
      <c r="C23" s="85"/>
      <c r="D23" s="85"/>
      <c r="E23" s="85"/>
      <c r="F23" s="85"/>
      <c r="G23" s="85"/>
      <c r="H23" s="85"/>
      <c r="I23" s="85"/>
      <c r="J23" s="84"/>
      <c r="L23" s="359"/>
      <c r="M23" s="359"/>
      <c r="N23" s="359"/>
      <c r="O23" s="359"/>
      <c r="P23" s="359"/>
    </row>
    <row r="24" spans="1:16" ht="12.75">
      <c r="A24" s="89"/>
      <c r="B24" s="88" t="s">
        <v>175</v>
      </c>
      <c r="C24" s="85"/>
      <c r="D24" s="85"/>
      <c r="E24" s="85"/>
      <c r="F24" s="85"/>
      <c r="G24" s="85"/>
      <c r="H24" s="85"/>
      <c r="I24" s="85"/>
      <c r="J24" s="84"/>
      <c r="L24" s="359"/>
      <c r="M24" s="359"/>
      <c r="N24" s="359"/>
      <c r="O24" s="359"/>
      <c r="P24" s="359"/>
    </row>
    <row r="25" spans="1:16" ht="12.75">
      <c r="A25" s="89" t="s">
        <v>174</v>
      </c>
      <c r="B25" s="88" t="s">
        <v>173</v>
      </c>
      <c r="C25" s="85"/>
      <c r="D25" s="85"/>
      <c r="E25" s="85"/>
      <c r="F25" s="85"/>
      <c r="G25" s="85"/>
      <c r="H25" s="85"/>
      <c r="I25" s="85"/>
      <c r="J25" s="84"/>
      <c r="L25" s="359"/>
      <c r="M25" s="359"/>
      <c r="N25" s="359"/>
      <c r="O25" s="359"/>
      <c r="P25" s="359"/>
    </row>
    <row r="26" spans="1:16" ht="12.75">
      <c r="A26" s="94" t="s">
        <v>123</v>
      </c>
      <c r="B26" s="91" t="s">
        <v>172</v>
      </c>
      <c r="C26" s="90"/>
      <c r="D26" s="90"/>
      <c r="E26" s="90"/>
      <c r="F26" s="90"/>
      <c r="G26" s="90"/>
      <c r="H26" s="90"/>
      <c r="I26" s="90"/>
      <c r="J26" s="93" t="s">
        <v>123</v>
      </c>
      <c r="L26" s="359"/>
      <c r="M26" s="359"/>
      <c r="N26" s="359"/>
      <c r="O26" s="359"/>
      <c r="P26" s="359"/>
    </row>
    <row r="27" spans="1:16" ht="12.75">
      <c r="A27" s="89" t="s">
        <v>83</v>
      </c>
      <c r="B27" s="50" t="str">
        <f>+'Item 106, page 1 '!B38</f>
        <v>Recycling debit/&lt;credit&gt; (if applicable) is: ($3.27) per yard.</v>
      </c>
      <c r="C27" s="85"/>
      <c r="D27" s="85"/>
      <c r="E27" s="85"/>
      <c r="F27" s="85"/>
      <c r="G27" s="85"/>
      <c r="H27" s="85"/>
      <c r="I27" s="85"/>
      <c r="J27" s="84"/>
      <c r="L27" s="359"/>
      <c r="M27" s="359"/>
      <c r="N27" s="359"/>
      <c r="O27" s="359"/>
      <c r="P27" s="359"/>
    </row>
    <row r="28" spans="1:16" ht="12.75">
      <c r="A28" s="89"/>
      <c r="B28" s="88"/>
      <c r="C28" s="85"/>
      <c r="D28" s="85"/>
      <c r="E28" s="85"/>
      <c r="F28" s="85"/>
      <c r="G28" s="85"/>
      <c r="H28" s="85"/>
      <c r="I28" s="85"/>
      <c r="J28" s="84"/>
      <c r="L28" s="359"/>
      <c r="M28" s="359"/>
      <c r="N28" s="359"/>
      <c r="O28" s="359"/>
      <c r="P28" s="359"/>
    </row>
    <row r="29" spans="1:16" ht="12.75">
      <c r="A29" s="89" t="s">
        <v>87</v>
      </c>
      <c r="B29" s="11" t="str">
        <f>'Item 106, page 1 '!B36</f>
        <v>Rates contained in this item include $ 11.68 (A) per yard for recycling services.</v>
      </c>
      <c r="C29" s="85"/>
      <c r="D29" s="85"/>
      <c r="E29" s="85"/>
      <c r="F29" s="85"/>
      <c r="G29" s="85"/>
      <c r="H29" s="85"/>
      <c r="I29" s="85"/>
      <c r="J29" s="84"/>
      <c r="L29" s="359"/>
      <c r="M29" s="359"/>
      <c r="N29" s="359"/>
      <c r="O29" s="359"/>
      <c r="P29" s="359"/>
    </row>
    <row r="30" spans="1:16" ht="12.75">
      <c r="A30" s="86"/>
      <c r="B30" s="88"/>
      <c r="C30" s="85"/>
      <c r="D30" s="85"/>
      <c r="E30" s="85"/>
      <c r="F30" s="85"/>
      <c r="G30" s="85"/>
      <c r="H30" s="85"/>
      <c r="I30" s="85"/>
      <c r="J30" s="84"/>
      <c r="L30" s="359"/>
      <c r="M30" s="359"/>
      <c r="N30" s="359"/>
      <c r="O30" s="359"/>
      <c r="P30" s="359"/>
    </row>
    <row r="31" spans="1:16" ht="12.75">
      <c r="A31" s="86"/>
      <c r="B31" s="85"/>
      <c r="C31" s="85"/>
      <c r="D31" s="85"/>
      <c r="E31" s="85"/>
      <c r="F31" s="85"/>
      <c r="G31" s="85"/>
      <c r="H31" s="85"/>
      <c r="I31" s="85"/>
      <c r="J31" s="84"/>
      <c r="L31" s="359"/>
      <c r="M31" s="359"/>
      <c r="N31" s="359"/>
      <c r="O31" s="359"/>
      <c r="P31" s="359"/>
    </row>
    <row r="32" spans="1:16" ht="12.75">
      <c r="A32" s="89" t="s">
        <v>122</v>
      </c>
      <c r="B32" s="88"/>
      <c r="C32" s="85"/>
      <c r="D32" s="85"/>
      <c r="E32" s="85"/>
      <c r="F32" s="85"/>
      <c r="G32" s="85"/>
      <c r="H32" s="85"/>
      <c r="I32" s="85"/>
      <c r="J32" s="84"/>
      <c r="L32" s="359"/>
      <c r="M32" s="359"/>
      <c r="N32" s="359"/>
      <c r="O32" s="359"/>
      <c r="P32" s="359"/>
    </row>
    <row r="33" spans="1:16" ht="12.75">
      <c r="A33" s="89"/>
      <c r="B33" s="88"/>
      <c r="C33" s="85"/>
      <c r="D33" s="90"/>
      <c r="E33" s="90"/>
      <c r="F33" s="90"/>
      <c r="G33" s="90"/>
      <c r="H33" s="85"/>
      <c r="I33" s="85"/>
      <c r="J33" s="84"/>
      <c r="L33" s="359"/>
      <c r="M33" s="359"/>
      <c r="N33" s="359"/>
      <c r="O33" s="359"/>
      <c r="P33" s="359"/>
    </row>
    <row r="34" spans="1:16" ht="12.75">
      <c r="A34" s="89"/>
      <c r="B34" s="88" t="s">
        <v>171</v>
      </c>
      <c r="C34" s="85"/>
      <c r="D34" s="85"/>
      <c r="E34" s="85"/>
      <c r="F34" s="85"/>
      <c r="G34" s="85"/>
      <c r="H34" s="85"/>
      <c r="I34" s="85"/>
      <c r="J34" s="84"/>
      <c r="L34" s="359"/>
      <c r="M34" s="359"/>
      <c r="N34" s="359"/>
      <c r="O34" s="359"/>
      <c r="P34" s="359"/>
    </row>
    <row r="35" spans="2:16" ht="12.75">
      <c r="B35" s="347" t="str">
        <f>+'Item 106, page 1 '!$B$46</f>
        <v>A gate obstruction charge of $1.51 (A) will be assessed per pick up for opening, unlocking, or closing gates, or moving obstructions in order to pick up solid waste. (C)</v>
      </c>
      <c r="C35" s="347"/>
      <c r="D35" s="347"/>
      <c r="E35" s="347"/>
      <c r="F35" s="347"/>
      <c r="G35" s="347"/>
      <c r="H35" s="347"/>
      <c r="I35" s="347"/>
      <c r="J35" s="84"/>
      <c r="L35" s="359"/>
      <c r="M35" s="359"/>
      <c r="N35" s="359"/>
      <c r="O35" s="359"/>
      <c r="P35" s="359"/>
    </row>
    <row r="36" spans="1:16" ht="12.75">
      <c r="A36" s="89"/>
      <c r="B36" s="347"/>
      <c r="C36" s="347"/>
      <c r="D36" s="347"/>
      <c r="E36" s="347"/>
      <c r="F36" s="347"/>
      <c r="G36" s="347"/>
      <c r="H36" s="347"/>
      <c r="I36" s="347"/>
      <c r="J36" s="84"/>
      <c r="L36" s="359"/>
      <c r="M36" s="359"/>
      <c r="N36" s="359"/>
      <c r="O36" s="359"/>
      <c r="P36" s="359"/>
    </row>
    <row r="37" spans="1:16" ht="12.75">
      <c r="A37" s="86"/>
      <c r="B37" s="85"/>
      <c r="C37" s="85"/>
      <c r="D37" s="85"/>
      <c r="E37" s="85"/>
      <c r="F37" s="85"/>
      <c r="G37" s="85"/>
      <c r="H37" s="85"/>
      <c r="I37" s="85"/>
      <c r="J37" s="84"/>
      <c r="L37" s="359"/>
      <c r="M37" s="359"/>
      <c r="N37" s="359"/>
      <c r="O37" s="359"/>
      <c r="P37" s="359"/>
    </row>
    <row r="38" spans="1:16" ht="12.75">
      <c r="A38" s="86"/>
      <c r="B38" s="88"/>
      <c r="C38" s="85"/>
      <c r="D38" s="85"/>
      <c r="E38" s="85"/>
      <c r="F38" s="85"/>
      <c r="G38" s="85"/>
      <c r="H38" s="85"/>
      <c r="I38" s="85"/>
      <c r="J38" s="84"/>
      <c r="L38" s="359"/>
      <c r="M38" s="359"/>
      <c r="N38" s="359"/>
      <c r="O38" s="359"/>
      <c r="P38" s="359"/>
    </row>
    <row r="39" spans="1:16" ht="12.75">
      <c r="A39" s="86"/>
      <c r="B39" s="85"/>
      <c r="C39" s="85"/>
      <c r="D39" s="85"/>
      <c r="E39" s="85"/>
      <c r="F39" s="85"/>
      <c r="G39" s="85"/>
      <c r="H39" s="87" t="s">
        <v>144</v>
      </c>
      <c r="I39" s="348">
        <f>+'Item 100, page 1'!I50:J50</f>
        <v>42582</v>
      </c>
      <c r="J39" s="349" t="s">
        <v>145</v>
      </c>
      <c r="L39" s="359"/>
      <c r="M39" s="359"/>
      <c r="N39" s="359"/>
      <c r="O39" s="359"/>
      <c r="P39" s="359"/>
    </row>
    <row r="40" spans="1:16" ht="12.75">
      <c r="A40" s="86"/>
      <c r="B40" s="85"/>
      <c r="C40" s="85"/>
      <c r="D40" s="85"/>
      <c r="E40" s="85"/>
      <c r="F40" s="85"/>
      <c r="G40" s="85"/>
      <c r="H40" s="85"/>
      <c r="I40" s="85"/>
      <c r="J40" s="84"/>
      <c r="L40" s="359"/>
      <c r="M40" s="359"/>
      <c r="N40" s="359"/>
      <c r="O40" s="359"/>
      <c r="P40" s="359"/>
    </row>
    <row r="41" spans="1:16" ht="12.75">
      <c r="A41" s="83"/>
      <c r="B41" s="82"/>
      <c r="C41" s="82"/>
      <c r="D41" s="82"/>
      <c r="E41" s="82"/>
      <c r="F41" s="82"/>
      <c r="G41" s="82"/>
      <c r="H41" s="82"/>
      <c r="I41" s="82"/>
      <c r="J41" s="81"/>
      <c r="L41" s="359"/>
      <c r="M41" s="359"/>
      <c r="N41" s="359"/>
      <c r="O41" s="359"/>
      <c r="P41" s="359"/>
    </row>
    <row r="42" spans="1:16" ht="12.75">
      <c r="A42" s="23" t="s">
        <v>99</v>
      </c>
      <c r="B42" s="1" t="str">
        <f>+'Check Sheet'!$B$52</f>
        <v>Abby Christensen, Revenue Share Administrator </v>
      </c>
      <c r="C42" s="1"/>
      <c r="D42" s="85"/>
      <c r="E42" s="85"/>
      <c r="F42" s="85"/>
      <c r="G42" s="85"/>
      <c r="H42" s="85"/>
      <c r="I42" s="85"/>
      <c r="J42" s="84"/>
      <c r="L42" s="359"/>
      <c r="M42" s="359"/>
      <c r="N42" s="359"/>
      <c r="O42" s="359"/>
      <c r="P42" s="359"/>
    </row>
    <row r="43" spans="1:16" ht="12.75">
      <c r="A43" s="23"/>
      <c r="B43" s="1"/>
      <c r="C43" s="1"/>
      <c r="D43" s="85"/>
      <c r="E43" s="85"/>
      <c r="F43" s="85"/>
      <c r="J43" s="84"/>
      <c r="L43" s="359"/>
      <c r="M43" s="359"/>
      <c r="N43" s="359"/>
      <c r="O43" s="359"/>
      <c r="P43" s="359"/>
    </row>
    <row r="44" spans="1:16" ht="12.75">
      <c r="A44" s="26" t="s">
        <v>100</v>
      </c>
      <c r="B44" s="342">
        <f>+'Check Sheet'!$B$54</f>
        <v>42166</v>
      </c>
      <c r="C44" s="342">
        <f>+'Check Sheet'!C43</f>
        <v>0</v>
      </c>
      <c r="D44" s="82"/>
      <c r="E44" s="82"/>
      <c r="F44" s="82"/>
      <c r="H44" s="72" t="s">
        <v>143</v>
      </c>
      <c r="I44" s="343">
        <f>+'Check Sheet'!$I$54</f>
        <v>42217</v>
      </c>
      <c r="J44" s="344" t="str">
        <f>+'Check Sheet'!I43</f>
        <v>Current Revision</v>
      </c>
      <c r="L44" s="359"/>
      <c r="M44" s="359"/>
      <c r="N44" s="359"/>
      <c r="O44" s="359"/>
      <c r="P44" s="359"/>
    </row>
    <row r="45" spans="1:16" ht="12.75">
      <c r="A45" s="231" t="s">
        <v>17</v>
      </c>
      <c r="B45" s="232"/>
      <c r="C45" s="232"/>
      <c r="D45" s="232"/>
      <c r="E45" s="232"/>
      <c r="F45" s="232"/>
      <c r="G45" s="232"/>
      <c r="H45" s="232"/>
      <c r="I45" s="232"/>
      <c r="J45" s="233"/>
      <c r="L45" s="359"/>
      <c r="M45" s="359"/>
      <c r="N45" s="359"/>
      <c r="O45" s="359"/>
      <c r="P45" s="359"/>
    </row>
    <row r="46" spans="1:16" ht="12.75">
      <c r="A46" s="86"/>
      <c r="B46" s="85"/>
      <c r="C46" s="85"/>
      <c r="D46" s="85"/>
      <c r="E46" s="85"/>
      <c r="F46" s="85"/>
      <c r="G46" s="85"/>
      <c r="H46" s="85"/>
      <c r="I46" s="85"/>
      <c r="J46" s="84"/>
      <c r="L46" s="359"/>
      <c r="M46" s="359"/>
      <c r="N46" s="359"/>
      <c r="O46" s="359"/>
      <c r="P46" s="359"/>
    </row>
    <row r="47" spans="1:16" ht="12.75">
      <c r="A47" s="86" t="s">
        <v>18</v>
      </c>
      <c r="B47" s="85"/>
      <c r="C47" s="85"/>
      <c r="D47" s="85"/>
      <c r="E47" s="85"/>
      <c r="F47" s="85"/>
      <c r="G47" s="85"/>
      <c r="H47" s="85"/>
      <c r="I47" s="85"/>
      <c r="J47" s="84"/>
      <c r="L47" s="359"/>
      <c r="M47" s="359"/>
      <c r="N47" s="359"/>
      <c r="O47" s="359"/>
      <c r="P47" s="359"/>
    </row>
    <row r="48" spans="1:16" ht="12.75">
      <c r="A48" s="83"/>
      <c r="B48" s="82"/>
      <c r="C48" s="82"/>
      <c r="D48" s="82"/>
      <c r="E48" s="82"/>
      <c r="F48" s="82"/>
      <c r="G48" s="82"/>
      <c r="H48" s="82"/>
      <c r="I48" s="82"/>
      <c r="J48" s="81"/>
      <c r="L48" s="359"/>
      <c r="M48" s="359"/>
      <c r="N48" s="359"/>
      <c r="O48" s="359"/>
      <c r="P48" s="359"/>
    </row>
    <row r="49" spans="12:16" ht="12.75">
      <c r="L49" s="359"/>
      <c r="M49" s="359"/>
      <c r="N49" s="359"/>
      <c r="O49" s="359"/>
      <c r="P49" s="359"/>
    </row>
    <row r="50" spans="12:16" ht="12.75">
      <c r="L50" s="359"/>
      <c r="M50" s="359"/>
      <c r="N50" s="359"/>
      <c r="O50" s="359"/>
      <c r="P50" s="359"/>
    </row>
    <row r="51" spans="12:16" ht="12.75">
      <c r="L51" s="359"/>
      <c r="M51" s="359"/>
      <c r="N51" s="359"/>
      <c r="O51" s="359"/>
      <c r="P51" s="359"/>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7">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265</v>
      </c>
      <c r="I2" s="132" t="s">
        <v>239</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26" t="s">
        <v>224</v>
      </c>
      <c r="B8" s="225"/>
      <c r="C8" s="225"/>
      <c r="D8" s="225"/>
      <c r="E8" s="225"/>
      <c r="F8" s="225"/>
      <c r="G8" s="225"/>
      <c r="H8" s="225"/>
      <c r="I8" s="225"/>
      <c r="J8" s="227"/>
    </row>
    <row r="9" spans="1:10" ht="12.75">
      <c r="A9" s="86"/>
      <c r="B9" s="85"/>
      <c r="C9" s="85"/>
      <c r="D9" s="85"/>
      <c r="E9" s="85"/>
      <c r="F9" s="85"/>
      <c r="G9" s="85"/>
      <c r="H9" s="85"/>
      <c r="I9" s="85"/>
      <c r="J9" s="84"/>
    </row>
    <row r="10" spans="1:10" ht="12.75">
      <c r="A10" s="86" t="s">
        <v>223</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222</v>
      </c>
      <c r="B12" s="85"/>
      <c r="C12" s="85"/>
      <c r="D12" s="85"/>
      <c r="E12" s="85"/>
      <c r="F12" s="85"/>
      <c r="G12" s="85"/>
      <c r="H12" s="85"/>
      <c r="I12" s="85"/>
      <c r="J12" s="84"/>
    </row>
    <row r="13" spans="1:10" ht="12.75">
      <c r="A13" s="118"/>
      <c r="B13" s="90"/>
      <c r="C13" s="126"/>
      <c r="D13" s="127"/>
      <c r="E13" s="316" t="s">
        <v>221</v>
      </c>
      <c r="F13" s="317"/>
      <c r="G13" s="126"/>
      <c r="H13" s="127"/>
      <c r="I13" s="316" t="s">
        <v>220</v>
      </c>
      <c r="J13" s="317"/>
    </row>
    <row r="14" spans="1:10" ht="12.75">
      <c r="A14" s="86"/>
      <c r="B14" s="85"/>
      <c r="C14" s="315" t="s">
        <v>219</v>
      </c>
      <c r="D14" s="301"/>
      <c r="E14" s="315" t="s">
        <v>218</v>
      </c>
      <c r="F14" s="301"/>
      <c r="G14" s="315" t="s">
        <v>217</v>
      </c>
      <c r="H14" s="301"/>
      <c r="I14" s="315" t="s">
        <v>216</v>
      </c>
      <c r="J14" s="301"/>
    </row>
    <row r="15" spans="1:10" ht="12.75">
      <c r="A15" s="111"/>
      <c r="B15" s="85"/>
      <c r="C15" s="279" t="s">
        <v>215</v>
      </c>
      <c r="D15" s="247"/>
      <c r="E15" s="279" t="s">
        <v>215</v>
      </c>
      <c r="F15" s="247"/>
      <c r="G15" s="279" t="s">
        <v>214</v>
      </c>
      <c r="H15" s="247"/>
      <c r="I15" s="279" t="s">
        <v>213</v>
      </c>
      <c r="J15" s="247"/>
    </row>
    <row r="16" spans="1:13" ht="19.5" customHeight="1">
      <c r="A16" s="119" t="s">
        <v>212</v>
      </c>
      <c r="B16" s="97"/>
      <c r="C16" s="239" t="str">
        <f>TEXT(L16*(1+'[2]Combined LG'!$G$6)+0.03,"$0.00 (A)")</f>
        <v>$17.50 (A)</v>
      </c>
      <c r="D16" s="240" t="str">
        <f>TEXT(M16*(1+'[2]Combined LG'!$G$6),"$0.00 (A)")</f>
        <v>$0.81 (A)</v>
      </c>
      <c r="E16" s="307" t="str">
        <f>C16</f>
        <v>$17.50 (A)</v>
      </c>
      <c r="F16" s="308"/>
      <c r="G16" s="307" t="str">
        <f>E16</f>
        <v>$17.50 (A)</v>
      </c>
      <c r="H16" s="308"/>
      <c r="I16" s="239" t="str">
        <f>TEXT(M16*(1+'[2]Combined LG'!$G$6)+0.04,"$0.00 (A)")</f>
        <v>$0.85 (A)</v>
      </c>
      <c r="J16" s="240" t="str">
        <f>TEXT(S16*(1+'[2]Combined LG'!$G$6),"$0.00 (A)")</f>
        <v>$0.00 (A)</v>
      </c>
      <c r="L16" s="80">
        <v>16.15</v>
      </c>
      <c r="M16" s="80">
        <v>0.75</v>
      </c>
    </row>
    <row r="17" spans="1:10" ht="12.75">
      <c r="A17" s="115" t="s">
        <v>210</v>
      </c>
      <c r="B17" s="113"/>
      <c r="C17" s="303"/>
      <c r="D17" s="309"/>
      <c r="E17" s="303"/>
      <c r="F17" s="304"/>
      <c r="G17" s="303"/>
      <c r="H17" s="304"/>
      <c r="I17" s="303"/>
      <c r="J17" s="304"/>
    </row>
    <row r="18" spans="1:10" ht="12.75">
      <c r="A18" s="128" t="s">
        <v>211</v>
      </c>
      <c r="B18" s="81"/>
      <c r="C18" s="305"/>
      <c r="D18" s="310"/>
      <c r="E18" s="305"/>
      <c r="F18" s="306"/>
      <c r="G18" s="305"/>
      <c r="H18" s="306"/>
      <c r="I18" s="305"/>
      <c r="J18" s="306"/>
    </row>
    <row r="19" spans="1:10" ht="12.75">
      <c r="A19" s="115" t="s">
        <v>210</v>
      </c>
      <c r="B19" s="113"/>
      <c r="C19" s="311" t="str">
        <f>C16</f>
        <v>$17.50 (A)</v>
      </c>
      <c r="D19" s="312"/>
      <c r="E19" s="311" t="str">
        <f>C19</f>
        <v>$17.50 (A)</v>
      </c>
      <c r="F19" s="312"/>
      <c r="G19" s="311" t="str">
        <f>E19</f>
        <v>$17.50 (A)</v>
      </c>
      <c r="H19" s="312"/>
      <c r="I19" s="311" t="str">
        <f>I16</f>
        <v>$0.85 (A)</v>
      </c>
      <c r="J19" s="312"/>
    </row>
    <row r="20" spans="1:10" ht="12.75">
      <c r="A20" s="128" t="s">
        <v>209</v>
      </c>
      <c r="B20" s="81"/>
      <c r="C20" s="313"/>
      <c r="D20" s="314"/>
      <c r="E20" s="313"/>
      <c r="F20" s="314"/>
      <c r="G20" s="313"/>
      <c r="H20" s="314"/>
      <c r="I20" s="313"/>
      <c r="J20" s="314"/>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99</v>
      </c>
      <c r="B37" s="133" t="str">
        <f>+'Check Sheet'!$B$52</f>
        <v>Abby Christensen, Revenue Share Administrator </v>
      </c>
      <c r="C37" s="1"/>
      <c r="D37" s="85"/>
      <c r="E37" s="85"/>
      <c r="F37" s="85"/>
      <c r="G37" s="85"/>
      <c r="H37" s="85"/>
      <c r="I37" s="85"/>
      <c r="J37" s="84"/>
    </row>
    <row r="38" spans="1:10" ht="12.75">
      <c r="A38" s="23"/>
      <c r="B38" s="1"/>
      <c r="C38" s="1"/>
      <c r="D38" s="85"/>
      <c r="E38" s="85"/>
      <c r="F38" s="85"/>
      <c r="J38" s="84"/>
    </row>
    <row r="39" spans="1:10" ht="12.75">
      <c r="A39" s="26" t="s">
        <v>100</v>
      </c>
      <c r="B39" s="228">
        <f>+'Check Sheet'!$B$54</f>
        <v>42166</v>
      </c>
      <c r="C39" s="228" t="str">
        <f>+'Check Sheet'!C38</f>
        <v>23</v>
      </c>
      <c r="D39" s="82"/>
      <c r="E39" s="82"/>
      <c r="F39" s="82"/>
      <c r="H39" s="72" t="s">
        <v>143</v>
      </c>
      <c r="I39" s="229">
        <f>+'Check Sheet'!$I$54</f>
        <v>42217</v>
      </c>
      <c r="J39" s="230">
        <f>+'Check Sheet'!I38</f>
        <v>0</v>
      </c>
    </row>
    <row r="40" spans="1:10" ht="12.75">
      <c r="A40" s="231" t="s">
        <v>17</v>
      </c>
      <c r="B40" s="232"/>
      <c r="C40" s="232"/>
      <c r="D40" s="232"/>
      <c r="E40" s="232"/>
      <c r="F40" s="232"/>
      <c r="G40" s="232"/>
      <c r="H40" s="232"/>
      <c r="I40" s="232"/>
      <c r="J40" s="233"/>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H3" sqref="H3"/>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260</v>
      </c>
      <c r="I2" s="132" t="s">
        <v>357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340</v>
      </c>
      <c r="B7" s="225"/>
      <c r="C7" s="225"/>
      <c r="D7" s="225"/>
      <c r="E7" s="225"/>
      <c r="F7" s="225"/>
      <c r="G7" s="225"/>
      <c r="H7" s="225"/>
      <c r="I7" s="225"/>
      <c r="J7" s="22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41" t="s">
        <v>341</v>
      </c>
      <c r="C10" s="241"/>
      <c r="D10" s="241"/>
      <c r="E10" s="241"/>
      <c r="F10" s="241"/>
      <c r="G10" s="241"/>
      <c r="H10" s="241"/>
      <c r="I10" s="241"/>
      <c r="J10" s="84"/>
    </row>
    <row r="11" spans="1:10" ht="12.75">
      <c r="A11" s="86"/>
      <c r="B11" s="241"/>
      <c r="C11" s="241"/>
      <c r="D11" s="241"/>
      <c r="E11" s="241"/>
      <c r="F11" s="241"/>
      <c r="G11" s="241"/>
      <c r="H11" s="241"/>
      <c r="I11" s="241"/>
      <c r="J11" s="84"/>
    </row>
    <row r="12" spans="1:10" ht="12.75">
      <c r="A12" s="86"/>
      <c r="B12" s="241"/>
      <c r="C12" s="241"/>
      <c r="D12" s="241"/>
      <c r="E12" s="241"/>
      <c r="F12" s="241"/>
      <c r="G12" s="241"/>
      <c r="H12" s="241"/>
      <c r="I12" s="241"/>
      <c r="J12" s="84"/>
    </row>
    <row r="13" spans="1:10" ht="12.75">
      <c r="A13" s="86"/>
      <c r="B13" s="241"/>
      <c r="C13" s="241"/>
      <c r="D13" s="241"/>
      <c r="E13" s="241"/>
      <c r="F13" s="241"/>
      <c r="G13" s="241"/>
      <c r="H13" s="241"/>
      <c r="I13" s="241"/>
      <c r="J13" s="84"/>
    </row>
    <row r="14" spans="1:12" ht="12.75">
      <c r="A14" s="86"/>
      <c r="B14" s="177"/>
      <c r="C14" s="173" t="str">
        <f>TEXT(L14*(1+'[2]Combined LG'!$G$6),"$0.00 (A)")</f>
        <v>$2.25 (A)</v>
      </c>
      <c r="D14" s="179" t="s">
        <v>342</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14" t="s">
        <v>364</v>
      </c>
      <c r="E3" s="214"/>
      <c r="F3" s="214"/>
      <c r="G3" s="215"/>
      <c r="H3" s="216" t="s">
        <v>365</v>
      </c>
      <c r="I3" s="214"/>
      <c r="J3" s="190"/>
      <c r="K3" s="184"/>
      <c r="L3" s="184"/>
      <c r="M3" s="184"/>
    </row>
    <row r="4" spans="1:13" ht="12.75">
      <c r="A4" s="184"/>
      <c r="B4" s="188"/>
      <c r="C4" s="214" t="s">
        <v>366</v>
      </c>
      <c r="D4" s="214" t="s">
        <v>9</v>
      </c>
      <c r="E4" s="214" t="s">
        <v>367</v>
      </c>
      <c r="F4" s="189" t="s">
        <v>368</v>
      </c>
      <c r="G4" s="191" t="s">
        <v>368</v>
      </c>
      <c r="H4" s="216" t="s">
        <v>9</v>
      </c>
      <c r="I4" s="214" t="s">
        <v>367</v>
      </c>
      <c r="J4" s="190"/>
      <c r="K4" s="184"/>
      <c r="L4" s="184"/>
      <c r="M4" s="184"/>
    </row>
    <row r="5" spans="1:13" ht="12.75">
      <c r="A5" s="184"/>
      <c r="B5" s="188"/>
      <c r="C5" s="214"/>
      <c r="D5" s="214"/>
      <c r="E5" s="214"/>
      <c r="F5" s="189" t="s">
        <v>369</v>
      </c>
      <c r="G5" s="191" t="s">
        <v>370</v>
      </c>
      <c r="H5" s="216"/>
      <c r="I5" s="214"/>
      <c r="J5" s="190"/>
      <c r="K5" s="184"/>
      <c r="L5" s="184"/>
      <c r="M5" s="184"/>
    </row>
    <row r="6" spans="1:13" ht="12.75">
      <c r="A6" s="184"/>
      <c r="B6" s="188"/>
      <c r="C6" s="192" t="s">
        <v>371</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372</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373</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374</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375</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376</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377</v>
      </c>
      <c r="D13" s="193"/>
      <c r="E13" s="193"/>
      <c r="F13" s="194"/>
      <c r="G13" s="195"/>
      <c r="H13" s="193"/>
      <c r="I13" s="193"/>
      <c r="J13" s="190"/>
      <c r="K13" s="184"/>
      <c r="L13" s="184"/>
      <c r="M13" s="184"/>
    </row>
    <row r="14" spans="1:13" ht="25.5">
      <c r="A14" s="184"/>
      <c r="B14" s="188"/>
      <c r="C14" s="192" t="s">
        <v>378</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379</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380</v>
      </c>
      <c r="D19" s="189" t="s">
        <v>35</v>
      </c>
      <c r="E19" s="214" t="s">
        <v>381</v>
      </c>
      <c r="F19" s="214"/>
      <c r="G19" s="201" t="s">
        <v>368</v>
      </c>
      <c r="H19" s="201" t="s">
        <v>368</v>
      </c>
      <c r="I19" s="202"/>
      <c r="J19" s="190"/>
      <c r="K19" s="184"/>
      <c r="L19" s="184"/>
      <c r="M19" s="184"/>
    </row>
    <row r="20" spans="1:13" ht="25.5">
      <c r="A20" s="184"/>
      <c r="B20" s="188"/>
      <c r="C20" s="203" t="s">
        <v>382</v>
      </c>
      <c r="D20" s="189" t="s">
        <v>29</v>
      </c>
      <c r="E20" s="189" t="s">
        <v>9</v>
      </c>
      <c r="F20" s="189" t="s">
        <v>367</v>
      </c>
      <c r="G20" s="201" t="s">
        <v>369</v>
      </c>
      <c r="H20" s="201" t="s">
        <v>370</v>
      </c>
      <c r="I20" s="202"/>
      <c r="J20" s="190"/>
      <c r="K20" s="184"/>
      <c r="L20" s="184"/>
      <c r="M20" s="184"/>
    </row>
    <row r="21" spans="1:13" ht="12.75">
      <c r="A21" s="184"/>
      <c r="B21" s="188"/>
      <c r="C21" s="196" t="s">
        <v>383</v>
      </c>
      <c r="D21" s="196" t="s">
        <v>384</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384</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385</v>
      </c>
      <c r="D23" s="196" t="s">
        <v>384</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386</v>
      </c>
      <c r="D24" s="196" t="s">
        <v>384</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387</v>
      </c>
      <c r="D25" s="196" t="s">
        <v>384</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388</v>
      </c>
      <c r="D26" s="205" t="s">
        <v>384</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389</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389</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380</v>
      </c>
      <c r="D35" s="189" t="s">
        <v>35</v>
      </c>
      <c r="E35" s="214" t="s">
        <v>381</v>
      </c>
      <c r="F35" s="214"/>
      <c r="G35" s="201" t="s">
        <v>368</v>
      </c>
      <c r="H35" s="201" t="s">
        <v>368</v>
      </c>
      <c r="I35" s="202"/>
      <c r="J35" s="190"/>
      <c r="K35" s="184"/>
      <c r="L35" s="184"/>
      <c r="M35" s="184"/>
    </row>
    <row r="36" spans="1:13" ht="25.5">
      <c r="A36" s="184"/>
      <c r="B36" s="188"/>
      <c r="C36" s="203" t="s">
        <v>382</v>
      </c>
      <c r="D36" s="189" t="s">
        <v>29</v>
      </c>
      <c r="E36" s="189" t="s">
        <v>9</v>
      </c>
      <c r="F36" s="189" t="s">
        <v>367</v>
      </c>
      <c r="G36" s="201" t="s">
        <v>369</v>
      </c>
      <c r="H36" s="201" t="s">
        <v>370</v>
      </c>
      <c r="I36" s="202"/>
      <c r="J36" s="190"/>
      <c r="K36" s="184"/>
      <c r="L36" s="184"/>
      <c r="M36" s="184"/>
    </row>
    <row r="37" spans="1:13" ht="12.75">
      <c r="A37" s="184"/>
      <c r="B37" s="188"/>
      <c r="C37" s="196" t="s">
        <v>383</v>
      </c>
      <c r="D37" s="196" t="s">
        <v>384</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384</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385</v>
      </c>
      <c r="D39" s="196" t="s">
        <v>384</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386</v>
      </c>
      <c r="D40" s="196" t="s">
        <v>384</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387</v>
      </c>
      <c r="D41" s="196" t="s">
        <v>384</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388</v>
      </c>
      <c r="D42" s="205" t="s">
        <v>384</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389</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389</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H3" sqref="H3"/>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260</v>
      </c>
      <c r="I2" s="132" t="s">
        <v>358</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343</v>
      </c>
      <c r="B7" s="225"/>
      <c r="C7" s="225"/>
      <c r="D7" s="225"/>
      <c r="E7" s="225"/>
      <c r="F7" s="225"/>
      <c r="G7" s="225"/>
      <c r="H7" s="225"/>
      <c r="I7" s="225"/>
      <c r="J7" s="22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41" t="s">
        <v>344</v>
      </c>
      <c r="C10" s="241"/>
      <c r="D10" s="241"/>
      <c r="E10" s="241"/>
      <c r="F10" s="241"/>
      <c r="G10" s="241"/>
      <c r="H10" s="241"/>
      <c r="I10" s="241"/>
      <c r="J10" s="84"/>
    </row>
    <row r="11" spans="1:10" ht="12.75">
      <c r="A11" s="86"/>
      <c r="B11" s="241"/>
      <c r="C11" s="241"/>
      <c r="D11" s="241"/>
      <c r="E11" s="241"/>
      <c r="F11" s="241"/>
      <c r="G11" s="241"/>
      <c r="H11" s="241"/>
      <c r="I11" s="241"/>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22" t="s">
        <v>346</v>
      </c>
      <c r="C14" s="323"/>
      <c r="D14" s="323"/>
      <c r="E14" s="324"/>
      <c r="F14" s="331" t="s">
        <v>345</v>
      </c>
      <c r="G14" s="332"/>
      <c r="H14" s="331" t="s">
        <v>217</v>
      </c>
      <c r="I14" s="332"/>
      <c r="J14" s="84"/>
    </row>
    <row r="15" spans="1:13" ht="12.75">
      <c r="A15" s="86"/>
      <c r="B15" s="325" t="s">
        <v>347</v>
      </c>
      <c r="C15" s="326"/>
      <c r="D15" s="326"/>
      <c r="E15" s="327"/>
      <c r="F15" s="333" t="str">
        <f>TEXT(L15*(1+'[2]Combined LG'!$G$6)+0.04,"$0.00 (A)")</f>
        <v>$2.00 (A)</v>
      </c>
      <c r="G15" s="334"/>
      <c r="H15" s="333" t="str">
        <f>TEXT(M15*(1+'[2]Combined LG'!$G$6)+0.03,"$0.00 (A)")</f>
        <v>$31.00 (A)</v>
      </c>
      <c r="I15" s="334"/>
      <c r="J15" s="84"/>
      <c r="L15" s="80">
        <v>1.81</v>
      </c>
      <c r="M15" s="80">
        <v>28.64</v>
      </c>
    </row>
    <row r="16" spans="1:13" ht="12.75">
      <c r="A16" s="86"/>
      <c r="B16" s="328" t="s">
        <v>348</v>
      </c>
      <c r="C16" s="329"/>
      <c r="D16" s="329"/>
      <c r="E16" s="330"/>
      <c r="F16" s="320" t="str">
        <f>+F15</f>
        <v>$2.00 (A)</v>
      </c>
      <c r="G16" s="321"/>
      <c r="H16" s="320" t="str">
        <f>+H15</f>
        <v>$31.00 (A)</v>
      </c>
      <c r="I16" s="321"/>
      <c r="J16" s="84"/>
      <c r="L16" s="80">
        <f>+L15</f>
        <v>1.81</v>
      </c>
      <c r="M16" s="80">
        <f>+M15</f>
        <v>28.64</v>
      </c>
    </row>
    <row r="17" spans="1:13" ht="12.75">
      <c r="A17" s="86"/>
      <c r="B17" s="328" t="s">
        <v>349</v>
      </c>
      <c r="C17" s="329"/>
      <c r="D17" s="329"/>
      <c r="E17" s="330"/>
      <c r="F17" s="320" t="str">
        <f>+F16</f>
        <v>$2.00 (A)</v>
      </c>
      <c r="G17" s="321"/>
      <c r="H17" s="320" t="str">
        <f>+H16</f>
        <v>$31.00 (A)</v>
      </c>
      <c r="I17" s="321"/>
      <c r="J17" s="84"/>
      <c r="L17" s="80">
        <f>+L16</f>
        <v>1.81</v>
      </c>
      <c r="M17" s="80">
        <f>+M16</f>
        <v>28.64</v>
      </c>
    </row>
    <row r="18" spans="1:10" ht="12.75">
      <c r="A18" s="94"/>
      <c r="B18" s="328"/>
      <c r="C18" s="329"/>
      <c r="D18" s="329"/>
      <c r="E18" s="330"/>
      <c r="F18" s="318"/>
      <c r="G18" s="319"/>
      <c r="H18" s="318"/>
      <c r="I18" s="319"/>
      <c r="J18" s="93"/>
    </row>
    <row r="19" spans="1:10" ht="12.75">
      <c r="A19" s="86"/>
      <c r="B19" s="328"/>
      <c r="C19" s="329"/>
      <c r="D19" s="329"/>
      <c r="E19" s="330"/>
      <c r="F19" s="318"/>
      <c r="G19" s="319"/>
      <c r="H19" s="318"/>
      <c r="I19" s="319"/>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00"/>
      <c r="I2" s="300"/>
      <c r="J2" s="85"/>
      <c r="K2" s="138" t="s">
        <v>266</v>
      </c>
      <c r="L2" s="132" t="s">
        <v>240</v>
      </c>
      <c r="M2" s="137"/>
    </row>
    <row r="3" spans="1:13" ht="12.75">
      <c r="A3" s="86"/>
      <c r="B3" s="85"/>
      <c r="C3" s="85"/>
      <c r="D3" s="85"/>
      <c r="E3" s="85"/>
      <c r="F3" s="85"/>
      <c r="G3" s="85"/>
      <c r="H3" s="85"/>
      <c r="I3" s="85"/>
      <c r="J3" s="85"/>
      <c r="K3" s="85"/>
      <c r="L3" s="85"/>
      <c r="M3" s="84"/>
    </row>
    <row r="4" spans="1:13" ht="12.75">
      <c r="A4" s="86" t="s">
        <v>1</v>
      </c>
      <c r="B4" s="85"/>
      <c r="C4" s="85"/>
      <c r="D4" s="85" t="s">
        <v>146</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26" t="s">
        <v>179</v>
      </c>
      <c r="B7" s="225"/>
      <c r="C7" s="225"/>
      <c r="D7" s="225"/>
      <c r="E7" s="225"/>
      <c r="F7" s="225"/>
      <c r="G7" s="225"/>
      <c r="H7" s="225"/>
      <c r="I7" s="225"/>
      <c r="J7" s="225"/>
      <c r="K7" s="85"/>
      <c r="L7" s="85"/>
      <c r="M7" s="84"/>
    </row>
    <row r="8" spans="1:13" ht="12.75">
      <c r="A8" s="315" t="s">
        <v>180</v>
      </c>
      <c r="B8" s="300"/>
      <c r="C8" s="300"/>
      <c r="D8" s="300"/>
      <c r="E8" s="300"/>
      <c r="F8" s="300"/>
      <c r="G8" s="300"/>
      <c r="H8" s="300"/>
      <c r="I8" s="300"/>
      <c r="J8" s="300"/>
      <c r="K8" s="85"/>
      <c r="L8" s="85"/>
      <c r="M8" s="84"/>
    </row>
    <row r="9" spans="1:13" ht="12.75">
      <c r="A9" s="315" t="s">
        <v>126</v>
      </c>
      <c r="B9" s="300"/>
      <c r="C9" s="300"/>
      <c r="D9" s="300"/>
      <c r="E9" s="300"/>
      <c r="F9" s="300"/>
      <c r="G9" s="300"/>
      <c r="H9" s="300"/>
      <c r="I9" s="300"/>
      <c r="J9" s="300"/>
      <c r="K9" s="85"/>
      <c r="L9" s="85"/>
      <c r="M9" s="84"/>
    </row>
    <row r="10" spans="1:13" ht="12.75">
      <c r="A10" s="86"/>
      <c r="B10" s="85"/>
      <c r="C10" s="85"/>
      <c r="D10" s="85"/>
      <c r="E10" s="85"/>
      <c r="F10" s="85"/>
      <c r="G10" s="85"/>
      <c r="H10" s="85"/>
      <c r="I10" s="85"/>
      <c r="J10" s="85"/>
      <c r="K10" s="85"/>
      <c r="L10" s="85"/>
      <c r="M10" s="84"/>
    </row>
    <row r="11" spans="1:13" ht="12.75">
      <c r="A11" s="111" t="s">
        <v>127</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02" t="s">
        <v>129</v>
      </c>
      <c r="E13" s="251"/>
      <c r="F13" s="251"/>
      <c r="G13" s="251"/>
      <c r="H13" s="251"/>
      <c r="I13" s="251"/>
      <c r="J13" s="251"/>
      <c r="K13" s="98"/>
      <c r="L13" s="98"/>
      <c r="M13" s="97"/>
    </row>
    <row r="14" spans="1:24" ht="13.5" thickBot="1">
      <c r="A14" s="109" t="s">
        <v>130</v>
      </c>
      <c r="B14" s="108"/>
      <c r="C14" s="107"/>
      <c r="D14" s="106" t="s">
        <v>181</v>
      </c>
      <c r="E14" s="106" t="s">
        <v>182</v>
      </c>
      <c r="F14" s="106" t="s">
        <v>183</v>
      </c>
      <c r="G14" s="106" t="s">
        <v>63</v>
      </c>
      <c r="H14" s="106" t="s">
        <v>64</v>
      </c>
      <c r="I14" s="106" t="s">
        <v>65</v>
      </c>
      <c r="J14" s="106" t="s">
        <v>66</v>
      </c>
      <c r="K14" s="106" t="s">
        <v>67</v>
      </c>
      <c r="L14" s="106" t="s">
        <v>68</v>
      </c>
      <c r="M14" s="106" t="s">
        <v>69</v>
      </c>
      <c r="O14" s="335" t="s">
        <v>336</v>
      </c>
      <c r="P14" s="335"/>
      <c r="Q14" s="335"/>
      <c r="R14" s="335"/>
      <c r="S14" s="335"/>
      <c r="T14" s="335"/>
      <c r="U14" s="335"/>
      <c r="V14" s="335"/>
      <c r="W14" s="335"/>
      <c r="X14" s="335"/>
    </row>
    <row r="15" spans="1:13" ht="12.75">
      <c r="A15" s="99" t="s">
        <v>131</v>
      </c>
      <c r="B15" s="98"/>
      <c r="C15" s="97"/>
      <c r="D15" s="144" t="str">
        <f>'Item 105, page 1'!B16</f>
        <v>$1.21 (A)</v>
      </c>
      <c r="E15" s="144" t="str">
        <f>'Item 105, page 1'!C16</f>
        <v>$1.86 (A)</v>
      </c>
      <c r="F15" s="144" t="str">
        <f>'Item 105, page 1'!D16</f>
        <v>$1.86 (A)</v>
      </c>
      <c r="G15" s="144" t="str">
        <f>'Item 105, page 1'!E16</f>
        <v>$7.10 (A)</v>
      </c>
      <c r="H15" s="144" t="str">
        <f>'Item 105, page 1'!F16</f>
        <v>$8.20 (A)</v>
      </c>
      <c r="I15" s="144" t="str">
        <f>'Item 105, page 1'!G16</f>
        <v>$11.48 (A)</v>
      </c>
      <c r="J15" s="144" t="str">
        <f>'Item 105, page 1'!H16</f>
        <v>$14.21 (A)</v>
      </c>
      <c r="K15" s="144" t="str">
        <f>'Item 105, page 1'!I16</f>
        <v>$16.12 (A)</v>
      </c>
      <c r="L15" s="144" t="str">
        <f>'Item 105, page 1'!J16</f>
        <v>$24.05 (A)</v>
      </c>
      <c r="M15" s="144" t="str">
        <f>'Item 105, page 1'!K16</f>
        <v>$27.33 (A)</v>
      </c>
    </row>
    <row r="16" spans="1:13" ht="12.75">
      <c r="A16" s="99" t="s">
        <v>132</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133</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134</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135</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76</v>
      </c>
      <c r="B20" s="98"/>
      <c r="C20" s="97"/>
      <c r="D20" s="96"/>
      <c r="E20" s="96"/>
      <c r="F20" s="96"/>
      <c r="G20" s="162" t="str">
        <f>'Item 105, page 1'!E19</f>
        <v>$29.10 (A)</v>
      </c>
      <c r="H20" s="162" t="str">
        <f>'Item 105, page 1'!F19</f>
        <v>$29.10 (A)</v>
      </c>
      <c r="I20" s="162" t="str">
        <f>'Item 105, page 1'!G19</f>
        <v>$29.10 (A)</v>
      </c>
      <c r="J20" s="162" t="str">
        <f>'Item 105, page 1'!H19</f>
        <v>$29.10 (A)</v>
      </c>
      <c r="K20" s="162" t="str">
        <f>'Item 105, page 1'!I19</f>
        <v>$29.10 (A)</v>
      </c>
      <c r="L20" s="162" t="str">
        <f>'Item 105, page 1'!J19</f>
        <v>$29.10 (A)</v>
      </c>
      <c r="M20" s="162" t="str">
        <f>'Item 105, page 1'!K19</f>
        <v>$29.10 (A)</v>
      </c>
      <c r="O20" s="178"/>
      <c r="P20" s="178"/>
      <c r="Q20" s="178"/>
      <c r="R20" s="178"/>
      <c r="S20" s="178"/>
      <c r="T20" s="178"/>
      <c r="U20" s="178"/>
      <c r="V20" s="22"/>
      <c r="W20" s="22"/>
      <c r="X20" s="22"/>
    </row>
    <row r="21" spans="1:27" ht="12.75">
      <c r="A21" s="99" t="s">
        <v>77</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136</v>
      </c>
      <c r="B22" s="98"/>
      <c r="C22" s="97"/>
      <c r="D22" s="96"/>
      <c r="E22" s="96"/>
      <c r="F22" s="96"/>
      <c r="G22" s="162" t="str">
        <f>'Item 105, page 1'!E21</f>
        <v>$0.00 (A)</v>
      </c>
      <c r="H22" s="162" t="str">
        <f>'Item 105, page 1'!F21</f>
        <v>$0.00 (A)</v>
      </c>
      <c r="I22" s="162" t="str">
        <f>'Item 105, page 1'!G21</f>
        <v>$0.00 (A)</v>
      </c>
      <c r="J22" s="162" t="str">
        <f>'Item 105, page 1'!H21</f>
        <v>$0.00 (A)</v>
      </c>
      <c r="K22" s="162" t="str">
        <f>'Item 105, page 1'!I21</f>
        <v>$0.00 (A)</v>
      </c>
      <c r="L22" s="162" t="str">
        <f>'Item 105, page 1'!J21</f>
        <v>$0.00 (A)</v>
      </c>
      <c r="M22" s="162" t="str">
        <f>'Item 105, page 1'!K21</f>
        <v>$0.00 (A)</v>
      </c>
      <c r="O22" s="22"/>
      <c r="P22" s="22"/>
      <c r="Q22" s="22"/>
    </row>
    <row r="23" spans="1:24" ht="12.75">
      <c r="A23" s="99" t="s">
        <v>79</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123</v>
      </c>
      <c r="I24" s="85"/>
      <c r="J24" s="85"/>
      <c r="K24" s="85"/>
      <c r="L24" s="85"/>
      <c r="M24" s="84"/>
    </row>
    <row r="25" spans="1:13" ht="12.75">
      <c r="A25" s="86"/>
      <c r="B25" s="85"/>
      <c r="C25" s="85"/>
      <c r="D25" s="85"/>
      <c r="E25" s="85"/>
      <c r="F25" s="85"/>
      <c r="G25" s="85"/>
      <c r="H25" s="85"/>
      <c r="I25" s="85"/>
      <c r="J25" s="85"/>
      <c r="K25" s="85"/>
      <c r="L25" s="85"/>
      <c r="M25" s="84"/>
    </row>
    <row r="26" spans="1:13" ht="12.75">
      <c r="A26" s="89" t="s">
        <v>137</v>
      </c>
      <c r="B26" s="88" t="s">
        <v>138</v>
      </c>
      <c r="C26" s="85"/>
      <c r="D26" s="85"/>
      <c r="E26" s="85"/>
      <c r="F26" s="85"/>
      <c r="G26" s="85"/>
      <c r="H26" s="85"/>
      <c r="I26" s="85"/>
      <c r="J26" s="85"/>
      <c r="K26" s="85"/>
      <c r="L26" s="85"/>
      <c r="M26" s="84"/>
    </row>
    <row r="27" spans="1:13" ht="12.75">
      <c r="A27" s="89"/>
      <c r="B27" s="88" t="s">
        <v>139</v>
      </c>
      <c r="C27" s="85"/>
      <c r="D27" s="85"/>
      <c r="E27" s="85"/>
      <c r="F27" s="85"/>
      <c r="G27" s="85"/>
      <c r="H27" s="85"/>
      <c r="I27" s="85"/>
      <c r="J27" s="85"/>
      <c r="K27" s="85"/>
      <c r="L27" s="85"/>
      <c r="M27" s="84"/>
    </row>
    <row r="28" spans="1:13" ht="12.75">
      <c r="A28" s="89"/>
      <c r="B28" s="88" t="s">
        <v>140</v>
      </c>
      <c r="C28" s="85"/>
      <c r="D28" s="85"/>
      <c r="E28" s="85"/>
      <c r="F28" s="85"/>
      <c r="G28" s="85"/>
      <c r="H28" s="85"/>
      <c r="I28" s="85"/>
      <c r="J28" s="85"/>
      <c r="K28" s="85"/>
      <c r="L28" s="85"/>
      <c r="M28" s="84"/>
    </row>
    <row r="29" spans="1:13" ht="12.75">
      <c r="A29" s="89"/>
      <c r="B29" s="88" t="s">
        <v>141</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81</v>
      </c>
      <c r="B31" s="121" t="s">
        <v>120</v>
      </c>
      <c r="C31" s="90"/>
      <c r="D31" s="90"/>
      <c r="E31" s="90"/>
      <c r="F31" s="90"/>
      <c r="G31" s="90"/>
      <c r="H31" s="90"/>
      <c r="I31" s="90"/>
      <c r="J31" s="90"/>
      <c r="K31" s="85"/>
      <c r="L31" s="85"/>
      <c r="M31" s="84"/>
    </row>
    <row r="32" spans="1:13" ht="12.75">
      <c r="A32" s="89"/>
      <c r="B32" s="88" t="s">
        <v>121</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82</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184</v>
      </c>
      <c r="C35" s="85"/>
      <c r="D35" s="85"/>
      <c r="E35" s="85"/>
      <c r="F35" s="85"/>
      <c r="G35" s="85"/>
      <c r="H35" s="85"/>
      <c r="I35" s="85"/>
      <c r="J35" s="85"/>
      <c r="K35" s="85"/>
      <c r="L35" s="85"/>
      <c r="M35" s="84"/>
    </row>
    <row r="36" spans="1:13" ht="12.75">
      <c r="A36" s="86"/>
      <c r="B36" s="80" t="s">
        <v>185</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122</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186</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284" t="str">
        <f>+'Item 106, page 1 '!$B$46</f>
        <v>A gate obstruction charge of $1.51 (A) will be assessed per pick up for opening, unlocking, or closing gates, or moving obstructions in order to pick up solid waste. (C)</v>
      </c>
      <c r="C44" s="284"/>
      <c r="D44" s="284"/>
      <c r="E44" s="284"/>
      <c r="F44" s="284"/>
      <c r="G44" s="284"/>
      <c r="H44" s="284"/>
      <c r="I44" s="284"/>
      <c r="J44" s="85"/>
      <c r="K44" s="85"/>
      <c r="L44" s="85"/>
      <c r="M44" s="84"/>
    </row>
    <row r="45" spans="1:13" ht="12.75">
      <c r="A45" s="89"/>
      <c r="B45" s="284"/>
      <c r="C45" s="284"/>
      <c r="D45" s="284"/>
      <c r="E45" s="284"/>
      <c r="F45" s="284"/>
      <c r="G45" s="284"/>
      <c r="H45" s="284"/>
      <c r="I45" s="284"/>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99</v>
      </c>
      <c r="B49" s="133" t="str">
        <f>+'Check Sheet'!$B$52</f>
        <v>Abby Christensen, Revenue Share Administrator </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100</v>
      </c>
      <c r="B51" s="228">
        <f>+'Check Sheet'!$B$54</f>
        <v>42166</v>
      </c>
      <c r="C51" s="228">
        <f>+'Check Sheet'!C50</f>
        <v>0</v>
      </c>
      <c r="D51" s="129"/>
      <c r="E51" s="82"/>
      <c r="F51" s="82"/>
      <c r="G51" s="82"/>
      <c r="K51" s="72" t="s">
        <v>143</v>
      </c>
      <c r="L51" s="229">
        <f>+'Check Sheet'!$I$54</f>
        <v>42217</v>
      </c>
      <c r="M51" s="230">
        <f>+'Check Sheet'!L50</f>
        <v>0</v>
      </c>
    </row>
    <row r="52" spans="1:13" ht="12.75">
      <c r="A52" s="231" t="s">
        <v>17</v>
      </c>
      <c r="B52" s="232"/>
      <c r="C52" s="232"/>
      <c r="D52" s="232"/>
      <c r="E52" s="232"/>
      <c r="F52" s="232"/>
      <c r="G52" s="232"/>
      <c r="H52" s="232"/>
      <c r="I52" s="232"/>
      <c r="J52" s="232"/>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266</v>
      </c>
      <c r="I2" s="132" t="s">
        <v>241</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98" t="s">
        <v>187</v>
      </c>
      <c r="B7" s="225"/>
      <c r="C7" s="225"/>
      <c r="D7" s="225"/>
      <c r="E7" s="225"/>
      <c r="F7" s="225"/>
      <c r="G7" s="225"/>
      <c r="H7" s="225"/>
      <c r="I7" s="225"/>
      <c r="J7" s="227"/>
    </row>
    <row r="8" spans="1:10" ht="12.75">
      <c r="A8" s="299" t="s">
        <v>188</v>
      </c>
      <c r="B8" s="300"/>
      <c r="C8" s="300"/>
      <c r="D8" s="300"/>
      <c r="E8" s="300"/>
      <c r="F8" s="300"/>
      <c r="G8" s="300"/>
      <c r="H8" s="300"/>
      <c r="I8" s="300"/>
      <c r="J8" s="301"/>
    </row>
    <row r="9" spans="1:10" ht="12.75">
      <c r="A9" s="315" t="s">
        <v>189</v>
      </c>
      <c r="B9" s="336"/>
      <c r="C9" s="336"/>
      <c r="D9" s="336"/>
      <c r="E9" s="336"/>
      <c r="F9" s="336"/>
      <c r="G9" s="336"/>
      <c r="H9" s="336"/>
      <c r="I9" s="336"/>
      <c r="J9" s="337"/>
    </row>
    <row r="10" spans="1:10" ht="12.75">
      <c r="A10" s="315" t="s">
        <v>126</v>
      </c>
      <c r="B10" s="300"/>
      <c r="C10" s="300"/>
      <c r="D10" s="300"/>
      <c r="E10" s="300"/>
      <c r="F10" s="300"/>
      <c r="G10" s="300"/>
      <c r="H10" s="300"/>
      <c r="I10" s="300"/>
      <c r="J10" s="301"/>
    </row>
    <row r="11" spans="1:10" ht="12.75">
      <c r="A11" s="86"/>
      <c r="B11" s="85"/>
      <c r="C11" s="85"/>
      <c r="D11" s="85"/>
      <c r="E11" s="85"/>
      <c r="F11" s="85"/>
      <c r="G11" s="85"/>
      <c r="H11" s="85"/>
      <c r="I11" s="85"/>
      <c r="J11" s="84"/>
    </row>
    <row r="12" spans="1:10" ht="12.75">
      <c r="A12" s="111" t="s">
        <v>127</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02" t="s">
        <v>129</v>
      </c>
      <c r="E14" s="251"/>
      <c r="F14" s="251"/>
      <c r="G14" s="251"/>
      <c r="H14" s="251"/>
      <c r="I14" s="251"/>
      <c r="J14" s="252"/>
    </row>
    <row r="15" spans="1:10" ht="12.75">
      <c r="A15" s="109" t="s">
        <v>130</v>
      </c>
      <c r="B15" s="108"/>
      <c r="C15" s="107"/>
      <c r="D15" s="122" t="s">
        <v>190</v>
      </c>
      <c r="E15" s="122" t="s">
        <v>191</v>
      </c>
      <c r="F15" s="122" t="s">
        <v>192</v>
      </c>
      <c r="G15" s="116"/>
      <c r="H15" s="116"/>
      <c r="I15" s="116"/>
      <c r="J15" s="116"/>
    </row>
    <row r="16" spans="1:10" ht="12.75">
      <c r="A16" s="123" t="s">
        <v>132</v>
      </c>
      <c r="B16" s="98"/>
      <c r="C16" s="97"/>
      <c r="D16" s="163" t="str">
        <f>'Item 240'!$D$16</f>
        <v>$3.38 (A)</v>
      </c>
      <c r="E16" s="96"/>
      <c r="F16" s="96"/>
      <c r="G16" s="116"/>
      <c r="H16" s="116"/>
      <c r="I16" s="116"/>
      <c r="J16" s="116"/>
    </row>
    <row r="17" spans="1:10" ht="12.75">
      <c r="A17" s="105" t="s">
        <v>133</v>
      </c>
      <c r="B17" s="98"/>
      <c r="C17" s="97"/>
      <c r="D17" s="163" t="str">
        <f>'Item 240'!$D$16</f>
        <v>$3.38 (A)</v>
      </c>
      <c r="E17" s="96"/>
      <c r="F17" s="96"/>
      <c r="G17" s="116"/>
      <c r="H17" s="116"/>
      <c r="I17" s="116"/>
      <c r="J17" s="116"/>
    </row>
    <row r="18" spans="1:12" ht="12.75">
      <c r="A18" s="105" t="s">
        <v>134</v>
      </c>
      <c r="B18" s="98"/>
      <c r="C18" s="97"/>
      <c r="D18" s="158" t="str">
        <f>TEXT(L18*(1+'[2]LG Garbage'!$G$6),"$0.00")&amp;" (A)"</f>
        <v>$7.27 (A)</v>
      </c>
      <c r="E18" s="96"/>
      <c r="F18" s="96"/>
      <c r="G18" s="116"/>
      <c r="H18" s="116"/>
      <c r="I18" s="116"/>
      <c r="J18" s="116"/>
      <c r="L18" s="80">
        <v>6.89</v>
      </c>
    </row>
    <row r="19" spans="1:10" ht="12.75">
      <c r="A19" s="105" t="s">
        <v>74</v>
      </c>
      <c r="B19" s="104"/>
      <c r="C19" s="103"/>
      <c r="D19" s="96"/>
      <c r="E19" s="96"/>
      <c r="F19" s="96"/>
      <c r="G19" s="116"/>
      <c r="H19" s="116"/>
      <c r="I19" s="116"/>
      <c r="J19" s="116"/>
    </row>
    <row r="20" spans="1:10" ht="12.75">
      <c r="A20" s="102" t="s">
        <v>135</v>
      </c>
      <c r="B20" s="98"/>
      <c r="C20" s="97"/>
      <c r="D20" s="85"/>
      <c r="E20" s="85"/>
      <c r="F20" s="85"/>
      <c r="G20" s="85"/>
      <c r="H20" s="85"/>
      <c r="I20" s="85"/>
      <c r="J20" s="84"/>
    </row>
    <row r="21" spans="1:10" ht="12.75">
      <c r="A21" s="99" t="s">
        <v>77</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137</v>
      </c>
      <c r="B24" s="88" t="s">
        <v>138</v>
      </c>
      <c r="C24" s="85"/>
      <c r="D24" s="85"/>
      <c r="E24" s="85"/>
      <c r="F24" s="85"/>
      <c r="G24" s="85"/>
      <c r="H24" s="85"/>
      <c r="I24" s="85"/>
      <c r="J24" s="84"/>
    </row>
    <row r="25" spans="1:10" ht="12.75">
      <c r="A25" s="89"/>
      <c r="B25" s="88" t="s">
        <v>139</v>
      </c>
      <c r="C25" s="85"/>
      <c r="D25" s="85"/>
      <c r="E25" s="85"/>
      <c r="F25" s="85"/>
      <c r="G25" s="85"/>
      <c r="H25" s="85"/>
      <c r="I25" s="85"/>
      <c r="J25" s="84"/>
    </row>
    <row r="26" spans="1:10" ht="12.75">
      <c r="A26" s="89"/>
      <c r="B26" s="88" t="s">
        <v>140</v>
      </c>
      <c r="C26" s="85"/>
      <c r="D26" s="85"/>
      <c r="E26" s="85"/>
      <c r="F26" s="85"/>
      <c r="G26" s="85"/>
      <c r="H26" s="85"/>
      <c r="I26" s="85"/>
      <c r="J26" s="84"/>
    </row>
    <row r="27" spans="1:10" ht="12.75">
      <c r="A27" s="89"/>
      <c r="B27" s="88" t="s">
        <v>141</v>
      </c>
      <c r="C27" s="85"/>
      <c r="D27" s="85"/>
      <c r="E27" s="85"/>
      <c r="F27" s="85"/>
      <c r="G27" s="85"/>
      <c r="H27" s="85"/>
      <c r="I27" s="85"/>
      <c r="J27" s="84"/>
    </row>
    <row r="28" spans="1:10" ht="12.75">
      <c r="A28" s="89"/>
      <c r="B28" s="88"/>
      <c r="C28" s="85"/>
      <c r="D28" s="85"/>
      <c r="E28" s="85"/>
      <c r="F28" s="85"/>
      <c r="G28" s="85"/>
      <c r="H28" s="85"/>
      <c r="I28" s="85"/>
      <c r="J28" s="84"/>
    </row>
    <row r="29" spans="1:10" ht="12.75">
      <c r="A29" s="94" t="s">
        <v>123</v>
      </c>
      <c r="B29" s="91" t="s">
        <v>123</v>
      </c>
      <c r="C29" s="90"/>
      <c r="D29" s="90"/>
      <c r="E29" s="90"/>
      <c r="F29" s="90"/>
      <c r="G29" s="90"/>
      <c r="H29" s="90"/>
      <c r="I29" s="90"/>
      <c r="J29" s="93"/>
    </row>
    <row r="30" spans="1:10" ht="12.75">
      <c r="A30" s="89"/>
      <c r="B30" s="88" t="s">
        <v>123</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122</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284" t="str">
        <f>+'Item 106, page 1 '!$B$46</f>
        <v>A gate obstruction charge of $1.51 (A) will be assessed per pick up for opening, unlocking, or closing gates, or moving obstructions in order to pick up solid waste. (C)</v>
      </c>
      <c r="C35" s="284"/>
      <c r="D35" s="284"/>
      <c r="E35" s="284"/>
      <c r="F35" s="284"/>
      <c r="G35" s="284"/>
      <c r="H35" s="284"/>
      <c r="I35" s="284"/>
      <c r="J35" s="84"/>
    </row>
    <row r="36" spans="1:10" ht="12.75">
      <c r="A36" s="89"/>
      <c r="B36" s="284"/>
      <c r="C36" s="284"/>
      <c r="D36" s="284"/>
      <c r="E36" s="284"/>
      <c r="F36" s="284"/>
      <c r="G36" s="284"/>
      <c r="H36" s="284"/>
      <c r="I36" s="284"/>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Christensen,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28">
        <f>+'Check Sheet'!$B$54</f>
        <v>42166</v>
      </c>
      <c r="C52" s="228">
        <f>+'Check Sheet'!C51</f>
        <v>0</v>
      </c>
      <c r="D52" s="82"/>
      <c r="E52" s="82"/>
      <c r="F52" s="82"/>
      <c r="H52" s="72" t="s">
        <v>143</v>
      </c>
      <c r="I52" s="229">
        <f>+'Check Sheet'!$I$54</f>
        <v>42217</v>
      </c>
      <c r="J52" s="230">
        <f>+'Check Sheet'!I51</f>
        <v>0</v>
      </c>
    </row>
    <row r="53" spans="1:10" ht="12.75">
      <c r="A53" s="231" t="s">
        <v>17</v>
      </c>
      <c r="B53" s="232"/>
      <c r="C53" s="232"/>
      <c r="D53" s="232"/>
      <c r="E53" s="232"/>
      <c r="F53" s="232"/>
      <c r="G53" s="232"/>
      <c r="H53" s="232"/>
      <c r="I53" s="232"/>
      <c r="J53" s="233"/>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244</v>
      </c>
      <c r="I2" s="132" t="s">
        <v>245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98" t="s">
        <v>193</v>
      </c>
      <c r="B7" s="225"/>
      <c r="C7" s="225"/>
      <c r="D7" s="225"/>
      <c r="E7" s="225"/>
      <c r="F7" s="225"/>
      <c r="G7" s="225"/>
      <c r="H7" s="225"/>
      <c r="I7" s="225"/>
      <c r="J7" s="227"/>
    </row>
    <row r="8" spans="1:10" ht="12.75">
      <c r="A8" s="299" t="s">
        <v>194</v>
      </c>
      <c r="B8" s="300"/>
      <c r="C8" s="300"/>
      <c r="D8" s="300"/>
      <c r="E8" s="300"/>
      <c r="F8" s="300"/>
      <c r="G8" s="300"/>
      <c r="H8" s="300"/>
      <c r="I8" s="300"/>
      <c r="J8" s="301"/>
    </row>
    <row r="9" spans="1:10" ht="12.75">
      <c r="A9" s="315" t="s">
        <v>126</v>
      </c>
      <c r="B9" s="300"/>
      <c r="C9" s="300"/>
      <c r="D9" s="300"/>
      <c r="E9" s="300"/>
      <c r="F9" s="300"/>
      <c r="G9" s="300"/>
      <c r="H9" s="300"/>
      <c r="I9" s="300"/>
      <c r="J9" s="301"/>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128</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02" t="s">
        <v>129</v>
      </c>
      <c r="E15" s="251"/>
      <c r="F15" s="251"/>
      <c r="G15" s="251"/>
      <c r="H15" s="251"/>
      <c r="I15" s="251"/>
      <c r="J15" s="252"/>
    </row>
    <row r="16" spans="1:10" ht="12.75">
      <c r="A16" s="109" t="s">
        <v>130</v>
      </c>
      <c r="B16" s="108"/>
      <c r="C16" s="107"/>
      <c r="D16" s="116"/>
      <c r="E16" s="116"/>
      <c r="F16" s="116" t="s">
        <v>66</v>
      </c>
      <c r="G16" s="116" t="s">
        <v>67</v>
      </c>
      <c r="H16" s="116" t="s">
        <v>68</v>
      </c>
      <c r="I16" s="116"/>
      <c r="J16" s="116"/>
    </row>
    <row r="17" spans="1:10" ht="12.75">
      <c r="A17" s="99" t="s">
        <v>131</v>
      </c>
      <c r="B17" s="98"/>
      <c r="C17" s="97"/>
      <c r="D17" s="116"/>
      <c r="E17" s="116"/>
      <c r="F17" s="116"/>
      <c r="G17" s="116"/>
      <c r="H17" s="116"/>
      <c r="I17" s="116"/>
      <c r="J17" s="116"/>
    </row>
    <row r="18" spans="1:10" ht="12.75">
      <c r="A18" s="99" t="s">
        <v>132</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133</v>
      </c>
      <c r="B19" s="98"/>
      <c r="C19" s="97"/>
      <c r="D19" s="116"/>
      <c r="E19" s="96"/>
      <c r="F19" s="163" t="str">
        <f>F18</f>
        <v>$158.14 (A)</v>
      </c>
      <c r="G19" s="163" t="str">
        <f>G18</f>
        <v>$275.55 (A)</v>
      </c>
      <c r="H19" s="163" t="str">
        <f>H18</f>
        <v>$352.91 (A)</v>
      </c>
      <c r="I19" s="96"/>
      <c r="J19" s="116"/>
    </row>
    <row r="20" spans="1:14" ht="12.75">
      <c r="A20" s="105" t="s">
        <v>134</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135</v>
      </c>
      <c r="B21" s="98"/>
      <c r="C21" s="97"/>
      <c r="D21" s="85"/>
      <c r="E21" s="85"/>
      <c r="F21" s="85"/>
      <c r="G21" s="85"/>
      <c r="H21" s="85"/>
      <c r="I21" s="85"/>
      <c r="J21" s="84"/>
    </row>
    <row r="22" spans="1:10" ht="12.75">
      <c r="A22" s="99" t="s">
        <v>76</v>
      </c>
      <c r="B22" s="98"/>
      <c r="C22" s="97"/>
      <c r="D22" s="116"/>
      <c r="E22" s="116"/>
      <c r="F22" s="116"/>
      <c r="G22" s="116"/>
      <c r="H22" s="116"/>
      <c r="I22" s="116"/>
      <c r="J22" s="116"/>
    </row>
    <row r="23" spans="1:10" ht="12.75">
      <c r="A23" s="99" t="s">
        <v>77</v>
      </c>
      <c r="B23" s="98"/>
      <c r="C23" s="97"/>
      <c r="D23" s="116"/>
      <c r="E23" s="116"/>
      <c r="F23" s="116"/>
      <c r="G23" s="116"/>
      <c r="H23" s="116"/>
      <c r="I23" s="116"/>
      <c r="J23" s="116"/>
    </row>
    <row r="24" spans="1:10" ht="12.75">
      <c r="A24" s="99" t="s">
        <v>136</v>
      </c>
      <c r="B24" s="98"/>
      <c r="C24" s="97"/>
      <c r="D24" s="116"/>
      <c r="E24" s="116"/>
      <c r="F24" s="116"/>
      <c r="G24" s="116"/>
      <c r="H24" s="116"/>
      <c r="I24" s="116"/>
      <c r="J24" s="116"/>
    </row>
    <row r="25" spans="1:10" ht="12.75">
      <c r="A25" s="99" t="s">
        <v>79</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137</v>
      </c>
      <c r="B28" s="88" t="s">
        <v>138</v>
      </c>
      <c r="C28" s="85"/>
      <c r="D28" s="85"/>
      <c r="E28" s="85"/>
      <c r="F28" s="85"/>
      <c r="G28" s="85"/>
      <c r="H28" s="85"/>
      <c r="I28" s="85"/>
      <c r="J28" s="84"/>
    </row>
    <row r="29" spans="1:10" ht="12.75">
      <c r="A29" s="89"/>
      <c r="B29" s="88" t="s">
        <v>139</v>
      </c>
      <c r="C29" s="85"/>
      <c r="D29" s="85"/>
      <c r="E29" s="85"/>
      <c r="F29" s="85"/>
      <c r="G29" s="85"/>
      <c r="H29" s="85"/>
      <c r="I29" s="85"/>
      <c r="J29" s="84"/>
    </row>
    <row r="30" spans="1:10" ht="12.75">
      <c r="A30" s="89"/>
      <c r="B30" s="88" t="s">
        <v>140</v>
      </c>
      <c r="C30" s="85"/>
      <c r="D30" s="85"/>
      <c r="E30" s="85"/>
      <c r="F30" s="85"/>
      <c r="G30" s="85"/>
      <c r="H30" s="85"/>
      <c r="I30" s="85"/>
      <c r="J30" s="84"/>
    </row>
    <row r="31" spans="1:10" ht="12.75">
      <c r="A31" s="89"/>
      <c r="B31" s="88" t="s">
        <v>141</v>
      </c>
      <c r="C31" s="85"/>
      <c r="D31" s="85"/>
      <c r="E31" s="85"/>
      <c r="F31" s="85"/>
      <c r="G31" s="85"/>
      <c r="H31" s="85"/>
      <c r="I31" s="85"/>
      <c r="J31" s="84"/>
    </row>
    <row r="32" spans="1:10" ht="12.75">
      <c r="A32" s="89"/>
      <c r="B32" s="88"/>
      <c r="C32" s="85"/>
      <c r="D32" s="85"/>
      <c r="E32" s="85"/>
      <c r="F32" s="85"/>
      <c r="G32" s="85"/>
      <c r="H32" s="85"/>
      <c r="I32" s="85"/>
      <c r="J32" s="84"/>
    </row>
    <row r="33" spans="1:10" ht="12.75">
      <c r="A33" s="120" t="s">
        <v>81</v>
      </c>
      <c r="B33" s="121" t="s">
        <v>120</v>
      </c>
      <c r="C33" s="90"/>
      <c r="D33" s="90"/>
      <c r="E33" s="90"/>
      <c r="F33" s="90"/>
      <c r="G33" s="90"/>
      <c r="H33" s="90"/>
      <c r="I33" s="90"/>
      <c r="J33" s="93"/>
    </row>
    <row r="34" spans="1:10" ht="12.75">
      <c r="A34" s="89"/>
      <c r="B34" s="88" t="s">
        <v>121</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122</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284" t="str">
        <f>+'Item 106, page 1 '!$B$46</f>
        <v>A gate obstruction charge of $1.51 (A) will be assessed per pick up for opening, unlocking, or closing gates, or moving obstructions in order to pick up solid waste. (C)</v>
      </c>
      <c r="C39" s="284"/>
      <c r="D39" s="284"/>
      <c r="E39" s="284"/>
      <c r="F39" s="284"/>
      <c r="G39" s="284"/>
      <c r="H39" s="284"/>
      <c r="I39" s="284"/>
      <c r="J39" s="84"/>
    </row>
    <row r="40" spans="1:10" ht="12.75">
      <c r="A40" s="89"/>
      <c r="B40" s="284"/>
      <c r="C40" s="284"/>
      <c r="D40" s="284"/>
      <c r="E40" s="284"/>
      <c r="F40" s="284"/>
      <c r="G40" s="284"/>
      <c r="H40" s="284"/>
      <c r="I40" s="284"/>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33" t="str">
        <f>+'Check Sheet'!$B$52</f>
        <v>Abby Christensen, Revenue Share Administrator </v>
      </c>
      <c r="C54" s="1"/>
      <c r="D54" s="85"/>
      <c r="E54" s="85"/>
      <c r="F54" s="85"/>
      <c r="G54" s="85"/>
      <c r="H54" s="85"/>
      <c r="I54" s="85"/>
      <c r="J54" s="84"/>
    </row>
    <row r="55" spans="1:10" ht="12.75">
      <c r="A55" s="23"/>
      <c r="B55" s="1"/>
      <c r="C55" s="1"/>
      <c r="D55" s="85"/>
      <c r="E55" s="85"/>
      <c r="F55" s="85"/>
      <c r="J55" s="84"/>
    </row>
    <row r="56" spans="1:10" ht="12.75">
      <c r="A56" s="26" t="s">
        <v>100</v>
      </c>
      <c r="B56" s="228">
        <f>+'Check Sheet'!$B$54</f>
        <v>42166</v>
      </c>
      <c r="C56" s="228">
        <f>+'Check Sheet'!C55</f>
        <v>0</v>
      </c>
      <c r="D56" s="82"/>
      <c r="E56" s="82"/>
      <c r="F56" s="82"/>
      <c r="H56" s="72" t="s">
        <v>143</v>
      </c>
      <c r="I56" s="229">
        <f>+'Check Sheet'!$I$54</f>
        <v>42217</v>
      </c>
      <c r="J56" s="230">
        <f>+'Check Sheet'!I55</f>
        <v>0</v>
      </c>
    </row>
    <row r="57" spans="1:10" ht="12.75">
      <c r="A57" s="231" t="s">
        <v>17</v>
      </c>
      <c r="B57" s="232"/>
      <c r="C57" s="232"/>
      <c r="D57" s="232"/>
      <c r="E57" s="232"/>
      <c r="F57" s="232"/>
      <c r="G57" s="232"/>
      <c r="H57" s="232"/>
      <c r="I57" s="232"/>
      <c r="J57" s="233"/>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265</v>
      </c>
      <c r="I2" s="132" t="s">
        <v>243</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98" t="s">
        <v>225</v>
      </c>
      <c r="B7" s="225"/>
      <c r="C7" s="225"/>
      <c r="D7" s="225"/>
      <c r="E7" s="225"/>
      <c r="F7" s="225"/>
      <c r="G7" s="225"/>
      <c r="H7" s="225"/>
      <c r="I7" s="225"/>
      <c r="J7" s="227"/>
    </row>
    <row r="8" spans="1:10" ht="12.75">
      <c r="A8" s="299" t="s">
        <v>226</v>
      </c>
      <c r="B8" s="300"/>
      <c r="C8" s="300"/>
      <c r="D8" s="300"/>
      <c r="E8" s="300"/>
      <c r="F8" s="300"/>
      <c r="G8" s="300"/>
      <c r="H8" s="300"/>
      <c r="I8" s="300"/>
      <c r="J8" s="301"/>
    </row>
    <row r="9" spans="1:10" ht="12.75">
      <c r="A9" s="299" t="s">
        <v>167</v>
      </c>
      <c r="B9" s="300"/>
      <c r="C9" s="300"/>
      <c r="D9" s="300"/>
      <c r="E9" s="300"/>
      <c r="F9" s="300"/>
      <c r="G9" s="300"/>
      <c r="H9" s="300"/>
      <c r="I9" s="300"/>
      <c r="J9" s="301"/>
    </row>
    <row r="10" spans="1:10" ht="12.75">
      <c r="A10" s="86"/>
      <c r="B10" s="85"/>
      <c r="C10" s="85"/>
      <c r="D10" s="85"/>
      <c r="E10" s="85"/>
      <c r="F10" s="85"/>
      <c r="G10" s="85"/>
      <c r="H10" s="85"/>
      <c r="I10" s="85"/>
      <c r="J10" s="84"/>
    </row>
    <row r="11" spans="1:10" ht="12.75">
      <c r="A11" s="86" t="s">
        <v>227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02" t="s">
        <v>129</v>
      </c>
      <c r="E13" s="251"/>
      <c r="F13" s="251"/>
      <c r="G13" s="251"/>
      <c r="H13" s="251"/>
      <c r="I13" s="251"/>
      <c r="J13" s="252"/>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132</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133</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134</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135</v>
      </c>
      <c r="B19" s="98"/>
      <c r="C19" s="97"/>
      <c r="D19" s="85"/>
      <c r="E19" s="85"/>
      <c r="F19" s="85"/>
      <c r="G19" s="85"/>
      <c r="H19" s="85"/>
      <c r="I19" s="85"/>
      <c r="J19" s="84"/>
    </row>
    <row r="20" spans="1:10" ht="12.75">
      <c r="A20" s="99" t="s">
        <v>76</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77</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123</v>
      </c>
    </row>
    <row r="22" spans="1:10" ht="12.75">
      <c r="A22" s="99" t="s">
        <v>136</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165" t="str">
        <f>'Item 110'!B23</f>
        <v>to the disposal site.  Excess miles will be charged for at $2.00 (A)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228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t="s">
        <v>83</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229</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186</v>
      </c>
      <c r="C45" s="85"/>
      <c r="D45" s="85"/>
      <c r="E45" s="85"/>
      <c r="F45" s="85"/>
      <c r="G45" s="85"/>
      <c r="H45" s="85"/>
      <c r="I45" s="85"/>
      <c r="J45" s="84"/>
    </row>
    <row r="46" spans="1:10" ht="12.75">
      <c r="A46" s="86"/>
      <c r="B46" s="85"/>
      <c r="C46" s="85"/>
      <c r="D46" s="85"/>
      <c r="E46" s="85"/>
      <c r="F46" s="85"/>
      <c r="G46" s="85"/>
      <c r="H46" s="85"/>
      <c r="I46" s="85"/>
      <c r="J46" s="84"/>
    </row>
    <row r="47" spans="2:10" ht="12.75">
      <c r="B47" s="284" t="str">
        <f>+'Item 106, page 1 '!$B$46</f>
        <v>A gate obstruction charge of $1.51 (A) will be assessed per pick up for opening, unlocking, or closing gates, or moving obstructions in order to pick up solid waste. (C)</v>
      </c>
      <c r="C47" s="284"/>
      <c r="D47" s="284"/>
      <c r="E47" s="284"/>
      <c r="F47" s="284"/>
      <c r="G47" s="284"/>
      <c r="H47" s="284"/>
      <c r="I47" s="284"/>
      <c r="J47" s="84"/>
    </row>
    <row r="48" spans="1:10" ht="12.75">
      <c r="A48" s="86"/>
      <c r="B48" s="284"/>
      <c r="C48" s="284"/>
      <c r="D48" s="284"/>
      <c r="E48" s="284"/>
      <c r="F48" s="284"/>
      <c r="G48" s="284"/>
      <c r="H48" s="284"/>
      <c r="I48" s="284"/>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265</v>
      </c>
      <c r="I2" s="88" t="s">
        <v>242</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98" t="s">
        <v>230</v>
      </c>
      <c r="B7" s="225"/>
      <c r="C7" s="225"/>
      <c r="D7" s="225"/>
      <c r="E7" s="225"/>
      <c r="F7" s="225"/>
      <c r="G7" s="225"/>
      <c r="H7" s="225"/>
      <c r="I7" s="225"/>
      <c r="J7" s="227"/>
    </row>
    <row r="8" spans="1:10" ht="12.75">
      <c r="A8" s="299" t="s">
        <v>194</v>
      </c>
      <c r="B8" s="300"/>
      <c r="C8" s="300"/>
      <c r="D8" s="300"/>
      <c r="E8" s="300"/>
      <c r="F8" s="300"/>
      <c r="G8" s="300"/>
      <c r="H8" s="300"/>
      <c r="I8" s="300"/>
      <c r="J8" s="301"/>
    </row>
    <row r="9" spans="1:10" ht="12.75">
      <c r="A9" s="299" t="s">
        <v>167</v>
      </c>
      <c r="B9" s="300"/>
      <c r="C9" s="300"/>
      <c r="D9" s="300"/>
      <c r="E9" s="300"/>
      <c r="F9" s="300"/>
      <c r="G9" s="300"/>
      <c r="H9" s="300"/>
      <c r="I9" s="300"/>
      <c r="J9" s="301"/>
    </row>
    <row r="10" spans="1:10" ht="12.75">
      <c r="A10" s="86"/>
      <c r="B10" s="85"/>
      <c r="C10" s="85"/>
      <c r="D10" s="85"/>
      <c r="E10" s="85"/>
      <c r="F10" s="85"/>
      <c r="G10" s="85"/>
      <c r="H10" s="85"/>
      <c r="I10" s="85"/>
      <c r="J10" s="84"/>
    </row>
    <row r="11" spans="1:10" ht="12.75">
      <c r="A11" s="86" t="s">
        <v>231</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02" t="s">
        <v>129</v>
      </c>
      <c r="E13" s="251"/>
      <c r="F13" s="251"/>
      <c r="G13" s="251"/>
      <c r="H13" s="251"/>
      <c r="I13" s="251"/>
      <c r="J13" s="252"/>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133</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165" t="str">
        <f>'Item 260'!B28</f>
        <v>to the disposal site.  Excess miles will be charged for at $2.00 (A) per mile or fraction of a</v>
      </c>
      <c r="C23" s="85"/>
      <c r="D23" s="85"/>
      <c r="E23" s="85"/>
      <c r="F23" s="85"/>
      <c r="G23" s="85"/>
      <c r="H23" s="85"/>
      <c r="I23" s="85"/>
      <c r="J23" s="84" t="s">
        <v>123</v>
      </c>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232</v>
      </c>
      <c r="C26" s="90"/>
      <c r="D26" s="90"/>
      <c r="E26" s="90"/>
      <c r="F26" s="90"/>
      <c r="G26" s="90"/>
      <c r="H26" s="90"/>
      <c r="I26" s="90"/>
      <c r="J26" s="93"/>
    </row>
    <row r="27" spans="1:10" ht="12.75">
      <c r="A27" s="89"/>
      <c r="B27" s="88" t="s">
        <v>123</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229</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186</v>
      </c>
      <c r="C32" s="85"/>
      <c r="D32" s="85"/>
      <c r="E32" s="85"/>
      <c r="F32" s="85"/>
      <c r="G32" s="85"/>
      <c r="H32" s="85"/>
      <c r="I32" s="85"/>
      <c r="J32" s="84"/>
    </row>
    <row r="33" spans="1:10" ht="12.75">
      <c r="A33" s="86"/>
      <c r="B33" s="284" t="str">
        <f>+'Item 106, page 1 '!$B$46</f>
        <v>A gate obstruction charge of $1.51 (A) will be assessed per pick up for opening, unlocking, or closing gates, or moving obstructions in order to pick up solid waste. (C)</v>
      </c>
      <c r="C33" s="284"/>
      <c r="D33" s="284"/>
      <c r="E33" s="284"/>
      <c r="F33" s="284"/>
      <c r="G33" s="284"/>
      <c r="H33" s="284"/>
      <c r="I33" s="284"/>
      <c r="J33" s="84"/>
    </row>
    <row r="34" spans="1:10" ht="12.75">
      <c r="A34" s="89"/>
      <c r="B34" s="284"/>
      <c r="C34" s="284"/>
      <c r="D34" s="284"/>
      <c r="E34" s="284"/>
      <c r="F34" s="284"/>
      <c r="G34" s="284"/>
      <c r="H34" s="284"/>
      <c r="I34" s="284"/>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99</v>
      </c>
      <c r="B47" s="133" t="str">
        <f>+'Check Sheet'!$B$52</f>
        <v>Abby Christensen, Revenue Share Administrator </v>
      </c>
      <c r="C47" s="1"/>
      <c r="D47" s="85"/>
      <c r="E47" s="85"/>
      <c r="F47" s="85"/>
      <c r="G47" s="85"/>
      <c r="H47" s="85"/>
      <c r="I47" s="85"/>
      <c r="J47" s="84"/>
    </row>
    <row r="48" spans="1:15" ht="12.75">
      <c r="A48" s="23"/>
      <c r="B48" s="1"/>
      <c r="C48" s="1"/>
      <c r="D48" s="85"/>
      <c r="E48" s="85"/>
      <c r="F48" s="85"/>
      <c r="J48" s="84"/>
      <c r="O48" s="130"/>
    </row>
    <row r="49" spans="1:15" ht="12.75">
      <c r="A49" s="26" t="s">
        <v>100</v>
      </c>
      <c r="B49" s="228">
        <f>+'Check Sheet'!$B$54</f>
        <v>42166</v>
      </c>
      <c r="C49" s="228">
        <f>+'Check Sheet'!C48</f>
        <v>0</v>
      </c>
      <c r="D49" s="82"/>
      <c r="E49" s="82"/>
      <c r="F49" s="82"/>
      <c r="H49" s="72" t="s">
        <v>143</v>
      </c>
      <c r="I49" s="229">
        <f>+'Check Sheet'!$I$54</f>
        <v>42217</v>
      </c>
      <c r="J49" s="230">
        <f>+'Check Sheet'!I48</f>
        <v>0</v>
      </c>
      <c r="O49" s="130"/>
    </row>
    <row r="50" spans="1:15" ht="12.75">
      <c r="A50" s="231" t="s">
        <v>17</v>
      </c>
      <c r="B50" s="232"/>
      <c r="C50" s="232"/>
      <c r="D50" s="232"/>
      <c r="E50" s="232"/>
      <c r="F50" s="232"/>
      <c r="G50" s="232"/>
      <c r="H50" s="232"/>
      <c r="I50" s="232"/>
      <c r="J50" s="233"/>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287</v>
      </c>
      <c r="I2" s="132" t="s">
        <v>288</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289</v>
      </c>
      <c r="B7" s="225"/>
      <c r="C7" s="225"/>
      <c r="D7" s="225"/>
      <c r="E7" s="225"/>
      <c r="F7" s="225"/>
      <c r="G7" s="225"/>
      <c r="H7" s="225"/>
      <c r="I7" s="225"/>
      <c r="J7" s="22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58"/>
  <sheetViews>
    <sheetView showGridLines="0" tabSelected="1" zoomScalePageLayoutView="0" workbookViewId="0" topLeftCell="A1">
      <selection activeCell="Q19" sqref="Q19:W19"/>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352" t="s">
        <v>392</v>
      </c>
      <c r="H2" s="217" t="s">
        <v>92</v>
      </c>
      <c r="I2" s="217"/>
      <c r="J2" s="52">
        <v>1</v>
      </c>
    </row>
    <row r="3" spans="1:10" ht="12.75">
      <c r="A3" s="23"/>
      <c r="B3" s="1"/>
      <c r="C3" s="1"/>
      <c r="D3" s="1"/>
      <c r="E3" s="1"/>
      <c r="F3" s="1"/>
      <c r="G3" s="1"/>
      <c r="H3" s="1"/>
      <c r="I3" s="1"/>
      <c r="J3" s="25"/>
    </row>
    <row r="4" spans="1:10" ht="12.75">
      <c r="A4" s="23" t="s">
        <v>1</v>
      </c>
      <c r="B4" s="1"/>
      <c r="C4" s="1"/>
      <c r="D4" s="1" t="s">
        <v>146</v>
      </c>
      <c r="E4" s="1"/>
      <c r="F4" s="1"/>
      <c r="G4" s="1"/>
      <c r="H4" s="1"/>
      <c r="I4" s="1"/>
      <c r="J4" s="25"/>
    </row>
    <row r="5" spans="1:10" ht="12.75">
      <c r="A5" s="26" t="s">
        <v>2</v>
      </c>
      <c r="B5" s="27"/>
      <c r="C5" s="27"/>
      <c r="D5" s="28" t="s">
        <v>359</v>
      </c>
      <c r="E5" s="27"/>
      <c r="F5" s="27"/>
      <c r="G5" s="27"/>
      <c r="H5" s="27"/>
      <c r="I5" s="27"/>
      <c r="J5" s="29"/>
    </row>
    <row r="6" spans="1:10" ht="12.75">
      <c r="A6" s="23"/>
      <c r="B6" s="1"/>
      <c r="C6" s="1"/>
      <c r="D6" s="1"/>
      <c r="E6" s="1"/>
      <c r="F6" s="1"/>
      <c r="G6" s="1"/>
      <c r="H6" s="1"/>
      <c r="I6" s="1"/>
      <c r="J6" s="25"/>
    </row>
    <row r="7" spans="1:10" ht="12.75">
      <c r="A7" s="23"/>
      <c r="B7" s="1"/>
      <c r="C7" s="217" t="s">
        <v>3</v>
      </c>
      <c r="D7" s="217"/>
      <c r="E7" s="217"/>
      <c r="F7" s="217"/>
      <c r="G7" s="217"/>
      <c r="H7" s="217"/>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93</v>
      </c>
      <c r="C15" s="4" t="s">
        <v>94</v>
      </c>
      <c r="D15" s="1"/>
      <c r="E15" s="4">
        <v>26</v>
      </c>
      <c r="F15" s="4">
        <v>1</v>
      </c>
      <c r="G15" s="1"/>
      <c r="H15" s="39"/>
      <c r="I15" s="39"/>
      <c r="J15" s="25"/>
    </row>
    <row r="16" spans="1:10" ht="12.75">
      <c r="A16" s="23"/>
      <c r="B16" s="4" t="s">
        <v>95</v>
      </c>
      <c r="C16" s="4" t="str">
        <f>LEFT(G2,2)</f>
        <v>29</v>
      </c>
      <c r="D16" s="1"/>
      <c r="E16" s="4" t="s">
        <v>261</v>
      </c>
      <c r="F16" s="4" t="str">
        <f>LEFT('Item 100, page 6b'!H2,1)</f>
        <v>1</v>
      </c>
      <c r="G16" s="1"/>
      <c r="H16" s="39"/>
      <c r="I16" s="39"/>
      <c r="J16" s="25"/>
    </row>
    <row r="17" spans="1:10" ht="12.75">
      <c r="A17" s="23"/>
      <c r="B17" s="4" t="s">
        <v>96</v>
      </c>
      <c r="C17" s="4" t="s">
        <v>94</v>
      </c>
      <c r="D17" s="1"/>
      <c r="E17" s="4">
        <v>27</v>
      </c>
      <c r="F17" s="4" t="str">
        <f>LEFT('Item 105, page 1'!H2,2)</f>
        <v>20</v>
      </c>
      <c r="G17" s="1"/>
      <c r="H17" s="39"/>
      <c r="I17" s="39"/>
      <c r="J17" s="25"/>
    </row>
    <row r="18" spans="1:10" ht="12.75">
      <c r="A18" s="23"/>
      <c r="B18" s="4" t="s">
        <v>97</v>
      </c>
      <c r="C18" s="4" t="s">
        <v>94</v>
      </c>
      <c r="D18" s="1"/>
      <c r="E18" s="4">
        <v>28</v>
      </c>
      <c r="F18" s="4" t="s">
        <v>94</v>
      </c>
      <c r="G18" s="1"/>
      <c r="H18" s="39"/>
      <c r="I18" s="39"/>
      <c r="J18" s="25"/>
    </row>
    <row r="19" spans="1:10" ht="12.75">
      <c r="A19" s="23"/>
      <c r="B19" s="4" t="s">
        <v>97</v>
      </c>
      <c r="C19" s="4" t="s">
        <v>94</v>
      </c>
      <c r="D19" s="1"/>
      <c r="E19" s="4">
        <v>29</v>
      </c>
      <c r="F19" s="4" t="s">
        <v>94</v>
      </c>
      <c r="G19" s="1"/>
      <c r="H19" s="39"/>
      <c r="I19" s="39"/>
      <c r="J19" s="25"/>
    </row>
    <row r="20" spans="1:16" ht="12.75">
      <c r="A20" s="23"/>
      <c r="B20" s="4" t="s">
        <v>12</v>
      </c>
      <c r="C20" s="4">
        <v>4</v>
      </c>
      <c r="D20" s="1"/>
      <c r="E20" s="4">
        <v>30</v>
      </c>
      <c r="F20" s="4" t="str">
        <f>LEFT('Item 106, page 1 '!H2,2)</f>
        <v>21</v>
      </c>
      <c r="G20" s="1"/>
      <c r="H20" s="39"/>
      <c r="I20" s="39"/>
      <c r="J20" s="25"/>
      <c r="L20" s="356"/>
      <c r="M20" s="356"/>
      <c r="N20" s="356"/>
      <c r="O20" s="356"/>
      <c r="P20" s="356"/>
    </row>
    <row r="21" spans="1:16" ht="12.75">
      <c r="A21" s="23"/>
      <c r="B21" s="4">
        <v>6</v>
      </c>
      <c r="C21" s="4" t="s">
        <v>94</v>
      </c>
      <c r="D21" s="1"/>
      <c r="E21" s="4">
        <v>31</v>
      </c>
      <c r="F21" s="4" t="str">
        <f>LEFT('Item 107'!H2,2)</f>
        <v>18</v>
      </c>
      <c r="G21" s="1"/>
      <c r="H21" s="39"/>
      <c r="I21" s="39"/>
      <c r="J21" s="25"/>
      <c r="L21" s="356"/>
      <c r="M21" s="356"/>
      <c r="N21" s="356"/>
      <c r="O21" s="356"/>
      <c r="P21" s="356"/>
    </row>
    <row r="22" spans="1:16" ht="12.75">
      <c r="A22" s="23"/>
      <c r="B22" s="4">
        <v>7</v>
      </c>
      <c r="C22" s="4" t="s">
        <v>94</v>
      </c>
      <c r="D22" s="1"/>
      <c r="E22" s="4">
        <v>32</v>
      </c>
      <c r="F22" s="4" t="str">
        <f>LEFT('Item 110'!H2,2)</f>
        <v>19</v>
      </c>
      <c r="G22" s="1"/>
      <c r="H22" s="39"/>
      <c r="I22" s="39"/>
      <c r="J22" s="25"/>
      <c r="L22" s="356"/>
      <c r="M22" s="356"/>
      <c r="N22" s="356"/>
      <c r="O22" s="356"/>
      <c r="P22" s="356"/>
    </row>
    <row r="23" spans="1:16" ht="12.75">
      <c r="A23" s="23"/>
      <c r="B23" s="4">
        <v>8</v>
      </c>
      <c r="C23" s="4">
        <v>1</v>
      </c>
      <c r="D23" s="1"/>
      <c r="E23" s="4">
        <v>33</v>
      </c>
      <c r="F23" s="4" t="str">
        <f>LEFT('Item 120,130,150'!H2,1)</f>
        <v>4</v>
      </c>
      <c r="G23" s="1"/>
      <c r="H23" s="39"/>
      <c r="I23" s="39"/>
      <c r="J23" s="25"/>
      <c r="L23" s="356"/>
      <c r="M23" s="356"/>
      <c r="N23" s="356"/>
      <c r="O23" s="356"/>
      <c r="P23" s="356"/>
    </row>
    <row r="24" spans="1:16" ht="12.75">
      <c r="A24" s="23"/>
      <c r="B24" s="4">
        <v>9</v>
      </c>
      <c r="C24" s="4" t="s">
        <v>94</v>
      </c>
      <c r="D24" s="1"/>
      <c r="E24" s="4">
        <v>34</v>
      </c>
      <c r="F24" s="4" t="s">
        <v>94</v>
      </c>
      <c r="G24" s="1"/>
      <c r="H24" s="39"/>
      <c r="I24" s="39"/>
      <c r="J24" s="25"/>
      <c r="L24" s="356"/>
      <c r="M24" s="356"/>
      <c r="N24" s="356"/>
      <c r="O24" s="356"/>
      <c r="P24" s="356"/>
    </row>
    <row r="25" spans="1:16" ht="12.75">
      <c r="A25" s="23"/>
      <c r="B25" s="4">
        <v>10</v>
      </c>
      <c r="C25" s="4" t="s">
        <v>94</v>
      </c>
      <c r="D25" s="1"/>
      <c r="E25" s="4">
        <v>35</v>
      </c>
      <c r="F25" s="4" t="s">
        <v>94</v>
      </c>
      <c r="G25" s="1"/>
      <c r="H25" s="39"/>
      <c r="I25" s="39"/>
      <c r="J25" s="25"/>
      <c r="L25" s="356"/>
      <c r="M25" s="356"/>
      <c r="N25" s="356"/>
      <c r="O25" s="356"/>
      <c r="P25" s="356"/>
    </row>
    <row r="26" spans="1:16" ht="12.75">
      <c r="A26" s="23"/>
      <c r="B26" s="4">
        <v>11</v>
      </c>
      <c r="C26" s="4" t="s">
        <v>94</v>
      </c>
      <c r="D26" s="1"/>
      <c r="E26" s="4">
        <v>36</v>
      </c>
      <c r="F26" s="4" t="str">
        <f>LEFT('Item 205'!$H$2,1)</f>
        <v>1</v>
      </c>
      <c r="G26" s="1"/>
      <c r="H26" s="39"/>
      <c r="I26" s="39"/>
      <c r="J26" s="25"/>
      <c r="L26" s="356"/>
      <c r="M26" s="356"/>
      <c r="N26" s="356"/>
      <c r="O26" s="356"/>
      <c r="P26" s="356"/>
    </row>
    <row r="27" spans="1:16" ht="12.75">
      <c r="A27" s="23"/>
      <c r="B27" s="4">
        <v>12</v>
      </c>
      <c r="C27" s="4" t="s">
        <v>94</v>
      </c>
      <c r="D27" s="1"/>
      <c r="E27" s="4">
        <v>37</v>
      </c>
      <c r="F27" s="4" t="s">
        <v>94</v>
      </c>
      <c r="G27" s="1"/>
      <c r="H27" s="39"/>
      <c r="I27" s="39"/>
      <c r="J27" s="25"/>
      <c r="L27" s="356"/>
      <c r="M27" s="356"/>
      <c r="N27" s="356"/>
      <c r="O27" s="356"/>
      <c r="P27" s="356"/>
    </row>
    <row r="28" spans="1:16" ht="12.75">
      <c r="A28" s="23"/>
      <c r="B28" s="4">
        <v>13</v>
      </c>
      <c r="C28" s="4">
        <v>1</v>
      </c>
      <c r="D28" s="1"/>
      <c r="E28" s="4">
        <v>38</v>
      </c>
      <c r="F28" s="4" t="str">
        <f>LEFT('Item 210'!$H$2,1)</f>
        <v>1</v>
      </c>
      <c r="G28" s="1"/>
      <c r="H28" s="39"/>
      <c r="I28" s="39"/>
      <c r="J28" s="25"/>
      <c r="L28" s="356"/>
      <c r="M28" s="356"/>
      <c r="N28" s="356"/>
      <c r="O28" s="356"/>
      <c r="P28" s="356"/>
    </row>
    <row r="29" spans="1:16" ht="12.75">
      <c r="A29" s="23"/>
      <c r="B29" s="4">
        <v>14</v>
      </c>
      <c r="C29" s="4" t="s">
        <v>94</v>
      </c>
      <c r="D29" s="1"/>
      <c r="E29" s="4">
        <v>39</v>
      </c>
      <c r="F29" s="4">
        <v>4</v>
      </c>
      <c r="G29" s="1"/>
      <c r="H29" s="39"/>
      <c r="I29" s="39"/>
      <c r="J29" s="25"/>
      <c r="L29" s="356"/>
      <c r="M29" s="356"/>
      <c r="N29" s="356"/>
      <c r="O29" s="356"/>
      <c r="P29" s="356"/>
    </row>
    <row r="30" spans="1:16" ht="12.75">
      <c r="A30" s="23"/>
      <c r="B30" s="4">
        <v>15</v>
      </c>
      <c r="C30" s="4" t="str">
        <f>LEFT('Item 52'!$H$2,1)</f>
        <v>1</v>
      </c>
      <c r="D30" s="1"/>
      <c r="E30" s="4">
        <v>40</v>
      </c>
      <c r="F30" s="4" t="str">
        <f>LEFT('Item 240'!K2,1)</f>
        <v>7</v>
      </c>
      <c r="G30" s="1"/>
      <c r="H30" s="39"/>
      <c r="I30" s="39"/>
      <c r="J30" s="25"/>
      <c r="L30" s="356"/>
      <c r="M30" s="356"/>
      <c r="N30" s="356"/>
      <c r="O30" s="356"/>
      <c r="P30" s="356"/>
    </row>
    <row r="31" spans="1:16" ht="12.75">
      <c r="A31" s="23"/>
      <c r="B31" s="4">
        <v>16</v>
      </c>
      <c r="C31" s="4" t="str">
        <f>LEFT('Item 55 &amp; 60'!H2,1)</f>
        <v>2</v>
      </c>
      <c r="D31" s="1"/>
      <c r="E31" s="4">
        <v>41</v>
      </c>
      <c r="F31" s="4" t="str">
        <f>LEFT('Item 245'!H2,1)</f>
        <v>7</v>
      </c>
      <c r="G31" s="1"/>
      <c r="H31" s="39"/>
      <c r="I31" s="39"/>
      <c r="J31" s="25"/>
      <c r="L31" s="356"/>
      <c r="M31" s="356"/>
      <c r="N31" s="356"/>
      <c r="O31" s="356"/>
      <c r="P31" s="356"/>
    </row>
    <row r="32" spans="1:16" ht="12.75">
      <c r="A32" s="23"/>
      <c r="B32" s="4">
        <v>17</v>
      </c>
      <c r="C32" s="4" t="str">
        <f>LEFT('Item 70'!H2,1)</f>
        <v>1</v>
      </c>
      <c r="D32" s="1"/>
      <c r="E32" s="4">
        <v>42</v>
      </c>
      <c r="F32" s="4" t="str">
        <f>LEFT('Item 255, page 1'!H2,1)</f>
        <v>7</v>
      </c>
      <c r="G32" s="1"/>
      <c r="H32" s="39"/>
      <c r="I32" s="39"/>
      <c r="J32" s="25"/>
      <c r="L32" s="356"/>
      <c r="M32" s="356"/>
      <c r="N32" s="356"/>
      <c r="O32" s="356"/>
      <c r="P32" s="356"/>
    </row>
    <row r="33" spans="1:16" ht="12.75">
      <c r="A33" s="23"/>
      <c r="B33" s="4">
        <v>18</v>
      </c>
      <c r="C33" s="4" t="s">
        <v>94</v>
      </c>
      <c r="D33" s="1"/>
      <c r="E33" s="4">
        <v>43</v>
      </c>
      <c r="F33" s="4" t="str">
        <f>LEFT('Item 260'!H2,1)</f>
        <v>4</v>
      </c>
      <c r="G33" s="1"/>
      <c r="H33" s="39"/>
      <c r="I33" s="39"/>
      <c r="J33" s="25"/>
      <c r="L33" s="356"/>
      <c r="M33" s="356"/>
      <c r="N33" s="356"/>
      <c r="O33" s="356"/>
      <c r="P33" s="356"/>
    </row>
    <row r="34" spans="1:16" ht="12.75">
      <c r="A34" s="23"/>
      <c r="B34" s="4">
        <v>19</v>
      </c>
      <c r="C34" s="4" t="str">
        <f>LEFT('Item 80'!H2,1)</f>
        <v>1</v>
      </c>
      <c r="D34" s="1"/>
      <c r="E34" s="4">
        <v>44</v>
      </c>
      <c r="F34" s="4" t="str">
        <f>LEFT('Item 275'!H2,1)</f>
        <v>4</v>
      </c>
      <c r="G34" s="1"/>
      <c r="H34" s="39"/>
      <c r="I34" s="39"/>
      <c r="J34" s="25"/>
      <c r="L34" s="356"/>
      <c r="M34" s="356"/>
      <c r="N34" s="356"/>
      <c r="O34" s="356"/>
      <c r="P34" s="356"/>
    </row>
    <row r="35" spans="1:16" ht="12.75">
      <c r="A35" s="23"/>
      <c r="B35" s="4">
        <v>20</v>
      </c>
      <c r="C35" s="4" t="str">
        <f>LEFT('Item 90'!H2,1)</f>
        <v>1</v>
      </c>
      <c r="D35" s="1"/>
      <c r="E35" s="4">
        <v>45</v>
      </c>
      <c r="F35" s="4" t="s">
        <v>94</v>
      </c>
      <c r="G35" s="1"/>
      <c r="H35" s="39"/>
      <c r="I35" s="39"/>
      <c r="J35" s="25"/>
      <c r="L35" s="356"/>
      <c r="M35" s="356"/>
      <c r="N35" s="356"/>
      <c r="O35" s="356"/>
      <c r="P35" s="356"/>
    </row>
    <row r="36" spans="1:16" ht="12.75">
      <c r="A36" s="23"/>
      <c r="B36" s="4">
        <v>21</v>
      </c>
      <c r="C36" s="4" t="str">
        <f>LEFT('Item 100, page 1'!H1,2)</f>
        <v>22</v>
      </c>
      <c r="D36" s="1"/>
      <c r="E36" s="39"/>
      <c r="F36" s="4"/>
      <c r="G36" s="1"/>
      <c r="H36" s="39"/>
      <c r="I36" s="39"/>
      <c r="J36" s="25"/>
      <c r="L36" s="356"/>
      <c r="M36" s="356"/>
      <c r="N36" s="356"/>
      <c r="O36" s="356"/>
      <c r="P36" s="356"/>
    </row>
    <row r="37" spans="1:16" ht="12.75">
      <c r="A37" s="23"/>
      <c r="B37" s="4">
        <v>22</v>
      </c>
      <c r="C37" s="4" t="str">
        <f>LEFT('Item 100, page 2'!H2,1)</f>
        <v>8</v>
      </c>
      <c r="D37" s="1"/>
      <c r="E37" s="39"/>
      <c r="F37" s="4"/>
      <c r="G37" s="1"/>
      <c r="H37" s="39"/>
      <c r="I37" s="39"/>
      <c r="J37" s="25"/>
      <c r="L37" s="356"/>
      <c r="M37" s="356"/>
      <c r="N37" s="356"/>
      <c r="O37" s="356"/>
      <c r="P37" s="356"/>
    </row>
    <row r="38" spans="1:16" ht="12.75">
      <c r="A38" s="23"/>
      <c r="B38" s="4">
        <v>23</v>
      </c>
      <c r="C38" s="4" t="str">
        <f>LEFT('Item 100, page 3'!H1,2)</f>
        <v>23</v>
      </c>
      <c r="D38" s="1"/>
      <c r="E38" s="39"/>
      <c r="F38" s="4"/>
      <c r="G38" s="1"/>
      <c r="H38" s="39"/>
      <c r="I38" s="39"/>
      <c r="J38" s="25"/>
      <c r="L38" s="356"/>
      <c r="M38" s="356"/>
      <c r="N38" s="356"/>
      <c r="O38" s="356"/>
      <c r="P38" s="356"/>
    </row>
    <row r="39" spans="1:16" ht="12.75">
      <c r="A39" s="23"/>
      <c r="B39" s="4">
        <v>24</v>
      </c>
      <c r="C39" s="4" t="str">
        <f>LEFT('Item 100, page 4'!H2,1)</f>
        <v>8</v>
      </c>
      <c r="D39" s="1"/>
      <c r="E39" s="39"/>
      <c r="F39" s="4"/>
      <c r="G39" s="1"/>
      <c r="H39" s="39"/>
      <c r="I39" s="39"/>
      <c r="J39" s="25"/>
      <c r="L39" s="356"/>
      <c r="M39" s="356"/>
      <c r="N39" s="356"/>
      <c r="O39" s="356"/>
      <c r="P39" s="356"/>
    </row>
    <row r="40" spans="1:16" ht="12.75">
      <c r="A40" s="23"/>
      <c r="B40" s="4">
        <v>25</v>
      </c>
      <c r="C40" s="4">
        <v>1</v>
      </c>
      <c r="D40" s="1"/>
      <c r="E40" s="39"/>
      <c r="F40" s="4"/>
      <c r="G40" s="1"/>
      <c r="H40" s="39"/>
      <c r="I40" s="39"/>
      <c r="J40" s="25"/>
      <c r="L40" s="356"/>
      <c r="M40" s="356"/>
      <c r="N40" s="356"/>
      <c r="O40" s="356"/>
      <c r="P40" s="356"/>
    </row>
    <row r="41" spans="1:16" ht="12.75">
      <c r="A41" s="23"/>
      <c r="B41" s="1"/>
      <c r="C41" s="1"/>
      <c r="D41" s="1"/>
      <c r="E41" s="1"/>
      <c r="F41" s="1"/>
      <c r="G41" s="1"/>
      <c r="H41" s="1"/>
      <c r="I41" s="1"/>
      <c r="J41" s="25"/>
      <c r="L41" s="356"/>
      <c r="M41" s="356"/>
      <c r="N41" s="356"/>
      <c r="O41" s="356"/>
      <c r="P41" s="356"/>
    </row>
    <row r="42" spans="1:16" ht="12.75">
      <c r="A42" s="23"/>
      <c r="B42" s="1"/>
      <c r="C42" s="1"/>
      <c r="D42" s="1"/>
      <c r="E42" s="1"/>
      <c r="F42" s="1"/>
      <c r="G42" s="1"/>
      <c r="H42" s="1"/>
      <c r="I42" s="1"/>
      <c r="J42" s="25"/>
      <c r="L42" s="356"/>
      <c r="M42" s="356"/>
      <c r="N42" s="356"/>
      <c r="O42" s="356"/>
      <c r="P42" s="356"/>
    </row>
    <row r="43" spans="1:16" ht="12.75">
      <c r="A43" s="23"/>
      <c r="B43" s="1"/>
      <c r="C43" s="1"/>
      <c r="D43" s="221" t="s">
        <v>13</v>
      </c>
      <c r="E43" s="221"/>
      <c r="F43" s="221"/>
      <c r="G43" s="221"/>
      <c r="I43" s="71" t="s">
        <v>98</v>
      </c>
      <c r="J43" s="25"/>
      <c r="L43" s="356"/>
      <c r="M43" s="356"/>
      <c r="N43" s="356"/>
      <c r="O43" s="356"/>
      <c r="P43" s="356"/>
    </row>
    <row r="44" spans="1:16" ht="12.75">
      <c r="A44" s="23"/>
      <c r="B44" s="1"/>
      <c r="C44" s="1"/>
      <c r="D44" s="1"/>
      <c r="E44" s="1" t="s">
        <v>14</v>
      </c>
      <c r="F44" s="1"/>
      <c r="G44" s="1"/>
      <c r="H44" s="1"/>
      <c r="I44" s="1">
        <v>1</v>
      </c>
      <c r="J44" s="25"/>
      <c r="L44" s="356"/>
      <c r="M44" s="356"/>
      <c r="N44" s="356"/>
      <c r="O44" s="356"/>
      <c r="P44" s="356"/>
    </row>
    <row r="45" spans="1:16" ht="12.75">
      <c r="A45" s="23"/>
      <c r="B45" s="1"/>
      <c r="C45" s="1"/>
      <c r="D45" s="1"/>
      <c r="E45" s="1" t="s">
        <v>15</v>
      </c>
      <c r="F45" s="1"/>
      <c r="G45" s="1"/>
      <c r="H45" s="1"/>
      <c r="I45" s="1">
        <v>2</v>
      </c>
      <c r="J45" s="25"/>
      <c r="L45" s="356"/>
      <c r="M45" s="356"/>
      <c r="N45" s="356"/>
      <c r="O45" s="356"/>
      <c r="P45" s="356"/>
    </row>
    <row r="46" spans="1:16" ht="12.75">
      <c r="A46" s="23"/>
      <c r="B46" s="1"/>
      <c r="C46" s="1"/>
      <c r="D46" s="1"/>
      <c r="E46" s="1"/>
      <c r="F46" s="1"/>
      <c r="G46" s="1"/>
      <c r="H46" s="1"/>
      <c r="I46" s="1"/>
      <c r="J46" s="25"/>
      <c r="L46" s="356"/>
      <c r="M46" s="356"/>
      <c r="N46" s="356"/>
      <c r="O46" s="356"/>
      <c r="P46" s="356"/>
    </row>
    <row r="47" spans="1:16" ht="12.75">
      <c r="A47" s="23"/>
      <c r="B47" s="1"/>
      <c r="C47" s="1"/>
      <c r="D47" s="1"/>
      <c r="E47" s="1"/>
      <c r="F47" s="1"/>
      <c r="G47" s="1"/>
      <c r="H47" s="1"/>
      <c r="I47" s="1"/>
      <c r="J47" s="25"/>
      <c r="L47" s="356"/>
      <c r="M47" s="356"/>
      <c r="N47" s="356"/>
      <c r="O47" s="356"/>
      <c r="P47" s="356"/>
    </row>
    <row r="48" spans="1:16" ht="12.75">
      <c r="A48" s="23"/>
      <c r="B48" s="1"/>
      <c r="C48" s="1"/>
      <c r="D48" s="1"/>
      <c r="E48" s="1"/>
      <c r="F48" s="1"/>
      <c r="G48" s="1"/>
      <c r="H48" s="1"/>
      <c r="I48" s="1"/>
      <c r="J48" s="25"/>
      <c r="L48" s="356"/>
      <c r="M48" s="356"/>
      <c r="N48" s="356"/>
      <c r="O48" s="356"/>
      <c r="P48" s="356"/>
    </row>
    <row r="49" spans="1:16" ht="12.75">
      <c r="A49" s="23"/>
      <c r="B49" s="1"/>
      <c r="C49" s="1"/>
      <c r="D49" s="1"/>
      <c r="E49" s="1"/>
      <c r="F49" s="1"/>
      <c r="G49" s="1"/>
      <c r="H49" s="1"/>
      <c r="I49" s="1"/>
      <c r="J49" s="25"/>
      <c r="L49" s="356"/>
      <c r="M49" s="356"/>
      <c r="N49" s="356"/>
      <c r="O49" s="356"/>
      <c r="P49" s="356"/>
    </row>
    <row r="50" spans="1:16" ht="12.75">
      <c r="A50" s="23"/>
      <c r="B50" s="1"/>
      <c r="C50" s="1"/>
      <c r="D50" s="1"/>
      <c r="E50" s="1"/>
      <c r="F50" s="1"/>
      <c r="G50" s="1"/>
      <c r="H50" s="1"/>
      <c r="I50" s="1"/>
      <c r="J50" s="25"/>
      <c r="L50" s="356"/>
      <c r="M50" s="356"/>
      <c r="N50" s="356"/>
      <c r="O50" s="356"/>
      <c r="P50" s="356"/>
    </row>
    <row r="51" spans="1:16" ht="12.75">
      <c r="A51" s="26"/>
      <c r="B51" s="27"/>
      <c r="C51" s="27"/>
      <c r="D51" s="27"/>
      <c r="E51" s="27"/>
      <c r="F51" s="27"/>
      <c r="G51" s="27"/>
      <c r="H51" s="27"/>
      <c r="I51" s="27"/>
      <c r="J51" s="29"/>
      <c r="L51" s="356"/>
      <c r="M51" s="356"/>
      <c r="N51" s="356"/>
      <c r="O51" s="356"/>
      <c r="P51" s="356"/>
    </row>
    <row r="52" spans="1:10" ht="12.75">
      <c r="A52" s="19" t="s">
        <v>16</v>
      </c>
      <c r="B52" s="1" t="s">
        <v>398</v>
      </c>
      <c r="C52" s="20"/>
      <c r="D52" s="20"/>
      <c r="E52" s="20"/>
      <c r="F52" s="20"/>
      <c r="G52" s="20"/>
      <c r="H52" s="20"/>
      <c r="I52" s="20"/>
      <c r="J52" s="21"/>
    </row>
    <row r="53" spans="1:10" ht="12.75">
      <c r="A53" s="23"/>
      <c r="B53" s="11"/>
      <c r="C53" s="11"/>
      <c r="D53" s="1"/>
      <c r="E53" s="1"/>
      <c r="F53" s="1"/>
      <c r="G53" s="1"/>
      <c r="H53" s="1"/>
      <c r="I53" s="1"/>
      <c r="J53" s="25"/>
    </row>
    <row r="54" spans="1:10" ht="12.75">
      <c r="A54" s="26" t="s">
        <v>100</v>
      </c>
      <c r="B54" s="342">
        <v>42166</v>
      </c>
      <c r="C54" s="342"/>
      <c r="D54" s="27"/>
      <c r="E54" s="27"/>
      <c r="F54" s="27"/>
      <c r="G54" s="27"/>
      <c r="H54" s="72" t="s">
        <v>143</v>
      </c>
      <c r="I54" s="343">
        <v>42217</v>
      </c>
      <c r="J54" s="344"/>
    </row>
    <row r="55" spans="1:10" ht="12.75">
      <c r="A55" s="218" t="s">
        <v>17</v>
      </c>
      <c r="B55" s="219"/>
      <c r="C55" s="219"/>
      <c r="D55" s="219"/>
      <c r="E55" s="219"/>
      <c r="F55" s="219"/>
      <c r="G55" s="219"/>
      <c r="H55" s="219"/>
      <c r="I55" s="219"/>
      <c r="J55" s="220"/>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260</v>
      </c>
      <c r="I2" s="132" t="s">
        <v>277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276</v>
      </c>
      <c r="B7" s="225"/>
      <c r="C7" s="225"/>
      <c r="D7" s="225"/>
      <c r="E7" s="225"/>
      <c r="F7" s="225"/>
      <c r="G7" s="225"/>
      <c r="H7" s="225"/>
      <c r="I7" s="225"/>
      <c r="J7" s="227"/>
    </row>
    <row r="8" spans="1:10" ht="12.75">
      <c r="A8" s="86"/>
      <c r="B8" s="85"/>
      <c r="C8" s="85"/>
      <c r="D8" s="85"/>
      <c r="E8" s="85"/>
      <c r="F8" s="85"/>
      <c r="G8" s="85"/>
      <c r="H8" s="85"/>
      <c r="I8" s="85"/>
      <c r="J8" s="84"/>
    </row>
    <row r="9" spans="1:10" ht="12.75">
      <c r="A9" s="86"/>
      <c r="B9" s="234"/>
      <c r="C9" s="234"/>
      <c r="D9" s="234"/>
      <c r="E9" s="234"/>
      <c r="F9" s="234"/>
      <c r="G9" s="234"/>
      <c r="H9" s="234"/>
      <c r="I9" s="234"/>
      <c r="J9" s="84"/>
    </row>
    <row r="10" spans="1:10" ht="12.75">
      <c r="A10" s="86"/>
      <c r="B10" s="168" t="s">
        <v>279</v>
      </c>
      <c r="C10" s="168"/>
      <c r="D10" s="181" t="str">
        <f>+TEXT(15*(1+0.055),"$0.00")&amp;" (A)"</f>
        <v>$15.83 (A)</v>
      </c>
      <c r="E10" s="168" t="s">
        <v>280</v>
      </c>
      <c r="F10" s="168"/>
      <c r="G10" s="168"/>
      <c r="H10" s="168"/>
      <c r="I10" s="168"/>
      <c r="J10" s="84"/>
    </row>
    <row r="11" spans="1:10" ht="12.75">
      <c r="A11" s="86"/>
      <c r="B11" s="223" t="s">
        <v>281</v>
      </c>
      <c r="C11" s="223"/>
      <c r="D11" s="223"/>
      <c r="E11" s="223"/>
      <c r="F11" s="223"/>
      <c r="G11" s="223"/>
      <c r="H11" s="223"/>
      <c r="I11" s="223"/>
      <c r="J11" s="84"/>
    </row>
    <row r="12" spans="1:10" ht="12.75">
      <c r="A12" s="86"/>
      <c r="B12" s="223" t="s">
        <v>282</v>
      </c>
      <c r="C12" s="223"/>
      <c r="D12" s="223"/>
      <c r="E12" s="223"/>
      <c r="F12" s="223"/>
      <c r="G12" s="223"/>
      <c r="H12" s="223"/>
      <c r="I12" s="223"/>
      <c r="J12" s="84"/>
    </row>
    <row r="13" spans="1:10" ht="12.75">
      <c r="A13" s="86"/>
      <c r="B13" s="224"/>
      <c r="C13" s="224"/>
      <c r="D13" s="224"/>
      <c r="E13" s="224"/>
      <c r="F13" s="224"/>
      <c r="G13" s="224"/>
      <c r="H13" s="224"/>
      <c r="I13" s="224"/>
      <c r="J13" s="84"/>
    </row>
    <row r="14" spans="1:10" ht="12.75">
      <c r="A14" s="86"/>
      <c r="B14" s="222" t="s">
        <v>360</v>
      </c>
      <c r="C14" s="222"/>
      <c r="D14" s="222"/>
      <c r="E14" s="180" t="str">
        <f>+TEXT(28.64*(1+0.055),"$0.00")&amp;" (A)"</f>
        <v>$30.22 (A)</v>
      </c>
      <c r="F14" s="222" t="s">
        <v>283</v>
      </c>
      <c r="G14" s="222"/>
      <c r="H14" s="222"/>
      <c r="I14" s="222"/>
      <c r="J14" s="84"/>
    </row>
    <row r="15" spans="1:10" ht="12.75">
      <c r="A15" s="86"/>
      <c r="B15" s="224" t="s">
        <v>284</v>
      </c>
      <c r="C15" s="224"/>
      <c r="D15" s="224"/>
      <c r="E15" s="224"/>
      <c r="F15" s="224"/>
      <c r="G15" s="224"/>
      <c r="H15" s="224"/>
      <c r="I15" s="224"/>
      <c r="J15" s="84"/>
    </row>
    <row r="16" spans="1:10" ht="12.75">
      <c r="A16" s="86"/>
      <c r="B16" s="224" t="s">
        <v>285</v>
      </c>
      <c r="C16" s="224"/>
      <c r="D16" s="224"/>
      <c r="E16" s="224"/>
      <c r="F16" s="224"/>
      <c r="G16" s="224"/>
      <c r="H16" s="224"/>
      <c r="I16" s="224"/>
      <c r="J16" s="84"/>
    </row>
    <row r="17" spans="1:10" ht="12.75">
      <c r="A17" s="86"/>
      <c r="B17" s="224"/>
      <c r="C17" s="224"/>
      <c r="D17" s="224"/>
      <c r="E17" s="224"/>
      <c r="F17" s="224"/>
      <c r="G17" s="224"/>
      <c r="H17" s="224"/>
      <c r="I17" s="224"/>
      <c r="J17" s="84"/>
    </row>
    <row r="18" spans="1:10" ht="12.75">
      <c r="A18" s="94"/>
      <c r="B18" s="222" t="s">
        <v>360</v>
      </c>
      <c r="C18" s="222"/>
      <c r="D18" s="222"/>
      <c r="E18" s="180" t="str">
        <f>+TEXT(47.93*(1+0.055),"$0.00")&amp;" (A)"</f>
        <v>$50.57 (A)</v>
      </c>
      <c r="F18" s="222" t="s">
        <v>286</v>
      </c>
      <c r="G18" s="222"/>
      <c r="H18" s="222"/>
      <c r="I18" s="222"/>
      <c r="J18" s="93"/>
    </row>
    <row r="19" spans="1:10" ht="12.75">
      <c r="A19" s="86"/>
      <c r="B19" s="224" t="s">
        <v>284</v>
      </c>
      <c r="C19" s="224"/>
      <c r="D19" s="224"/>
      <c r="E19" s="224"/>
      <c r="F19" s="224"/>
      <c r="G19" s="224"/>
      <c r="H19" s="224"/>
      <c r="I19" s="224"/>
      <c r="J19" s="84"/>
    </row>
    <row r="20" spans="1:10" ht="12.75">
      <c r="A20" s="86"/>
      <c r="B20" s="224" t="s">
        <v>285</v>
      </c>
      <c r="C20" s="224"/>
      <c r="D20" s="224"/>
      <c r="E20" s="224"/>
      <c r="F20" s="224"/>
      <c r="G20" s="224"/>
      <c r="H20" s="224"/>
      <c r="I20" s="224"/>
      <c r="J20" s="84"/>
    </row>
    <row r="21" spans="1:10" ht="12.75">
      <c r="A21" s="86"/>
      <c r="B21" s="224"/>
      <c r="C21" s="224"/>
      <c r="D21" s="224"/>
      <c r="E21" s="224"/>
      <c r="F21" s="224"/>
      <c r="G21" s="224"/>
      <c r="H21" s="224"/>
      <c r="I21" s="224"/>
      <c r="J21" s="84"/>
    </row>
    <row r="22" spans="1:10" ht="12.75">
      <c r="A22" s="86"/>
      <c r="B22" s="224"/>
      <c r="C22" s="224"/>
      <c r="D22" s="224"/>
      <c r="E22" s="224"/>
      <c r="F22" s="224"/>
      <c r="G22" s="224"/>
      <c r="H22" s="224"/>
      <c r="I22" s="224"/>
      <c r="J22" s="84"/>
    </row>
    <row r="23" spans="1:10" ht="12.75">
      <c r="A23" s="86"/>
      <c r="B23" s="224"/>
      <c r="C23" s="224"/>
      <c r="D23" s="224"/>
      <c r="E23" s="224"/>
      <c r="F23" s="224"/>
      <c r="G23" s="224"/>
      <c r="H23" s="224"/>
      <c r="I23" s="224"/>
      <c r="J23" s="84"/>
    </row>
    <row r="24" spans="1:10" ht="12.75">
      <c r="A24" s="86"/>
      <c r="B24" s="223"/>
      <c r="C24" s="223"/>
      <c r="D24" s="223"/>
      <c r="E24" s="223"/>
      <c r="F24" s="223"/>
      <c r="G24" s="223"/>
      <c r="H24" s="223"/>
      <c r="I24" s="223"/>
      <c r="J24" s="84"/>
    </row>
    <row r="25" spans="1:10" ht="12.75">
      <c r="A25" s="86"/>
      <c r="B25" s="223"/>
      <c r="C25" s="223"/>
      <c r="D25" s="223"/>
      <c r="E25" s="223"/>
      <c r="F25" s="223"/>
      <c r="G25" s="223"/>
      <c r="H25" s="223"/>
      <c r="I25" s="223"/>
      <c r="J25" s="84"/>
    </row>
    <row r="26" spans="1:10" ht="12.75">
      <c r="A26" s="86"/>
      <c r="B26" s="223"/>
      <c r="C26" s="223"/>
      <c r="D26" s="223"/>
      <c r="E26" s="223"/>
      <c r="F26" s="223"/>
      <c r="G26" s="223"/>
      <c r="H26" s="223"/>
      <c r="I26" s="223"/>
      <c r="J26" s="84"/>
    </row>
    <row r="27" spans="1:10" ht="12.75">
      <c r="A27" s="86"/>
      <c r="B27" s="223"/>
      <c r="C27" s="223"/>
      <c r="D27" s="223"/>
      <c r="E27" s="223"/>
      <c r="F27" s="223"/>
      <c r="G27" s="223"/>
      <c r="H27" s="223"/>
      <c r="I27" s="223"/>
      <c r="J27" s="84"/>
    </row>
    <row r="28" spans="1:10" ht="12.75">
      <c r="A28" s="86"/>
      <c r="B28" s="223"/>
      <c r="C28" s="223"/>
      <c r="D28" s="223"/>
      <c r="E28" s="223"/>
      <c r="F28" s="223"/>
      <c r="G28" s="223"/>
      <c r="H28" s="223"/>
      <c r="I28" s="223"/>
      <c r="J28" s="84"/>
    </row>
    <row r="29" spans="1:10" ht="12.75">
      <c r="A29" s="86"/>
      <c r="B29" s="223"/>
      <c r="C29" s="223"/>
      <c r="D29" s="223"/>
      <c r="E29" s="223"/>
      <c r="F29" s="223"/>
      <c r="G29" s="223"/>
      <c r="H29" s="223"/>
      <c r="I29" s="223"/>
      <c r="J29" s="84"/>
    </row>
    <row r="30" spans="1:10" ht="12.75">
      <c r="A30" s="86"/>
      <c r="B30" s="223"/>
      <c r="C30" s="223"/>
      <c r="D30" s="223"/>
      <c r="E30" s="223"/>
      <c r="F30" s="223"/>
      <c r="G30" s="223"/>
      <c r="H30" s="223"/>
      <c r="I30" s="223"/>
      <c r="J30" s="84"/>
    </row>
    <row r="31" spans="1:10" ht="12.75">
      <c r="A31" s="118"/>
      <c r="B31" s="225"/>
      <c r="C31" s="225"/>
      <c r="D31" s="225"/>
      <c r="E31" s="225"/>
      <c r="F31" s="225"/>
      <c r="G31" s="225"/>
      <c r="H31" s="225"/>
      <c r="I31" s="225"/>
      <c r="J31" s="93"/>
    </row>
    <row r="32" spans="1:10" ht="12.75">
      <c r="A32" s="86"/>
      <c r="B32" s="224"/>
      <c r="C32" s="224"/>
      <c r="D32" s="224"/>
      <c r="E32" s="224"/>
      <c r="F32" s="224"/>
      <c r="G32" s="224"/>
      <c r="H32" s="224"/>
      <c r="I32" s="224"/>
      <c r="J32" s="84"/>
    </row>
    <row r="33" spans="1:10" ht="12.75">
      <c r="A33" s="111"/>
      <c r="B33" s="224"/>
      <c r="C33" s="224"/>
      <c r="D33" s="224"/>
      <c r="E33" s="224"/>
      <c r="F33" s="224"/>
      <c r="G33" s="224"/>
      <c r="H33" s="224"/>
      <c r="I33" s="224"/>
      <c r="J33" s="84"/>
    </row>
    <row r="34" spans="1:10" ht="12.75">
      <c r="A34" s="86"/>
      <c r="B34" s="224"/>
      <c r="C34" s="224"/>
      <c r="D34" s="224"/>
      <c r="E34" s="224"/>
      <c r="F34" s="224"/>
      <c r="G34" s="224"/>
      <c r="H34" s="224"/>
      <c r="I34" s="224"/>
      <c r="J34" s="84"/>
    </row>
    <row r="35" spans="1:10" ht="12.75">
      <c r="A35" s="86"/>
      <c r="B35" s="224"/>
      <c r="C35" s="224"/>
      <c r="D35" s="224"/>
      <c r="E35" s="224"/>
      <c r="F35" s="224"/>
      <c r="G35" s="224"/>
      <c r="H35" s="224"/>
      <c r="I35" s="224"/>
      <c r="J35" s="84"/>
    </row>
    <row r="36" spans="1:10" ht="12.75">
      <c r="A36" s="86"/>
      <c r="B36" s="224"/>
      <c r="C36" s="224"/>
      <c r="D36" s="224"/>
      <c r="E36" s="224"/>
      <c r="F36" s="224"/>
      <c r="G36" s="224"/>
      <c r="H36" s="224"/>
      <c r="I36" s="224"/>
      <c r="J36" s="84"/>
    </row>
    <row r="37" spans="1:10" ht="12.75">
      <c r="A37" s="86"/>
      <c r="B37" s="222"/>
      <c r="C37" s="222"/>
      <c r="D37" s="222"/>
      <c r="E37" s="222"/>
      <c r="F37" s="222"/>
      <c r="G37" s="222"/>
      <c r="H37" s="222"/>
      <c r="I37" s="222"/>
      <c r="J37" s="84"/>
    </row>
    <row r="38" spans="1:10" ht="12.75">
      <c r="A38" s="86"/>
      <c r="B38" s="223"/>
      <c r="C38" s="223"/>
      <c r="D38" s="223"/>
      <c r="E38" s="223"/>
      <c r="F38" s="223"/>
      <c r="G38" s="223"/>
      <c r="H38" s="223"/>
      <c r="I38" s="223"/>
      <c r="J38" s="84"/>
    </row>
    <row r="39" spans="1:10" ht="12.75">
      <c r="A39" s="86"/>
      <c r="B39" s="223"/>
      <c r="C39" s="223"/>
      <c r="D39" s="223"/>
      <c r="E39" s="223"/>
      <c r="F39" s="223"/>
      <c r="G39" s="223"/>
      <c r="H39" s="223"/>
      <c r="I39" s="223"/>
      <c r="J39" s="84"/>
    </row>
    <row r="40" spans="1:10" ht="12.75">
      <c r="A40" s="86"/>
      <c r="B40" s="223"/>
      <c r="C40" s="223"/>
      <c r="D40" s="223"/>
      <c r="E40" s="223"/>
      <c r="F40" s="223"/>
      <c r="G40" s="223"/>
      <c r="H40" s="223"/>
      <c r="I40" s="223"/>
      <c r="J40" s="84"/>
    </row>
    <row r="41" spans="1:10" ht="12.75">
      <c r="A41" s="86"/>
      <c r="B41" s="223"/>
      <c r="C41" s="223"/>
      <c r="D41" s="223"/>
      <c r="E41" s="223"/>
      <c r="F41" s="223"/>
      <c r="G41" s="223"/>
      <c r="H41" s="223"/>
      <c r="I41" s="223"/>
      <c r="J41" s="84"/>
    </row>
    <row r="42" spans="1:10" ht="12.75">
      <c r="A42" s="86"/>
      <c r="B42" s="223"/>
      <c r="C42" s="223"/>
      <c r="D42" s="223"/>
      <c r="E42" s="223"/>
      <c r="F42" s="223"/>
      <c r="G42" s="223"/>
      <c r="H42" s="223"/>
      <c r="I42" s="223"/>
      <c r="J42" s="84"/>
    </row>
    <row r="43" spans="1:10" ht="12.75">
      <c r="A43" s="86"/>
      <c r="B43" s="223"/>
      <c r="C43" s="223"/>
      <c r="D43" s="223"/>
      <c r="E43" s="223"/>
      <c r="F43" s="223"/>
      <c r="G43" s="223"/>
      <c r="H43" s="223"/>
      <c r="I43" s="223"/>
      <c r="J43" s="84"/>
    </row>
    <row r="44" spans="1:10" ht="12.75">
      <c r="A44" s="86"/>
      <c r="B44" s="223"/>
      <c r="C44" s="223"/>
      <c r="D44" s="223"/>
      <c r="E44" s="223"/>
      <c r="F44" s="223"/>
      <c r="G44" s="223"/>
      <c r="H44" s="223"/>
      <c r="I44" s="223"/>
      <c r="J44" s="84"/>
    </row>
    <row r="45" spans="1:10" ht="12.75">
      <c r="A45" s="86"/>
      <c r="B45" s="223"/>
      <c r="C45" s="223"/>
      <c r="D45" s="223"/>
      <c r="E45" s="223"/>
      <c r="F45" s="223"/>
      <c r="G45" s="223"/>
      <c r="H45" s="223"/>
      <c r="I45" s="223"/>
      <c r="J45" s="84"/>
    </row>
    <row r="46" spans="1:10" ht="12.75">
      <c r="A46" s="86"/>
      <c r="B46" s="223"/>
      <c r="C46" s="223"/>
      <c r="D46" s="223"/>
      <c r="E46" s="223"/>
      <c r="F46" s="223"/>
      <c r="G46" s="223"/>
      <c r="H46" s="223"/>
      <c r="I46" s="223"/>
      <c r="J46" s="84"/>
    </row>
    <row r="47" spans="1:10" ht="12.75">
      <c r="A47" s="86"/>
      <c r="B47" s="223"/>
      <c r="C47" s="223"/>
      <c r="D47" s="223"/>
      <c r="E47" s="223"/>
      <c r="F47" s="223"/>
      <c r="G47" s="223"/>
      <c r="H47" s="223"/>
      <c r="I47" s="223"/>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A7:J7"/>
    <mergeCell ref="B54:C54"/>
    <mergeCell ref="I54:J54"/>
    <mergeCell ref="B19:I19"/>
    <mergeCell ref="B20:I20"/>
    <mergeCell ref="A55:J55"/>
    <mergeCell ref="B9:I9"/>
    <mergeCell ref="B11:I11"/>
    <mergeCell ref="B12:I12"/>
    <mergeCell ref="B13:I13"/>
    <mergeCell ref="B15:I15"/>
    <mergeCell ref="B16:I16"/>
    <mergeCell ref="B17:I17"/>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F18:I18"/>
    <mergeCell ref="B30:I30"/>
    <mergeCell ref="B31:I31"/>
    <mergeCell ref="B32:I32"/>
    <mergeCell ref="B42:I42"/>
    <mergeCell ref="B43:I43"/>
    <mergeCell ref="B44:I44"/>
    <mergeCell ref="F14:I14"/>
    <mergeCell ref="B18:D18"/>
    <mergeCell ref="B14:D1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287</v>
      </c>
      <c r="I2" s="132" t="s">
        <v>288</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293</v>
      </c>
      <c r="B7" s="225"/>
      <c r="C7" s="225"/>
      <c r="D7" s="225"/>
      <c r="E7" s="225"/>
      <c r="F7" s="225"/>
      <c r="G7" s="225"/>
      <c r="H7" s="225"/>
      <c r="I7" s="225"/>
      <c r="J7" s="227"/>
    </row>
    <row r="8" spans="1:10" ht="12.75">
      <c r="A8" s="86"/>
      <c r="B8" s="85"/>
      <c r="C8" s="85"/>
      <c r="D8" s="85"/>
      <c r="E8" s="85"/>
      <c r="F8" s="85"/>
      <c r="G8" s="85"/>
      <c r="H8" s="85"/>
      <c r="I8" s="85"/>
      <c r="J8" s="84"/>
    </row>
    <row r="9" spans="1:10" ht="12.75">
      <c r="A9" s="86"/>
      <c r="B9" s="234"/>
      <c r="C9" s="234"/>
      <c r="D9" s="234"/>
      <c r="E9" s="234"/>
      <c r="F9" s="234"/>
      <c r="G9" s="234"/>
      <c r="H9" s="234"/>
      <c r="I9" s="234"/>
      <c r="J9" s="84"/>
    </row>
    <row r="10" spans="1:10" ht="12.75">
      <c r="A10" s="86"/>
      <c r="B10" s="168"/>
      <c r="C10" s="168"/>
      <c r="D10" s="169"/>
      <c r="E10" s="168"/>
      <c r="F10" s="168"/>
      <c r="G10" s="168"/>
      <c r="H10" s="168"/>
      <c r="I10" s="168"/>
      <c r="J10" s="84"/>
    </row>
    <row r="11" spans="1:10" ht="12.75">
      <c r="A11" s="86"/>
      <c r="B11" s="235" t="s">
        <v>290</v>
      </c>
      <c r="C11" s="235"/>
      <c r="D11" s="235"/>
      <c r="E11" s="235"/>
      <c r="F11" s="235"/>
      <c r="G11" s="235"/>
      <c r="H11" s="235"/>
      <c r="I11" s="235"/>
      <c r="J11" s="84"/>
    </row>
    <row r="12" spans="1:10" ht="12.75">
      <c r="A12" s="86"/>
      <c r="B12" s="235"/>
      <c r="C12" s="235"/>
      <c r="D12" s="235"/>
      <c r="E12" s="235"/>
      <c r="F12" s="235"/>
      <c r="G12" s="235"/>
      <c r="H12" s="235"/>
      <c r="I12" s="235"/>
      <c r="J12" s="84"/>
    </row>
    <row r="13" spans="1:10" ht="12.75">
      <c r="A13" s="86"/>
      <c r="B13" s="235"/>
      <c r="C13" s="235"/>
      <c r="D13" s="235"/>
      <c r="E13" s="235"/>
      <c r="F13" s="235"/>
      <c r="G13" s="235"/>
      <c r="H13" s="235"/>
      <c r="I13" s="235"/>
      <c r="J13" s="84"/>
    </row>
    <row r="14" spans="1:10" ht="12.75">
      <c r="A14" s="86"/>
      <c r="B14" s="132"/>
      <c r="C14" s="132"/>
      <c r="D14" s="132"/>
      <c r="E14" s="164"/>
      <c r="F14" s="132"/>
      <c r="G14" s="132"/>
      <c r="H14" s="132"/>
      <c r="I14" s="132"/>
      <c r="J14" s="84"/>
    </row>
    <row r="15" spans="1:10" ht="12.75" customHeight="1">
      <c r="A15" s="86"/>
      <c r="B15" s="132"/>
      <c r="C15" s="235" t="s">
        <v>291</v>
      </c>
      <c r="D15" s="235"/>
      <c r="E15" s="235"/>
      <c r="F15" s="235"/>
      <c r="G15" s="235"/>
      <c r="H15" s="235"/>
      <c r="I15" s="132"/>
      <c r="J15" s="84"/>
    </row>
    <row r="16" spans="1:10" ht="12.75">
      <c r="A16" s="86"/>
      <c r="B16" s="132"/>
      <c r="C16" s="235"/>
      <c r="D16" s="235"/>
      <c r="E16" s="235"/>
      <c r="F16" s="235"/>
      <c r="G16" s="235"/>
      <c r="H16" s="235"/>
      <c r="I16" s="132"/>
      <c r="J16" s="84"/>
    </row>
    <row r="17" spans="1:10" ht="12.75">
      <c r="A17" s="86"/>
      <c r="B17" s="132"/>
      <c r="C17" s="235"/>
      <c r="D17" s="235"/>
      <c r="E17" s="235"/>
      <c r="F17" s="235"/>
      <c r="G17" s="235"/>
      <c r="H17" s="235"/>
      <c r="I17" s="132"/>
      <c r="J17" s="84"/>
    </row>
    <row r="18" spans="1:10" ht="12.75">
      <c r="A18" s="94"/>
      <c r="B18" s="132"/>
      <c r="C18" s="235"/>
      <c r="D18" s="235"/>
      <c r="E18" s="235"/>
      <c r="F18" s="235"/>
      <c r="G18" s="235"/>
      <c r="H18" s="235"/>
      <c r="I18" s="132"/>
      <c r="J18" s="93"/>
    </row>
    <row r="19" spans="1:12" ht="12.75">
      <c r="A19" s="94"/>
      <c r="B19" s="132"/>
      <c r="C19" s="173" t="str">
        <f>TEXT(L19*(1+'[2]Combined LG'!$G$6)+0.03,"$0.00 (A)")</f>
        <v>$3.50 (A)</v>
      </c>
      <c r="D19" s="174" t="s">
        <v>308</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36" t="s">
        <v>292</v>
      </c>
      <c r="C21" s="236"/>
      <c r="D21" s="236"/>
      <c r="E21" s="236"/>
      <c r="F21" s="236"/>
      <c r="G21" s="236"/>
      <c r="H21" s="236"/>
      <c r="I21" s="236"/>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26" t="s">
        <v>294</v>
      </c>
      <c r="B24" s="225"/>
      <c r="C24" s="225"/>
      <c r="D24" s="225"/>
      <c r="E24" s="225"/>
      <c r="F24" s="225"/>
      <c r="G24" s="225"/>
      <c r="H24" s="225"/>
      <c r="I24" s="225"/>
      <c r="J24" s="227"/>
    </row>
    <row r="25" spans="1:10" ht="12.75">
      <c r="A25" s="86"/>
      <c r="B25" s="132"/>
      <c r="C25" s="132"/>
      <c r="D25" s="132"/>
      <c r="E25" s="132"/>
      <c r="F25" s="132"/>
      <c r="G25" s="132"/>
      <c r="H25" s="132"/>
      <c r="I25" s="132"/>
      <c r="J25" s="84"/>
    </row>
    <row r="26" spans="1:10" ht="12.75">
      <c r="A26" s="86"/>
      <c r="B26" s="235" t="s">
        <v>295</v>
      </c>
      <c r="C26" s="235"/>
      <c r="D26" s="235"/>
      <c r="E26" s="235"/>
      <c r="F26" s="235"/>
      <c r="G26" s="235"/>
      <c r="H26" s="235"/>
      <c r="I26" s="235"/>
      <c r="J26" s="84"/>
    </row>
    <row r="27" spans="1:10" ht="12.75">
      <c r="A27" s="86"/>
      <c r="B27" s="235"/>
      <c r="C27" s="235"/>
      <c r="D27" s="235"/>
      <c r="E27" s="235"/>
      <c r="F27" s="235"/>
      <c r="G27" s="235"/>
      <c r="H27" s="235"/>
      <c r="I27" s="235"/>
      <c r="J27" s="84"/>
    </row>
    <row r="28" spans="1:10" ht="12.75">
      <c r="A28" s="86"/>
      <c r="B28" s="132"/>
      <c r="C28" s="132"/>
      <c r="D28" s="132"/>
      <c r="E28" s="132"/>
      <c r="F28" s="132"/>
      <c r="G28" s="132"/>
      <c r="H28" s="132"/>
      <c r="I28" s="132"/>
      <c r="J28" s="84"/>
    </row>
    <row r="29" spans="1:10" ht="12.75">
      <c r="A29" s="86"/>
      <c r="B29" s="132"/>
      <c r="C29" s="172" t="s">
        <v>296</v>
      </c>
      <c r="D29" s="172"/>
      <c r="E29" s="172"/>
      <c r="F29" s="172"/>
      <c r="G29" s="172" t="s">
        <v>301</v>
      </c>
      <c r="H29" s="172"/>
      <c r="I29" s="132"/>
      <c r="J29" s="84"/>
    </row>
    <row r="30" spans="1:10" ht="12.75">
      <c r="A30" s="86"/>
      <c r="B30" s="132"/>
      <c r="C30" s="172" t="s">
        <v>297</v>
      </c>
      <c r="D30" s="172"/>
      <c r="E30" s="172"/>
      <c r="F30" s="172"/>
      <c r="G30" s="172" t="s">
        <v>302</v>
      </c>
      <c r="H30" s="172"/>
      <c r="I30" s="132"/>
      <c r="J30" s="84"/>
    </row>
    <row r="31" spans="1:10" ht="12.75">
      <c r="A31" s="86"/>
      <c r="B31" s="132"/>
      <c r="C31" s="172" t="s">
        <v>298</v>
      </c>
      <c r="D31" s="172"/>
      <c r="E31" s="172"/>
      <c r="F31" s="172"/>
      <c r="G31" s="172" t="s">
        <v>303</v>
      </c>
      <c r="H31" s="172"/>
      <c r="I31" s="132"/>
      <c r="J31" s="84"/>
    </row>
    <row r="32" spans="1:10" ht="12.75">
      <c r="A32" s="86"/>
      <c r="B32" s="132"/>
      <c r="C32" s="172" t="s">
        <v>299</v>
      </c>
      <c r="D32" s="172"/>
      <c r="E32" s="172"/>
      <c r="F32" s="172"/>
      <c r="G32" s="172" t="s">
        <v>304</v>
      </c>
      <c r="H32" s="172"/>
      <c r="I32" s="132"/>
      <c r="J32" s="84"/>
    </row>
    <row r="33" spans="1:10" ht="12.75">
      <c r="A33" s="118"/>
      <c r="B33" s="170"/>
      <c r="C33" s="172" t="s">
        <v>300</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35" t="s">
        <v>305</v>
      </c>
      <c r="C36" s="235"/>
      <c r="D36" s="235"/>
      <c r="E36" s="235"/>
      <c r="F36" s="235"/>
      <c r="G36" s="235"/>
      <c r="H36" s="235"/>
      <c r="I36" s="235"/>
      <c r="J36" s="84"/>
    </row>
    <row r="37" spans="1:10" ht="12.75">
      <c r="A37" s="86"/>
      <c r="B37" s="235"/>
      <c r="C37" s="235"/>
      <c r="D37" s="235"/>
      <c r="E37" s="235"/>
      <c r="F37" s="235"/>
      <c r="G37" s="235"/>
      <c r="H37" s="235"/>
      <c r="I37" s="235"/>
      <c r="J37" s="84"/>
    </row>
    <row r="38" spans="1:10" ht="12.75">
      <c r="A38" s="86"/>
      <c r="B38" s="132"/>
      <c r="C38" s="132"/>
      <c r="D38" s="132"/>
      <c r="E38" s="132"/>
      <c r="F38" s="132"/>
      <c r="G38" s="132"/>
      <c r="H38" s="132"/>
      <c r="I38" s="132"/>
      <c r="J38" s="84"/>
    </row>
    <row r="39" spans="1:10" ht="12.75">
      <c r="A39" s="86"/>
      <c r="B39" s="235" t="s">
        <v>306</v>
      </c>
      <c r="C39" s="235"/>
      <c r="D39" s="235"/>
      <c r="E39" s="235"/>
      <c r="F39" s="235"/>
      <c r="G39" s="235"/>
      <c r="H39" s="235"/>
      <c r="I39" s="235"/>
      <c r="J39" s="84"/>
    </row>
    <row r="40" spans="1:10" ht="12.75">
      <c r="A40" s="86"/>
      <c r="B40" s="235"/>
      <c r="C40" s="235"/>
      <c r="D40" s="235"/>
      <c r="E40" s="235"/>
      <c r="F40" s="235"/>
      <c r="G40" s="235"/>
      <c r="H40" s="235"/>
      <c r="I40" s="235"/>
      <c r="J40" s="84"/>
    </row>
    <row r="41" spans="1:10" ht="12.75">
      <c r="A41" s="86"/>
      <c r="B41" s="132"/>
      <c r="C41" s="132"/>
      <c r="D41" s="132"/>
      <c r="E41" s="132"/>
      <c r="F41" s="132"/>
      <c r="G41" s="132"/>
      <c r="H41" s="132"/>
      <c r="I41" s="132"/>
      <c r="J41" s="84"/>
    </row>
    <row r="42" spans="1:12" ht="12.75">
      <c r="A42" s="86"/>
      <c r="C42" s="132" t="s">
        <v>307</v>
      </c>
      <c r="D42" s="132"/>
      <c r="E42" s="173" t="str">
        <f>TEXT(L42*(1+'[2]Combined LG'!$G$6),"$0.00 (A)")</f>
        <v>$48.51 (A)</v>
      </c>
      <c r="F42" s="132"/>
      <c r="G42" s="132"/>
      <c r="H42" s="132"/>
      <c r="I42" s="132"/>
      <c r="J42" s="84"/>
      <c r="L42" s="80">
        <v>44.85</v>
      </c>
    </row>
    <row r="43" spans="1:12" ht="12.75">
      <c r="A43" s="86"/>
      <c r="C43" s="132" t="s">
        <v>217</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99</v>
      </c>
      <c r="B51" s="133" t="str">
        <f>+'Check Sheet'!$B$52</f>
        <v>Abby Christensen, Revenue Share Administrator </v>
      </c>
      <c r="C51" s="1"/>
      <c r="D51" s="85"/>
      <c r="E51" s="85"/>
      <c r="F51" s="85"/>
      <c r="G51" s="85"/>
      <c r="H51" s="85"/>
      <c r="I51" s="85"/>
      <c r="J51" s="84"/>
    </row>
    <row r="52" spans="1:10" ht="12.75">
      <c r="A52" s="23"/>
      <c r="B52" s="1"/>
      <c r="C52" s="1"/>
      <c r="D52" s="85"/>
      <c r="E52" s="85"/>
      <c r="F52" s="85"/>
      <c r="J52" s="84"/>
    </row>
    <row r="53" spans="1:10" ht="12.75">
      <c r="A53" s="26" t="s">
        <v>100</v>
      </c>
      <c r="B53" s="228">
        <f>+'Check Sheet'!$B$54</f>
        <v>42166</v>
      </c>
      <c r="C53" s="228">
        <f>+'Check Sheet'!C53</f>
        <v>0</v>
      </c>
      <c r="D53" s="82"/>
      <c r="E53" s="82"/>
      <c r="F53" s="82"/>
      <c r="H53" s="72" t="s">
        <v>143</v>
      </c>
      <c r="I53" s="229">
        <f>+'Check Sheet'!$I$54</f>
        <v>42217</v>
      </c>
      <c r="J53" s="230">
        <f>+'Check Sheet'!I53</f>
        <v>0</v>
      </c>
    </row>
    <row r="54" spans="1:10" ht="12.75">
      <c r="A54" s="231" t="s">
        <v>17</v>
      </c>
      <c r="B54" s="232"/>
      <c r="C54" s="232"/>
      <c r="D54" s="232"/>
      <c r="E54" s="232"/>
      <c r="F54" s="232"/>
      <c r="G54" s="232"/>
      <c r="H54" s="232"/>
      <c r="I54" s="232"/>
      <c r="J54" s="233"/>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260</v>
      </c>
      <c r="I2" s="132" t="s">
        <v>337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309</v>
      </c>
      <c r="B7" s="225"/>
      <c r="C7" s="225"/>
      <c r="D7" s="225"/>
      <c r="E7" s="225"/>
      <c r="F7" s="225"/>
      <c r="G7" s="225"/>
      <c r="H7" s="225"/>
      <c r="I7" s="225"/>
      <c r="J7" s="227"/>
    </row>
    <row r="8" spans="1:10" ht="12.75">
      <c r="A8" s="86"/>
      <c r="B8" s="85"/>
      <c r="C8" s="85"/>
      <c r="D8" s="85"/>
      <c r="E8" s="85"/>
      <c r="F8" s="85"/>
      <c r="G8" s="85"/>
      <c r="H8" s="85"/>
      <c r="I8" s="85"/>
      <c r="J8" s="84"/>
    </row>
    <row r="9" spans="1:10" ht="12.75">
      <c r="A9" s="86"/>
      <c r="B9" s="241" t="s">
        <v>310</v>
      </c>
      <c r="C9" s="241"/>
      <c r="D9" s="241"/>
      <c r="E9" s="241"/>
      <c r="F9" s="241"/>
      <c r="G9" s="241"/>
      <c r="H9" s="241"/>
      <c r="I9" s="241"/>
      <c r="J9" s="84"/>
    </row>
    <row r="10" spans="1:10" ht="12.75">
      <c r="A10" s="86"/>
      <c r="B10" s="241"/>
      <c r="C10" s="241"/>
      <c r="D10" s="241"/>
      <c r="E10" s="241"/>
      <c r="F10" s="241"/>
      <c r="G10" s="241"/>
      <c r="H10" s="241"/>
      <c r="I10" s="241"/>
      <c r="J10" s="84"/>
    </row>
    <row r="11" spans="1:10" ht="12.75">
      <c r="A11" s="86"/>
      <c r="B11" s="241"/>
      <c r="C11" s="241"/>
      <c r="D11" s="241"/>
      <c r="E11" s="241"/>
      <c r="F11" s="241"/>
      <c r="G11" s="241"/>
      <c r="H11" s="241"/>
      <c r="I11" s="241"/>
      <c r="J11" s="84"/>
    </row>
    <row r="12" spans="1:10" ht="12.75">
      <c r="A12" s="86"/>
      <c r="B12" s="241"/>
      <c r="C12" s="241"/>
      <c r="D12" s="241"/>
      <c r="E12" s="241"/>
      <c r="F12" s="241"/>
      <c r="G12" s="241"/>
      <c r="H12" s="241"/>
      <c r="I12" s="241"/>
      <c r="J12" s="84"/>
    </row>
    <row r="13" spans="1:10" ht="12.75">
      <c r="A13" s="86"/>
      <c r="B13" s="132"/>
      <c r="C13" s="132"/>
      <c r="D13" s="132"/>
      <c r="E13" s="132"/>
      <c r="F13" s="132"/>
      <c r="G13" s="132"/>
      <c r="H13" s="132"/>
      <c r="I13" s="132"/>
      <c r="J13" s="84"/>
    </row>
    <row r="14" spans="1:10" ht="13.5" thickBot="1">
      <c r="A14" s="86"/>
      <c r="B14" s="132"/>
      <c r="C14" s="132"/>
      <c r="D14" s="242" t="s">
        <v>312</v>
      </c>
      <c r="E14" s="243"/>
      <c r="F14" s="242" t="s">
        <v>311</v>
      </c>
      <c r="G14" s="243"/>
      <c r="H14" s="132"/>
      <c r="I14" s="132"/>
      <c r="J14" s="84"/>
    </row>
    <row r="15" spans="1:12" ht="24.75" customHeight="1">
      <c r="A15" s="86"/>
      <c r="B15" s="132"/>
      <c r="C15" s="132"/>
      <c r="D15" s="244" t="s">
        <v>313</v>
      </c>
      <c r="E15" s="245"/>
      <c r="F15" s="239" t="str">
        <f>TEXT(SUM(L15:M15)*(1+'[2]Combined LG'!$G$6),"$0.00 (A)")</f>
        <v>$8.00 (A)</v>
      </c>
      <c r="G15" s="240" t="str">
        <f>TEXT(P15*(1+'[2]Combined LG'!$G$6),"$0.00 (A)")</f>
        <v>$0.00 (A)</v>
      </c>
      <c r="H15" s="132"/>
      <c r="I15" s="132"/>
      <c r="J15" s="84"/>
      <c r="L15" s="80">
        <v>7.4</v>
      </c>
    </row>
    <row r="16" spans="1:12" ht="12.75">
      <c r="A16" s="86"/>
      <c r="B16" s="132"/>
      <c r="C16" s="132"/>
      <c r="D16" s="237" t="s">
        <v>314</v>
      </c>
      <c r="E16" s="238"/>
      <c r="F16" s="239" t="str">
        <f>TEXT(SUM(L16:M16)*(1+'[2]Combined LG'!$G$6),"$0.00 (A)")</f>
        <v>$8.00 (A)</v>
      </c>
      <c r="G16" s="240" t="str">
        <f>TEXT(P16*(1+'[2]Combined LG'!$G$6),"$0.00 (A)")</f>
        <v>$0.00 (A)</v>
      </c>
      <c r="H16" s="132"/>
      <c r="I16" s="132"/>
      <c r="J16" s="84"/>
      <c r="L16" s="80">
        <f>+L15</f>
        <v>7.4</v>
      </c>
    </row>
    <row r="17" spans="1:12" ht="12.75">
      <c r="A17" s="86"/>
      <c r="B17" s="132"/>
      <c r="C17" s="132"/>
      <c r="D17" s="237" t="s">
        <v>315</v>
      </c>
      <c r="E17" s="238"/>
      <c r="F17" s="239" t="str">
        <f>TEXT(SUM(L17:M17)*(1+'[2]Combined LG'!$G$6),"$0.00 (A)")</f>
        <v>$8.00 (A)</v>
      </c>
      <c r="G17" s="240" t="str">
        <f>TEXT(P17*(1+'[2]Combined LG'!$G$6),"$0.00 (A)")</f>
        <v>$0.00 (A)</v>
      </c>
      <c r="H17" s="132"/>
      <c r="I17" s="132"/>
      <c r="J17" s="84"/>
      <c r="L17" s="80">
        <f>+L16</f>
        <v>7.4</v>
      </c>
    </row>
    <row r="18" spans="1:12" ht="12.75">
      <c r="A18" s="94"/>
      <c r="B18" s="132"/>
      <c r="C18" s="132"/>
      <c r="D18" s="237" t="s">
        <v>316</v>
      </c>
      <c r="E18" s="238"/>
      <c r="F18" s="239" t="str">
        <f>TEXT(SUM(L18:M18)*(1+'[2]Combined LG'!$G$6),"$0.00 (A)")</f>
        <v>$8.00 (A)</v>
      </c>
      <c r="G18" s="240" t="str">
        <f>TEXT(P18*(1+'[2]Combined LG'!$G$6),"$0.00 (A)")</f>
        <v>$0.00 (A)</v>
      </c>
      <c r="H18" s="132"/>
      <c r="I18" s="132"/>
      <c r="J18" s="93"/>
      <c r="L18" s="80">
        <f>+L17</f>
        <v>7.4</v>
      </c>
    </row>
    <row r="19" spans="1:12" ht="12.75">
      <c r="A19" s="86"/>
      <c r="B19" s="132"/>
      <c r="C19" s="132"/>
      <c r="D19" s="237" t="s">
        <v>317</v>
      </c>
      <c r="E19" s="238"/>
      <c r="F19" s="239" t="str">
        <f>TEXT(SUM(L19:M19)*(1+'[2]Combined LG'!$G$6),"$0.00 (A)")</f>
        <v>$22.96 (A)</v>
      </c>
      <c r="G19" s="240" t="str">
        <f>TEXT(P19*(1+'[2]Combined LG'!$G$6),"$0.00 (A)")</f>
        <v>$0.00 (A)</v>
      </c>
      <c r="H19" s="132"/>
      <c r="I19" s="132"/>
      <c r="J19" s="84"/>
      <c r="L19" s="80">
        <v>21.23</v>
      </c>
    </row>
    <row r="20" spans="1:13" ht="12.75">
      <c r="A20" s="86"/>
      <c r="B20" s="132"/>
      <c r="C20" s="132"/>
      <c r="D20" s="237" t="s">
        <v>36</v>
      </c>
      <c r="E20" s="238"/>
      <c r="F20" s="239" t="str">
        <f>TEXT(SUM(L20:M20)*(1+'[2]Combined LG'!$G$6),"$0.00 (A)")</f>
        <v>$13.41 (A)</v>
      </c>
      <c r="G20" s="240" t="str">
        <f>TEXT(P20*(1+'[2]Combined LG'!$G$6),"$0.00 (A)")</f>
        <v>$0.00 (A)</v>
      </c>
      <c r="H20" s="132"/>
      <c r="I20" s="132"/>
      <c r="J20" s="84"/>
      <c r="L20" s="80">
        <v>7.4</v>
      </c>
      <c r="M20" s="80">
        <v>5</v>
      </c>
    </row>
    <row r="21" spans="1:12" ht="12.75">
      <c r="A21" s="86"/>
      <c r="B21" s="132"/>
      <c r="C21" s="132"/>
      <c r="D21" s="237" t="s">
        <v>318</v>
      </c>
      <c r="E21" s="238"/>
      <c r="F21" s="239" t="str">
        <f>TEXT(SUM(L21:M21)*(1+'[2]Combined LG'!$G$6),"$0.00 (A)")</f>
        <v>$8.00 (A)</v>
      </c>
      <c r="G21" s="240" t="str">
        <f>TEXT(P21*(1+'[2]Combined LG'!$G$6),"$0.00 (A)")</f>
        <v>$0.00 (A)</v>
      </c>
      <c r="H21" s="132"/>
      <c r="I21" s="132"/>
      <c r="J21" s="84"/>
      <c r="L21" s="80">
        <f>+L20</f>
        <v>7.4</v>
      </c>
    </row>
    <row r="22" spans="1:12" ht="12.75">
      <c r="A22" s="86"/>
      <c r="B22" s="132"/>
      <c r="C22" s="132"/>
      <c r="D22" s="237" t="s">
        <v>320</v>
      </c>
      <c r="E22" s="238"/>
      <c r="F22" s="239" t="str">
        <f>TEXT(SUM(L22:M22)*(1+'[2]Combined LG'!$G$6),"$0.00 (A)")</f>
        <v>$8.00 (A)</v>
      </c>
      <c r="G22" s="240" t="str">
        <f>TEXT(P22*(1+'[2]Combined LG'!$G$6),"$0.00 (A)")</f>
        <v>$0.00 (A)</v>
      </c>
      <c r="H22" s="132"/>
      <c r="I22" s="132"/>
      <c r="J22" s="84"/>
      <c r="L22" s="80">
        <f>+L21</f>
        <v>7.4</v>
      </c>
    </row>
    <row r="23" spans="1:12" ht="12.75">
      <c r="A23" s="86"/>
      <c r="B23" s="132"/>
      <c r="C23" s="132"/>
      <c r="D23" s="237" t="s">
        <v>321</v>
      </c>
      <c r="E23" s="238"/>
      <c r="F23" s="239" t="str">
        <f>TEXT(SUM(L23:M23)*(1+'[2]Combined LG'!$G$6),"$0.00 (A)")</f>
        <v>$8.00 (A)</v>
      </c>
      <c r="G23" s="240" t="str">
        <f>TEXT(P23*(1+'[2]Combined LG'!$G$6),"$0.00 (A)")</f>
        <v>$0.00 (A)</v>
      </c>
      <c r="H23" s="132"/>
      <c r="I23" s="132"/>
      <c r="J23" s="84"/>
      <c r="L23" s="80">
        <f>+L22</f>
        <v>7.4</v>
      </c>
    </row>
    <row r="24" spans="1:12" ht="12.75">
      <c r="A24" s="86"/>
      <c r="B24" s="132"/>
      <c r="C24" s="132"/>
      <c r="D24" s="237" t="s">
        <v>319</v>
      </c>
      <c r="E24" s="238"/>
      <c r="F24" s="239" t="str">
        <f>TEXT(SUM(L24:M24)*(1+'[2]Combined LG'!$G$6),"$0.00 (A)")</f>
        <v>$8.00 (A)</v>
      </c>
      <c r="G24" s="240" t="str">
        <f>TEXT(P24*(1+'[2]Combined LG'!$G$6),"$0.00 (A)")</f>
        <v>$0.00 (A)</v>
      </c>
      <c r="H24" s="132"/>
      <c r="I24" s="132"/>
      <c r="J24" s="84"/>
      <c r="L24" s="80">
        <f>+L23</f>
        <v>7.4</v>
      </c>
    </row>
    <row r="25" spans="1:12" ht="12.75">
      <c r="A25" s="86"/>
      <c r="B25" s="132"/>
      <c r="C25" s="132"/>
      <c r="D25" s="237"/>
      <c r="E25" s="238"/>
      <c r="F25" s="237"/>
      <c r="G25" s="238"/>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35" t="s">
        <v>322</v>
      </c>
      <c r="C28" s="235"/>
      <c r="D28" s="235"/>
      <c r="E28" s="235"/>
      <c r="F28" s="235"/>
      <c r="G28" s="235"/>
      <c r="H28" s="235"/>
      <c r="I28" s="235"/>
      <c r="J28" s="84"/>
    </row>
    <row r="29" spans="1:10" ht="12.75">
      <c r="A29" s="86"/>
      <c r="B29" s="235"/>
      <c r="C29" s="235"/>
      <c r="D29" s="235"/>
      <c r="E29" s="235"/>
      <c r="F29" s="235"/>
      <c r="G29" s="235"/>
      <c r="H29" s="235"/>
      <c r="I29" s="235"/>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260</v>
      </c>
      <c r="I2" s="132" t="s">
        <v>338</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323</v>
      </c>
      <c r="B7" s="225"/>
      <c r="C7" s="225"/>
      <c r="D7" s="225"/>
      <c r="E7" s="225"/>
      <c r="F7" s="225"/>
      <c r="G7" s="225"/>
      <c r="H7" s="225"/>
      <c r="I7" s="225"/>
      <c r="J7" s="227"/>
    </row>
    <row r="8" spans="1:10" ht="12.75">
      <c r="A8" s="86"/>
      <c r="B8" s="85"/>
      <c r="C8" s="85"/>
      <c r="D8" s="85"/>
      <c r="E8" s="85"/>
      <c r="F8" s="85"/>
      <c r="G8" s="85"/>
      <c r="H8" s="85"/>
      <c r="I8" s="85"/>
      <c r="J8" s="84"/>
    </row>
    <row r="9" spans="1:10" ht="12.75">
      <c r="A9" s="86"/>
      <c r="B9" s="241" t="s">
        <v>324</v>
      </c>
      <c r="C9" s="241"/>
      <c r="D9" s="241"/>
      <c r="E9" s="241"/>
      <c r="F9" s="241"/>
      <c r="G9" s="241"/>
      <c r="H9" s="241"/>
      <c r="I9" s="241"/>
      <c r="J9" s="84"/>
    </row>
    <row r="10" spans="1:10" ht="12.75">
      <c r="A10" s="86"/>
      <c r="B10" s="241"/>
      <c r="C10" s="241"/>
      <c r="D10" s="241"/>
      <c r="E10" s="241"/>
      <c r="F10" s="241"/>
      <c r="G10" s="241"/>
      <c r="H10" s="241"/>
      <c r="I10" s="241"/>
      <c r="J10" s="84"/>
    </row>
    <row r="11" spans="1:10" ht="12.75">
      <c r="A11" s="86"/>
      <c r="B11" s="241"/>
      <c r="C11" s="241"/>
      <c r="D11" s="241"/>
      <c r="E11" s="241"/>
      <c r="F11" s="241"/>
      <c r="G11" s="241"/>
      <c r="H11" s="241"/>
      <c r="I11" s="241"/>
      <c r="J11" s="84"/>
    </row>
    <row r="12" spans="1:10" ht="12.75">
      <c r="A12" s="86"/>
      <c r="B12" s="241"/>
      <c r="C12" s="241"/>
      <c r="D12" s="241"/>
      <c r="E12" s="241"/>
      <c r="F12" s="241"/>
      <c r="G12" s="241"/>
      <c r="H12" s="241"/>
      <c r="I12" s="241"/>
      <c r="J12" s="84"/>
    </row>
    <row r="13" spans="1:10" ht="12.75">
      <c r="A13" s="86"/>
      <c r="B13" s="241"/>
      <c r="C13" s="241"/>
      <c r="D13" s="241"/>
      <c r="E13" s="241"/>
      <c r="F13" s="241"/>
      <c r="G13" s="241"/>
      <c r="H13" s="241"/>
      <c r="I13" s="241"/>
      <c r="J13" s="84"/>
    </row>
    <row r="14" spans="1:10" ht="12.75">
      <c r="A14" s="86"/>
      <c r="B14" s="241"/>
      <c r="C14" s="241"/>
      <c r="D14" s="241"/>
      <c r="E14" s="241"/>
      <c r="F14" s="241"/>
      <c r="G14" s="241"/>
      <c r="H14" s="241"/>
      <c r="I14" s="241"/>
      <c r="J14" s="84"/>
    </row>
    <row r="15" spans="1:10" ht="12.75">
      <c r="A15" s="86"/>
      <c r="B15" s="175"/>
      <c r="C15" s="176"/>
      <c r="D15" s="176"/>
      <c r="E15" s="176"/>
      <c r="F15" s="251" t="s">
        <v>38</v>
      </c>
      <c r="G15" s="251"/>
      <c r="H15" s="251"/>
      <c r="I15" s="252"/>
      <c r="J15" s="84"/>
    </row>
    <row r="16" spans="1:10" ht="12.75">
      <c r="A16" s="86"/>
      <c r="B16" s="254" t="s">
        <v>325</v>
      </c>
      <c r="C16" s="255"/>
      <c r="D16" s="255"/>
      <c r="E16" s="255"/>
      <c r="F16" s="246" t="s">
        <v>326</v>
      </c>
      <c r="G16" s="246"/>
      <c r="H16" s="246" t="s">
        <v>327</v>
      </c>
      <c r="I16" s="247"/>
      <c r="J16" s="84"/>
    </row>
    <row r="17" spans="1:14" ht="12.75" customHeight="1">
      <c r="A17" s="86"/>
      <c r="B17" s="250" t="s">
        <v>329</v>
      </c>
      <c r="C17" s="250"/>
      <c r="D17" s="250"/>
      <c r="E17" s="250"/>
      <c r="F17" s="249" t="str">
        <f>TEXT(SUM(L17)*(1+'[2]Combined LG'!$G$6)+0.03,"$0.00 (A)")</f>
        <v>$0.60 (A)</v>
      </c>
      <c r="G17" s="249"/>
      <c r="H17" s="249" t="str">
        <f>TEXT(SUM(M17)*(1+'[2]Combined LG'!$G$6)+0.01,"$0.00 (A)")</f>
        <v>$0.25 (A)</v>
      </c>
      <c r="I17" s="249"/>
      <c r="J17" s="84"/>
      <c r="L17" s="131">
        <v>0.53</v>
      </c>
      <c r="M17" s="131">
        <v>0.22</v>
      </c>
      <c r="N17" s="131"/>
    </row>
    <row r="18" spans="1:14" ht="12.75">
      <c r="A18" s="94"/>
      <c r="B18" s="250"/>
      <c r="C18" s="250"/>
      <c r="D18" s="250"/>
      <c r="E18" s="250"/>
      <c r="F18" s="249"/>
      <c r="G18" s="249"/>
      <c r="H18" s="249"/>
      <c r="I18" s="249"/>
      <c r="J18" s="93"/>
      <c r="L18" s="131"/>
      <c r="M18" s="131"/>
      <c r="N18" s="131"/>
    </row>
    <row r="19" spans="1:14" ht="12.75">
      <c r="A19" s="94"/>
      <c r="B19" s="250"/>
      <c r="C19" s="250"/>
      <c r="D19" s="250"/>
      <c r="E19" s="250"/>
      <c r="F19" s="249"/>
      <c r="G19" s="249"/>
      <c r="H19" s="249"/>
      <c r="I19" s="249"/>
      <c r="J19" s="93"/>
      <c r="L19" s="131"/>
      <c r="M19" s="131"/>
      <c r="N19" s="131"/>
    </row>
    <row r="20" spans="1:14" ht="12.75">
      <c r="A20" s="86"/>
      <c r="B20" s="250" t="s">
        <v>328</v>
      </c>
      <c r="C20" s="250"/>
      <c r="D20" s="250"/>
      <c r="E20" s="250"/>
      <c r="F20" s="248" t="str">
        <f>+F17</f>
        <v>$0.60 (A)</v>
      </c>
      <c r="G20" s="248"/>
      <c r="H20" s="248" t="str">
        <f>+H17</f>
        <v>$0.25 (A)</v>
      </c>
      <c r="I20" s="248"/>
      <c r="J20" s="84"/>
      <c r="L20" s="131">
        <v>0.53</v>
      </c>
      <c r="M20" s="131">
        <v>0.22</v>
      </c>
      <c r="N20" s="131"/>
    </row>
    <row r="21" spans="1:14" ht="12.75">
      <c r="A21" s="86"/>
      <c r="B21" s="250"/>
      <c r="C21" s="250"/>
      <c r="D21" s="250"/>
      <c r="E21" s="250"/>
      <c r="F21" s="248"/>
      <c r="G21" s="248"/>
      <c r="H21" s="248"/>
      <c r="I21" s="248"/>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35" t="s">
        <v>350</v>
      </c>
      <c r="C24" s="235"/>
      <c r="D24" s="235"/>
      <c r="E24" s="235"/>
      <c r="F24" s="235"/>
      <c r="G24" s="235"/>
      <c r="H24" s="235"/>
      <c r="I24" s="235"/>
      <c r="J24" s="84"/>
      <c r="L24" s="131"/>
      <c r="M24" s="131"/>
      <c r="N24" s="131"/>
    </row>
    <row r="25" spans="1:14" ht="12.75">
      <c r="A25" s="86"/>
      <c r="B25" s="235"/>
      <c r="C25" s="235"/>
      <c r="D25" s="235"/>
      <c r="E25" s="235"/>
      <c r="F25" s="235"/>
      <c r="G25" s="235"/>
      <c r="H25" s="235"/>
      <c r="I25" s="235"/>
      <c r="J25" s="84"/>
      <c r="L25" s="131"/>
      <c r="M25" s="131"/>
      <c r="N25" s="131"/>
    </row>
    <row r="26" spans="1:14" ht="12.75">
      <c r="A26" s="86"/>
      <c r="B26" s="235"/>
      <c r="C26" s="235"/>
      <c r="D26" s="235"/>
      <c r="E26" s="235"/>
      <c r="F26" s="235"/>
      <c r="G26" s="235"/>
      <c r="H26" s="235"/>
      <c r="I26" s="235"/>
      <c r="J26" s="84"/>
      <c r="L26" s="131"/>
      <c r="M26" s="131"/>
      <c r="N26" s="131"/>
    </row>
    <row r="27" spans="1:14" ht="12.75">
      <c r="A27" s="86"/>
      <c r="B27" s="235"/>
      <c r="C27" s="235"/>
      <c r="D27" s="235"/>
      <c r="E27" s="235"/>
      <c r="F27" s="235"/>
      <c r="G27" s="235"/>
      <c r="H27" s="235"/>
      <c r="I27" s="235"/>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51" t="s">
        <v>38</v>
      </c>
      <c r="G30" s="251"/>
      <c r="H30" s="251"/>
      <c r="I30" s="252"/>
      <c r="J30" s="93"/>
      <c r="L30" s="131"/>
      <c r="M30" s="131"/>
      <c r="N30" s="131"/>
    </row>
    <row r="31" spans="1:14" ht="12.75">
      <c r="A31" s="86"/>
      <c r="B31" s="254" t="s">
        <v>330</v>
      </c>
      <c r="C31" s="255"/>
      <c r="D31" s="255"/>
      <c r="E31" s="255"/>
      <c r="F31" s="246" t="s">
        <v>326</v>
      </c>
      <c r="G31" s="246"/>
      <c r="H31" s="246" t="s">
        <v>327</v>
      </c>
      <c r="I31" s="247"/>
      <c r="J31" s="84"/>
      <c r="L31" s="131"/>
      <c r="M31" s="131"/>
      <c r="N31" s="131"/>
    </row>
    <row r="32" spans="1:14" ht="12.75">
      <c r="A32" s="111"/>
      <c r="B32" s="253" t="s">
        <v>331</v>
      </c>
      <c r="C32" s="253"/>
      <c r="D32" s="253"/>
      <c r="E32" s="253"/>
      <c r="F32" s="249" t="str">
        <f>TEXT(SUM(L32)*(1+'[2]Combined LG'!$G$6)+0.01,"$0.00 (A)")</f>
        <v>$5.50 (A)</v>
      </c>
      <c r="G32" s="249"/>
      <c r="H32" s="249" t="str">
        <f>TEXT(SUM(M32)*(1+'[2]Combined LG'!$G$6)+0.06,"$0.00 (A)")</f>
        <v>$1.25 (A)</v>
      </c>
      <c r="I32" s="249"/>
      <c r="J32" s="84"/>
      <c r="L32" s="131">
        <v>5.08</v>
      </c>
      <c r="M32" s="131">
        <v>1.1</v>
      </c>
      <c r="N32" s="131"/>
    </row>
    <row r="33" spans="1:14" ht="12.75">
      <c r="A33" s="86"/>
      <c r="B33" s="253"/>
      <c r="C33" s="253"/>
      <c r="D33" s="253"/>
      <c r="E33" s="253"/>
      <c r="F33" s="249"/>
      <c r="G33" s="249"/>
      <c r="H33" s="249"/>
      <c r="I33" s="249"/>
      <c r="J33" s="84"/>
      <c r="L33" s="131"/>
      <c r="M33" s="131"/>
      <c r="N33" s="131"/>
    </row>
    <row r="34" spans="1:14" ht="12.75">
      <c r="A34" s="86"/>
      <c r="B34" s="253"/>
      <c r="C34" s="253"/>
      <c r="D34" s="253"/>
      <c r="E34" s="253"/>
      <c r="F34" s="249"/>
      <c r="G34" s="249"/>
      <c r="H34" s="249"/>
      <c r="I34" s="249"/>
      <c r="J34" s="84"/>
      <c r="L34" s="131"/>
      <c r="M34" s="131"/>
      <c r="N34" s="131"/>
    </row>
    <row r="35" spans="1:14" ht="12.75">
      <c r="A35" s="86"/>
      <c r="B35" s="253"/>
      <c r="C35" s="253"/>
      <c r="D35" s="253"/>
      <c r="E35" s="253"/>
      <c r="F35" s="249"/>
      <c r="G35" s="249"/>
      <c r="H35" s="249"/>
      <c r="I35" s="249"/>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Christensen,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28">
        <f>+'Check Sheet'!$B$54</f>
        <v>42166</v>
      </c>
      <c r="C52" s="228">
        <f>+'Check Sheet'!C53</f>
        <v>0</v>
      </c>
      <c r="D52" s="82"/>
      <c r="E52" s="82"/>
      <c r="F52" s="82"/>
      <c r="H52" s="72" t="s">
        <v>143</v>
      </c>
      <c r="I52" s="229">
        <f>+'Check Sheet'!$I$54</f>
        <v>42217</v>
      </c>
      <c r="J52" s="230">
        <f>+'Check Sheet'!I53</f>
        <v>0</v>
      </c>
    </row>
    <row r="53" spans="1:10" ht="12.75">
      <c r="A53" s="231" t="s">
        <v>17</v>
      </c>
      <c r="B53" s="232"/>
      <c r="C53" s="232"/>
      <c r="D53" s="232"/>
      <c r="E53" s="232"/>
      <c r="F53" s="232"/>
      <c r="G53" s="232"/>
      <c r="H53" s="232"/>
      <c r="I53" s="232"/>
      <c r="J53" s="233"/>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B16:E16"/>
    <mergeCell ref="B31:E31"/>
    <mergeCell ref="A53:J53"/>
    <mergeCell ref="B9:I14"/>
    <mergeCell ref="F15:I15"/>
    <mergeCell ref="F16:G16"/>
    <mergeCell ref="H16:I16"/>
    <mergeCell ref="B20:E21"/>
    <mergeCell ref="B52:C52"/>
    <mergeCell ref="I52:J52"/>
    <mergeCell ref="B32:E33"/>
    <mergeCell ref="F32:G33"/>
    <mergeCell ref="H32:I33"/>
    <mergeCell ref="B34:E35"/>
    <mergeCell ref="F34:G35"/>
    <mergeCell ref="H34:I35"/>
    <mergeCell ref="H31:I31"/>
    <mergeCell ref="F20:G21"/>
    <mergeCell ref="H20:I21"/>
    <mergeCell ref="F17:G19"/>
    <mergeCell ref="H17:I19"/>
    <mergeCell ref="A7:J7"/>
    <mergeCell ref="B17:E19"/>
    <mergeCell ref="B24:I27"/>
    <mergeCell ref="F30:I30"/>
    <mergeCell ref="F31:G31"/>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260</v>
      </c>
      <c r="I2" s="132" t="s">
        <v>339</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26" t="s">
        <v>332</v>
      </c>
      <c r="B7" s="225"/>
      <c r="C7" s="225"/>
      <c r="D7" s="225"/>
      <c r="E7" s="225"/>
      <c r="F7" s="225"/>
      <c r="G7" s="225"/>
      <c r="H7" s="225"/>
      <c r="I7" s="225"/>
      <c r="J7" s="227"/>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51" t="s">
        <v>38</v>
      </c>
      <c r="G10" s="251"/>
      <c r="H10" s="251"/>
      <c r="I10" s="252"/>
      <c r="J10" s="84"/>
    </row>
    <row r="11" spans="1:16" ht="12.75">
      <c r="A11" s="86"/>
      <c r="B11" s="254" t="s">
        <v>35</v>
      </c>
      <c r="C11" s="255"/>
      <c r="D11" s="255"/>
      <c r="E11" s="255"/>
      <c r="F11" s="246" t="s">
        <v>326</v>
      </c>
      <c r="G11" s="246"/>
      <c r="H11" s="246" t="s">
        <v>327</v>
      </c>
      <c r="I11" s="247"/>
      <c r="J11" s="84"/>
      <c r="L11" s="131"/>
      <c r="M11" s="131"/>
      <c r="N11" s="131"/>
      <c r="O11" s="131"/>
      <c r="P11" s="131"/>
    </row>
    <row r="12" spans="1:16" ht="12.75">
      <c r="A12" s="86"/>
      <c r="B12" s="256" t="s">
        <v>333</v>
      </c>
      <c r="C12" s="257"/>
      <c r="D12" s="257"/>
      <c r="E12" s="258"/>
      <c r="F12" s="265" t="str">
        <f>TEXT(SUM(L12)*(1+'[2]Combined LG'!$G$6)+0.05,"$0.00 (A)")</f>
        <v>$0.15 (A)</v>
      </c>
      <c r="G12" s="266"/>
      <c r="H12" s="265" t="str">
        <f>TEXT(SUM(M12)*(1+'[2]Combined LG'!$G$6)+0.02,"$0.00 (A)")</f>
        <v>$0.05 (A)</v>
      </c>
      <c r="I12" s="266"/>
      <c r="J12" s="84"/>
      <c r="L12" s="131">
        <v>0.09</v>
      </c>
      <c r="M12" s="131">
        <v>0.03</v>
      </c>
      <c r="N12" s="131"/>
      <c r="O12" s="131"/>
      <c r="P12" s="131"/>
    </row>
    <row r="13" spans="1:16" ht="12.75">
      <c r="A13" s="86"/>
      <c r="B13" s="259"/>
      <c r="C13" s="260"/>
      <c r="D13" s="260"/>
      <c r="E13" s="261"/>
      <c r="F13" s="267"/>
      <c r="G13" s="268"/>
      <c r="H13" s="267"/>
      <c r="I13" s="268"/>
      <c r="J13" s="84"/>
      <c r="L13" s="131"/>
      <c r="M13" s="131"/>
      <c r="N13" s="131"/>
      <c r="O13" s="131"/>
      <c r="P13" s="131"/>
    </row>
    <row r="14" spans="1:16" ht="12.75">
      <c r="A14" s="86"/>
      <c r="B14" s="262"/>
      <c r="C14" s="263"/>
      <c r="D14" s="263"/>
      <c r="E14" s="264"/>
      <c r="F14" s="269"/>
      <c r="G14" s="240"/>
      <c r="H14" s="269"/>
      <c r="I14" s="240"/>
      <c r="J14" s="84"/>
      <c r="L14" s="131"/>
      <c r="M14" s="131"/>
      <c r="N14" s="131"/>
      <c r="O14" s="131"/>
      <c r="P14" s="131"/>
    </row>
    <row r="15" spans="1:16" ht="12.75">
      <c r="A15" s="86"/>
      <c r="B15" s="253" t="s">
        <v>334</v>
      </c>
      <c r="C15" s="253"/>
      <c r="D15" s="253"/>
      <c r="E15" s="253"/>
      <c r="F15" s="249" t="str">
        <f>TEXT(SUM(L15)*(1+'[3]Combined LG'!$G$6),"$0.00 (A)")</f>
        <v>$1.10 (A)</v>
      </c>
      <c r="G15" s="249"/>
      <c r="H15" s="249" t="str">
        <f>TEXT(SUM(M15)*(1+'[2]Combined LG'!$G$6)+0.01,"$0.00 (A)")</f>
        <v>$0.25 (A)</v>
      </c>
      <c r="I15" s="249"/>
      <c r="J15" s="84"/>
      <c r="L15" s="131">
        <v>1.02</v>
      </c>
      <c r="M15" s="131">
        <v>0.22</v>
      </c>
      <c r="N15" s="131"/>
      <c r="O15" s="210"/>
      <c r="P15" s="131"/>
    </row>
    <row r="16" spans="1:16" ht="12.75">
      <c r="A16" s="86"/>
      <c r="B16" s="253"/>
      <c r="C16" s="253"/>
      <c r="D16" s="253"/>
      <c r="E16" s="253"/>
      <c r="F16" s="249"/>
      <c r="G16" s="249"/>
      <c r="H16" s="249"/>
      <c r="I16" s="249"/>
      <c r="J16" s="84"/>
      <c r="L16" s="131"/>
      <c r="M16" s="131"/>
      <c r="N16" s="131"/>
      <c r="O16" s="131"/>
      <c r="P16" s="131"/>
    </row>
    <row r="17" spans="1:16" ht="12.75">
      <c r="A17" s="86"/>
      <c r="B17" s="253"/>
      <c r="C17" s="253"/>
      <c r="D17" s="253"/>
      <c r="E17" s="253"/>
      <c r="F17" s="249"/>
      <c r="G17" s="249"/>
      <c r="H17" s="249"/>
      <c r="I17" s="249"/>
      <c r="J17" s="84"/>
      <c r="L17" s="131"/>
      <c r="M17" s="131"/>
      <c r="N17" s="131"/>
      <c r="O17" s="131"/>
      <c r="P17" s="131"/>
    </row>
    <row r="18" spans="1:16" ht="12.75">
      <c r="A18" s="86"/>
      <c r="B18" s="253"/>
      <c r="C18" s="253"/>
      <c r="D18" s="253"/>
      <c r="E18" s="253"/>
      <c r="F18" s="249"/>
      <c r="G18" s="249"/>
      <c r="H18" s="249"/>
      <c r="I18" s="249"/>
      <c r="J18" s="84"/>
      <c r="L18" s="131"/>
      <c r="M18" s="131"/>
      <c r="N18" s="131"/>
      <c r="O18" s="131"/>
      <c r="P18" s="131"/>
    </row>
    <row r="19" spans="1:16" ht="12.75">
      <c r="A19" s="86"/>
      <c r="B19" s="253"/>
      <c r="C19" s="253"/>
      <c r="D19" s="253"/>
      <c r="E19" s="253"/>
      <c r="F19" s="249"/>
      <c r="G19" s="249"/>
      <c r="H19" s="249"/>
      <c r="I19" s="249"/>
      <c r="J19" s="84"/>
      <c r="L19" s="131"/>
      <c r="M19" s="131"/>
      <c r="N19" s="131"/>
      <c r="O19" s="131"/>
      <c r="P19" s="131"/>
    </row>
    <row r="20" spans="1:16" ht="12.75">
      <c r="A20" s="86"/>
      <c r="B20" s="253" t="s">
        <v>335</v>
      </c>
      <c r="C20" s="253"/>
      <c r="D20" s="253"/>
      <c r="E20" s="253"/>
      <c r="F20" s="248" t="str">
        <f>+F15</f>
        <v>$1.10 (A)</v>
      </c>
      <c r="G20" s="248"/>
      <c r="H20" s="248" t="str">
        <f>+H15</f>
        <v>$0.25 (A)</v>
      </c>
      <c r="I20" s="248"/>
      <c r="J20" s="84"/>
      <c r="L20" s="131">
        <v>1.02</v>
      </c>
      <c r="M20" s="131">
        <v>0.22</v>
      </c>
      <c r="N20" s="131"/>
      <c r="O20" s="131"/>
      <c r="P20" s="131"/>
    </row>
    <row r="21" spans="1:16" ht="12.75">
      <c r="A21" s="86"/>
      <c r="B21" s="253"/>
      <c r="C21" s="253"/>
      <c r="D21" s="253"/>
      <c r="E21" s="253"/>
      <c r="F21" s="248"/>
      <c r="G21" s="248"/>
      <c r="H21" s="248"/>
      <c r="I21" s="248"/>
      <c r="J21" s="84"/>
      <c r="L21" s="131"/>
      <c r="M21" s="131"/>
      <c r="N21" s="131"/>
      <c r="O21" s="131"/>
      <c r="P21" s="131"/>
    </row>
    <row r="22" spans="1:16" ht="12.75">
      <c r="A22" s="86"/>
      <c r="B22" s="253"/>
      <c r="C22" s="253"/>
      <c r="D22" s="253"/>
      <c r="E22" s="253"/>
      <c r="F22" s="248"/>
      <c r="G22" s="248"/>
      <c r="H22" s="248"/>
      <c r="I22" s="248"/>
      <c r="J22" s="84"/>
      <c r="L22" s="131"/>
      <c r="M22" s="131"/>
      <c r="N22" s="131"/>
      <c r="O22" s="131"/>
      <c r="P22" s="131"/>
    </row>
    <row r="23" spans="1:16" ht="12.75">
      <c r="A23" s="86"/>
      <c r="B23" s="253"/>
      <c r="C23" s="253"/>
      <c r="D23" s="253"/>
      <c r="E23" s="253"/>
      <c r="F23" s="248"/>
      <c r="G23" s="248"/>
      <c r="H23" s="248"/>
      <c r="I23" s="248"/>
      <c r="J23" s="84"/>
      <c r="L23" s="131"/>
      <c r="M23" s="131"/>
      <c r="N23" s="131"/>
      <c r="O23" s="131"/>
      <c r="P23" s="131"/>
    </row>
    <row r="24" spans="1:16" ht="12.75">
      <c r="A24" s="86"/>
      <c r="B24" s="253"/>
      <c r="C24" s="253"/>
      <c r="D24" s="253"/>
      <c r="E24" s="253"/>
      <c r="F24" s="248"/>
      <c r="G24" s="248"/>
      <c r="H24" s="248"/>
      <c r="I24" s="248"/>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28">
        <f>+'Check Sheet'!$B$54</f>
        <v>42166</v>
      </c>
      <c r="C54" s="228">
        <f>+'Check Sheet'!C53</f>
        <v>0</v>
      </c>
      <c r="D54" s="82"/>
      <c r="E54" s="82"/>
      <c r="F54" s="82"/>
      <c r="H54" s="72" t="s">
        <v>143</v>
      </c>
      <c r="I54" s="229">
        <f>+'Check Sheet'!$I$54</f>
        <v>42217</v>
      </c>
      <c r="J54" s="230">
        <f>+'Check Sheet'!I53</f>
        <v>0</v>
      </c>
    </row>
    <row r="55" spans="1:10" ht="12.75">
      <c r="A55" s="231" t="s">
        <v>17</v>
      </c>
      <c r="B55" s="232"/>
      <c r="C55" s="232"/>
      <c r="D55" s="232"/>
      <c r="E55" s="232"/>
      <c r="F55" s="232"/>
      <c r="G55" s="232"/>
      <c r="H55" s="232"/>
      <c r="I55" s="232"/>
      <c r="J55" s="23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85" zoomScaleNormal="85" zoomScalePageLayoutView="0" workbookViewId="0" topLeftCell="A19">
      <selection activeCell="Q19" sqref="Q19:W19"/>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259</v>
      </c>
      <c r="I1" s="270" t="s">
        <v>92</v>
      </c>
      <c r="J1" s="270"/>
      <c r="K1" s="33">
        <v>21</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338" t="str">
        <f>+'Check Sheet'!$D$5</f>
        <v>Eastside Disposal, Rabanco Companies, Rabanco Connections</v>
      </c>
      <c r="D4" s="27"/>
      <c r="E4" s="27"/>
      <c r="F4" s="27"/>
      <c r="G4" s="27"/>
      <c r="H4" s="27"/>
      <c r="I4" s="27"/>
      <c r="J4" s="27"/>
      <c r="K4" s="29"/>
    </row>
    <row r="5" spans="1:11" ht="12.75">
      <c r="A5" s="271" t="s">
        <v>19</v>
      </c>
      <c r="B5" s="272"/>
      <c r="C5" s="272"/>
      <c r="D5" s="272"/>
      <c r="E5" s="272"/>
      <c r="F5" s="272"/>
      <c r="G5" s="272"/>
      <c r="H5" s="272"/>
      <c r="I5" s="272"/>
      <c r="J5" s="272"/>
      <c r="K5" s="273"/>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267</v>
      </c>
      <c r="F18" s="62"/>
      <c r="G18" s="61"/>
      <c r="H18" s="61"/>
      <c r="I18" s="61" t="s">
        <v>32</v>
      </c>
      <c r="J18" s="61"/>
      <c r="K18" s="61"/>
    </row>
    <row r="19" spans="1:11" ht="12.75">
      <c r="A19" s="63" t="s">
        <v>33</v>
      </c>
      <c r="B19" s="63" t="s">
        <v>34</v>
      </c>
      <c r="C19" s="63" t="s">
        <v>35</v>
      </c>
      <c r="D19" s="63" t="s">
        <v>35</v>
      </c>
      <c r="E19" s="63" t="s">
        <v>268</v>
      </c>
      <c r="F19" s="62"/>
      <c r="G19" s="63"/>
      <c r="H19" s="63"/>
      <c r="I19" s="63" t="s">
        <v>36</v>
      </c>
      <c r="J19" s="63"/>
      <c r="K19" s="63"/>
    </row>
    <row r="20" spans="1:16" ht="12.75">
      <c r="A20" s="64" t="s">
        <v>37</v>
      </c>
      <c r="B20" s="64" t="s">
        <v>35</v>
      </c>
      <c r="C20" s="64" t="s">
        <v>38</v>
      </c>
      <c r="D20" s="64" t="s">
        <v>38</v>
      </c>
      <c r="E20" s="64" t="s">
        <v>269</v>
      </c>
      <c r="F20" s="62"/>
      <c r="G20" s="64"/>
      <c r="H20" s="64"/>
      <c r="I20" s="64" t="s">
        <v>39</v>
      </c>
      <c r="J20" s="64"/>
      <c r="K20" s="64"/>
      <c r="L20" s="356"/>
      <c r="M20" s="356"/>
      <c r="N20" s="356"/>
      <c r="O20" s="356"/>
      <c r="P20" s="356"/>
    </row>
    <row r="21" spans="1:16" ht="12.75">
      <c r="A21" s="4" t="s">
        <v>40</v>
      </c>
      <c r="B21" s="4" t="s">
        <v>41</v>
      </c>
      <c r="C21" s="143" t="str">
        <f>TEXT('[2]Resi Price Out'!G15,"$0.00")&amp;" (A)"</f>
        <v>$7.67 (A)</v>
      </c>
      <c r="D21" s="143" t="str">
        <f>TEXT('[2]Resi Price Out'!G60,"$0.00")&amp;" (A)"</f>
        <v>$9.10 (A)</v>
      </c>
      <c r="E21" s="143" t="str">
        <f>TEXT('[2]Resi Price Out'!G68,"$0.00")&amp;" (A)"</f>
        <v>$9.23 (A)</v>
      </c>
      <c r="F21" s="74"/>
      <c r="G21" s="55"/>
      <c r="H21" s="55"/>
      <c r="I21" s="143" t="str">
        <f>TEXT('[2]Resi Price Out'!G35,"$0.00")&amp;" (A)"</f>
        <v>$0.42 (A)</v>
      </c>
      <c r="J21" s="39"/>
      <c r="K21" s="39"/>
      <c r="L21" s="356"/>
      <c r="M21" s="356"/>
      <c r="N21" s="356"/>
      <c r="O21" s="356"/>
      <c r="P21" s="356"/>
    </row>
    <row r="22" spans="1:16" ht="12.75">
      <c r="A22" s="4" t="s">
        <v>42</v>
      </c>
      <c r="B22" s="4" t="s">
        <v>41</v>
      </c>
      <c r="C22" s="143" t="str">
        <f>TEXT('[2]Resi Price Out'!G16,"$0.00")&amp;" (A)"</f>
        <v>$12.28 (A)</v>
      </c>
      <c r="D22" s="143" t="str">
        <f>+D21</f>
        <v>$9.10 (A)</v>
      </c>
      <c r="E22" s="143" t="str">
        <f>+E21</f>
        <v>$9.23 (A)</v>
      </c>
      <c r="F22" s="74"/>
      <c r="G22" s="55"/>
      <c r="H22" s="55"/>
      <c r="I22" s="143" t="str">
        <f>TEXT('[2]Resi Price Out'!G36,"$0.00")&amp;" (A)"</f>
        <v>$0.53 (A)</v>
      </c>
      <c r="J22" s="39"/>
      <c r="K22" s="39"/>
      <c r="L22" s="356"/>
      <c r="M22" s="356"/>
      <c r="N22" s="356"/>
      <c r="O22" s="356"/>
      <c r="P22" s="356"/>
    </row>
    <row r="23" spans="1:16" ht="12.75">
      <c r="A23" s="4" t="s">
        <v>43</v>
      </c>
      <c r="B23" s="4" t="s">
        <v>41</v>
      </c>
      <c r="C23" s="143" t="str">
        <f>TEXT('[2]Resi Price Out'!G17,"$0.00")&amp;" (A)"</f>
        <v>$21.02 (A)</v>
      </c>
      <c r="D23" s="143" t="str">
        <f aca="true" t="shared" si="0" ref="D23:D30">+D22</f>
        <v>$9.10 (A)</v>
      </c>
      <c r="E23" s="143" t="str">
        <f aca="true" t="shared" si="1" ref="E23:E30">+E22</f>
        <v>$9.23 (A)</v>
      </c>
      <c r="F23" s="74"/>
      <c r="G23" s="55"/>
      <c r="H23" s="55"/>
      <c r="I23" s="143" t="str">
        <f>TEXT('[2]Resi Price Out'!$G$36*2,"$0.00")&amp;" (A)"</f>
        <v>$1.06 (A)</v>
      </c>
      <c r="J23" s="39"/>
      <c r="K23" s="39"/>
      <c r="L23" s="356"/>
      <c r="M23" s="356"/>
      <c r="N23" s="356"/>
      <c r="O23" s="356"/>
      <c r="P23" s="356"/>
    </row>
    <row r="24" spans="1:16" ht="12.75">
      <c r="A24" s="4" t="s">
        <v>44</v>
      </c>
      <c r="B24" s="4" t="s">
        <v>41</v>
      </c>
      <c r="C24" s="143" t="str">
        <f>TEXT('[2]Resi Price Out'!G18,"$0.00")&amp;" (A)"</f>
        <v>$30.71 (A)</v>
      </c>
      <c r="D24" s="143" t="str">
        <f t="shared" si="0"/>
        <v>$9.10 (A)</v>
      </c>
      <c r="E24" s="143" t="str">
        <f t="shared" si="1"/>
        <v>$9.23 (A)</v>
      </c>
      <c r="F24" s="74"/>
      <c r="G24" s="55"/>
      <c r="H24" s="55"/>
      <c r="I24" s="143" t="str">
        <f>TEXT('[2]Resi Price Out'!$G$36*3,"$0.00")&amp;" (A)"</f>
        <v>$1.59 (A)</v>
      </c>
      <c r="J24" s="39"/>
      <c r="K24" s="39"/>
      <c r="L24" s="356"/>
      <c r="M24" s="356"/>
      <c r="N24" s="356"/>
      <c r="O24" s="356"/>
      <c r="P24" s="356"/>
    </row>
    <row r="25" spans="1:16" ht="12.75">
      <c r="A25" s="4" t="s">
        <v>45</v>
      </c>
      <c r="B25" s="4" t="s">
        <v>41</v>
      </c>
      <c r="C25" s="143" t="str">
        <f>TEXT('[2]Resi Price Out'!G19,"$0.00")&amp;" (A)"</f>
        <v>$41.37 (A)</v>
      </c>
      <c r="D25" s="143" t="str">
        <f t="shared" si="0"/>
        <v>$9.10 (A)</v>
      </c>
      <c r="E25" s="143" t="str">
        <f t="shared" si="1"/>
        <v>$9.23 (A)</v>
      </c>
      <c r="F25" s="74"/>
      <c r="G25" s="55"/>
      <c r="H25" s="55"/>
      <c r="I25" s="143" t="str">
        <f>TEXT('[2]Resi Price Out'!$G$36*4,"$0.00")&amp;" (A)"</f>
        <v>$2.12 (A)</v>
      </c>
      <c r="J25" s="39"/>
      <c r="K25" s="39"/>
      <c r="L25" s="356"/>
      <c r="M25" s="356"/>
      <c r="N25" s="356"/>
      <c r="O25" s="356"/>
      <c r="P25" s="356"/>
    </row>
    <row r="26" spans="1:16" ht="12.75">
      <c r="A26" s="4" t="s">
        <v>46</v>
      </c>
      <c r="B26" s="4" t="s">
        <v>41</v>
      </c>
      <c r="C26" s="143" t="str">
        <f>TEXT('[2]Resi Price Out'!G20,"$0.00")&amp;" (A)"</f>
        <v>$52.32 (A)</v>
      </c>
      <c r="D26" s="143" t="str">
        <f t="shared" si="0"/>
        <v>$9.10 (A)</v>
      </c>
      <c r="E26" s="143" t="str">
        <f t="shared" si="1"/>
        <v>$9.23 (A)</v>
      </c>
      <c r="F26" s="74"/>
      <c r="G26" s="55"/>
      <c r="H26" s="55"/>
      <c r="I26" s="143" t="str">
        <f>TEXT('[2]Resi Price Out'!$G$36*5,"$0.00")&amp;" (A)"</f>
        <v>$2.65 (A)</v>
      </c>
      <c r="J26" s="39"/>
      <c r="K26" s="39"/>
      <c r="L26" s="356"/>
      <c r="M26" s="356"/>
      <c r="N26" s="356"/>
      <c r="O26" s="356"/>
      <c r="P26" s="356"/>
    </row>
    <row r="27" spans="1:16" ht="12.75">
      <c r="A27" s="4" t="s">
        <v>47</v>
      </c>
      <c r="B27" s="4" t="s">
        <v>41</v>
      </c>
      <c r="C27" s="143" t="str">
        <f>TEXT('[2]Resi Price Out'!G26,"$0.00")&amp;" (A)"</f>
        <v>$12.28 (A)</v>
      </c>
      <c r="D27" s="143" t="str">
        <f t="shared" si="0"/>
        <v>$9.10 (A)</v>
      </c>
      <c r="E27" s="143" t="str">
        <f t="shared" si="1"/>
        <v>$9.23 (A)</v>
      </c>
      <c r="F27" s="74"/>
      <c r="G27" s="55"/>
      <c r="H27" s="55"/>
      <c r="I27" s="143" t="str">
        <f>TEXT('[2]Resi Price Out'!G37,"$0.00")&amp;" (A)"</f>
        <v>$1.09 (A)</v>
      </c>
      <c r="J27" s="39"/>
      <c r="K27" s="39"/>
      <c r="L27" s="356"/>
      <c r="M27" s="356"/>
      <c r="N27" s="356"/>
      <c r="O27" s="356"/>
      <c r="P27" s="356"/>
    </row>
    <row r="28" spans="1:16" ht="12.75">
      <c r="A28" s="4" t="s">
        <v>48</v>
      </c>
      <c r="B28" s="4" t="s">
        <v>41</v>
      </c>
      <c r="C28" s="143" t="str">
        <f>TEXT('[2]Resi Price Out'!G27,"$0.00")&amp;" (A)"</f>
        <v>$21.02 (A)</v>
      </c>
      <c r="D28" s="143" t="str">
        <f t="shared" si="0"/>
        <v>$9.10 (A)</v>
      </c>
      <c r="E28" s="143" t="str">
        <f t="shared" si="1"/>
        <v>$9.23 (A)</v>
      </c>
      <c r="F28" s="74"/>
      <c r="G28" s="55"/>
      <c r="H28" s="55"/>
      <c r="I28" s="143" t="str">
        <f>TEXT('[2]Resi Price Out'!G38,"$0.00")&amp;" (A)"</f>
        <v>$1.86 (A)</v>
      </c>
      <c r="J28" s="39"/>
      <c r="K28" s="39"/>
      <c r="L28" s="356"/>
      <c r="M28" s="356"/>
      <c r="N28" s="356"/>
      <c r="O28" s="356"/>
      <c r="P28" s="356"/>
    </row>
    <row r="29" spans="1:16" ht="12.75">
      <c r="A29" s="4" t="s">
        <v>49</v>
      </c>
      <c r="B29" s="4" t="s">
        <v>41</v>
      </c>
      <c r="C29" s="143" t="str">
        <f>TEXT('[2]Resi Price Out'!G28,"$0.00")&amp;" (A)"</f>
        <v>$30.71 (A)</v>
      </c>
      <c r="D29" s="143" t="str">
        <f t="shared" si="0"/>
        <v>$9.10 (A)</v>
      </c>
      <c r="E29" s="143" t="str">
        <f t="shared" si="1"/>
        <v>$9.23 (A)</v>
      </c>
      <c r="F29" s="74"/>
      <c r="G29" s="55"/>
      <c r="H29" s="55"/>
      <c r="I29" s="143" t="str">
        <f>+I28</f>
        <v>$1.86 (A)</v>
      </c>
      <c r="J29" s="39"/>
      <c r="K29" s="39"/>
      <c r="L29" s="356"/>
      <c r="M29" s="356"/>
      <c r="N29" s="356"/>
      <c r="O29" s="356"/>
      <c r="P29" s="356"/>
    </row>
    <row r="30" spans="1:16" ht="12.75">
      <c r="A30" s="67" t="s">
        <v>42</v>
      </c>
      <c r="B30" s="67" t="s">
        <v>50</v>
      </c>
      <c r="C30" s="143" t="str">
        <f>TEXT('[2]Resi Price Out'!G25,"$0.00")&amp;" (A)"</f>
        <v>$4.51 (A)</v>
      </c>
      <c r="D30" s="143" t="str">
        <f t="shared" si="0"/>
        <v>$9.10 (A)</v>
      </c>
      <c r="E30" s="143" t="str">
        <f t="shared" si="1"/>
        <v>$9.23 (A)</v>
      </c>
      <c r="F30" s="75"/>
      <c r="G30" s="76"/>
      <c r="H30" s="76"/>
      <c r="I30" s="143" t="str">
        <f>+I22</f>
        <v>$0.53 (A)</v>
      </c>
      <c r="J30" s="68"/>
      <c r="K30" s="68"/>
      <c r="L30" s="356"/>
      <c r="M30" s="356"/>
      <c r="N30" s="356"/>
      <c r="O30" s="356"/>
      <c r="P30" s="356"/>
    </row>
    <row r="31" spans="1:16" ht="12.75">
      <c r="A31" s="4" t="s">
        <v>51</v>
      </c>
      <c r="B31" s="4"/>
      <c r="C31" s="145"/>
      <c r="D31" s="143" t="str">
        <f>TEXT('[2]Resi Price Out'!G61,"$0.00")&amp;" (A)"</f>
        <v>$10.10 (A)</v>
      </c>
      <c r="E31" s="143"/>
      <c r="F31" s="74"/>
      <c r="G31" s="55"/>
      <c r="H31" s="55"/>
      <c r="I31" s="145"/>
      <c r="J31" s="39"/>
      <c r="K31" s="39"/>
      <c r="L31" s="356"/>
      <c r="M31" s="356"/>
      <c r="N31" s="356"/>
      <c r="O31" s="356"/>
      <c r="P31" s="356"/>
    </row>
    <row r="32" spans="1:16" ht="12.75">
      <c r="A32" s="67" t="s">
        <v>52</v>
      </c>
      <c r="B32" s="4"/>
      <c r="C32" s="145"/>
      <c r="D32" s="66"/>
      <c r="E32" s="143" t="str">
        <f>TEXT('[2]Resi Price Out'!G69,"$0.00")&amp;" (A)"</f>
        <v>$10.23 (A)</v>
      </c>
      <c r="F32" s="74"/>
      <c r="G32" s="55"/>
      <c r="H32" s="55"/>
      <c r="I32" s="143" t="str">
        <f>+I29</f>
        <v>$1.86 (A)</v>
      </c>
      <c r="J32" s="39"/>
      <c r="K32" s="39"/>
      <c r="L32" s="356"/>
      <c r="M32" s="356"/>
      <c r="N32" s="356"/>
      <c r="O32" s="356"/>
      <c r="P32" s="356"/>
    </row>
    <row r="33" spans="1:16" ht="12.75">
      <c r="A33" s="67" t="s">
        <v>274</v>
      </c>
      <c r="B33" s="154" t="s">
        <v>275</v>
      </c>
      <c r="C33" s="145"/>
      <c r="D33" s="66"/>
      <c r="E33" s="143" t="str">
        <f>+TEXT('[2]COS (YW)'!$AT$14,"$0.00")&amp;" (N)"</f>
        <v>$8.82 (N)</v>
      </c>
      <c r="F33" s="167" t="s">
        <v>273</v>
      </c>
      <c r="G33" s="55"/>
      <c r="H33" s="55"/>
      <c r="I33" s="143" t="str">
        <f>TEXT(LEFT(I27,5),"$0.00")&amp;" (N)"</f>
        <v>$1.09 (N)</v>
      </c>
      <c r="J33" s="142" t="s">
        <v>270</v>
      </c>
      <c r="K33" s="39"/>
      <c r="L33" s="356"/>
      <c r="M33" s="356"/>
      <c r="N33" s="356"/>
      <c r="O33" s="356"/>
      <c r="P33" s="356"/>
    </row>
    <row r="34" spans="1:16" ht="12.75">
      <c r="A34" s="154" t="s">
        <v>361</v>
      </c>
      <c r="B34" s="39"/>
      <c r="C34" s="143" t="str">
        <f>+C27</f>
        <v>$12.28 (A)</v>
      </c>
      <c r="D34" s="66"/>
      <c r="E34" s="125"/>
      <c r="F34" s="74"/>
      <c r="G34" s="55"/>
      <c r="H34" s="55"/>
      <c r="I34" s="143" t="str">
        <f>TEXT('[1]Rate Proposal'!F7,"$0.00")&amp;" "</f>
        <v>$3.94 </v>
      </c>
      <c r="J34" s="142" t="s">
        <v>254</v>
      </c>
      <c r="K34" s="39"/>
      <c r="L34" s="356"/>
      <c r="M34" s="356"/>
      <c r="N34" s="356"/>
      <c r="O34" s="356"/>
      <c r="P34" s="356"/>
    </row>
    <row r="35" spans="1:16" ht="12.75">
      <c r="A35" s="154" t="s">
        <v>362</v>
      </c>
      <c r="B35" s="39"/>
      <c r="C35" s="143" t="str">
        <f>+C28</f>
        <v>$21.02 (A)</v>
      </c>
      <c r="D35" s="66"/>
      <c r="E35" s="125"/>
      <c r="F35" s="74"/>
      <c r="G35" s="55"/>
      <c r="H35" s="55"/>
      <c r="I35" s="143" t="str">
        <f>TEXT('[1]Rate Proposal'!F8,"$0.00")&amp;" "</f>
        <v>$8.17 </v>
      </c>
      <c r="J35" s="142" t="str">
        <f>+J34</f>
        <v>see note 8</v>
      </c>
      <c r="K35" s="39"/>
      <c r="L35" s="356"/>
      <c r="M35" s="356"/>
      <c r="N35" s="356"/>
      <c r="O35" s="356"/>
      <c r="P35" s="356"/>
    </row>
    <row r="36" spans="1:16" ht="12.75">
      <c r="A36" s="154" t="s">
        <v>363</v>
      </c>
      <c r="B36" s="39"/>
      <c r="C36" s="143" t="str">
        <f>+C29</f>
        <v>$30.71 (A)</v>
      </c>
      <c r="D36" s="66"/>
      <c r="E36" s="66"/>
      <c r="F36" s="1"/>
      <c r="G36" s="39"/>
      <c r="H36" s="39"/>
      <c r="I36" s="143" t="str">
        <f>TEXT('[1]Rate Proposal'!F9,"$0.00")&amp;" "</f>
        <v>$8.43 </v>
      </c>
      <c r="J36" s="142" t="str">
        <f>+J35</f>
        <v>see note 8</v>
      </c>
      <c r="K36" s="39"/>
      <c r="L36" s="356"/>
      <c r="M36" s="356"/>
      <c r="N36" s="356"/>
      <c r="O36" s="356"/>
      <c r="P36" s="356"/>
    </row>
    <row r="37" spans="1:16" ht="12.75">
      <c r="A37" s="69" t="s">
        <v>53</v>
      </c>
      <c r="B37" s="1"/>
      <c r="C37" s="1"/>
      <c r="D37" s="1"/>
      <c r="E37" s="1"/>
      <c r="F37" s="1"/>
      <c r="G37" s="1"/>
      <c r="H37" s="1"/>
      <c r="I37" s="1"/>
      <c r="J37" s="1"/>
      <c r="K37" s="25"/>
      <c r="L37" s="356"/>
      <c r="M37" s="356"/>
      <c r="N37" s="356"/>
      <c r="O37" s="356"/>
      <c r="P37" s="356"/>
    </row>
    <row r="38" spans="1:16" ht="12.75">
      <c r="A38" s="23"/>
      <c r="B38" s="1"/>
      <c r="C38" s="70" t="s">
        <v>54</v>
      </c>
      <c r="D38" s="1"/>
      <c r="E38" s="1"/>
      <c r="F38" s="1"/>
      <c r="G38" s="1"/>
      <c r="H38" s="1"/>
      <c r="I38" s="1"/>
      <c r="J38" s="1"/>
      <c r="K38" s="25"/>
      <c r="L38" s="356"/>
      <c r="M38" s="356"/>
      <c r="N38" s="356"/>
      <c r="O38" s="356"/>
      <c r="P38" s="356"/>
    </row>
    <row r="39" spans="1:16" ht="12.75">
      <c r="A39" s="23"/>
      <c r="B39" s="1"/>
      <c r="C39" s="1"/>
      <c r="D39" s="1"/>
      <c r="E39" s="1"/>
      <c r="F39" s="1"/>
      <c r="G39" s="1"/>
      <c r="H39" s="1"/>
      <c r="I39" s="1"/>
      <c r="J39" s="1"/>
      <c r="K39" s="25"/>
      <c r="L39" s="356"/>
      <c r="M39" s="356"/>
      <c r="N39" s="356"/>
      <c r="O39" s="356"/>
      <c r="P39" s="356"/>
    </row>
    <row r="40" spans="1:16" ht="12.75">
      <c r="A40" s="23"/>
      <c r="B40" s="1"/>
      <c r="C40" s="1"/>
      <c r="D40" s="1"/>
      <c r="E40" s="1"/>
      <c r="F40" s="1"/>
      <c r="G40" s="1"/>
      <c r="H40" s="1"/>
      <c r="I40" s="1"/>
      <c r="J40" s="1"/>
      <c r="K40" s="25"/>
      <c r="L40" s="356"/>
      <c r="M40" s="356"/>
      <c r="N40" s="356"/>
      <c r="O40" s="356"/>
      <c r="P40" s="356"/>
    </row>
    <row r="41" spans="1:16" ht="12.75">
      <c r="A41" s="23" t="s">
        <v>55</v>
      </c>
      <c r="B41" s="1"/>
      <c r="C41" s="1"/>
      <c r="D41" s="1"/>
      <c r="E41" s="1"/>
      <c r="F41" s="1"/>
      <c r="G41" s="1"/>
      <c r="H41" s="1"/>
      <c r="I41" s="1"/>
      <c r="J41" s="1"/>
      <c r="K41" s="25"/>
      <c r="L41" s="356"/>
      <c r="M41" s="356"/>
      <c r="N41" s="356"/>
      <c r="O41" s="356"/>
      <c r="P41" s="356"/>
    </row>
    <row r="42" spans="1:16" ht="12.75">
      <c r="A42" s="41" t="s">
        <v>56</v>
      </c>
      <c r="B42" s="1"/>
      <c r="C42" s="1"/>
      <c r="D42" s="1"/>
      <c r="E42" s="1"/>
      <c r="F42" s="1"/>
      <c r="G42" s="1"/>
      <c r="H42" s="1"/>
      <c r="I42" s="1"/>
      <c r="J42" s="1"/>
      <c r="K42" s="25"/>
      <c r="L42" s="356"/>
      <c r="M42" s="356"/>
      <c r="N42" s="356"/>
      <c r="O42" s="356"/>
      <c r="P42" s="356"/>
    </row>
    <row r="43" spans="1:16" ht="12.75">
      <c r="A43" s="340" t="s">
        <v>391</v>
      </c>
      <c r="B43" s="1"/>
      <c r="C43" s="1"/>
      <c r="D43" s="1"/>
      <c r="E43" s="1"/>
      <c r="F43" s="1"/>
      <c r="G43" s="1"/>
      <c r="H43" s="1"/>
      <c r="I43" s="1"/>
      <c r="J43" s="1"/>
      <c r="K43" s="25"/>
      <c r="L43" s="356"/>
      <c r="M43" s="356"/>
      <c r="N43" s="356"/>
      <c r="O43" s="356"/>
      <c r="P43" s="356"/>
    </row>
    <row r="44" spans="1:16" ht="12.75">
      <c r="A44" s="23"/>
      <c r="B44" s="1"/>
      <c r="C44" s="1"/>
      <c r="D44" s="1"/>
      <c r="E44" s="1"/>
      <c r="F44" s="1"/>
      <c r="G44" s="1"/>
      <c r="H44" s="1"/>
      <c r="I44" s="1"/>
      <c r="J44" s="1"/>
      <c r="K44" s="25"/>
      <c r="L44" s="356"/>
      <c r="M44" s="356"/>
      <c r="N44" s="356"/>
      <c r="O44" s="356"/>
      <c r="P44" s="356"/>
    </row>
    <row r="45" spans="1:16" ht="12.75">
      <c r="A45" s="23"/>
      <c r="B45" s="1" t="s">
        <v>57</v>
      </c>
      <c r="C45" s="1"/>
      <c r="D45" s="30"/>
      <c r="E45" s="30"/>
      <c r="F45" s="30"/>
      <c r="G45" s="30"/>
      <c r="H45" s="30"/>
      <c r="I45" s="1"/>
      <c r="J45" s="1"/>
      <c r="K45" s="25"/>
      <c r="L45" s="356"/>
      <c r="M45" s="356"/>
      <c r="N45" s="356"/>
      <c r="O45" s="356"/>
      <c r="P45" s="356"/>
    </row>
    <row r="46" spans="1:16" ht="12.75">
      <c r="A46" s="23"/>
      <c r="B46" s="1"/>
      <c r="C46" s="1"/>
      <c r="D46" s="1"/>
      <c r="E46" s="1"/>
      <c r="F46" s="1"/>
      <c r="G46" s="1"/>
      <c r="H46" s="1"/>
      <c r="I46" s="1"/>
      <c r="J46" s="1"/>
      <c r="K46" s="25"/>
      <c r="L46" s="356"/>
      <c r="M46" s="356"/>
      <c r="N46" s="356"/>
      <c r="O46" s="356"/>
      <c r="P46" s="356"/>
    </row>
    <row r="47" spans="1:16" ht="12.75">
      <c r="A47" s="23"/>
      <c r="B47" s="1"/>
      <c r="C47" s="1"/>
      <c r="D47" s="1"/>
      <c r="E47" s="1"/>
      <c r="F47" s="1"/>
      <c r="G47" s="1"/>
      <c r="H47" s="1"/>
      <c r="I47" s="1"/>
      <c r="J47" s="1"/>
      <c r="K47" s="25"/>
      <c r="L47" s="356"/>
      <c r="M47" s="356"/>
      <c r="N47" s="356"/>
      <c r="O47" s="356"/>
      <c r="P47" s="356"/>
    </row>
    <row r="48" spans="1:16" ht="12.75">
      <c r="A48" s="23"/>
      <c r="B48" s="1"/>
      <c r="C48" s="1"/>
      <c r="D48" s="1"/>
      <c r="E48" s="1"/>
      <c r="F48" s="1"/>
      <c r="G48" s="1"/>
      <c r="H48" s="1"/>
      <c r="I48" s="1"/>
      <c r="J48" s="1"/>
      <c r="K48" s="25"/>
      <c r="L48" s="356"/>
      <c r="M48" s="356"/>
      <c r="N48" s="356"/>
      <c r="O48" s="356"/>
      <c r="P48" s="356"/>
    </row>
    <row r="49" spans="1:16" ht="12.75">
      <c r="A49" s="23"/>
      <c r="B49" s="1"/>
      <c r="C49" s="1"/>
      <c r="D49" s="1"/>
      <c r="E49" s="1"/>
      <c r="F49" s="1"/>
      <c r="G49" s="1"/>
      <c r="H49" s="1"/>
      <c r="I49" s="1"/>
      <c r="J49" s="1"/>
      <c r="K49" s="25"/>
      <c r="L49" s="356"/>
      <c r="M49" s="356"/>
      <c r="N49" s="356"/>
      <c r="O49" s="356"/>
      <c r="P49" s="356"/>
    </row>
    <row r="50" spans="1:16" ht="12.75">
      <c r="A50" s="23"/>
      <c r="B50" s="1"/>
      <c r="C50" s="1"/>
      <c r="D50" s="1"/>
      <c r="E50" s="1"/>
      <c r="F50" s="1"/>
      <c r="G50" s="1"/>
      <c r="H50" s="9" t="s">
        <v>144</v>
      </c>
      <c r="I50" s="341">
        <v>42582</v>
      </c>
      <c r="J50" s="341" t="s">
        <v>145</v>
      </c>
      <c r="K50" s="25"/>
      <c r="L50" s="356"/>
      <c r="M50" s="356"/>
      <c r="N50" s="356"/>
      <c r="O50" s="356"/>
      <c r="P50" s="356"/>
    </row>
    <row r="51" spans="1:16" ht="12.75">
      <c r="A51" s="23"/>
      <c r="B51" s="1"/>
      <c r="C51" s="1"/>
      <c r="D51" s="1"/>
      <c r="E51" s="1"/>
      <c r="F51" s="1"/>
      <c r="G51" s="1"/>
      <c r="H51" s="1"/>
      <c r="I51" s="1"/>
      <c r="J51" s="1"/>
      <c r="K51" s="25"/>
      <c r="L51" s="356"/>
      <c r="M51" s="356"/>
      <c r="N51" s="356"/>
      <c r="O51" s="356"/>
      <c r="P51" s="356"/>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Christensen, Revenue Share Administrator </v>
      </c>
      <c r="C54" s="1"/>
      <c r="D54" s="1"/>
      <c r="E54" s="1"/>
      <c r="F54" s="1"/>
      <c r="G54" s="1"/>
      <c r="H54" s="1"/>
      <c r="I54" s="1"/>
      <c r="J54" s="1"/>
      <c r="K54" s="25"/>
    </row>
    <row r="55" spans="1:11" ht="12.75">
      <c r="A55" s="23"/>
      <c r="B55" s="1"/>
      <c r="C55" s="1"/>
      <c r="D55" s="1"/>
      <c r="E55" s="1"/>
      <c r="F55" s="1"/>
      <c r="K55" s="25"/>
    </row>
    <row r="56" spans="1:11" ht="12.75">
      <c r="A56" s="26" t="s">
        <v>100</v>
      </c>
      <c r="B56" s="342">
        <v>42166</v>
      </c>
      <c r="C56" s="342">
        <f>+'Check Sheet'!C54</f>
        <v>0</v>
      </c>
      <c r="D56" s="27"/>
      <c r="E56" s="27"/>
      <c r="F56" s="27"/>
      <c r="H56" s="27"/>
      <c r="I56" s="72" t="s">
        <v>143</v>
      </c>
      <c r="J56" s="343">
        <f>+'Check Sheet'!$I$54</f>
        <v>42217</v>
      </c>
      <c r="K56" s="344">
        <f>+'Check Sheet'!J54</f>
        <v>0</v>
      </c>
    </row>
    <row r="57" spans="1:11" ht="12.75">
      <c r="A57" s="274" t="s">
        <v>17</v>
      </c>
      <c r="B57" s="275"/>
      <c r="C57" s="275"/>
      <c r="D57" s="275"/>
      <c r="E57" s="275"/>
      <c r="F57" s="275"/>
      <c r="G57" s="275"/>
      <c r="H57" s="275"/>
      <c r="I57" s="275"/>
      <c r="J57" s="275"/>
      <c r="K57" s="276"/>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2015-06-09T15:34:57Z</cp:lastPrinted>
  <dcterms:created xsi:type="dcterms:W3CDTF">2006-03-15T23:58:07Z</dcterms:created>
  <dcterms:modified xsi:type="dcterms:W3CDTF">2015-06-09T16:50:04Z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151227</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