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Detail!$A$1:$I$322</definedName>
    <definedName name="_xlnm.Print_Area" localSheetId="2">'Unallocated Detail'!$A$1:$E$321</definedName>
    <definedName name="_xlnm.Print_Titles" localSheetId="3">Detail!$1:$4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C268" i="23" l="1"/>
  <c r="B268" i="23"/>
  <c r="I268" i="23" l="1"/>
  <c r="I266" i="23"/>
  <c r="I238" i="23" l="1"/>
  <c r="I10" i="23" l="1"/>
  <c r="I29" i="23" l="1"/>
  <c r="I12" i="23"/>
  <c r="B5" i="26" l="1"/>
  <c r="C57" i="26" l="1"/>
  <c r="D57" i="26"/>
  <c r="D56" i="26"/>
  <c r="C56" i="26"/>
  <c r="D48" i="26"/>
  <c r="C48" i="26"/>
  <c r="C44" i="26"/>
  <c r="D44" i="26"/>
  <c r="H44" i="26" s="1"/>
  <c r="C45" i="26"/>
  <c r="D45" i="26"/>
  <c r="D43" i="26"/>
  <c r="C43" i="26"/>
  <c r="D40" i="26"/>
  <c r="C40" i="26"/>
  <c r="D39" i="26"/>
  <c r="C39" i="26"/>
  <c r="C25" i="26"/>
  <c r="D25" i="26"/>
  <c r="C26" i="26"/>
  <c r="D26" i="26"/>
  <c r="C27" i="26"/>
  <c r="D27" i="26"/>
  <c r="C28" i="26"/>
  <c r="D28" i="26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H35" i="26" s="1"/>
  <c r="C36" i="26"/>
  <c r="H36" i="26" s="1"/>
  <c r="D36" i="26"/>
  <c r="D24" i="26"/>
  <c r="H28" i="26"/>
  <c r="C24" i="26"/>
  <c r="C16" i="26"/>
  <c r="D16" i="26"/>
  <c r="C17" i="26"/>
  <c r="D17" i="26"/>
  <c r="C18" i="26"/>
  <c r="D18" i="26"/>
  <c r="C19" i="26"/>
  <c r="D19" i="26"/>
  <c r="C20" i="26"/>
  <c r="D20" i="26"/>
  <c r="C21" i="26"/>
  <c r="D21" i="26"/>
  <c r="D15" i="26"/>
  <c r="C15" i="26"/>
  <c r="D12" i="26"/>
  <c r="C12" i="26"/>
  <c r="D9" i="26"/>
  <c r="D10" i="26"/>
  <c r="D11" i="26"/>
  <c r="C10" i="26"/>
  <c r="C11" i="26"/>
  <c r="C9" i="26"/>
  <c r="H16" i="26" l="1"/>
  <c r="H32" i="26"/>
  <c r="G32" i="26" s="1"/>
  <c r="H21" i="26"/>
  <c r="H20" i="26"/>
  <c r="H18" i="26"/>
  <c r="H9" i="26"/>
  <c r="F9" i="26" s="1"/>
  <c r="H10" i="26"/>
  <c r="F10" i="26" s="1"/>
  <c r="H19" i="26"/>
  <c r="H17" i="26"/>
  <c r="G17" i="26" s="1"/>
  <c r="G16" i="26"/>
  <c r="G36" i="26"/>
  <c r="H33" i="26"/>
  <c r="G33" i="26" s="1"/>
  <c r="H31" i="26"/>
  <c r="H29" i="26"/>
  <c r="G29" i="26" s="1"/>
  <c r="G28" i="26"/>
  <c r="H27" i="26"/>
  <c r="G27" i="26" s="1"/>
  <c r="H25" i="26"/>
  <c r="G25" i="26" s="1"/>
  <c r="H40" i="26"/>
  <c r="F40" i="26" s="1"/>
  <c r="H43" i="26"/>
  <c r="F43" i="26" s="1"/>
  <c r="H57" i="26"/>
  <c r="H11" i="26"/>
  <c r="F11" i="26" s="1"/>
  <c r="H15" i="26"/>
  <c r="G15" i="26" s="1"/>
  <c r="F17" i="26"/>
  <c r="F16" i="26"/>
  <c r="H26" i="26"/>
  <c r="G26" i="26" s="1"/>
  <c r="H30" i="26"/>
  <c r="G30" i="26" s="1"/>
  <c r="H34" i="26"/>
  <c r="F34" i="26" s="1"/>
  <c r="F36" i="26"/>
  <c r="F32" i="26"/>
  <c r="F28" i="26"/>
  <c r="F25" i="26"/>
  <c r="H39" i="26"/>
  <c r="H41" i="26" s="1"/>
  <c r="H45" i="26"/>
  <c r="G45" i="26" s="1"/>
  <c r="H48" i="26"/>
  <c r="H49" i="26" s="1"/>
  <c r="H56" i="26"/>
  <c r="H24" i="26"/>
  <c r="G24" i="26" s="1"/>
  <c r="H12" i="26"/>
  <c r="F12" i="26" s="1"/>
  <c r="F33" i="26" l="1"/>
  <c r="G9" i="26"/>
  <c r="F30" i="26"/>
  <c r="G40" i="26"/>
  <c r="F29" i="26"/>
  <c r="G11" i="26"/>
  <c r="G10" i="26"/>
  <c r="F26" i="26"/>
  <c r="G34" i="26"/>
  <c r="F24" i="26"/>
  <c r="F45" i="26"/>
  <c r="F15" i="26"/>
  <c r="F48" i="26"/>
  <c r="G43" i="26"/>
  <c r="G39" i="26"/>
  <c r="F27" i="26"/>
  <c r="G12" i="26"/>
  <c r="G48" i="26"/>
  <c r="F39" i="26"/>
  <c r="I317" i="23"/>
  <c r="I322" i="23"/>
  <c r="I313" i="23"/>
  <c r="I302" i="23"/>
  <c r="I303" i="23"/>
  <c r="I275" i="23"/>
  <c r="I272" i="23"/>
  <c r="I267" i="23"/>
  <c r="I263" i="23"/>
  <c r="I262" i="23"/>
  <c r="I257" i="23"/>
  <c r="I258" i="23"/>
  <c r="I259" i="23"/>
  <c r="I253" i="23"/>
  <c r="I245" i="23"/>
  <c r="I242" i="23"/>
  <c r="I237" i="23"/>
  <c r="I231" i="23"/>
  <c r="I232" i="23"/>
  <c r="I215" i="23"/>
  <c r="I212" i="23"/>
  <c r="I203" i="23"/>
  <c r="I196" i="23"/>
  <c r="I180" i="23"/>
  <c r="I160" i="23"/>
  <c r="I157" i="23"/>
  <c r="I158" i="23"/>
  <c r="I159" i="23"/>
  <c r="I131" i="23"/>
  <c r="I126" i="23"/>
  <c r="I127" i="23"/>
  <c r="I128" i="23"/>
  <c r="I129" i="23"/>
  <c r="I130" i="23"/>
  <c r="I320" i="23" l="1"/>
  <c r="I305" i="23"/>
  <c r="I306" i="23"/>
  <c r="I307" i="23"/>
  <c r="I308" i="23"/>
  <c r="I309" i="23"/>
  <c r="I310" i="23"/>
  <c r="I311" i="23"/>
  <c r="I312" i="23"/>
  <c r="I300" i="23"/>
  <c r="I273" i="23"/>
  <c r="I270" i="23"/>
  <c r="I265" i="23"/>
  <c r="I256" i="23"/>
  <c r="I251" i="23"/>
  <c r="I243" i="23"/>
  <c r="I240" i="23"/>
  <c r="I230" i="23"/>
  <c r="I229" i="23"/>
  <c r="I213" i="23"/>
  <c r="I210" i="23"/>
  <c r="I199" i="23"/>
  <c r="I200" i="23"/>
  <c r="I201" i="23"/>
  <c r="I194" i="23"/>
  <c r="I171" i="23"/>
  <c r="I37" i="23" l="1"/>
  <c r="I40" i="23"/>
  <c r="I41" i="23"/>
  <c r="I42" i="23"/>
  <c r="I44" i="23"/>
  <c r="I45" i="23"/>
  <c r="I46" i="23"/>
  <c r="I47" i="23"/>
  <c r="I48" i="23"/>
  <c r="I49" i="23"/>
  <c r="I50" i="23"/>
  <c r="I51" i="23"/>
  <c r="I53" i="23"/>
  <c r="I54" i="23"/>
  <c r="I56" i="23"/>
  <c r="I57" i="23"/>
  <c r="I58" i="23"/>
  <c r="I60" i="23"/>
  <c r="I61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62" i="23"/>
  <c r="I163" i="23"/>
  <c r="I164" i="23"/>
  <c r="I165" i="23"/>
  <c r="I166" i="23"/>
  <c r="I167" i="23"/>
  <c r="I168" i="23"/>
  <c r="I169" i="23"/>
  <c r="I170" i="23"/>
  <c r="I172" i="23"/>
  <c r="I173" i="23"/>
  <c r="I174" i="23"/>
  <c r="I175" i="23"/>
  <c r="I176" i="23"/>
  <c r="I177" i="23"/>
  <c r="I178" i="23"/>
  <c r="I179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5" i="23"/>
  <c r="I197" i="23"/>
  <c r="I202" i="23"/>
  <c r="I204" i="23"/>
  <c r="I206" i="23"/>
  <c r="I207" i="23"/>
  <c r="I208" i="23"/>
  <c r="I209" i="23"/>
  <c r="I211" i="23"/>
  <c r="I216" i="23"/>
  <c r="I218" i="23"/>
  <c r="I219" i="23"/>
  <c r="I220" i="23"/>
  <c r="I221" i="23"/>
  <c r="I222" i="23"/>
  <c r="I223" i="23"/>
  <c r="I224" i="23"/>
  <c r="I225" i="23"/>
  <c r="I226" i="23"/>
  <c r="I227" i="23"/>
  <c r="I228" i="23"/>
  <c r="I236" i="23"/>
  <c r="I241" i="23"/>
  <c r="I246" i="23"/>
  <c r="I248" i="23"/>
  <c r="I249" i="23"/>
  <c r="I250" i="23"/>
  <c r="I252" i="23"/>
  <c r="I254" i="23"/>
  <c r="I271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1" i="23"/>
  <c r="I314" i="23"/>
  <c r="I316" i="23"/>
  <c r="I318" i="23"/>
  <c r="I36" i="23"/>
  <c r="I18" i="23"/>
  <c r="I19" i="23"/>
  <c r="I21" i="23"/>
  <c r="I22" i="23"/>
  <c r="I23" i="23"/>
  <c r="I25" i="23"/>
  <c r="I26" i="23"/>
  <c r="I27" i="23"/>
  <c r="I28" i="23"/>
  <c r="I30" i="23"/>
  <c r="I31" i="23"/>
  <c r="I32" i="23"/>
  <c r="I33" i="23"/>
  <c r="I34" i="23"/>
  <c r="I8" i="23"/>
  <c r="I9" i="23"/>
  <c r="I11" i="23"/>
  <c r="I13" i="23"/>
  <c r="I14" i="23"/>
  <c r="I15" i="23"/>
  <c r="I7" i="23"/>
  <c r="B4" i="26"/>
  <c r="H37" i="26"/>
  <c r="H53" i="26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I161" i="4" s="1"/>
  <c r="D134" i="4"/>
  <c r="D161" i="4" s="1"/>
  <c r="J161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D204" i="4"/>
  <c r="J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C69" i="4"/>
  <c r="I69" i="4" s="1"/>
  <c r="C70" i="4"/>
  <c r="C71" i="4"/>
  <c r="I71" i="4" s="1"/>
  <c r="C72" i="4"/>
  <c r="C73" i="4"/>
  <c r="I73" i="4" s="1"/>
  <c r="C74" i="4"/>
  <c r="C75" i="4"/>
  <c r="I75" i="4" s="1"/>
  <c r="C76" i="4"/>
  <c r="C77" i="4"/>
  <c r="I77" i="4" s="1"/>
  <c r="C78" i="4"/>
  <c r="C79" i="4"/>
  <c r="I79" i="4" s="1"/>
  <c r="C80" i="4"/>
  <c r="C81" i="4"/>
  <c r="I81" i="4" s="1"/>
  <c r="C82" i="4"/>
  <c r="C83" i="4"/>
  <c r="I83" i="4" s="1"/>
  <c r="C84" i="4"/>
  <c r="C85" i="4"/>
  <c r="I85" i="4" s="1"/>
  <c r="C86" i="4"/>
  <c r="C87" i="4"/>
  <c r="I87" i="4" s="1"/>
  <c r="C88" i="4"/>
  <c r="C89" i="4"/>
  <c r="I89" i="4" s="1"/>
  <c r="C90" i="4"/>
  <c r="C91" i="4"/>
  <c r="I91" i="4" s="1"/>
  <c r="C92" i="4"/>
  <c r="C93" i="4"/>
  <c r="I93" i="4" s="1"/>
  <c r="C94" i="4"/>
  <c r="C95" i="4"/>
  <c r="I95" i="4" s="1"/>
  <c r="C96" i="4"/>
  <c r="C97" i="4"/>
  <c r="I97" i="4" s="1"/>
  <c r="C98" i="4"/>
  <c r="C99" i="4"/>
  <c r="I99" i="4" s="1"/>
  <c r="C100" i="4"/>
  <c r="C101" i="4"/>
  <c r="I101" i="4" s="1"/>
  <c r="C102" i="4"/>
  <c r="C103" i="4"/>
  <c r="I103" i="4" s="1"/>
  <c r="C104" i="4"/>
  <c r="C105" i="4"/>
  <c r="I105" i="4" s="1"/>
  <c r="C106" i="4"/>
  <c r="C107" i="4"/>
  <c r="I107" i="4" s="1"/>
  <c r="C108" i="4"/>
  <c r="C109" i="4"/>
  <c r="I109" i="4" s="1"/>
  <c r="C110" i="4"/>
  <c r="C111" i="4"/>
  <c r="I111" i="4" s="1"/>
  <c r="C112" i="4"/>
  <c r="C113" i="4"/>
  <c r="I113" i="4" s="1"/>
  <c r="C114" i="4"/>
  <c r="C115" i="4"/>
  <c r="I115" i="4" s="1"/>
  <c r="C116" i="4"/>
  <c r="C117" i="4"/>
  <c r="I117" i="4" s="1"/>
  <c r="C118" i="4"/>
  <c r="C119" i="4"/>
  <c r="I119" i="4" s="1"/>
  <c r="C120" i="4"/>
  <c r="C121" i="4"/>
  <c r="I121" i="4" s="1"/>
  <c r="C122" i="4"/>
  <c r="C123" i="4"/>
  <c r="I123" i="4" s="1"/>
  <c r="C124" i="4"/>
  <c r="C125" i="4"/>
  <c r="I125" i="4" s="1"/>
  <c r="C126" i="4"/>
  <c r="C127" i="4"/>
  <c r="I127" i="4" s="1"/>
  <c r="C128" i="4"/>
  <c r="C129" i="4"/>
  <c r="I129" i="4" s="1"/>
  <c r="C130" i="4"/>
  <c r="C131" i="4"/>
  <c r="I131" i="4" s="1"/>
  <c r="D67" i="4"/>
  <c r="D68" i="4"/>
  <c r="J68" i="4" s="1"/>
  <c r="D69" i="4"/>
  <c r="D70" i="4"/>
  <c r="J70" i="4" s="1"/>
  <c r="D71" i="4"/>
  <c r="D72" i="4"/>
  <c r="J72" i="4" s="1"/>
  <c r="D73" i="4"/>
  <c r="D74" i="4"/>
  <c r="J74" i="4" s="1"/>
  <c r="D75" i="4"/>
  <c r="D76" i="4"/>
  <c r="J76" i="4" s="1"/>
  <c r="D77" i="4"/>
  <c r="D78" i="4"/>
  <c r="J78" i="4" s="1"/>
  <c r="D79" i="4"/>
  <c r="D80" i="4"/>
  <c r="J80" i="4" s="1"/>
  <c r="D81" i="4"/>
  <c r="D82" i="4"/>
  <c r="J82" i="4" s="1"/>
  <c r="D83" i="4"/>
  <c r="D84" i="4"/>
  <c r="J84" i="4" s="1"/>
  <c r="D85" i="4"/>
  <c r="D86" i="4"/>
  <c r="J86" i="4" s="1"/>
  <c r="D87" i="4"/>
  <c r="D88" i="4"/>
  <c r="J88" i="4" s="1"/>
  <c r="D89" i="4"/>
  <c r="D90" i="4"/>
  <c r="J90" i="4" s="1"/>
  <c r="D91" i="4"/>
  <c r="D92" i="4"/>
  <c r="J92" i="4" s="1"/>
  <c r="D93" i="4"/>
  <c r="D94" i="4"/>
  <c r="J94" i="4" s="1"/>
  <c r="D95" i="4"/>
  <c r="D96" i="4"/>
  <c r="J96" i="4" s="1"/>
  <c r="D97" i="4"/>
  <c r="D98" i="4"/>
  <c r="J98" i="4" s="1"/>
  <c r="D99" i="4"/>
  <c r="D100" i="4"/>
  <c r="J100" i="4" s="1"/>
  <c r="D101" i="4"/>
  <c r="D102" i="4"/>
  <c r="J102" i="4" s="1"/>
  <c r="D103" i="4"/>
  <c r="D104" i="4"/>
  <c r="J104" i="4" s="1"/>
  <c r="D105" i="4"/>
  <c r="D106" i="4"/>
  <c r="J106" i="4" s="1"/>
  <c r="D107" i="4"/>
  <c r="D108" i="4"/>
  <c r="J108" i="4" s="1"/>
  <c r="D109" i="4"/>
  <c r="D110" i="4"/>
  <c r="J110" i="4" s="1"/>
  <c r="D111" i="4"/>
  <c r="D112" i="4"/>
  <c r="J112" i="4" s="1"/>
  <c r="D113" i="4"/>
  <c r="D114" i="4"/>
  <c r="J114" i="4" s="1"/>
  <c r="D115" i="4"/>
  <c r="D116" i="4"/>
  <c r="J116" i="4" s="1"/>
  <c r="D117" i="4"/>
  <c r="D118" i="4"/>
  <c r="J118" i="4" s="1"/>
  <c r="D119" i="4"/>
  <c r="D120" i="4"/>
  <c r="J120" i="4" s="1"/>
  <c r="D121" i="4"/>
  <c r="D122" i="4"/>
  <c r="J122" i="4" s="1"/>
  <c r="D123" i="4"/>
  <c r="D124" i="4"/>
  <c r="J124" i="4" s="1"/>
  <c r="D125" i="4"/>
  <c r="D126" i="4"/>
  <c r="J126" i="4" s="1"/>
  <c r="D127" i="4"/>
  <c r="D128" i="4"/>
  <c r="J128" i="4" s="1"/>
  <c r="D129" i="4"/>
  <c r="D130" i="4"/>
  <c r="J130" i="4" s="1"/>
  <c r="D131" i="4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C238" i="4"/>
  <c r="I238" i="4" s="1"/>
  <c r="D238" i="4"/>
  <c r="J238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D243" i="4"/>
  <c r="J243" i="4" s="1"/>
  <c r="I244" i="4"/>
  <c r="J244" i="4"/>
  <c r="C245" i="4"/>
  <c r="I245" i="4" s="1"/>
  <c r="D245" i="4"/>
  <c r="J245" i="4" s="1"/>
  <c r="C246" i="4"/>
  <c r="I246" i="4" s="1"/>
  <c r="D246" i="4"/>
  <c r="J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C254" i="4"/>
  <c r="I254" i="4" s="1"/>
  <c r="D254" i="4"/>
  <c r="J254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D258" i="4"/>
  <c r="J258" i="4" s="1"/>
  <c r="D259" i="4"/>
  <c r="J259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I273" i="4"/>
  <c r="J273" i="4"/>
  <c r="C9" i="4"/>
  <c r="I9" i="4" s="1"/>
  <c r="C10" i="4"/>
  <c r="C11" i="4"/>
  <c r="I11" i="4" s="1"/>
  <c r="C12" i="4"/>
  <c r="I12" i="4" s="1"/>
  <c r="C13" i="4"/>
  <c r="I13" i="4" s="1"/>
  <c r="C14" i="4"/>
  <c r="C15" i="4"/>
  <c r="I15" i="4" s="1"/>
  <c r="C16" i="4"/>
  <c r="I16" i="4" s="1"/>
  <c r="C17" i="4"/>
  <c r="I17" i="4" s="1"/>
  <c r="C20" i="4"/>
  <c r="C21" i="4" s="1"/>
  <c r="I21" i="4" s="1"/>
  <c r="C23" i="4"/>
  <c r="I23" i="4" s="1"/>
  <c r="C24" i="4"/>
  <c r="I24" i="4" s="1"/>
  <c r="C27" i="4"/>
  <c r="I27" i="4" s="1"/>
  <c r="C28" i="4"/>
  <c r="C29" i="4"/>
  <c r="I29" i="4" s="1"/>
  <c r="C30" i="4"/>
  <c r="I30" i="4" s="1"/>
  <c r="C31" i="4"/>
  <c r="I31" i="4" s="1"/>
  <c r="C32" i="4"/>
  <c r="C33" i="4"/>
  <c r="I33" i="4" s="1"/>
  <c r="C34" i="4"/>
  <c r="I34" i="4" s="1"/>
  <c r="C35" i="4"/>
  <c r="I35" i="4" s="1"/>
  <c r="C36" i="4"/>
  <c r="C42" i="4"/>
  <c r="I42" i="4" s="1"/>
  <c r="C43" i="4"/>
  <c r="I43" i="4" s="1"/>
  <c r="C46" i="4"/>
  <c r="I46" i="4" s="1"/>
  <c r="C47" i="4"/>
  <c r="C48" i="4"/>
  <c r="I48" i="4" s="1"/>
  <c r="C49" i="4"/>
  <c r="I49" i="4" s="1"/>
  <c r="C50" i="4"/>
  <c r="I50" i="4" s="1"/>
  <c r="C51" i="4"/>
  <c r="C52" i="4"/>
  <c r="I52" i="4" s="1"/>
  <c r="C55" i="4"/>
  <c r="C56" i="4" s="1"/>
  <c r="I56" i="4" s="1"/>
  <c r="C58" i="4"/>
  <c r="C59" i="4" s="1"/>
  <c r="I59" i="4" s="1"/>
  <c r="D9" i="4"/>
  <c r="D10" i="4"/>
  <c r="J10" i="4" s="1"/>
  <c r="D11" i="4"/>
  <c r="D12" i="4"/>
  <c r="J12" i="4" s="1"/>
  <c r="D13" i="4"/>
  <c r="D14" i="4"/>
  <c r="J14" i="4" s="1"/>
  <c r="D15" i="4"/>
  <c r="J15" i="4" s="1"/>
  <c r="D16" i="4"/>
  <c r="J16" i="4" s="1"/>
  <c r="D17" i="4"/>
  <c r="D20" i="4"/>
  <c r="D21" i="4" s="1"/>
  <c r="J21" i="4" s="1"/>
  <c r="D23" i="4"/>
  <c r="J23" i="4" s="1"/>
  <c r="D24" i="4"/>
  <c r="D27" i="4"/>
  <c r="D28" i="4"/>
  <c r="J28" i="4" s="1"/>
  <c r="D29" i="4"/>
  <c r="J29" i="4" s="1"/>
  <c r="D30" i="4"/>
  <c r="J30" i="4" s="1"/>
  <c r="D31" i="4"/>
  <c r="D32" i="4"/>
  <c r="J32" i="4" s="1"/>
  <c r="D33" i="4"/>
  <c r="D34" i="4"/>
  <c r="J34" i="4" s="1"/>
  <c r="D35" i="4"/>
  <c r="D36" i="4"/>
  <c r="J36" i="4" s="1"/>
  <c r="D42" i="4"/>
  <c r="J42" i="4" s="1"/>
  <c r="D43" i="4"/>
  <c r="D46" i="4"/>
  <c r="D47" i="4"/>
  <c r="J47" i="4" s="1"/>
  <c r="D48" i="4"/>
  <c r="D49" i="4"/>
  <c r="J49" i="4" s="1"/>
  <c r="D50" i="4"/>
  <c r="D51" i="4"/>
  <c r="J51" i="4" s="1"/>
  <c r="D52" i="4"/>
  <c r="J52" i="4" s="1"/>
  <c r="D55" i="4"/>
  <c r="D56" i="4" s="1"/>
  <c r="J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J134" i="4"/>
  <c r="B141" i="4"/>
  <c r="B142" i="4"/>
  <c r="E142" i="4" s="1"/>
  <c r="B143" i="4"/>
  <c r="B144" i="4"/>
  <c r="E144" i="4" s="1"/>
  <c r="B145" i="4"/>
  <c r="B146" i="4"/>
  <c r="E146" i="4" s="1"/>
  <c r="B147" i="4"/>
  <c r="B148" i="4"/>
  <c r="E148" i="4" s="1"/>
  <c r="B149" i="4"/>
  <c r="B150" i="4"/>
  <c r="E150" i="4" s="1"/>
  <c r="B151" i="4"/>
  <c r="B152" i="4"/>
  <c r="E152" i="4" s="1"/>
  <c r="B153" i="4"/>
  <c r="B154" i="4"/>
  <c r="E154" i="4" s="1"/>
  <c r="B155" i="4"/>
  <c r="B156" i="4"/>
  <c r="E156" i="4" s="1"/>
  <c r="B157" i="4"/>
  <c r="B158" i="4"/>
  <c r="E158" i="4" s="1"/>
  <c r="B159" i="4"/>
  <c r="B160" i="4"/>
  <c r="E160" i="4" s="1"/>
  <c r="H9" i="4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0" i="4"/>
  <c r="I14" i="4"/>
  <c r="I19" i="4"/>
  <c r="I20" i="4"/>
  <c r="I22" i="4"/>
  <c r="I26" i="4"/>
  <c r="I32" i="4"/>
  <c r="I36" i="4"/>
  <c r="I39" i="4"/>
  <c r="I40" i="4"/>
  <c r="I41" i="4"/>
  <c r="I45" i="4"/>
  <c r="I47" i="4"/>
  <c r="I51" i="4"/>
  <c r="I54" i="4"/>
  <c r="I55" i="4"/>
  <c r="I57" i="4"/>
  <c r="I63" i="4"/>
  <c r="I64" i="4"/>
  <c r="I65" i="4"/>
  <c r="I66" i="4"/>
  <c r="I68" i="4"/>
  <c r="I70" i="4"/>
  <c r="I72" i="4"/>
  <c r="I74" i="4"/>
  <c r="I76" i="4"/>
  <c r="I78" i="4"/>
  <c r="I80" i="4"/>
  <c r="I82" i="4"/>
  <c r="I84" i="4"/>
  <c r="I86" i="4"/>
  <c r="I88" i="4"/>
  <c r="I90" i="4"/>
  <c r="I92" i="4"/>
  <c r="I94" i="4"/>
  <c r="I96" i="4"/>
  <c r="I98" i="4"/>
  <c r="I100" i="4"/>
  <c r="I102" i="4"/>
  <c r="I104" i="4"/>
  <c r="I106" i="4"/>
  <c r="I108" i="4"/>
  <c r="I110" i="4"/>
  <c r="I112" i="4"/>
  <c r="I114" i="4"/>
  <c r="I116" i="4"/>
  <c r="I118" i="4"/>
  <c r="I120" i="4"/>
  <c r="I122" i="4"/>
  <c r="I124" i="4"/>
  <c r="I126" i="4"/>
  <c r="I128" i="4"/>
  <c r="I130" i="4"/>
  <c r="I133" i="4"/>
  <c r="I134" i="4"/>
  <c r="J11" i="4"/>
  <c r="J13" i="4"/>
  <c r="J17" i="4"/>
  <c r="J19" i="4"/>
  <c r="J22" i="4"/>
  <c r="J24" i="4"/>
  <c r="J26" i="4"/>
  <c r="J27" i="4"/>
  <c r="J31" i="4"/>
  <c r="J33" i="4"/>
  <c r="J35" i="4"/>
  <c r="J39" i="4"/>
  <c r="J40" i="4"/>
  <c r="J41" i="4"/>
  <c r="J45" i="4"/>
  <c r="J46" i="4"/>
  <c r="J48" i="4"/>
  <c r="J50" i="4"/>
  <c r="J54" i="4"/>
  <c r="J57" i="4"/>
  <c r="J58" i="4"/>
  <c r="J63" i="4"/>
  <c r="J64" i="4"/>
  <c r="J65" i="4"/>
  <c r="J66" i="4"/>
  <c r="J67" i="4"/>
  <c r="J69" i="4"/>
  <c r="J71" i="4"/>
  <c r="J73" i="4"/>
  <c r="J75" i="4"/>
  <c r="J77" i="4"/>
  <c r="J79" i="4"/>
  <c r="J81" i="4"/>
  <c r="J83" i="4"/>
  <c r="J85" i="4"/>
  <c r="J87" i="4"/>
  <c r="J89" i="4"/>
  <c r="J91" i="4"/>
  <c r="J93" i="4"/>
  <c r="J95" i="4"/>
  <c r="J97" i="4"/>
  <c r="J99" i="4"/>
  <c r="J101" i="4"/>
  <c r="J103" i="4"/>
  <c r="J105" i="4"/>
  <c r="J107" i="4"/>
  <c r="J109" i="4"/>
  <c r="J111" i="4"/>
  <c r="J113" i="4"/>
  <c r="J115" i="4"/>
  <c r="J117" i="4"/>
  <c r="J119" i="4"/>
  <c r="J121" i="4"/>
  <c r="J123" i="4"/>
  <c r="J125" i="4"/>
  <c r="J127" i="4"/>
  <c r="J129" i="4"/>
  <c r="J131" i="4"/>
  <c r="J133" i="4"/>
  <c r="B9" i="4"/>
  <c r="B18" i="4" s="1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E96" i="4" s="1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E112" i="4" s="1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E128" i="4" s="1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E174" i="4" s="1"/>
  <c r="B175" i="4"/>
  <c r="E175" i="4" s="1"/>
  <c r="B176" i="4"/>
  <c r="B177" i="4"/>
  <c r="B178" i="4"/>
  <c r="B179" i="4"/>
  <c r="B180" i="4"/>
  <c r="B181" i="4"/>
  <c r="B182" i="4"/>
  <c r="E182" i="4" s="1"/>
  <c r="B183" i="4"/>
  <c r="B184" i="4"/>
  <c r="E184" i="4" s="1"/>
  <c r="B185" i="4"/>
  <c r="B186" i="4"/>
  <c r="E186" i="4" s="1"/>
  <c r="B187" i="4"/>
  <c r="B188" i="4"/>
  <c r="B189" i="4"/>
  <c r="B190" i="4"/>
  <c r="E190" i="4" s="1"/>
  <c r="B191" i="4"/>
  <c r="B192" i="4"/>
  <c r="B193" i="4"/>
  <c r="B194" i="4"/>
  <c r="B195" i="4"/>
  <c r="B196" i="4"/>
  <c r="B199" i="4"/>
  <c r="B200" i="4"/>
  <c r="B201" i="4"/>
  <c r="B202" i="4"/>
  <c r="B203" i="4"/>
  <c r="B206" i="4"/>
  <c r="E206" i="4" s="1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E228" i="4" s="1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D53" i="26"/>
  <c r="C53" i="26"/>
  <c r="F43" i="3"/>
  <c r="E80" i="4"/>
  <c r="E166" i="4"/>
  <c r="E12" i="30"/>
  <c r="C24" i="30" s="1"/>
  <c r="E15" i="30"/>
  <c r="C25" i="30" s="1"/>
  <c r="E16" i="30"/>
  <c r="I17" i="30"/>
  <c r="H17" i="30"/>
  <c r="G17" i="30"/>
  <c r="B37" i="30"/>
  <c r="E13" i="30"/>
  <c r="C32" i="30" s="1"/>
  <c r="F32" i="30" s="1"/>
  <c r="E14" i="30"/>
  <c r="F17" i="30"/>
  <c r="B27" i="30"/>
  <c r="D20" i="2"/>
  <c r="D34" i="2"/>
  <c r="C33" i="30"/>
  <c r="F33" i="30" s="1"/>
  <c r="G33" i="30" s="1"/>
  <c r="A3" i="26"/>
  <c r="E317" i="4"/>
  <c r="A3" i="4"/>
  <c r="A3" i="3"/>
  <c r="D38" i="2"/>
  <c r="C46" i="3"/>
  <c r="B46" i="3"/>
  <c r="F29" i="3"/>
  <c r="E12" i="3"/>
  <c r="E21" i="3"/>
  <c r="E38" i="3" s="1"/>
  <c r="D46" i="3"/>
  <c r="I28" i="4"/>
  <c r="J43" i="4"/>
  <c r="J9" i="4"/>
  <c r="E207" i="4"/>
  <c r="H46" i="26"/>
  <c r="E164" i="4"/>
  <c r="E17" i="30" l="1"/>
  <c r="E18" i="30" s="1"/>
  <c r="E19" i="30" s="1"/>
  <c r="E24" i="30"/>
  <c r="D213" i="4"/>
  <c r="J213" i="4" s="1"/>
  <c r="E25" i="30"/>
  <c r="E30" i="30" s="1"/>
  <c r="F30" i="30" s="1"/>
  <c r="C267" i="4"/>
  <c r="I267" i="4" s="1"/>
  <c r="C263" i="4"/>
  <c r="I263" i="4" s="1"/>
  <c r="C259" i="4"/>
  <c r="I259" i="4" s="1"/>
  <c r="C243" i="4"/>
  <c r="I243" i="4" s="1"/>
  <c r="C213" i="4"/>
  <c r="I213" i="4" s="1"/>
  <c r="D302" i="4"/>
  <c r="J302" i="4" s="1"/>
  <c r="D272" i="4"/>
  <c r="J272" i="4" s="1"/>
  <c r="D317" i="4"/>
  <c r="J317" i="4" s="1"/>
  <c r="E46" i="4"/>
  <c r="C317" i="4"/>
  <c r="I317" i="4" s="1"/>
  <c r="E40" i="3"/>
  <c r="D24" i="2"/>
  <c r="D19" i="2"/>
  <c r="B243" i="4"/>
  <c r="I35" i="23"/>
  <c r="I16" i="23"/>
  <c r="D313" i="4"/>
  <c r="E309" i="4"/>
  <c r="C313" i="4"/>
  <c r="I58" i="4"/>
  <c r="B25" i="4"/>
  <c r="F34" i="3"/>
  <c r="D21" i="3"/>
  <c r="D38" i="3" s="1"/>
  <c r="C34" i="30"/>
  <c r="H35" i="30" s="1"/>
  <c r="D29" i="2"/>
  <c r="E26" i="30"/>
  <c r="E27" i="30" s="1"/>
  <c r="D216" i="4"/>
  <c r="J216" i="4" s="1"/>
  <c r="E55" i="4"/>
  <c r="E56" i="4" s="1"/>
  <c r="E291" i="4"/>
  <c r="E245" i="4"/>
  <c r="E246" i="4" s="1"/>
  <c r="E220" i="4"/>
  <c r="E194" i="4"/>
  <c r="E178" i="4"/>
  <c r="E170" i="4"/>
  <c r="E138" i="4"/>
  <c r="E120" i="4"/>
  <c r="E104" i="4"/>
  <c r="E88" i="4"/>
  <c r="E72" i="4"/>
  <c r="E305" i="4"/>
  <c r="E295" i="4"/>
  <c r="E287" i="4"/>
  <c r="E269" i="4"/>
  <c r="E251" i="4"/>
  <c r="E237" i="4"/>
  <c r="E224" i="4"/>
  <c r="E210" i="4"/>
  <c r="E196" i="4"/>
  <c r="E192" i="4"/>
  <c r="E188" i="4"/>
  <c r="E180" i="4"/>
  <c r="E176" i="4"/>
  <c r="E172" i="4"/>
  <c r="E168" i="4"/>
  <c r="E136" i="4"/>
  <c r="E134" i="4"/>
  <c r="E124" i="4"/>
  <c r="E116" i="4"/>
  <c r="E108" i="4"/>
  <c r="E100" i="4"/>
  <c r="E92" i="4"/>
  <c r="E84" i="4"/>
  <c r="E76" i="4"/>
  <c r="E68" i="4"/>
  <c r="C216" i="4"/>
  <c r="I216" i="4" s="1"/>
  <c r="E43" i="4"/>
  <c r="E139" i="4"/>
  <c r="E163" i="4"/>
  <c r="E36" i="4"/>
  <c r="B317" i="4"/>
  <c r="E312" i="4"/>
  <c r="E310" i="4"/>
  <c r="E308" i="4"/>
  <c r="E306" i="4"/>
  <c r="E304" i="4"/>
  <c r="E300" i="4"/>
  <c r="E298" i="4"/>
  <c r="E296" i="4"/>
  <c r="E294" i="4"/>
  <c r="E292" i="4"/>
  <c r="E290" i="4"/>
  <c r="E288" i="4"/>
  <c r="E286" i="4"/>
  <c r="E284" i="4"/>
  <c r="E282" i="4"/>
  <c r="E280" i="4"/>
  <c r="E278" i="4"/>
  <c r="E270" i="4"/>
  <c r="E266" i="4"/>
  <c r="E263" i="4"/>
  <c r="E256" i="4"/>
  <c r="E252" i="4"/>
  <c r="E250" i="4"/>
  <c r="E248" i="4"/>
  <c r="E242" i="4"/>
  <c r="E240" i="4"/>
  <c r="E236" i="4"/>
  <c r="E229" i="4"/>
  <c r="E227" i="4"/>
  <c r="E225" i="4"/>
  <c r="E223" i="4"/>
  <c r="E221" i="4"/>
  <c r="E219" i="4"/>
  <c r="E211" i="4"/>
  <c r="E209" i="4"/>
  <c r="E203" i="4"/>
  <c r="E201" i="4"/>
  <c r="E199" i="4"/>
  <c r="E195" i="4"/>
  <c r="E193" i="4"/>
  <c r="E191" i="4"/>
  <c r="E189" i="4"/>
  <c r="E187" i="4"/>
  <c r="E185" i="4"/>
  <c r="E183" i="4"/>
  <c r="E181" i="4"/>
  <c r="E179" i="4"/>
  <c r="E177" i="4"/>
  <c r="E173" i="4"/>
  <c r="E171" i="4"/>
  <c r="E169" i="4"/>
  <c r="E167" i="4"/>
  <c r="E165" i="4"/>
  <c r="E137" i="4"/>
  <c r="E135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51" i="4"/>
  <c r="E49" i="4"/>
  <c r="E47" i="4"/>
  <c r="E34" i="4"/>
  <c r="E32" i="4"/>
  <c r="E30" i="4"/>
  <c r="E28" i="4"/>
  <c r="E24" i="4"/>
  <c r="E16" i="4"/>
  <c r="E14" i="4"/>
  <c r="E12" i="4"/>
  <c r="E10" i="4"/>
  <c r="D21" i="2"/>
  <c r="F20" i="3"/>
  <c r="C13" i="2"/>
  <c r="D25" i="2"/>
  <c r="H13" i="26"/>
  <c r="F9" i="3"/>
  <c r="E215" i="4"/>
  <c r="E216" i="4" s="1"/>
  <c r="D231" i="4"/>
  <c r="J231" i="4" s="1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257" i="4"/>
  <c r="E258" i="4" s="1"/>
  <c r="E58" i="4"/>
  <c r="E59" i="4" s="1"/>
  <c r="B313" i="4"/>
  <c r="E271" i="4"/>
  <c r="E279" i="4"/>
  <c r="E307" i="4"/>
  <c r="E311" i="4"/>
  <c r="E20" i="4"/>
  <c r="E21" i="4" s="1"/>
  <c r="J55" i="4"/>
  <c r="E293" i="4"/>
  <c r="E289" i="4"/>
  <c r="E265" i="4"/>
  <c r="E249" i="4"/>
  <c r="E241" i="4"/>
  <c r="E230" i="4"/>
  <c r="E226" i="4"/>
  <c r="E222" i="4"/>
  <c r="E218" i="4"/>
  <c r="E212" i="4"/>
  <c r="E208" i="4"/>
  <c r="E200" i="4"/>
  <c r="E42" i="4"/>
  <c r="E44" i="4" s="1"/>
  <c r="E301" i="4"/>
  <c r="E299" i="4"/>
  <c r="E297" i="4"/>
  <c r="E283" i="4"/>
  <c r="E281" i="4"/>
  <c r="E253" i="4"/>
  <c r="E202" i="4"/>
  <c r="E140" i="4"/>
  <c r="E52" i="4"/>
  <c r="E50" i="4"/>
  <c r="E48" i="4"/>
  <c r="E35" i="4"/>
  <c r="E33" i="4"/>
  <c r="E31" i="4"/>
  <c r="E29" i="4"/>
  <c r="E27" i="4"/>
  <c r="E23" i="4"/>
  <c r="E17" i="4"/>
  <c r="E15" i="4"/>
  <c r="E13" i="4"/>
  <c r="E11" i="4"/>
  <c r="E9" i="4"/>
  <c r="J20" i="4"/>
  <c r="E159" i="4"/>
  <c r="E157" i="4"/>
  <c r="E155" i="4"/>
  <c r="E153" i="4"/>
  <c r="E151" i="4"/>
  <c r="E149" i="4"/>
  <c r="E147" i="4"/>
  <c r="E145" i="4"/>
  <c r="E143" i="4"/>
  <c r="E141" i="4"/>
  <c r="D132" i="4"/>
  <c r="D197" i="4"/>
  <c r="J197" i="4" s="1"/>
  <c r="C18" i="4"/>
  <c r="I18" i="4" s="1"/>
  <c r="C132" i="4"/>
  <c r="I132" i="4" s="1"/>
  <c r="C231" i="4"/>
  <c r="I231" i="4" s="1"/>
  <c r="F17" i="3"/>
  <c r="B22" i="2"/>
  <c r="B39" i="2" s="1"/>
  <c r="F24" i="3"/>
  <c r="D12" i="3"/>
  <c r="D40" i="3" s="1"/>
  <c r="D48" i="3" s="1"/>
  <c r="F35" i="3"/>
  <c r="F30" i="3"/>
  <c r="F25" i="3"/>
  <c r="F11" i="3"/>
  <c r="F19" i="3"/>
  <c r="D36" i="2"/>
  <c r="D32" i="2"/>
  <c r="D30" i="2"/>
  <c r="D28" i="2"/>
  <c r="D26" i="2"/>
  <c r="D11" i="2"/>
  <c r="D18" i="2"/>
  <c r="D10" i="2"/>
  <c r="C25" i="4"/>
  <c r="I25" i="4" s="1"/>
  <c r="H22" i="26"/>
  <c r="D27" i="2"/>
  <c r="F32" i="3"/>
  <c r="F10" i="3"/>
  <c r="C12" i="3"/>
  <c r="B21" i="3"/>
  <c r="C21" i="3"/>
  <c r="C38" i="3" s="1"/>
  <c r="F36" i="3"/>
  <c r="G32" i="30"/>
  <c r="H32" i="30"/>
  <c r="G30" i="30"/>
  <c r="H30" i="30"/>
  <c r="F24" i="30"/>
  <c r="C26" i="30"/>
  <c r="C27" i="30" s="1"/>
  <c r="E46" i="3"/>
  <c r="F44" i="3"/>
  <c r="F46" i="3" s="1"/>
  <c r="E48" i="3"/>
  <c r="G35" i="30"/>
  <c r="B254" i="4"/>
  <c r="E29" i="30"/>
  <c r="H33" i="30"/>
  <c r="E31" i="30"/>
  <c r="F31" i="30" s="1"/>
  <c r="C22" i="2"/>
  <c r="C39" i="2" s="1"/>
  <c r="C41" i="2" s="1"/>
  <c r="F18" i="3"/>
  <c r="E262" i="4"/>
  <c r="D35" i="2"/>
  <c r="D33" i="2"/>
  <c r="D31" i="2"/>
  <c r="D12" i="2"/>
  <c r="H58" i="26"/>
  <c r="B238" i="4"/>
  <c r="B267" i="4"/>
  <c r="E272" i="4"/>
  <c r="C197" i="4"/>
  <c r="I197" i="4" s="1"/>
  <c r="D25" i="4"/>
  <c r="J25" i="4" s="1"/>
  <c r="C37" i="4"/>
  <c r="I37" i="4" s="1"/>
  <c r="B272" i="4"/>
  <c r="B258" i="4"/>
  <c r="B213" i="4"/>
  <c r="B197" i="4"/>
  <c r="B44" i="4"/>
  <c r="B37" i="4"/>
  <c r="B38" i="4" s="1"/>
  <c r="D44" i="4"/>
  <c r="J44" i="4" s="1"/>
  <c r="D37" i="4"/>
  <c r="J37" i="4" s="1"/>
  <c r="C44" i="4"/>
  <c r="E238" i="4"/>
  <c r="B231" i="4"/>
  <c r="B204" i="4"/>
  <c r="B132" i="4"/>
  <c r="B53" i="4"/>
  <c r="D53" i="4"/>
  <c r="J53" i="4" s="1"/>
  <c r="D18" i="4"/>
  <c r="J18" i="4" s="1"/>
  <c r="C53" i="4"/>
  <c r="I53" i="4" s="1"/>
  <c r="F23" i="3"/>
  <c r="F33" i="3"/>
  <c r="F31" i="3"/>
  <c r="F27" i="3"/>
  <c r="F37" i="3"/>
  <c r="F28" i="3"/>
  <c r="F26" i="3"/>
  <c r="B38" i="3"/>
  <c r="D37" i="2"/>
  <c r="I44" i="4"/>
  <c r="B302" i="4"/>
  <c r="B161" i="4"/>
  <c r="F25" i="30" l="1"/>
  <c r="D22" i="2"/>
  <c r="F21" i="3"/>
  <c r="J313" i="4"/>
  <c r="D319" i="4"/>
  <c r="J319" i="4" s="1"/>
  <c r="I313" i="4"/>
  <c r="C319" i="4"/>
  <c r="I319" i="4" s="1"/>
  <c r="E132" i="4"/>
  <c r="E197" i="4"/>
  <c r="E25" i="4"/>
  <c r="E267" i="4"/>
  <c r="E243" i="4"/>
  <c r="E204" i="4"/>
  <c r="E302" i="4"/>
  <c r="B319" i="4"/>
  <c r="E53" i="4"/>
  <c r="E60" i="4" s="1"/>
  <c r="E213" i="4"/>
  <c r="E313" i="4"/>
  <c r="E37" i="4"/>
  <c r="E231" i="4"/>
  <c r="D60" i="4"/>
  <c r="J60" i="4" s="1"/>
  <c r="B60" i="4"/>
  <c r="B62" i="4" s="1"/>
  <c r="B259" i="4"/>
  <c r="D232" i="4"/>
  <c r="J232" i="4" s="1"/>
  <c r="E18" i="4"/>
  <c r="E254" i="4"/>
  <c r="E259" i="4" s="1"/>
  <c r="D39" i="2"/>
  <c r="C40" i="3"/>
  <c r="C48" i="3" s="1"/>
  <c r="E161" i="4"/>
  <c r="J132" i="4"/>
  <c r="C60" i="4"/>
  <c r="I60" i="4" s="1"/>
  <c r="G31" i="30"/>
  <c r="H31" i="30"/>
  <c r="G29" i="30"/>
  <c r="E34" i="30"/>
  <c r="F29" i="30"/>
  <c r="H29" i="30"/>
  <c r="I24" i="30"/>
  <c r="F26" i="30"/>
  <c r="H24" i="30"/>
  <c r="E35" i="30"/>
  <c r="E37" i="30" s="1"/>
  <c r="C35" i="30"/>
  <c r="C37" i="30" s="1"/>
  <c r="F27" i="30"/>
  <c r="H60" i="26"/>
  <c r="D38" i="4"/>
  <c r="J38" i="4" s="1"/>
  <c r="B232" i="4"/>
  <c r="C38" i="4"/>
  <c r="I38" i="4" s="1"/>
  <c r="C232" i="4"/>
  <c r="I232" i="4" s="1"/>
  <c r="F38" i="3"/>
  <c r="I25" i="30" l="1"/>
  <c r="H25" i="30"/>
  <c r="E232" i="4"/>
  <c r="F37" i="30"/>
  <c r="C62" i="4"/>
  <c r="I62" i="4" s="1"/>
  <c r="E319" i="4"/>
  <c r="E38" i="4"/>
  <c r="D274" i="4"/>
  <c r="J274" i="4" s="1"/>
  <c r="B274" i="4"/>
  <c r="B321" i="4" s="1"/>
  <c r="B324" i="4" s="1"/>
  <c r="C274" i="4"/>
  <c r="C321" i="4" s="1"/>
  <c r="I6" i="4"/>
  <c r="G34" i="30"/>
  <c r="H34" i="30"/>
  <c r="D62" i="4"/>
  <c r="J62" i="4" s="1"/>
  <c r="J6" i="4" s="1"/>
  <c r="D321" i="4"/>
  <c r="E274" i="4" l="1"/>
  <c r="I274" i="4"/>
  <c r="E62" i="4"/>
  <c r="E321" i="4"/>
  <c r="C324" i="4"/>
  <c r="I324" i="4" s="1"/>
  <c r="I321" i="4"/>
  <c r="D324" i="4"/>
  <c r="J324" i="4" s="1"/>
  <c r="J321" i="4"/>
  <c r="C13" i="26"/>
  <c r="D13" i="26"/>
  <c r="D22" i="26"/>
  <c r="C22" i="26"/>
  <c r="C37" i="26"/>
  <c r="D37" i="26"/>
  <c r="D41" i="26"/>
  <c r="C41" i="26"/>
  <c r="C46" i="26"/>
  <c r="D46" i="26"/>
  <c r="C49" i="26"/>
  <c r="D49" i="26"/>
  <c r="C58" i="26"/>
  <c r="D58" i="26"/>
  <c r="D60" i="26" l="1"/>
  <c r="C60" i="26"/>
  <c r="B13" i="2" l="1"/>
  <c r="B41" i="2" s="1"/>
  <c r="B12" i="3" l="1"/>
  <c r="B40" i="3" s="1"/>
  <c r="B48" i="3" s="1"/>
  <c r="F8" i="3"/>
  <c r="F12" i="3" s="1"/>
  <c r="F40" i="3" s="1"/>
  <c r="F48" i="3" s="1"/>
  <c r="D9" i="2"/>
  <c r="D13" i="2" s="1"/>
  <c r="D41" i="2" s="1"/>
</calcChain>
</file>

<file path=xl/sharedStrings.xml><?xml version="1.0" encoding="utf-8"?>
<sst xmlns="http://schemas.openxmlformats.org/spreadsheetml/2006/main" count="867" uniqueCount="678">
  <si>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</si>
  <si>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</si>
  <si>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</si>
  <si>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</si>
  <si>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</si>
  <si>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</si>
  <si>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</si>
  <si>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</si>
  <si>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</si>
  <si>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</si>
  <si>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</si>
  <si>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</si>
  <si>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</si>
  <si>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</si>
  <si>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</si>
  <si>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</si>
  <si>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</si>
  <si>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</si>
  <si>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</si>
  <si>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</si>
  <si>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</si>
  <si>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</si>
  <si>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</si>
  <si>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</si>
  <si>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</si>
  <si>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</si>
  <si>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</si>
  <si>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</si>
  <si>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</si>
  <si>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</si>
  <si>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</si>
  <si>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</si>
  <si>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</si>
  <si>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</si>
  <si>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</si>
  <si>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</si>
  <si>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</si>
  <si>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</si>
  <si>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</si>
  <si>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</si>
  <si>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</si>
  <si>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</si>
  <si>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</si>
  <si>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</si>
  <si>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</si>
  <si>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</si>
  <si>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</si>
  <si>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</si>
  <si>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</si>
  <si>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</si>
  <si>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</si>
  <si>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</si>
  <si>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</si>
  <si>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</si>
  <si>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</si>
  <si>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</si>
  <si>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</si>
  <si>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</si>
  <si>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</si>
  <si>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</si>
  <si>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</si>
  <si>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</si>
  <si>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</si>
  <si>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</si>
  <si>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</si>
  <si>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</si>
  <si>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</si>
  <si>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</si>
  <si>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</si>
  <si>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</si>
  <si>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</si>
  <si>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</si>
  <si>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</si>
  <si>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</si>
  <si>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</si>
  <si>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</si>
  <si>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</si>
  <si>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</si>
  <si>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</si>
  <si>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</si>
  <si>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</si>
  <si>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</si>
  <si>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</si>
  <si>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</si>
  <si>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</si>
  <si>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</si>
  <si>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</si>
  <si>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</si>
  <si>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</si>
  <si>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</si>
  <si>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</si>
  <si>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</si>
  <si>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</si>
  <si>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</si>
  <si>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</si>
  <si>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</si>
  <si>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</si>
  <si>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</si>
  <si>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</si>
  <si>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</si>
  <si>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</si>
  <si>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</si>
  <si>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</si>
  <si>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</si>
  <si>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</si>
  <si>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</si>
  <si>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</si>
  <si>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</si>
  <si>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</si>
  <si>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</si>
  <si>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</si>
  <si>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</si>
  <si>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</si>
  <si>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</si>
  <si>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</si>
  <si>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</si>
  <si>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</si>
  <si>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</si>
  <si>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</si>
  <si>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</si>
  <si>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</si>
  <si>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</si>
  <si>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</si>
  <si>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</si>
  <si>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</si>
  <si>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</si>
  <si>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</si>
  <si>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</si>
  <si>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</si>
  <si>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</si>
  <si>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</si>
  <si>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</si>
  <si>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</si>
  <si>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</si>
  <si>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</si>
  <si>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</si>
  <si>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</si>
  <si>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</si>
  <si>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</si>
  <si>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</si>
  <si>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</si>
  <si>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</si>
  <si>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</si>
  <si>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</si>
  <si>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</si>
  <si>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</si>
  <si>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</si>
  <si>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</si>
  <si>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</si>
  <si>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</si>
  <si>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</si>
  <si>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</si>
  <si>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</si>
  <si>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</si>
  <si>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</si>
  <si>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</si>
  <si>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</si>
  <si>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</si>
  <si>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</si>
  <si>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</si>
  <si>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</si>
  <si>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</si>
  <si>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</si>
  <si>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</si>
  <si>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</si>
  <si>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</si>
  <si>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</si>
  <si>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</si>
  <si>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</si>
  <si>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</si>
  <si>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</si>
  <si>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</si>
  <si>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</si>
  <si>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</si>
  <si>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</si>
  <si>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</si>
  <si>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</si>
  <si>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</si>
  <si>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</si>
  <si>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</si>
  <si>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</si>
  <si>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</si>
  <si>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28 - ASC 815</t>
  </si>
  <si>
    <t xml:space="preserve">          28 - ASC 815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</si>
  <si>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</si>
  <si>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</si>
  <si>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</si>
  <si>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</si>
  <si>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</si>
  <si>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</si>
  <si>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</si>
  <si>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</si>
  <si>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</si>
  <si>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</si>
  <si>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</si>
  <si>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</si>
  <si>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</si>
  <si>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</si>
  <si>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</si>
  <si>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</si>
  <si>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</si>
  <si>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</si>
  <si>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</si>
  <si>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</si>
  <si>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</si>
  <si>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</si>
  <si>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</si>
  <si>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</si>
  <si>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</si>
  <si>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</si>
  <si>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</si>
  <si>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</si>
  <si>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</si>
  <si>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</si>
  <si>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</si>
  <si>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</si>
  <si>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</si>
  <si>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</si>
  <si>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</si>
  <si>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</si>
  <si>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</si>
  <si>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</si>
  <si>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</si>
  <si>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</si>
  <si>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</si>
  <si>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</si>
  <si>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</si>
  <si>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</si>
  <si>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</si>
  <si>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</si>
  <si>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</si>
  <si>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</si>
  <si>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</si>
  <si>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</si>
  <si>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</si>
  <si>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</si>
  <si>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</si>
  <si>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</si>
  <si>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</si>
  <si>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</si>
  <si>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</si>
  <si>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</si>
  <si>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</si>
  <si>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</si>
  <si>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</si>
  <si>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</si>
  <si>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</si>
  <si>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</si>
  <si>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</si>
  <si>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</si>
  <si>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</si>
  <si>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</si>
  <si>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</si>
  <si>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</si>
  <si>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</si>
  <si>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PSE Electric</t>
  </si>
  <si>
    <t>PSE Gas</t>
  </si>
  <si>
    <t>check</t>
  </si>
  <si>
    <t>Q1 2009</t>
  </si>
  <si>
    <t>Q2 2009</t>
  </si>
  <si>
    <t>Q3 2009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</si>
  <si>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</si>
  <si>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</si>
  <si>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</si>
  <si>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</si>
  <si>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</si>
  <si>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</si>
  <si>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</si>
  <si>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</si>
  <si>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</si>
  <si>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</si>
  <si>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</si>
  <si>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</si>
  <si>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</si>
  <si>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</si>
  <si>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</si>
  <si>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</si>
  <si>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</si>
  <si>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</si>
  <si>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</si>
  <si>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</si>
  <si>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</si>
  <si>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</si>
  <si>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</si>
  <si>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</si>
  <si>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</si>
  <si>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</si>
  <si>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</si>
  <si>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</si>
  <si>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</si>
  <si>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</si>
  <si>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</si>
  <si>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</si>
  <si>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</si>
  <si>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</si>
  <si>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</si>
  <si>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</si>
  <si>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</si>
  <si>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</si>
  <si>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</si>
  <si>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</si>
  <si>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</si>
  <si>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</si>
  <si>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</si>
  <si>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</si>
  <si>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</si>
  <si>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</si>
  <si>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</si>
  <si>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</si>
  <si>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</si>
  <si>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</si>
  <si>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</si>
  <si>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</si>
  <si>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</si>
  <si>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</si>
  <si>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</si>
  <si>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</si>
  <si>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</si>
  <si>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</si>
  <si>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</si>
  <si>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</si>
  <si>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</si>
  <si>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</si>
  <si>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</si>
  <si>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</si>
  <si>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</si>
  <si>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</si>
  <si>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</si>
  <si>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</si>
  <si>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</si>
  <si>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</si>
  <si>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</si>
  <si>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</si>
  <si>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</si>
  <si>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</si>
  <si>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</si>
  <si>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</si>
  <si>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</si>
  <si>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</si>
  <si>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</si>
  <si>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</si>
  <si>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</si>
  <si>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</si>
  <si>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</si>
  <si>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</si>
  <si>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</si>
  <si>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</si>
  <si>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</si>
  <si>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</si>
  <si>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</si>
  <si>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</si>
  <si>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</si>
  <si>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</si>
  <si>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</si>
  <si>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</si>
  <si>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</si>
  <si>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</si>
  <si>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</si>
  <si>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</si>
  <si>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</si>
  <si>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</si>
  <si>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</si>
  <si>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</si>
  <si>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</si>
  <si>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</si>
  <si>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</si>
  <si>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</si>
  <si>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</si>
  <si>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</si>
  <si>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</si>
  <si>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</si>
  <si>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</si>
  <si>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</si>
  <si>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</si>
  <si>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</si>
  <si>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</si>
  <si>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</si>
  <si>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</si>
  <si>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</si>
  <si>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</si>
  <si>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</si>
  <si>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</si>
  <si>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</si>
  <si>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</si>
  <si>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</si>
  <si>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</si>
  <si>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</si>
  <si>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</si>
  <si>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</si>
  <si>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</si>
  <si>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</si>
  <si>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</si>
  <si>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</si>
  <si>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</si>
  <si>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</si>
  <si>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</si>
  <si>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</si>
  <si>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</si>
  <si>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</si>
  <si>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</si>
  <si>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</si>
  <si>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</si>
  <si>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</si>
  <si>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</si>
  <si>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</si>
  <si>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</si>
  <si>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</si>
  <si>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</si>
  <si>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</si>
  <si>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</si>
  <si>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</si>
  <si>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</si>
  <si>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</si>
  <si>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</si>
  <si>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</si>
  <si>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</si>
  <si>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</si>
  <si>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</si>
  <si>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</si>
  <si>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</si>
  <si>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</si>
  <si>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</si>
  <si>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</si>
  <si>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</si>
  <si>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</si>
  <si>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</si>
  <si>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</si>
  <si>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</si>
  <si>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</si>
  <si>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</si>
  <si>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</si>
  <si>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</si>
  <si>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</si>
  <si>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</si>
  <si>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</si>
  <si>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</si>
  <si>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</si>
  <si>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</si>
  <si>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</si>
  <si>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</si>
  <si>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</si>
  <si>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</si>
  <si>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</si>
  <si>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</si>
  <si>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</si>
  <si>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</si>
  <si>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</si>
  <si>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</si>
  <si>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</si>
  <si>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</si>
  <si>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</si>
  <si>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</si>
  <si>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</si>
  <si>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</si>
  <si>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</si>
  <si>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</si>
  <si>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</si>
  <si>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</si>
  <si>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</si>
  <si>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</si>
  <si>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</si>
  <si>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</si>
  <si>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</si>
  <si>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</si>
  <si>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</si>
  <si>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</si>
  <si>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</si>
  <si>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</si>
  <si>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</si>
  <si>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</si>
  <si>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</si>
  <si>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</si>
  <si>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</si>
  <si>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</si>
  <si>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</si>
  <si>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</si>
  <si>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</si>
  <si>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</si>
  <si>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</si>
  <si>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</si>
  <si>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</si>
  <si>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</si>
  <si>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</si>
  <si>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</si>
  <si>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</si>
  <si>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</si>
  <si>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</si>
  <si>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</si>
  <si>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</si>
  <si>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</si>
  <si>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</si>
  <si>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</si>
  <si>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</si>
  <si>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</si>
  <si>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</si>
  <si>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</si>
  <si>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</si>
  <si>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</si>
  <si>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</si>
  <si>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</si>
  <si>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</si>
  <si>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</si>
  <si>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</si>
  <si>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</si>
  <si>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</si>
  <si>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</si>
  <si>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</si>
  <si>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</si>
  <si>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</si>
  <si>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</si>
  <si>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</si>
  <si>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</si>
  <si>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</si>
  <si>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</si>
  <si>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</si>
  <si>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</si>
  <si>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</si>
  <si>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</si>
  <si>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</si>
  <si>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</si>
  <si>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</si>
  <si>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</si>
  <si>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</si>
  <si>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</si>
  <si>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</si>
  <si>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</si>
  <si>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</si>
  <si>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</si>
  <si>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</si>
  <si>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</si>
  <si>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</si>
  <si>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</si>
  <si>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</si>
  <si>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</si>
  <si>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</si>
  <si>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</si>
  <si>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</si>
  <si>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</si>
  <si>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</si>
  <si>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</si>
  <si>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</si>
  <si>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</si>
  <si>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</si>
  <si>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</si>
  <si>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</si>
  <si>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</si>
  <si>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</si>
  <si>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</si>
  <si>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</si>
  <si>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</si>
  <si>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</si>
  <si>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</si>
  <si>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</si>
  <si>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</si>
  <si>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</si>
  <si>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</si>
  <si>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</si>
  <si>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</si>
  <si>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</si>
  <si>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</si>
  <si>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</si>
  <si>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</si>
  <si>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</si>
  <si>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</si>
  <si>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</si>
  <si>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</si>
  <si>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</si>
  <si>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</si>
  <si>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</si>
  <si>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</si>
  <si>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</si>
  <si>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</si>
  <si>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</si>
  <si>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</si>
  <si>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</si>
  <si>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</si>
  <si>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</si>
  <si>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</si>
  <si>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</si>
  <si>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</si>
  <si>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</si>
  <si>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</si>
  <si>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</si>
  <si>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</si>
  <si>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</si>
  <si>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</si>
  <si>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</si>
  <si>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</si>
  <si>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</si>
  <si>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</si>
  <si>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</si>
  <si>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</si>
  <si>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</si>
  <si>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</si>
  <si>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</si>
  <si>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</si>
  <si>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</si>
  <si>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</si>
  <si>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</si>
  <si>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</si>
  <si>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</si>
  <si>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</si>
  <si>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Total Electric</t>
  </si>
  <si>
    <t>Total Gas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</si>
  <si>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</si>
  <si>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</si>
  <si>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</si>
  <si>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</si>
  <si>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</si>
  <si>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</si>
  <si>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</si>
  <si>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</si>
  <si>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</si>
  <si>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</si>
  <si>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</si>
  <si>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</si>
  <si>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</si>
  <si>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</si>
  <si>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</si>
  <si>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</si>
  <si>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</si>
  <si>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</si>
  <si>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</si>
  <si>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</si>
  <si>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</si>
  <si>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</si>
  <si>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</si>
  <si>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</si>
  <si>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</si>
  <si>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</si>
  <si>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</si>
  <si>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</si>
  <si>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</si>
  <si>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</si>
  <si>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</si>
  <si>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</si>
  <si>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</si>
  <si>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</si>
  <si>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</si>
  <si>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</si>
  <si>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</si>
  <si>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</si>
  <si>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</si>
  <si>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</si>
  <si>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</si>
  <si>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</si>
  <si>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</si>
  <si>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</si>
  <si>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</si>
  <si>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</si>
  <si>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</si>
  <si>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</si>
  <si>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</si>
  <si>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</si>
  <si>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</si>
  <si>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</si>
  <si>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</si>
  <si>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</si>
  <si>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(24) 4031 - Depreciation Expense - ASC 815</t>
  </si>
  <si>
    <t xml:space="preserve">               (19) 886 - Maint of Facilities and Structures</t>
  </si>
  <si>
    <t xml:space="preserve">               (19) 590 - Distribution Maint Superv &amp; Engineering</t>
  </si>
  <si>
    <t xml:space="preserve">               (17) 8441 - Gas LNG Oper Sup &amp; Eng</t>
  </si>
  <si>
    <t xml:space="preserve">               (19) 598 - Distribution Maint Misc Dist Plant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</si>
  <si>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</si>
  <si>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</si>
  <si>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</si>
  <si>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</si>
  <si>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</si>
  <si>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</si>
  <si>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</si>
  <si>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</si>
  <si>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 xml:space="preserve">               (18) 5692 - Maintenance of Computer Software</t>
  </si>
  <si>
    <t>FOR THE 12 MONTHS ENDED MARCH 31, 2015</t>
  </si>
  <si>
    <t xml:space="preserve">RATE BASE (AMA For 12 Months Ended March 31, 2015)  </t>
  </si>
  <si>
    <t>(April through December 2014 spread is based on allocation factors developed for the 12 ME 12/31/2013)</t>
  </si>
  <si>
    <t>April 14 - Dec 14</t>
  </si>
  <si>
    <t>Jan 15 - March 15</t>
  </si>
  <si>
    <t>(January through March 2015 spread is 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</si>
</sst>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0.0%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&quot;$&quot;* #,##0.0_);_(&quot;$&quot;* \(#,##0.0\);_(&quot;$&quot;* &quot;-&quot;??_);_(@_)"/>
    <numFmt numFmtId="183" formatCode="0.00_)"/>
    <numFmt numFmtId="184" formatCode="mmmm\ d\,\ yyyy"/>
    <numFmt numFmtId="185" formatCode="_(&quot;$&quot;* #,##0.0000_);_(&quot;$&quot;* \(#,##0.0000\);_(&quot;$&quot;* &quot;-&quot;????_);_(@_)"/>
    <numFmt numFmtId="186" formatCode="_(* #,##0.0_);_(* \(#,##0.0\);_(* &quot;-&quot;_);_(@_)"/>
    <numFmt numFmtId="187" formatCode="&quot;$&quot;#,##0.00"/>
    <numFmt numFmtId="188" formatCode="_-* #,##0.00\ _D_M_-;\-* #,##0.00\ _D_M_-;_-* &quot;-&quot;??\ _D_M_-;_-@_-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8"/>
      </top>
      <bottom/>
      <diagonal/>
    </border>
  </borders>
  <cellStyleXfs count="96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4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18" borderId="0" applyNumberFormat="0" applyBorder="0" applyAlignment="0" applyProtection="0"/>
    <xf numFmtId="0" fontId="39" fillId="27" borderId="0" applyNumberFormat="0" applyBorder="0" applyAlignment="0" applyProtection="0"/>
    <xf numFmtId="0" fontId="41" fillId="18" borderId="0" applyNumberFormat="0" applyBorder="0" applyAlignment="0" applyProtection="0"/>
    <xf numFmtId="0" fontId="42" fillId="28" borderId="1" applyNumberFormat="0" applyAlignment="0" applyProtection="0"/>
    <xf numFmtId="0" fontId="43" fillId="19" borderId="2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170" fontId="9" fillId="0" borderId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38" fontId="10" fillId="33" borderId="0" applyNumberFormat="0" applyBorder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38" fontId="11" fillId="0" borderId="0"/>
    <xf numFmtId="40" fontId="11" fillId="0" borderId="0"/>
    <xf numFmtId="0" fontId="50" fillId="27" borderId="1" applyNumberFormat="0" applyAlignment="0" applyProtection="0"/>
    <xf numFmtId="10" fontId="10" fillId="34" borderId="6" applyNumberFormat="0" applyBorder="0" applyAlignment="0" applyProtection="0"/>
    <xf numFmtId="0" fontId="51" fillId="0" borderId="7" applyNumberFormat="0" applyFill="0" applyAlignment="0" applyProtection="0"/>
    <xf numFmtId="44" fontId="12" fillId="0" borderId="8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0" fontId="52" fillId="27" borderId="0" applyNumberFormat="0" applyBorder="0" applyAlignment="0" applyProtection="0"/>
    <xf numFmtId="169" fontId="9" fillId="0" borderId="0"/>
    <xf numFmtId="0" fontId="26" fillId="0" borderId="0"/>
    <xf numFmtId="0" fontId="9" fillId="0" borderId="0"/>
    <xf numFmtId="170" fontId="9" fillId="0" borderId="0">
      <alignment horizontal="left" wrapText="1"/>
    </xf>
    <xf numFmtId="0" fontId="58" fillId="0" borderId="0"/>
    <xf numFmtId="0" fontId="9" fillId="0" borderId="0"/>
    <xf numFmtId="0" fontId="27" fillId="0" borderId="0" applyNumberFormat="0" applyFont="0" applyFill="0" applyBorder="0" applyAlignment="0" applyProtection="0"/>
    <xf numFmtId="0" fontId="58" fillId="0" borderId="0"/>
    <xf numFmtId="0" fontId="9" fillId="26" borderId="10" applyNumberFormat="0" applyFont="0" applyAlignment="0" applyProtection="0"/>
    <xf numFmtId="0" fontId="53" fillId="28" borderId="11" applyNumberFormat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4" fontId="18" fillId="35" borderId="11" applyNumberFormat="0" applyProtection="0">
      <alignment vertical="center"/>
    </xf>
    <xf numFmtId="4" fontId="29" fillId="35" borderId="11" applyNumberFormat="0" applyProtection="0">
      <alignment vertical="center"/>
    </xf>
    <xf numFmtId="4" fontId="18" fillId="35" borderId="11" applyNumberFormat="0" applyProtection="0">
      <alignment horizontal="left" vertical="center" indent="1"/>
    </xf>
    <xf numFmtId="4" fontId="18" fillId="35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4" fontId="18" fillId="37" borderId="11" applyNumberFormat="0" applyProtection="0">
      <alignment horizontal="right" vertical="center"/>
    </xf>
    <xf numFmtId="4" fontId="18" fillId="38" borderId="11" applyNumberFormat="0" applyProtection="0">
      <alignment horizontal="right" vertical="center"/>
    </xf>
    <xf numFmtId="4" fontId="18" fillId="39" borderId="11" applyNumberFormat="0" applyProtection="0">
      <alignment horizontal="right" vertical="center"/>
    </xf>
    <xf numFmtId="4" fontId="18" fillId="40" borderId="11" applyNumberFormat="0" applyProtection="0">
      <alignment horizontal="right" vertical="center"/>
    </xf>
    <xf numFmtId="4" fontId="18" fillId="41" borderId="11" applyNumberFormat="0" applyProtection="0">
      <alignment horizontal="right" vertical="center"/>
    </xf>
    <xf numFmtId="4" fontId="18" fillId="42" borderId="11" applyNumberFormat="0" applyProtection="0">
      <alignment horizontal="right" vertical="center"/>
    </xf>
    <xf numFmtId="4" fontId="18" fillId="43" borderId="11" applyNumberFormat="0" applyProtection="0">
      <alignment horizontal="right" vertical="center"/>
    </xf>
    <xf numFmtId="4" fontId="18" fillId="44" borderId="11" applyNumberFormat="0" applyProtection="0">
      <alignment horizontal="right" vertical="center"/>
    </xf>
    <xf numFmtId="4" fontId="18" fillId="45" borderId="11" applyNumberFormat="0" applyProtection="0">
      <alignment horizontal="right" vertical="center"/>
    </xf>
    <xf numFmtId="4" fontId="30" fillId="46" borderId="11" applyNumberFormat="0" applyProtection="0">
      <alignment horizontal="left" vertical="center" indent="1"/>
    </xf>
    <xf numFmtId="4" fontId="18" fillId="47" borderId="12" applyNumberFormat="0" applyProtection="0">
      <alignment horizontal="left" vertical="center" indent="1"/>
    </xf>
    <xf numFmtId="4" fontId="31" fillId="48" borderId="0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4" fontId="32" fillId="47" borderId="11" applyNumberFormat="0" applyProtection="0">
      <alignment horizontal="left" vertical="center" indent="1"/>
    </xf>
    <xf numFmtId="4" fontId="32" fillId="49" borderId="11" applyNumberFormat="0" applyProtection="0">
      <alignment horizontal="left" vertical="center" indent="1"/>
    </xf>
    <xf numFmtId="0" fontId="9" fillId="49" borderId="11" applyNumberFormat="0" applyProtection="0">
      <alignment horizontal="left" vertical="center" indent="1"/>
    </xf>
    <xf numFmtId="0" fontId="9" fillId="49" borderId="11" applyNumberFormat="0" applyProtection="0">
      <alignment horizontal="left" vertical="center" indent="1"/>
    </xf>
    <xf numFmtId="0" fontId="9" fillId="50" borderId="11" applyNumberFormat="0" applyProtection="0">
      <alignment horizontal="left" vertical="center" indent="1"/>
    </xf>
    <xf numFmtId="0" fontId="9" fillId="50" borderId="11" applyNumberFormat="0" applyProtection="0">
      <alignment horizontal="left" vertical="center" indent="1"/>
    </xf>
    <xf numFmtId="0" fontId="9" fillId="33" borderId="11" applyNumberFormat="0" applyProtection="0">
      <alignment horizontal="left" vertical="center" indent="1"/>
    </xf>
    <xf numFmtId="0" fontId="9" fillId="33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9" fillId="5" borderId="6" applyNumberFormat="0">
      <protection locked="0"/>
    </xf>
    <xf numFmtId="4" fontId="18" fillId="51" borderId="11" applyNumberFormat="0" applyProtection="0">
      <alignment vertical="center"/>
    </xf>
    <xf numFmtId="4" fontId="29" fillId="51" borderId="11" applyNumberFormat="0" applyProtection="0">
      <alignment vertical="center"/>
    </xf>
    <xf numFmtId="4" fontId="18" fillId="51" borderId="11" applyNumberFormat="0" applyProtection="0">
      <alignment horizontal="left" vertical="center" indent="1"/>
    </xf>
    <xf numFmtId="4" fontId="18" fillId="51" borderId="11" applyNumberFormat="0" applyProtection="0">
      <alignment horizontal="left" vertical="center" indent="1"/>
    </xf>
    <xf numFmtId="4" fontId="18" fillId="47" borderId="11" applyNumberFormat="0" applyProtection="0">
      <alignment horizontal="right" vertical="center"/>
    </xf>
    <xf numFmtId="4" fontId="29" fillId="47" borderId="11" applyNumberFormat="0" applyProtection="0">
      <alignment horizontal="right" vertical="center"/>
    </xf>
    <xf numFmtId="0" fontId="9" fillId="36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33" fillId="0" borderId="0"/>
    <xf numFmtId="4" fontId="34" fillId="47" borderId="11" applyNumberFormat="0" applyProtection="0">
      <alignment horizontal="right" vertical="center"/>
    </xf>
    <xf numFmtId="0" fontId="54" fillId="0" borderId="0" applyNumberFormat="0" applyFill="0" applyBorder="0" applyAlignment="0" applyProtection="0"/>
    <xf numFmtId="38" fontId="10" fillId="0" borderId="13"/>
    <xf numFmtId="38" fontId="11" fillId="0" borderId="14"/>
    <xf numFmtId="170" fontId="9" fillId="0" borderId="0">
      <alignment horizontal="left" wrapText="1"/>
    </xf>
    <xf numFmtId="0" fontId="54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55" fillId="0" borderId="0" applyNumberFormat="0" applyFill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4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4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8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8" fillId="0" borderId="0"/>
    <xf numFmtId="0" fontId="8" fillId="0" borderId="0"/>
    <xf numFmtId="0" fontId="70" fillId="59" borderId="36" applyNumberFormat="0" applyAlignment="0" applyProtection="0"/>
    <xf numFmtId="0" fontId="8" fillId="0" borderId="0"/>
    <xf numFmtId="0" fontId="8" fillId="62" borderId="40" applyNumberFormat="0" applyFont="0" applyAlignment="0" applyProtection="0"/>
    <xf numFmtId="0" fontId="7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7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43" fontId="8" fillId="0" borderId="0" applyFont="0" applyFill="0" applyBorder="0" applyAlignment="0" applyProtection="0"/>
    <xf numFmtId="0" fontId="78" fillId="79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7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70" fillId="59" borderId="36" applyNumberFormat="0" applyAlignment="0" applyProtection="0"/>
    <xf numFmtId="0" fontId="78" fillId="67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" fillId="0" borderId="0"/>
    <xf numFmtId="0" fontId="7" fillId="62" borderId="40" applyNumberFormat="0" applyFont="0" applyAlignment="0" applyProtection="0"/>
    <xf numFmtId="43" fontId="7" fillId="0" borderId="0" applyFont="0" applyFill="0" applyBorder="0" applyAlignment="0" applyProtection="0"/>
    <xf numFmtId="0" fontId="78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8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8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0" fontId="78" fillId="79" borderId="0" applyNumberFormat="0" applyBorder="0" applyAlignment="0" applyProtection="0"/>
    <xf numFmtId="0" fontId="7" fillId="80" borderId="0" applyNumberFormat="0" applyBorder="0" applyAlignment="0" applyProtection="0"/>
    <xf numFmtId="0" fontId="7" fillId="81" borderId="0" applyNumberFormat="0" applyBorder="0" applyAlignment="0" applyProtection="0"/>
    <xf numFmtId="0" fontId="78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5" borderId="0" applyNumberFormat="0" applyBorder="0" applyAlignment="0" applyProtection="0"/>
    <xf numFmtId="0" fontId="7" fillId="0" borderId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6" fillId="0" borderId="0"/>
    <xf numFmtId="0" fontId="6" fillId="62" borderId="40" applyNumberFormat="0" applyFont="0" applyAlignment="0" applyProtection="0"/>
    <xf numFmtId="0" fontId="78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78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69" borderId="0" applyNumberFormat="0" applyBorder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3" borderId="0" applyNumberFormat="0" applyBorder="0" applyAlignment="0" applyProtection="0"/>
    <xf numFmtId="0" fontId="78" fillId="75" borderId="0" applyNumberFormat="0" applyBorder="0" applyAlignment="0" applyProtection="0"/>
    <xf numFmtId="0" fontId="6" fillId="76" borderId="0" applyNumberFormat="0" applyBorder="0" applyAlignment="0" applyProtection="0"/>
    <xf numFmtId="0" fontId="6" fillId="77" borderId="0" applyNumberFormat="0" applyBorder="0" applyAlignment="0" applyProtection="0"/>
    <xf numFmtId="0" fontId="78" fillId="79" borderId="0" applyNumberFormat="0" applyBorder="0" applyAlignment="0" applyProtection="0"/>
    <xf numFmtId="0" fontId="6" fillId="80" borderId="0" applyNumberFormat="0" applyBorder="0" applyAlignment="0" applyProtection="0"/>
    <xf numFmtId="0" fontId="6" fillId="81" borderId="0" applyNumberFormat="0" applyBorder="0" applyAlignment="0" applyProtection="0"/>
    <xf numFmtId="0" fontId="78" fillId="83" borderId="0" applyNumberFormat="0" applyBorder="0" applyAlignment="0" applyProtection="0"/>
    <xf numFmtId="0" fontId="6" fillId="84" borderId="0" applyNumberFormat="0" applyBorder="0" applyAlignment="0" applyProtection="0"/>
    <xf numFmtId="0" fontId="6" fillId="85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170" fontId="82" fillId="0" borderId="0">
      <alignment horizontal="left" wrapText="1"/>
    </xf>
    <xf numFmtId="43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170" fontId="9" fillId="0" borderId="0">
      <alignment horizontal="left" wrapText="1"/>
    </xf>
    <xf numFmtId="175" fontId="9" fillId="0" borderId="0">
      <alignment horizontal="left" wrapText="1"/>
    </xf>
    <xf numFmtId="176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0" fontId="36" fillId="0" borderId="0"/>
    <xf numFmtId="175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0" fontId="36" fillId="0" borderId="0"/>
    <xf numFmtId="177" fontId="83" fillId="0" borderId="0">
      <alignment horizontal="left"/>
    </xf>
    <xf numFmtId="178" fontId="84" fillId="0" borderId="0">
      <alignment horizontal="left"/>
    </xf>
    <xf numFmtId="0" fontId="40" fillId="87" borderId="0" applyNumberFormat="0" applyBorder="0" applyAlignment="0" applyProtection="0"/>
    <xf numFmtId="0" fontId="40" fillId="8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8" borderId="0" applyNumberFormat="0" applyBorder="0" applyAlignment="0" applyProtection="0"/>
    <xf numFmtId="0" fontId="40" fillId="88" borderId="0" applyNumberFormat="0" applyBorder="0" applyAlignment="0" applyProtection="0"/>
    <xf numFmtId="0" fontId="40" fillId="89" borderId="0" applyNumberFormat="0" applyBorder="0" applyAlignment="0" applyProtection="0"/>
    <xf numFmtId="0" fontId="40" fillId="89" borderId="0" applyNumberFormat="0" applyBorder="0" applyAlignment="0" applyProtection="0"/>
    <xf numFmtId="0" fontId="40" fillId="90" borderId="0" applyNumberFormat="0" applyBorder="0" applyAlignment="0" applyProtection="0"/>
    <xf numFmtId="0" fontId="40" fillId="90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89" borderId="0" applyNumberFormat="0" applyBorder="0" applyAlignment="0" applyProtection="0"/>
    <xf numFmtId="0" fontId="40" fillId="89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84" fillId="0" borderId="0" applyFont="0" applyFill="0" applyBorder="0" applyAlignment="0" applyProtection="0">
      <alignment horizontal="right"/>
    </xf>
    <xf numFmtId="179" fontId="27" fillId="0" borderId="0" applyFill="0" applyBorder="0" applyAlignment="0"/>
    <xf numFmtId="41" fontId="9" fillId="33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86" fillId="0" borderId="0" applyFont="0" applyFill="0" applyBorder="0" applyAlignment="0" applyProtection="0"/>
    <xf numFmtId="0" fontId="87" fillId="0" borderId="0"/>
    <xf numFmtId="0" fontId="87" fillId="0" borderId="0"/>
    <xf numFmtId="0" fontId="88" fillId="0" borderId="0"/>
    <xf numFmtId="180" fontId="89" fillId="0" borderId="0">
      <protection locked="0"/>
    </xf>
    <xf numFmtId="0" fontId="88" fillId="0" borderId="0"/>
    <xf numFmtId="0" fontId="90" fillId="0" borderId="0" applyNumberFormat="0" applyAlignment="0">
      <alignment horizontal="left"/>
    </xf>
    <xf numFmtId="0" fontId="91" fillId="0" borderId="0" applyNumberFormat="0" applyAlignment="0"/>
    <xf numFmtId="0" fontId="87" fillId="0" borderId="0"/>
    <xf numFmtId="0" fontId="88" fillId="0" borderId="0"/>
    <xf numFmtId="0" fontId="87" fillId="0" borderId="0"/>
    <xf numFmtId="0" fontId="88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86" fillId="0" borderId="0" applyFont="0" applyFill="0" applyBorder="0" applyAlignment="0" applyProtection="0"/>
    <xf numFmtId="2" fontId="86" fillId="0" borderId="0" applyFont="0" applyFill="0" applyBorder="0" applyAlignment="0" applyProtection="0"/>
    <xf numFmtId="0" fontId="87" fillId="0" borderId="0"/>
    <xf numFmtId="182" fontId="59" fillId="0" borderId="0" applyNumberFormat="0" applyFill="0" applyBorder="0" applyProtection="0">
      <alignment horizontal="right"/>
    </xf>
    <xf numFmtId="0" fontId="35" fillId="0" borderId="42" applyNumberFormat="0" applyAlignment="0" applyProtection="0">
      <alignment horizontal="left"/>
    </xf>
    <xf numFmtId="0" fontId="35" fillId="0" borderId="17">
      <alignment horizontal="left"/>
    </xf>
    <xf numFmtId="14" fontId="12" fillId="93" borderId="29">
      <alignment horizontal="center" vertical="center" wrapText="1"/>
    </xf>
    <xf numFmtId="41" fontId="92" fillId="35" borderId="43">
      <alignment horizontal="left"/>
      <protection locked="0"/>
    </xf>
    <xf numFmtId="10" fontId="92" fillId="35" borderId="43">
      <alignment horizontal="right"/>
      <protection locked="0"/>
    </xf>
    <xf numFmtId="0" fontId="10" fillId="33" borderId="0"/>
    <xf numFmtId="3" fontId="93" fillId="0" borderId="0" applyFill="0" applyBorder="0" applyAlignment="0" applyProtection="0"/>
    <xf numFmtId="37" fontId="94" fillId="0" borderId="0"/>
    <xf numFmtId="183" fontId="95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5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9" fillId="0" borderId="0"/>
    <xf numFmtId="0" fontId="5" fillId="0" borderId="0"/>
    <xf numFmtId="0" fontId="26" fillId="0" borderId="0"/>
    <xf numFmtId="184" fontId="9" fillId="0" borderId="0">
      <alignment horizontal="left" wrapText="1"/>
    </xf>
    <xf numFmtId="0" fontId="40" fillId="0" borderId="0"/>
    <xf numFmtId="0" fontId="40" fillId="0" borderId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62" borderId="40" applyNumberFormat="0" applyFont="0" applyAlignment="0" applyProtection="0"/>
    <xf numFmtId="0" fontId="40" fillId="62" borderId="40" applyNumberFormat="0" applyFont="0" applyAlignment="0" applyProtection="0"/>
    <xf numFmtId="0" fontId="40" fillId="62" borderId="4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87" fillId="0" borderId="0"/>
    <xf numFmtId="0" fontId="87" fillId="0" borderId="0"/>
    <xf numFmtId="0" fontId="88" fillId="0" borderId="0"/>
    <xf numFmtId="17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94" borderId="43"/>
    <xf numFmtId="0" fontId="85" fillId="0" borderId="0" applyNumberFormat="0" applyFont="0" applyFill="0" applyBorder="0" applyAlignment="0" applyProtection="0">
      <alignment horizontal="left"/>
    </xf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96" fillId="0" borderId="29">
      <alignment horizontal="center"/>
    </xf>
    <xf numFmtId="3" fontId="85" fillId="0" borderId="0" applyFont="0" applyFill="0" applyBorder="0" applyAlignment="0" applyProtection="0"/>
    <xf numFmtId="0" fontId="85" fillId="95" borderId="0" applyNumberFormat="0" applyFont="0" applyBorder="0" applyAlignment="0" applyProtection="0"/>
    <xf numFmtId="0" fontId="88" fillId="0" borderId="0"/>
    <xf numFmtId="3" fontId="97" fillId="0" borderId="0" applyFill="0" applyBorder="0" applyAlignment="0" applyProtection="0"/>
    <xf numFmtId="0" fontId="98" fillId="0" borderId="0"/>
    <xf numFmtId="42" fontId="9" fillId="34" borderId="0"/>
    <xf numFmtId="42" fontId="9" fillId="34" borderId="28">
      <alignment vertical="center"/>
    </xf>
    <xf numFmtId="0" fontId="12" fillId="34" borderId="22" applyNumberFormat="0">
      <alignment horizontal="center" vertical="center" wrapText="1"/>
    </xf>
    <xf numFmtId="10" fontId="9" fillId="34" borderId="0"/>
    <xf numFmtId="185" fontId="9" fillId="34" borderId="0"/>
    <xf numFmtId="166" fontId="11" fillId="0" borderId="0" applyBorder="0" applyAlignment="0"/>
    <xf numFmtId="42" fontId="9" fillId="34" borderId="14">
      <alignment horizontal="left"/>
    </xf>
    <xf numFmtId="185" fontId="99" fillId="34" borderId="14">
      <alignment horizontal="left"/>
    </xf>
    <xf numFmtId="14" fontId="82" fillId="0" borderId="0" applyNumberFormat="0" applyFill="0" applyBorder="0" applyAlignment="0" applyProtection="0">
      <alignment horizontal="left"/>
    </xf>
    <xf numFmtId="186" fontId="9" fillId="0" borderId="0" applyFont="0" applyFill="0" applyAlignment="0">
      <alignment horizontal="right"/>
    </xf>
    <xf numFmtId="4" fontId="30" fillId="96" borderId="44" applyNumberFormat="0" applyProtection="0">
      <alignment vertical="center"/>
    </xf>
    <xf numFmtId="4" fontId="100" fillId="35" borderId="44" applyNumberFormat="0" applyProtection="0">
      <alignment vertical="center"/>
    </xf>
    <xf numFmtId="4" fontId="30" fillId="35" borderId="44" applyNumberFormat="0" applyProtection="0">
      <alignment horizontal="left" vertical="center" indent="1"/>
    </xf>
    <xf numFmtId="0" fontId="30" fillId="35" borderId="44" applyNumberFormat="0" applyProtection="0">
      <alignment horizontal="left" vertical="top" indent="1"/>
    </xf>
    <xf numFmtId="4" fontId="30" fillId="97" borderId="0" applyNumberFormat="0" applyProtection="0">
      <alignment horizontal="left" vertical="center" indent="1"/>
    </xf>
    <xf numFmtId="0" fontId="9" fillId="98" borderId="0" applyNumberFormat="0" applyProtection="0">
      <alignment horizontal="left" vertical="center" indent="1"/>
    </xf>
    <xf numFmtId="4" fontId="18" fillId="7" borderId="44" applyNumberFormat="0" applyProtection="0">
      <alignment horizontal="right" vertical="center"/>
    </xf>
    <xf numFmtId="4" fontId="18" fillId="3" borderId="44" applyNumberFormat="0" applyProtection="0">
      <alignment horizontal="right" vertical="center"/>
    </xf>
    <xf numFmtId="4" fontId="18" fillId="99" borderId="44" applyNumberFormat="0" applyProtection="0">
      <alignment horizontal="right" vertical="center"/>
    </xf>
    <xf numFmtId="4" fontId="18" fillId="92" borderId="44" applyNumberFormat="0" applyProtection="0">
      <alignment horizontal="right" vertical="center"/>
    </xf>
    <xf numFmtId="4" fontId="18" fillId="100" borderId="44" applyNumberFormat="0" applyProtection="0">
      <alignment horizontal="right" vertical="center"/>
    </xf>
    <xf numFmtId="4" fontId="18" fillId="101" borderId="44" applyNumberFormat="0" applyProtection="0">
      <alignment horizontal="right" vertical="center"/>
    </xf>
    <xf numFmtId="4" fontId="18" fillId="9" borderId="44" applyNumberFormat="0" applyProtection="0">
      <alignment horizontal="right" vertical="center"/>
    </xf>
    <xf numFmtId="4" fontId="18" fillId="102" borderId="44" applyNumberFormat="0" applyProtection="0">
      <alignment horizontal="right" vertical="center"/>
    </xf>
    <xf numFmtId="4" fontId="18" fillId="91" borderId="44" applyNumberFormat="0" applyProtection="0">
      <alignment horizontal="right" vertical="center"/>
    </xf>
    <xf numFmtId="4" fontId="30" fillId="103" borderId="45" applyNumberFormat="0" applyProtection="0">
      <alignment horizontal="left" vertical="center" indent="1"/>
    </xf>
    <xf numFmtId="4" fontId="18" fillId="104" borderId="0" applyNumberFormat="0" applyProtection="0">
      <alignment horizontal="left" vertical="center" indent="1"/>
    </xf>
    <xf numFmtId="4" fontId="18" fillId="2" borderId="44" applyNumberFormat="0" applyProtection="0">
      <alignment horizontal="right" vertical="center"/>
    </xf>
    <xf numFmtId="4" fontId="18" fillId="104" borderId="0" applyNumberFormat="0" applyProtection="0">
      <alignment horizontal="left" vertical="center" indent="1"/>
    </xf>
    <xf numFmtId="4" fontId="18" fillId="97" borderId="0" applyNumberFormat="0" applyProtection="0">
      <alignment horizontal="left" vertical="center" indent="1"/>
    </xf>
    <xf numFmtId="0" fontId="9" fillId="48" borderId="44" applyNumberFormat="0" applyProtection="0">
      <alignment horizontal="left" vertical="center" indent="1"/>
    </xf>
    <xf numFmtId="0" fontId="9" fillId="48" borderId="44" applyNumberFormat="0" applyProtection="0">
      <alignment horizontal="left" vertical="top" indent="1"/>
    </xf>
    <xf numFmtId="0" fontId="9" fillId="97" borderId="44" applyNumberFormat="0" applyProtection="0">
      <alignment horizontal="left" vertical="center" indent="1"/>
    </xf>
    <xf numFmtId="0" fontId="9" fillId="97" borderId="44" applyNumberFormat="0" applyProtection="0">
      <alignment horizontal="left" vertical="top" indent="1"/>
    </xf>
    <xf numFmtId="0" fontId="9" fillId="53" borderId="44" applyNumberFormat="0" applyProtection="0">
      <alignment horizontal="left" vertical="center" indent="1"/>
    </xf>
    <xf numFmtId="0" fontId="9" fillId="53" borderId="44" applyNumberFormat="0" applyProtection="0">
      <alignment horizontal="left" vertical="top" indent="1"/>
    </xf>
    <xf numFmtId="0" fontId="9" fillId="94" borderId="44" applyNumberFormat="0" applyProtection="0">
      <alignment horizontal="left" vertical="center" indent="1"/>
    </xf>
    <xf numFmtId="0" fontId="9" fillId="94" borderId="44" applyNumberFormat="0" applyProtection="0">
      <alignment horizontal="left" vertical="top" indent="1"/>
    </xf>
    <xf numFmtId="4" fontId="18" fillId="51" borderId="44" applyNumberFormat="0" applyProtection="0">
      <alignment vertical="center"/>
    </xf>
    <xf numFmtId="4" fontId="29" fillId="51" borderId="44" applyNumberFormat="0" applyProtection="0">
      <alignment vertical="center"/>
    </xf>
    <xf numFmtId="4" fontId="18" fillId="51" borderId="44" applyNumberFormat="0" applyProtection="0">
      <alignment horizontal="left" vertical="center" indent="1"/>
    </xf>
    <xf numFmtId="0" fontId="18" fillId="51" borderId="44" applyNumberFormat="0" applyProtection="0">
      <alignment horizontal="left" vertical="top" indent="1"/>
    </xf>
    <xf numFmtId="4" fontId="18" fillId="104" borderId="44" applyNumberFormat="0" applyProtection="0">
      <alignment horizontal="right" vertical="center"/>
    </xf>
    <xf numFmtId="4" fontId="29" fillId="104" borderId="44" applyNumberFormat="0" applyProtection="0">
      <alignment horizontal="right" vertical="center"/>
    </xf>
    <xf numFmtId="4" fontId="18" fillId="2" borderId="44" applyNumberFormat="0" applyProtection="0">
      <alignment horizontal="left" vertical="center" indent="1"/>
    </xf>
    <xf numFmtId="0" fontId="18" fillId="97" borderId="44" applyNumberFormat="0" applyProtection="0">
      <alignment horizontal="left" vertical="top" indent="1"/>
    </xf>
    <xf numFmtId="4" fontId="101" fillId="105" borderId="0" applyNumberFormat="0" applyProtection="0">
      <alignment horizontal="left" vertical="center" indent="1"/>
    </xf>
    <xf numFmtId="4" fontId="34" fillId="104" borderId="44" applyNumberFormat="0" applyProtection="0">
      <alignment horizontal="right" vertical="center"/>
    </xf>
    <xf numFmtId="39" fontId="9" fillId="106" borderId="0"/>
    <xf numFmtId="39" fontId="82" fillId="107" borderId="0"/>
    <xf numFmtId="175" fontId="9" fillId="0" borderId="0">
      <alignment horizontal="left" wrapText="1"/>
    </xf>
    <xf numFmtId="40" fontId="102" fillId="0" borderId="0" applyBorder="0">
      <alignment horizontal="right"/>
    </xf>
    <xf numFmtId="41" fontId="16" fillId="34" borderId="0">
      <alignment horizontal="left"/>
    </xf>
    <xf numFmtId="0" fontId="103" fillId="0" borderId="0"/>
    <xf numFmtId="0" fontId="104" fillId="0" borderId="0" applyFill="0" applyBorder="0" applyProtection="0">
      <alignment horizontal="left" vertical="top"/>
    </xf>
    <xf numFmtId="187" fontId="105" fillId="34" borderId="0">
      <alignment horizontal="left" vertical="center"/>
    </xf>
    <xf numFmtId="0" fontId="12" fillId="34" borderId="0">
      <alignment horizontal="left" wrapText="1"/>
    </xf>
    <xf numFmtId="0" fontId="106" fillId="0" borderId="0">
      <alignment horizontal="left" vertical="center"/>
    </xf>
    <xf numFmtId="0" fontId="88" fillId="0" borderId="46"/>
    <xf numFmtId="0" fontId="4" fillId="0" borderId="0"/>
    <xf numFmtId="0" fontId="70" fillId="59" borderId="36" applyNumberFormat="0" applyAlignment="0" applyProtection="0"/>
    <xf numFmtId="0" fontId="4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4" fillId="62" borderId="40" applyNumberFormat="0" applyFont="0" applyAlignment="0" applyProtection="0"/>
    <xf numFmtId="0" fontId="78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78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9" borderId="0" applyNumberFormat="0" applyBorder="0" applyAlignment="0" applyProtection="0"/>
    <xf numFmtId="0" fontId="78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0" borderId="0"/>
    <xf numFmtId="0" fontId="78" fillId="75" borderId="0" applyNumberFormat="0" applyBorder="0" applyAlignment="0" applyProtection="0"/>
    <xf numFmtId="0" fontId="4" fillId="76" borderId="0" applyNumberFormat="0" applyBorder="0" applyAlignment="0" applyProtection="0"/>
    <xf numFmtId="0" fontId="4" fillId="77" borderId="0" applyNumberFormat="0" applyBorder="0" applyAlignment="0" applyProtection="0"/>
    <xf numFmtId="0" fontId="78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81" borderId="0" applyNumberFormat="0" applyBorder="0" applyAlignment="0" applyProtection="0"/>
    <xf numFmtId="0" fontId="78" fillId="83" borderId="0" applyNumberFormat="0" applyBorder="0" applyAlignment="0" applyProtection="0"/>
    <xf numFmtId="0" fontId="4" fillId="84" borderId="0" applyNumberFormat="0" applyBorder="0" applyAlignment="0" applyProtection="0"/>
    <xf numFmtId="0" fontId="4" fillId="85" borderId="0" applyNumberFormat="0" applyBorder="0" applyAlignment="0" applyProtection="0"/>
    <xf numFmtId="0" fontId="78" fillId="63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0" fillId="59" borderId="36" applyNumberFormat="0" applyAlignment="0" applyProtection="0"/>
    <xf numFmtId="0" fontId="3" fillId="0" borderId="0"/>
    <xf numFmtId="0" fontId="3" fillId="62" borderId="40" applyNumberFormat="0" applyFont="0" applyAlignment="0" applyProtection="0"/>
    <xf numFmtId="0" fontId="78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78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69" borderId="0" applyNumberFormat="0" applyBorder="0" applyAlignment="0" applyProtection="0"/>
    <xf numFmtId="0" fontId="70" fillId="59" borderId="36" applyNumberFormat="0" applyAlignment="0" applyProtection="0"/>
    <xf numFmtId="0" fontId="78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78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78" fillId="79" borderId="0" applyNumberFormat="0" applyBorder="0" applyAlignment="0" applyProtection="0"/>
    <xf numFmtId="0" fontId="3" fillId="80" borderId="0" applyNumberFormat="0" applyBorder="0" applyAlignment="0" applyProtection="0"/>
    <xf numFmtId="0" fontId="3" fillId="81" borderId="0" applyNumberFormat="0" applyBorder="0" applyAlignment="0" applyProtection="0"/>
    <xf numFmtId="0" fontId="78" fillId="83" borderId="0" applyNumberFormat="0" applyBorder="0" applyAlignment="0" applyProtection="0"/>
    <xf numFmtId="0" fontId="3" fillId="84" borderId="0" applyNumberFormat="0" applyBorder="0" applyAlignment="0" applyProtection="0"/>
    <xf numFmtId="0" fontId="3" fillId="85" borderId="0" applyNumberFormat="0" applyBorder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3" fillId="0" borderId="0"/>
    <xf numFmtId="0" fontId="3" fillId="0" borderId="0"/>
    <xf numFmtId="0" fontId="70" fillId="59" borderId="36" applyNumberFormat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63" borderId="0" applyNumberFormat="0" applyBorder="0" applyAlignment="0" applyProtection="0"/>
    <xf numFmtId="0" fontId="78" fillId="83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2" fillId="0" borderId="0"/>
    <xf numFmtId="0" fontId="70" fillId="59" borderId="36" applyNumberFormat="0" applyAlignment="0" applyProtection="0"/>
    <xf numFmtId="0" fontId="2" fillId="0" borderId="0"/>
    <xf numFmtId="0" fontId="2" fillId="62" borderId="40" applyNumberFormat="0" applyFont="0" applyAlignment="0" applyProtection="0"/>
    <xf numFmtId="0" fontId="78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78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78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78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78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70" fillId="59" borderId="36" applyNumberFormat="0" applyAlignment="0" applyProtection="0"/>
    <xf numFmtId="0" fontId="78" fillId="83" borderId="0" applyNumberFormat="0" applyBorder="0" applyAlignment="0" applyProtection="0"/>
    <xf numFmtId="0" fontId="2" fillId="84" borderId="0" applyNumberFormat="0" applyBorder="0" applyAlignment="0" applyProtection="0"/>
    <xf numFmtId="0" fontId="2" fillId="85" borderId="0" applyNumberFormat="0" applyBorder="0" applyAlignment="0" applyProtection="0"/>
    <xf numFmtId="0" fontId="70" fillId="59" borderId="36" applyNumberFormat="0" applyAlignment="0" applyProtection="0"/>
    <xf numFmtId="0" fontId="2" fillId="0" borderId="0"/>
    <xf numFmtId="0" fontId="78" fillId="63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5" borderId="0" applyNumberFormat="0" applyBorder="0" applyAlignment="0" applyProtection="0"/>
    <xf numFmtId="188" fontId="107" fillId="0" borderId="0" applyFont="0" applyFill="0" applyBorder="0" applyAlignment="0" applyProtection="0"/>
    <xf numFmtId="0" fontId="1" fillId="0" borderId="0"/>
    <xf numFmtId="0" fontId="107" fillId="26" borderId="10" applyNumberFormat="0" applyFont="0" applyAlignment="0" applyProtection="0"/>
    <xf numFmtId="0" fontId="1" fillId="62" borderId="40" applyNumberFormat="0" applyFont="0" applyAlignment="0" applyProtection="0"/>
    <xf numFmtId="4" fontId="100" fillId="96" borderId="44" applyNumberFormat="0" applyProtection="0">
      <alignment vertical="center"/>
    </xf>
    <xf numFmtId="4" fontId="30" fillId="96" borderId="44" applyNumberFormat="0" applyProtection="0">
      <alignment horizontal="left" vertical="center" indent="1"/>
    </xf>
    <xf numFmtId="0" fontId="30" fillId="96" borderId="44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31" fillId="8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07" fillId="8" borderId="44" applyNumberFormat="0" applyProtection="0">
      <alignment horizontal="left" vertical="center" indent="1"/>
    </xf>
    <xf numFmtId="0" fontId="107" fillId="8" borderId="44" applyNumberFormat="0" applyProtection="0">
      <alignment horizontal="left" vertical="top" indent="1"/>
    </xf>
    <xf numFmtId="0" fontId="107" fillId="2" borderId="44" applyNumberFormat="0" applyProtection="0">
      <alignment horizontal="left" vertical="center" indent="1"/>
    </xf>
    <xf numFmtId="0" fontId="107" fillId="2" borderId="44" applyNumberFormat="0" applyProtection="0">
      <alignment horizontal="left" vertical="top" indent="1"/>
    </xf>
    <xf numFmtId="0" fontId="107" fillId="6" borderId="44" applyNumberFormat="0" applyProtection="0">
      <alignment horizontal="left" vertical="center" indent="1"/>
    </xf>
    <xf numFmtId="0" fontId="107" fillId="6" borderId="44" applyNumberFormat="0" applyProtection="0">
      <alignment horizontal="left" vertical="top" indent="1"/>
    </xf>
    <xf numFmtId="0" fontId="107" fillId="104" borderId="44" applyNumberFormat="0" applyProtection="0">
      <alignment horizontal="left" vertical="center" indent="1"/>
    </xf>
    <xf numFmtId="0" fontId="107" fillId="104" borderId="44" applyNumberFormat="0" applyProtection="0">
      <alignment horizontal="left" vertical="top" indent="1"/>
    </xf>
    <xf numFmtId="0" fontId="107" fillId="5" borderId="6" applyNumberFormat="0">
      <protection locked="0"/>
    </xf>
    <xf numFmtId="4" fontId="18" fillId="4" borderId="44" applyNumberFormat="0" applyProtection="0">
      <alignment vertical="center"/>
    </xf>
    <xf numFmtId="4" fontId="29" fillId="4" borderId="44" applyNumberFormat="0" applyProtection="0">
      <alignment vertical="center"/>
    </xf>
    <xf numFmtId="4" fontId="18" fillId="4" borderId="44" applyNumberFormat="0" applyProtection="0">
      <alignment horizontal="left" vertical="center" indent="1"/>
    </xf>
    <xf numFmtId="0" fontId="18" fillId="4" borderId="44" applyNumberFormat="0" applyProtection="0">
      <alignment horizontal="left" vertical="top" indent="1"/>
    </xf>
    <xf numFmtId="0" fontId="18" fillId="2" borderId="44" applyNumberFormat="0" applyProtection="0">
      <alignment horizontal="left" vertical="top" indent="1"/>
    </xf>
  </cellStyleXfs>
  <cellXfs count="261">
    <xf numFmtId="0" fontId="0" fillId="0" borderId="0" xfId="0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5" fillId="0" borderId="19" xfId="0" quotePrefix="1" applyNumberFormat="1" applyFont="1" applyBorder="1" applyAlignment="1">
      <alignment horizontal="left"/>
    </xf>
    <xf numFmtId="37" fontId="9" fillId="0" borderId="0" xfId="46" applyNumberFormat="1" applyBorder="1"/>
    <xf numFmtId="37" fontId="9" fillId="0" borderId="20" xfId="46" applyNumberFormat="1" applyBorder="1"/>
    <xf numFmtId="164" fontId="15" fillId="0" borderId="19" xfId="0" applyNumberFormat="1" applyFont="1" applyBorder="1"/>
    <xf numFmtId="37" fontId="9" fillId="0" borderId="0" xfId="46" applyNumberFormat="1" applyFill="1" applyBorder="1"/>
    <xf numFmtId="37" fontId="9" fillId="0" borderId="20" xfId="46" applyNumberFormat="1" applyFill="1" applyBorder="1"/>
    <xf numFmtId="37" fontId="9" fillId="0" borderId="21" xfId="46" applyNumberFormat="1" applyFill="1" applyBorder="1"/>
    <xf numFmtId="164" fontId="16" fillId="0" borderId="19" xfId="0" applyNumberFormat="1" applyFont="1" applyBorder="1"/>
    <xf numFmtId="0" fontId="0" fillId="0" borderId="0" xfId="0" applyFill="1"/>
    <xf numFmtId="43" fontId="9" fillId="0" borderId="0" xfId="46"/>
    <xf numFmtId="7" fontId="0" fillId="0" borderId="0" xfId="0" applyNumberFormat="1"/>
    <xf numFmtId="43" fontId="9" fillId="0" borderId="22" xfId="46" applyBorder="1"/>
    <xf numFmtId="164" fontId="15" fillId="0" borderId="19" xfId="0" quotePrefix="1" applyNumberFormat="1" applyFont="1" applyFill="1" applyBorder="1" applyAlignment="1">
      <alignment horizontal="left"/>
    </xf>
    <xf numFmtId="164" fontId="15" fillId="0" borderId="19" xfId="0" applyNumberFormat="1" applyFont="1" applyFill="1" applyBorder="1"/>
    <xf numFmtId="164" fontId="16" fillId="0" borderId="23" xfId="0" applyNumberFormat="1" applyFont="1" applyBorder="1"/>
    <xf numFmtId="164" fontId="13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1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15" fillId="0" borderId="0" xfId="0" applyNumberFormat="1" applyFont="1" applyFill="1"/>
    <xf numFmtId="37" fontId="0" fillId="0" borderId="22" xfId="0" applyNumberFormat="1" applyFill="1" applyBorder="1"/>
    <xf numFmtId="166" fontId="9" fillId="0" borderId="0" xfId="46" applyNumberFormat="1" applyBorder="1"/>
    <xf numFmtId="43" fontId="9" fillId="0" borderId="0" xfId="46" applyBorder="1"/>
    <xf numFmtId="166" fontId="0" fillId="0" borderId="0" xfId="0" applyNumberFormat="1" applyFill="1"/>
    <xf numFmtId="166" fontId="15" fillId="0" borderId="0" xfId="0" applyNumberFormat="1" applyFont="1" applyFill="1"/>
    <xf numFmtId="166" fontId="9" fillId="0" borderId="0" xfId="46" applyNumberFormat="1" applyFill="1"/>
    <xf numFmtId="166" fontId="9" fillId="0" borderId="0" xfId="46" applyNumberFormat="1" applyFill="1" applyBorder="1"/>
    <xf numFmtId="166" fontId="9" fillId="0" borderId="22" xfId="46" applyNumberFormat="1" applyFill="1" applyBorder="1"/>
    <xf numFmtId="166" fontId="9" fillId="0" borderId="20" xfId="46" applyNumberFormat="1" applyBorder="1"/>
    <xf numFmtId="166" fontId="9" fillId="0" borderId="21" xfId="46" applyNumberFormat="1" applyBorder="1"/>
    <xf numFmtId="166" fontId="9" fillId="0" borderId="25" xfId="46" applyNumberFormat="1" applyFill="1" applyBorder="1"/>
    <xf numFmtId="166" fontId="9" fillId="0" borderId="26" xfId="46" applyNumberFormat="1" applyFill="1" applyBorder="1"/>
    <xf numFmtId="166" fontId="9" fillId="0" borderId="0" xfId="46" applyNumberFormat="1"/>
    <xf numFmtId="166" fontId="9" fillId="0" borderId="20" xfId="46" applyNumberFormat="1" applyFill="1" applyBorder="1"/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37" fontId="9" fillId="0" borderId="14" xfId="46" applyNumberFormat="1" applyFill="1" applyBorder="1"/>
    <xf numFmtId="37" fontId="9" fillId="0" borderId="27" xfId="46" applyNumberFormat="1" applyFill="1" applyBorder="1"/>
    <xf numFmtId="37" fontId="9" fillId="0" borderId="22" xfId="46" applyNumberFormat="1" applyFill="1" applyBorder="1"/>
    <xf numFmtId="166" fontId="9" fillId="0" borderId="21" xfId="46" applyNumberFormat="1" applyFill="1" applyBorder="1"/>
    <xf numFmtId="37" fontId="0" fillId="0" borderId="21" xfId="0" applyNumberFormat="1" applyFill="1" applyBorder="1"/>
    <xf numFmtId="166" fontId="9" fillId="0" borderId="22" xfId="46" applyNumberFormat="1" applyBorder="1"/>
    <xf numFmtId="166" fontId="9" fillId="0" borderId="26" xfId="46" applyNumberFormat="1" applyBorder="1"/>
    <xf numFmtId="0" fontId="9" fillId="0" borderId="0" xfId="69"/>
    <xf numFmtId="0" fontId="9" fillId="0" borderId="22" xfId="69" applyBorder="1"/>
    <xf numFmtId="10" fontId="9" fillId="52" borderId="0" xfId="69" applyNumberFormat="1" applyFill="1"/>
    <xf numFmtId="0" fontId="13" fillId="0" borderId="22" xfId="69" applyFont="1" applyBorder="1"/>
    <xf numFmtId="17" fontId="13" fillId="0" borderId="22" xfId="69" applyNumberFormat="1" applyFont="1" applyBorder="1" applyAlignment="1">
      <alignment horizontal="center"/>
    </xf>
    <xf numFmtId="0" fontId="9" fillId="0" borderId="0" xfId="69" applyAlignment="1">
      <alignment horizontal="center"/>
    </xf>
    <xf numFmtId="0" fontId="9" fillId="53" borderId="0" xfId="69" applyFill="1"/>
    <xf numFmtId="43" fontId="9" fillId="0" borderId="0" xfId="69" applyNumberFormat="1"/>
    <xf numFmtId="0" fontId="13" fillId="0" borderId="22" xfId="69" applyFont="1" applyBorder="1" applyAlignment="1">
      <alignment horizontal="center"/>
    </xf>
    <xf numFmtId="0" fontId="9" fillId="0" borderId="0" xfId="69" applyBorder="1"/>
    <xf numFmtId="0" fontId="9" fillId="0" borderId="0" xfId="69" applyBorder="1" applyAlignment="1">
      <alignment horizontal="center"/>
    </xf>
    <xf numFmtId="166" fontId="9" fillId="0" borderId="0" xfId="69" applyNumberFormat="1" applyBorder="1"/>
    <xf numFmtId="166" fontId="9" fillId="0" borderId="0" xfId="69" applyNumberFormat="1"/>
    <xf numFmtId="43" fontId="9" fillId="0" borderId="22" xfId="69" applyNumberFormat="1" applyBorder="1"/>
    <xf numFmtId="166" fontId="9" fillId="0" borderId="22" xfId="69" applyNumberFormat="1" applyBorder="1"/>
    <xf numFmtId="0" fontId="13" fillId="0" borderId="0" xfId="69" applyFont="1"/>
    <xf numFmtId="166" fontId="13" fillId="0" borderId="0" xfId="69" applyNumberFormat="1" applyFont="1"/>
    <xf numFmtId="43" fontId="9" fillId="0" borderId="0" xfId="69" applyNumberFormat="1" applyBorder="1"/>
    <xf numFmtId="166" fontId="13" fillId="0" borderId="0" xfId="69" applyNumberFormat="1" applyFont="1" applyBorder="1"/>
    <xf numFmtId="0" fontId="13" fillId="0" borderId="0" xfId="69" applyFont="1" applyBorder="1" applyAlignment="1">
      <alignment horizontal="center"/>
    </xf>
    <xf numFmtId="0" fontId="9" fillId="0" borderId="0" xfId="69" applyBorder="1" applyAlignment="1">
      <alignment horizontal="left"/>
    </xf>
    <xf numFmtId="43" fontId="0" fillId="0" borderId="0" xfId="0" applyNumberFormat="1" applyFill="1"/>
    <xf numFmtId="0" fontId="10" fillId="0" borderId="0" xfId="0" applyFont="1" applyFill="1"/>
    <xf numFmtId="43" fontId="19" fillId="0" borderId="0" xfId="46" applyFont="1"/>
    <xf numFmtId="43" fontId="9" fillId="54" borderId="22" xfId="69" applyNumberFormat="1" applyFill="1" applyBorder="1"/>
    <xf numFmtId="164" fontId="21" fillId="0" borderId="0" xfId="0" applyNumberFormat="1" applyFont="1" applyFill="1"/>
    <xf numFmtId="37" fontId="22" fillId="0" borderId="0" xfId="0" applyNumberFormat="1" applyFont="1" applyFill="1"/>
    <xf numFmtId="167" fontId="14" fillId="0" borderId="0" xfId="0" applyNumberFormat="1" applyFont="1" applyFill="1" applyAlignment="1">
      <alignment horizontal="left"/>
    </xf>
    <xf numFmtId="167" fontId="14" fillId="0" borderId="0" xfId="0" applyNumberFormat="1" applyFont="1" applyFill="1"/>
    <xf numFmtId="5" fontId="22" fillId="0" borderId="0" xfId="0" applyNumberFormat="1" applyFont="1" applyFill="1" applyBorder="1"/>
    <xf numFmtId="167" fontId="22" fillId="0" borderId="0" xfId="0" applyNumberFormat="1" applyFont="1" applyFill="1"/>
    <xf numFmtId="37" fontId="10" fillId="0" borderId="0" xfId="46" applyNumberFormat="1" applyFont="1" applyFill="1" applyBorder="1"/>
    <xf numFmtId="167" fontId="22" fillId="0" borderId="0" xfId="0" quotePrefix="1" applyNumberFormat="1" applyFont="1" applyFill="1" applyAlignment="1">
      <alignment horizontal="left"/>
    </xf>
    <xf numFmtId="37" fontId="10" fillId="0" borderId="22" xfId="46" applyNumberFormat="1" applyFont="1" applyFill="1" applyBorder="1"/>
    <xf numFmtId="5" fontId="22" fillId="0" borderId="0" xfId="0" applyNumberFormat="1" applyFont="1" applyFill="1"/>
    <xf numFmtId="0" fontId="22" fillId="0" borderId="0" xfId="0" applyFont="1" applyFill="1"/>
    <xf numFmtId="5" fontId="22" fillId="0" borderId="22" xfId="0" applyNumberFormat="1" applyFont="1" applyFill="1" applyBorder="1"/>
    <xf numFmtId="37" fontId="14" fillId="0" borderId="0" xfId="0" applyNumberFormat="1" applyFont="1" applyFill="1"/>
    <xf numFmtId="166" fontId="22" fillId="0" borderId="0" xfId="46" applyNumberFormat="1" applyFont="1" applyFill="1"/>
    <xf numFmtId="5" fontId="22" fillId="0" borderId="17" xfId="0" applyNumberFormat="1" applyFont="1" applyFill="1" applyBorder="1"/>
    <xf numFmtId="5" fontId="22" fillId="0" borderId="28" xfId="0" applyNumberFormat="1" applyFont="1" applyFill="1" applyBorder="1"/>
    <xf numFmtId="167" fontId="23" fillId="0" borderId="0" xfId="0" applyNumberFormat="1" applyFont="1" applyFill="1"/>
    <xf numFmtId="167" fontId="23" fillId="0" borderId="0" xfId="0" quotePrefix="1" applyNumberFormat="1" applyFont="1" applyFill="1" applyAlignment="1">
      <alignment horizontal="left"/>
    </xf>
    <xf numFmtId="167" fontId="21" fillId="0" borderId="0" xfId="0" applyNumberFormat="1" applyFont="1" applyFill="1"/>
    <xf numFmtId="5" fontId="24" fillId="0" borderId="0" xfId="0" applyNumberFormat="1" applyFont="1" applyFill="1"/>
    <xf numFmtId="37" fontId="22" fillId="0" borderId="0" xfId="0" applyNumberFormat="1" applyFont="1" applyFill="1" applyBorder="1"/>
    <xf numFmtId="165" fontId="22" fillId="0" borderId="0" xfId="0" applyNumberFormat="1" applyFont="1" applyFill="1"/>
    <xf numFmtId="167" fontId="14" fillId="0" borderId="0" xfId="0" applyNumberFormat="1" applyFont="1" applyFill="1" applyAlignment="1">
      <alignment horizontal="center"/>
    </xf>
    <xf numFmtId="5" fontId="25" fillId="0" borderId="0" xfId="0" applyNumberFormat="1" applyFont="1" applyFill="1"/>
    <xf numFmtId="5" fontId="25" fillId="0" borderId="0" xfId="0" applyNumberFormat="1" applyFont="1" applyFill="1" applyAlignment="1"/>
    <xf numFmtId="0" fontId="9" fillId="0" borderId="0" xfId="69" applyFill="1"/>
    <xf numFmtId="0" fontId="13" fillId="0" borderId="0" xfId="72" applyFont="1" applyFill="1" applyAlignment="1">
      <alignment horizontal="centerContinuous" vertical="center"/>
    </xf>
    <xf numFmtId="0" fontId="9" fillId="0" borderId="0" xfId="72" applyFill="1"/>
    <xf numFmtId="0" fontId="13" fillId="0" borderId="0" xfId="72" applyFont="1" applyFill="1" applyAlignment="1">
      <alignment horizontal="centerContinuous"/>
    </xf>
    <xf numFmtId="0" fontId="15" fillId="0" borderId="16" xfId="72" applyFont="1" applyFill="1" applyBorder="1" applyAlignment="1">
      <alignment vertical="center" wrapText="1"/>
    </xf>
    <xf numFmtId="0" fontId="15" fillId="0" borderId="17" xfId="72" applyFont="1" applyFill="1" applyBorder="1" applyAlignment="1">
      <alignment vertical="center" wrapText="1"/>
    </xf>
    <xf numFmtId="0" fontId="15" fillId="0" borderId="25" xfId="72" applyFont="1" applyFill="1" applyBorder="1"/>
    <xf numFmtId="0" fontId="15" fillId="0" borderId="20" xfId="72" applyFont="1" applyFill="1" applyBorder="1"/>
    <xf numFmtId="166" fontId="15" fillId="0" borderId="20" xfId="46" applyNumberFormat="1" applyFont="1" applyFill="1" applyBorder="1"/>
    <xf numFmtId="167" fontId="15" fillId="0" borderId="0" xfId="72" applyNumberFormat="1" applyFont="1" applyFill="1"/>
    <xf numFmtId="168" fontId="15" fillId="0" borderId="0" xfId="47" applyNumberFormat="1" applyFont="1" applyFill="1" applyBorder="1"/>
    <xf numFmtId="168" fontId="15" fillId="0" borderId="20" xfId="47" applyNumberFormat="1" applyFont="1" applyFill="1" applyBorder="1"/>
    <xf numFmtId="168" fontId="15" fillId="0" borderId="21" xfId="47" applyNumberFormat="1" applyFont="1" applyFill="1" applyBorder="1"/>
    <xf numFmtId="167" fontId="15" fillId="0" borderId="0" xfId="72" applyNumberFormat="1" applyFont="1"/>
    <xf numFmtId="168" fontId="15" fillId="0" borderId="27" xfId="47" applyNumberFormat="1" applyFont="1" applyFill="1" applyBorder="1"/>
    <xf numFmtId="0" fontId="15" fillId="0" borderId="25" xfId="72" quotePrefix="1" applyFont="1" applyFill="1" applyBorder="1" applyAlignment="1">
      <alignment horizontal="left"/>
    </xf>
    <xf numFmtId="0" fontId="15" fillId="0" borderId="0" xfId="72" applyFont="1" applyFill="1" applyBorder="1"/>
    <xf numFmtId="0" fontId="9" fillId="0" borderId="25" xfId="72" applyFill="1" applyBorder="1"/>
    <xf numFmtId="0" fontId="9" fillId="0" borderId="20" xfId="72" applyFill="1" applyBorder="1"/>
    <xf numFmtId="5" fontId="9" fillId="0" borderId="20" xfId="72" applyNumberFormat="1" applyFill="1" applyBorder="1"/>
    <xf numFmtId="0" fontId="15" fillId="0" borderId="26" xfId="72" applyFont="1" applyFill="1" applyBorder="1"/>
    <xf numFmtId="0" fontId="15" fillId="0" borderId="21" xfId="72" applyFont="1" applyFill="1" applyBorder="1"/>
    <xf numFmtId="168" fontId="17" fillId="0" borderId="21" xfId="47" applyNumberFormat="1" applyFont="1" applyFill="1" applyBorder="1"/>
    <xf numFmtId="0" fontId="26" fillId="0" borderId="0" xfId="68"/>
    <xf numFmtId="43" fontId="26" fillId="0" borderId="0" xfId="46" applyFont="1"/>
    <xf numFmtId="43" fontId="9" fillId="0" borderId="0" xfId="46" applyFont="1" applyFill="1"/>
    <xf numFmtId="4" fontId="9" fillId="0" borderId="22" xfId="69" applyNumberFormat="1" applyFont="1" applyFill="1" applyBorder="1"/>
    <xf numFmtId="172" fontId="18" fillId="54" borderId="11" xfId="112" applyNumberFormat="1" applyFill="1">
      <alignment horizontal="right" vertical="center"/>
    </xf>
    <xf numFmtId="4" fontId="20" fillId="0" borderId="0" xfId="68" applyNumberFormat="1" applyFont="1" applyAlignment="1">
      <alignment horizontal="right"/>
    </xf>
    <xf numFmtId="4" fontId="26" fillId="0" borderId="0" xfId="68" applyNumberFormat="1"/>
    <xf numFmtId="8" fontId="26" fillId="0" borderId="0" xfId="68" applyNumberFormat="1"/>
    <xf numFmtId="171" fontId="28" fillId="55" borderId="0" xfId="73" applyNumberFormat="1" applyFont="1" applyFill="1" applyBorder="1" applyAlignment="1" applyProtection="1">
      <alignment horizontal="right" vertical="top" wrapText="1"/>
    </xf>
    <xf numFmtId="43" fontId="9" fillId="0" borderId="0" xfId="69" applyNumberFormat="1" applyFill="1"/>
    <xf numFmtId="43" fontId="9" fillId="0" borderId="22" xfId="69" applyNumberFormat="1" applyFill="1" applyBorder="1"/>
    <xf numFmtId="43" fontId="9" fillId="52" borderId="0" xfId="46" applyFont="1" applyFill="1"/>
    <xf numFmtId="4" fontId="0" fillId="52" borderId="0" xfId="0" applyNumberFormat="1" applyFill="1"/>
    <xf numFmtId="4" fontId="9" fillId="0" borderId="22" xfId="69" applyNumberFormat="1" applyFill="1" applyBorder="1"/>
    <xf numFmtId="10" fontId="9" fillId="0" borderId="0" xfId="77" applyNumberFormat="1"/>
    <xf numFmtId="168" fontId="9" fillId="0" borderId="0" xfId="47" applyNumberFormat="1" applyFill="1"/>
    <xf numFmtId="168" fontId="9" fillId="0" borderId="20" xfId="47" applyNumberFormat="1" applyFill="1" applyBorder="1"/>
    <xf numFmtId="168" fontId="9" fillId="0" borderId="0" xfId="47" applyNumberFormat="1" applyFill="1" applyBorder="1"/>
    <xf numFmtId="168" fontId="17" fillId="0" borderId="0" xfId="47" applyNumberFormat="1" applyFont="1" applyBorder="1"/>
    <xf numFmtId="168" fontId="17" fillId="0" borderId="20" xfId="47" applyNumberFormat="1" applyFont="1" applyBorder="1"/>
    <xf numFmtId="164" fontId="15" fillId="0" borderId="25" xfId="0" applyNumberFormat="1" applyFont="1" applyBorder="1"/>
    <xf numFmtId="168" fontId="17" fillId="0" borderId="0" xfId="47" applyNumberFormat="1" applyFont="1" applyFill="1" applyBorder="1"/>
    <xf numFmtId="168" fontId="17" fillId="0" borderId="20" xfId="47" applyNumberFormat="1" applyFont="1" applyFill="1" applyBorder="1"/>
    <xf numFmtId="4" fontId="0" fillId="0" borderId="0" xfId="0" applyNumberFormat="1" applyFill="1"/>
    <xf numFmtId="17" fontId="13" fillId="0" borderId="0" xfId="69" applyNumberFormat="1" applyFont="1" applyBorder="1" applyAlignment="1">
      <alignment horizontal="center"/>
    </xf>
    <xf numFmtId="43" fontId="9" fillId="0" borderId="0" xfId="69" applyNumberFormat="1" applyFill="1" applyBorder="1"/>
    <xf numFmtId="0" fontId="14" fillId="0" borderId="0" xfId="0" applyFont="1" applyAlignment="1">
      <alignment vertical="center"/>
    </xf>
    <xf numFmtId="43" fontId="22" fillId="0" borderId="0" xfId="0" applyNumberFormat="1" applyFont="1" applyFill="1"/>
    <xf numFmtId="166" fontId="15" fillId="0" borderId="23" xfId="46" applyNumberFormat="1" applyFont="1" applyFill="1" applyBorder="1"/>
    <xf numFmtId="166" fontId="10" fillId="0" borderId="0" xfId="0" applyNumberFormat="1" applyFont="1" applyFill="1" applyAlignment="1">
      <alignment horizontal="left"/>
    </xf>
    <xf numFmtId="166" fontId="10" fillId="0" borderId="0" xfId="0" applyNumberFormat="1" applyFont="1" applyFill="1"/>
    <xf numFmtId="5" fontId="22" fillId="0" borderId="14" xfId="0" applyNumberFormat="1" applyFont="1" applyFill="1" applyBorder="1"/>
    <xf numFmtId="5" fontId="0" fillId="0" borderId="0" xfId="0" applyNumberFormat="1" applyFill="1"/>
    <xf numFmtId="167" fontId="19" fillId="0" borderId="22" xfId="0" applyNumberFormat="1" applyFont="1" applyFill="1" applyBorder="1"/>
    <xf numFmtId="0" fontId="37" fillId="0" borderId="22" xfId="0" applyFont="1" applyFill="1" applyBorder="1" applyAlignment="1">
      <alignment horizontal="center"/>
    </xf>
    <xf numFmtId="168" fontId="15" fillId="0" borderId="19" xfId="47" applyNumberFormat="1" applyFont="1" applyFill="1" applyBorder="1"/>
    <xf numFmtId="166" fontId="15" fillId="0" borderId="19" xfId="46" applyNumberFormat="1" applyFont="1" applyFill="1" applyBorder="1"/>
    <xf numFmtId="168" fontId="15" fillId="0" borderId="24" xfId="47" applyNumberFormat="1" applyFont="1" applyFill="1" applyBorder="1"/>
    <xf numFmtId="0" fontId="9" fillId="0" borderId="19" xfId="72" applyFill="1" applyBorder="1"/>
    <xf numFmtId="168" fontId="17" fillId="0" borderId="24" xfId="47" applyNumberFormat="1" applyFont="1" applyFill="1" applyBorder="1"/>
    <xf numFmtId="166" fontId="15" fillId="0" borderId="23" xfId="46" applyNumberFormat="1" applyFont="1" applyFill="1" applyBorder="1" applyAlignment="1">
      <alignment horizontal="center"/>
    </xf>
    <xf numFmtId="0" fontId="15" fillId="0" borderId="19" xfId="47" applyNumberFormat="1" applyFont="1" applyFill="1" applyBorder="1" applyAlignment="1">
      <alignment horizontal="center"/>
    </xf>
    <xf numFmtId="0" fontId="15" fillId="0" borderId="19" xfId="46" applyNumberFormat="1" applyFont="1" applyFill="1" applyBorder="1" applyAlignment="1">
      <alignment horizontal="center"/>
    </xf>
    <xf numFmtId="0" fontId="15" fillId="0" borderId="24" xfId="46" applyNumberFormat="1" applyFont="1" applyFill="1" applyBorder="1" applyAlignment="1">
      <alignment horizontal="center"/>
    </xf>
    <xf numFmtId="0" fontId="15" fillId="0" borderId="24" xfId="47" applyNumberFormat="1" applyFont="1" applyFill="1" applyBorder="1" applyAlignment="1">
      <alignment horizontal="center"/>
    </xf>
    <xf numFmtId="0" fontId="15" fillId="0" borderId="24" xfId="72" applyFont="1" applyFill="1" applyBorder="1" applyAlignment="1">
      <alignment horizontal="center"/>
    </xf>
    <xf numFmtId="10" fontId="15" fillId="0" borderId="23" xfId="72" applyNumberFormat="1" applyFont="1" applyFill="1" applyBorder="1"/>
    <xf numFmtId="168" fontId="17" fillId="0" borderId="24" xfId="72" applyNumberFormat="1" applyFont="1" applyFill="1" applyBorder="1"/>
    <xf numFmtId="10" fontId="17" fillId="0" borderId="24" xfId="72" applyNumberFormat="1" applyFont="1" applyFill="1" applyBorder="1"/>
    <xf numFmtId="166" fontId="15" fillId="0" borderId="6" xfId="46" applyNumberFormat="1" applyFont="1" applyFill="1" applyBorder="1" applyAlignment="1">
      <alignment horizontal="center" vertical="center" wrapText="1"/>
    </xf>
    <xf numFmtId="166" fontId="15" fillId="0" borderId="6" xfId="46" quotePrefix="1" applyNumberFormat="1" applyFont="1" applyFill="1" applyBorder="1" applyAlignment="1">
      <alignment horizontal="center" vertical="center" wrapText="1"/>
    </xf>
    <xf numFmtId="164" fontId="0" fillId="0" borderId="19" xfId="0" applyNumberFormat="1" applyBorder="1"/>
    <xf numFmtId="37" fontId="0" fillId="0" borderId="0" xfId="0" applyNumberFormat="1" applyBorder="1"/>
    <xf numFmtId="37" fontId="0" fillId="0" borderId="20" xfId="0" applyNumberFormat="1" applyBorder="1"/>
    <xf numFmtId="0" fontId="13" fillId="0" borderId="0" xfId="72" applyFont="1" applyFill="1" applyAlignment="1">
      <alignment horizontal="center"/>
    </xf>
    <xf numFmtId="173" fontId="60" fillId="0" borderId="0" xfId="74" applyNumberFormat="1" applyFont="1" applyAlignment="1">
      <alignment horizontal="left"/>
    </xf>
    <xf numFmtId="173" fontId="37" fillId="0" borderId="0" xfId="74" applyNumberFormat="1" applyFont="1" applyAlignment="1">
      <alignment horizontal="left"/>
    </xf>
    <xf numFmtId="173" fontId="19" fillId="0" borderId="0" xfId="71" applyNumberFormat="1" applyFont="1" applyAlignment="1">
      <alignment horizontal="left"/>
    </xf>
    <xf numFmtId="173" fontId="60" fillId="0" borderId="0" xfId="71" applyNumberFormat="1" applyFont="1" applyAlignment="1">
      <alignment horizontal="left"/>
    </xf>
    <xf numFmtId="173" fontId="37" fillId="0" borderId="0" xfId="71" applyNumberFormat="1" applyFont="1" applyAlignment="1">
      <alignment horizontal="left"/>
    </xf>
    <xf numFmtId="0" fontId="19" fillId="0" borderId="0" xfId="71" applyFont="1"/>
    <xf numFmtId="173" fontId="19" fillId="0" borderId="0" xfId="0" applyNumberFormat="1" applyFont="1" applyAlignment="1">
      <alignment horizontal="left"/>
    </xf>
    <xf numFmtId="0" fontId="57" fillId="0" borderId="0" xfId="71" applyFont="1"/>
    <xf numFmtId="166" fontId="37" fillId="0" borderId="31" xfId="46" applyNumberFormat="1" applyFont="1" applyFill="1" applyBorder="1" applyAlignment="1">
      <alignment horizontal="right"/>
    </xf>
    <xf numFmtId="166" fontId="19" fillId="0" borderId="22" xfId="46" applyNumberFormat="1" applyFont="1" applyBorder="1" applyAlignment="1">
      <alignment horizontal="right"/>
    </xf>
    <xf numFmtId="43" fontId="37" fillId="0" borderId="22" xfId="46" applyFont="1" applyFill="1" applyBorder="1" applyAlignment="1">
      <alignment horizontal="center"/>
    </xf>
    <xf numFmtId="166" fontId="37" fillId="0" borderId="22" xfId="46" applyNumberFormat="1" applyFont="1" applyFill="1" applyBorder="1" applyAlignment="1">
      <alignment horizontal="center"/>
    </xf>
    <xf numFmtId="166" fontId="19" fillId="0" borderId="0" xfId="46" applyNumberFormat="1" applyFont="1" applyAlignment="1">
      <alignment horizontal="center" wrapText="1"/>
    </xf>
    <xf numFmtId="166" fontId="19" fillId="0" borderId="0" xfId="46" applyNumberFormat="1" applyFont="1" applyFill="1" applyAlignment="1">
      <alignment wrapText="1"/>
    </xf>
    <xf numFmtId="166" fontId="19" fillId="0" borderId="0" xfId="46" applyNumberFormat="1" applyFont="1" applyAlignment="1">
      <alignment horizontal="right"/>
    </xf>
    <xf numFmtId="166" fontId="19" fillId="0" borderId="14" xfId="46" applyNumberFormat="1" applyFont="1" applyFill="1" applyBorder="1" applyAlignment="1">
      <alignment horizontal="right"/>
    </xf>
    <xf numFmtId="166" fontId="37" fillId="0" borderId="14" xfId="46" applyNumberFormat="1" applyFont="1" applyFill="1" applyBorder="1" applyAlignment="1">
      <alignment horizontal="right"/>
    </xf>
    <xf numFmtId="166" fontId="19" fillId="0" borderId="0" xfId="46" applyNumberFormat="1" applyFont="1"/>
    <xf numFmtId="166" fontId="19" fillId="0" borderId="0" xfId="46" applyNumberFormat="1" applyFont="1" applyFill="1" applyBorder="1" applyAlignment="1">
      <alignment horizontal="right"/>
    </xf>
    <xf numFmtId="173" fontId="19" fillId="0" borderId="22" xfId="71" applyNumberFormat="1" applyFont="1" applyBorder="1" applyAlignment="1">
      <alignment horizontal="left"/>
    </xf>
    <xf numFmtId="173" fontId="19" fillId="0" borderId="17" xfId="71" applyNumberFormat="1" applyFont="1" applyBorder="1" applyAlignment="1">
      <alignment horizontal="left"/>
    </xf>
    <xf numFmtId="173" fontId="37" fillId="0" borderId="28" xfId="71" applyNumberFormat="1" applyFont="1" applyBorder="1" applyAlignment="1">
      <alignment horizontal="left"/>
    </xf>
    <xf numFmtId="173" fontId="19" fillId="0" borderId="28" xfId="71" applyNumberFormat="1" applyFont="1" applyBorder="1" applyAlignment="1">
      <alignment horizontal="left"/>
    </xf>
    <xf numFmtId="173" fontId="19" fillId="0" borderId="0" xfId="71" applyNumberFormat="1" applyFont="1" applyBorder="1" applyAlignment="1">
      <alignment horizontal="left"/>
    </xf>
    <xf numFmtId="166" fontId="19" fillId="0" borderId="0" xfId="46" applyNumberFormat="1" applyFont="1" applyBorder="1" applyAlignment="1">
      <alignment horizontal="right"/>
    </xf>
    <xf numFmtId="166" fontId="37" fillId="0" borderId="28" xfId="46" applyNumberFormat="1" applyFont="1" applyFill="1" applyBorder="1" applyAlignment="1">
      <alignment horizontal="right"/>
    </xf>
    <xf numFmtId="166" fontId="19" fillId="0" borderId="28" xfId="46" applyNumberFormat="1" applyFont="1" applyBorder="1" applyAlignment="1">
      <alignment horizontal="right"/>
    </xf>
    <xf numFmtId="173" fontId="79" fillId="0" borderId="0" xfId="0" applyNumberFormat="1" applyFont="1" applyAlignment="1">
      <alignment horizontal="right"/>
    </xf>
    <xf numFmtId="166" fontId="10" fillId="0" borderId="0" xfId="46" applyNumberFormat="1" applyFont="1" applyAlignment="1">
      <alignment horizontal="right"/>
    </xf>
    <xf numFmtId="0" fontId="61" fillId="0" borderId="19" xfId="72" applyFont="1" applyFill="1" applyBorder="1"/>
    <xf numFmtId="173" fontId="80" fillId="0" borderId="14" xfId="0" applyNumberFormat="1" applyFont="1" applyFill="1" applyBorder="1" applyAlignment="1">
      <alignment horizontal="right"/>
    </xf>
    <xf numFmtId="173" fontId="81" fillId="0" borderId="14" xfId="0" applyNumberFormat="1" applyFont="1" applyFill="1" applyBorder="1" applyAlignment="1">
      <alignment horizontal="right"/>
    </xf>
    <xf numFmtId="173" fontId="79" fillId="0" borderId="22" xfId="0" applyNumberFormat="1" applyFont="1" applyBorder="1" applyAlignment="1">
      <alignment horizontal="right"/>
    </xf>
    <xf numFmtId="173" fontId="81" fillId="0" borderId="31" xfId="0" applyNumberFormat="1" applyFont="1" applyFill="1" applyBorder="1" applyAlignment="1">
      <alignment horizontal="right"/>
    </xf>
    <xf numFmtId="173" fontId="79" fillId="0" borderId="32" xfId="0" applyNumberFormat="1" applyFont="1" applyBorder="1" applyAlignment="1">
      <alignment horizontal="right"/>
    </xf>
    <xf numFmtId="0" fontId="12" fillId="0" borderId="0" xfId="0" applyFont="1" applyFill="1" applyAlignment="1">
      <alignment horizontal="center"/>
    </xf>
    <xf numFmtId="166" fontId="37" fillId="0" borderId="0" xfId="46" applyNumberFormat="1" applyFont="1" applyFill="1" applyBorder="1" applyAlignment="1">
      <alignment horizontal="right"/>
    </xf>
    <xf numFmtId="166" fontId="19" fillId="0" borderId="22" xfId="46" applyNumberFormat="1" applyFont="1" applyFill="1" applyBorder="1" applyAlignment="1">
      <alignment horizontal="right"/>
    </xf>
    <xf numFmtId="173" fontId="79" fillId="0" borderId="0" xfId="0" applyNumberFormat="1" applyFont="1" applyBorder="1" applyAlignment="1">
      <alignment horizontal="right"/>
    </xf>
    <xf numFmtId="173" fontId="37" fillId="0" borderId="0" xfId="71" applyNumberFormat="1" applyFont="1" applyFill="1" applyAlignment="1">
      <alignment horizontal="left"/>
    </xf>
    <xf numFmtId="166" fontId="10" fillId="0" borderId="0" xfId="46" applyNumberFormat="1" applyFont="1" applyFill="1" applyBorder="1"/>
    <xf numFmtId="166" fontId="19" fillId="0" borderId="17" xfId="46" applyNumberFormat="1" applyFont="1" applyFill="1" applyBorder="1" applyAlignment="1">
      <alignment horizontal="right"/>
    </xf>
    <xf numFmtId="10" fontId="9" fillId="0" borderId="19" xfId="70" applyNumberFormat="1" applyFont="1" applyFill="1" applyBorder="1" applyAlignment="1">
      <alignment horizontal="right" wrapText="1"/>
    </xf>
    <xf numFmtId="166" fontId="9" fillId="0" borderId="14" xfId="46" applyNumberFormat="1" applyFont="1" applyFill="1" applyBorder="1"/>
    <xf numFmtId="166" fontId="9" fillId="0" borderId="0" xfId="46" quotePrefix="1" applyNumberFormat="1" applyFont="1" applyFill="1" applyBorder="1" applyAlignment="1">
      <alignment horizontal="left"/>
    </xf>
    <xf numFmtId="166" fontId="9" fillId="0" borderId="0" xfId="46" applyNumberFormat="1" applyFont="1" applyFill="1" applyBorder="1"/>
    <xf numFmtId="166" fontId="9" fillId="0" borderId="22" xfId="46" quotePrefix="1" applyNumberFormat="1" applyFont="1" applyFill="1" applyBorder="1" applyAlignment="1">
      <alignment horizontal="left"/>
    </xf>
    <xf numFmtId="166" fontId="9" fillId="0" borderId="22" xfId="46" applyNumberFormat="1" applyFont="1" applyFill="1" applyBorder="1"/>
    <xf numFmtId="0" fontId="9" fillId="0" borderId="0" xfId="72" applyFill="1" applyBorder="1"/>
    <xf numFmtId="10" fontId="9" fillId="0" borderId="24" xfId="70" applyNumberFormat="1" applyFont="1" applyFill="1" applyBorder="1" applyAlignment="1">
      <alignment horizontal="right" wrapText="1"/>
    </xf>
    <xf numFmtId="168" fontId="9" fillId="0" borderId="19" xfId="72" applyNumberFormat="1" applyFont="1" applyFill="1" applyBorder="1"/>
    <xf numFmtId="10" fontId="9" fillId="0" borderId="19" xfId="72" applyNumberFormat="1" applyFont="1" applyFill="1" applyBorder="1"/>
    <xf numFmtId="10" fontId="9" fillId="0" borderId="24" xfId="77" applyNumberFormat="1" applyFont="1" applyFill="1" applyBorder="1"/>
    <xf numFmtId="166" fontId="9" fillId="0" borderId="30" xfId="46" applyNumberFormat="1" applyFont="1" applyFill="1" applyBorder="1" applyAlignment="1">
      <alignment horizontal="center" vertical="center" wrapText="1"/>
    </xf>
    <xf numFmtId="166" fontId="9" fillId="0" borderId="23" xfId="46" applyNumberFormat="1" applyFont="1" applyFill="1" applyBorder="1" applyAlignment="1">
      <alignment horizontal="center" vertical="center" wrapText="1"/>
    </xf>
    <xf numFmtId="10" fontId="9" fillId="0" borderId="30" xfId="72" applyNumberFormat="1" applyFont="1" applyFill="1" applyBorder="1" applyAlignment="1">
      <alignment horizontal="center"/>
    </xf>
    <xf numFmtId="10" fontId="9" fillId="0" borderId="27" xfId="72" applyNumberFormat="1" applyFont="1" applyFill="1" applyBorder="1" applyAlignment="1">
      <alignment horizontal="center"/>
    </xf>
    <xf numFmtId="10" fontId="9" fillId="0" borderId="16" xfId="72" applyNumberFormat="1" applyFont="1" applyFill="1" applyBorder="1" applyAlignment="1">
      <alignment horizontal="center"/>
    </xf>
    <xf numFmtId="10" fontId="9" fillId="0" borderId="18" xfId="72" applyNumberFormat="1" applyFont="1" applyFill="1" applyBorder="1" applyAlignment="1">
      <alignment horizontal="center"/>
    </xf>
    <xf numFmtId="10" fontId="9" fillId="0" borderId="30" xfId="77" applyNumberFormat="1" applyFont="1" applyFill="1" applyBorder="1"/>
    <xf numFmtId="10" fontId="9" fillId="0" borderId="27" xfId="77" applyNumberFormat="1" applyFont="1" applyFill="1" applyBorder="1"/>
    <xf numFmtId="10" fontId="9" fillId="0" borderId="25" xfId="77" applyNumberFormat="1" applyFont="1" applyFill="1" applyBorder="1"/>
    <xf numFmtId="10" fontId="9" fillId="0" borderId="20" xfId="77" applyNumberFormat="1" applyFont="1" applyFill="1" applyBorder="1"/>
    <xf numFmtId="10" fontId="9" fillId="0" borderId="26" xfId="77" applyNumberFormat="1" applyFont="1" applyFill="1" applyBorder="1"/>
    <xf numFmtId="10" fontId="9" fillId="0" borderId="21" xfId="77" applyNumberFormat="1" applyFont="1" applyFill="1" applyBorder="1"/>
    <xf numFmtId="43" fontId="19" fillId="0" borderId="0" xfId="46" applyNumberFormat="1" applyFont="1" applyAlignment="1">
      <alignment horizontal="right"/>
    </xf>
    <xf numFmtId="173" fontId="0" fillId="0" borderId="0" xfId="0" applyNumberFormat="1"/>
    <xf numFmtId="0" fontId="9" fillId="0" borderId="23" xfId="72" applyFont="1" applyFill="1" applyBorder="1" applyAlignment="1">
      <alignment horizontal="center"/>
    </xf>
    <xf numFmtId="0" fontId="9" fillId="0" borderId="19" xfId="72" applyFont="1" applyFill="1" applyBorder="1" applyAlignment="1">
      <alignment horizontal="center"/>
    </xf>
    <xf numFmtId="0" fontId="9" fillId="0" borderId="24" xfId="72" applyFont="1" applyFill="1" applyBorder="1" applyAlignment="1">
      <alignment horizontal="center"/>
    </xf>
    <xf numFmtId="0" fontId="12" fillId="0" borderId="0" xfId="0" applyFont="1" applyFill="1" applyAlignment="1">
      <alignment horizontal="centerContinuous"/>
    </xf>
    <xf numFmtId="164" fontId="12" fillId="0" borderId="24" xfId="0" quotePrefix="1" applyNumberFormat="1" applyFont="1" applyFill="1" applyBorder="1" applyAlignment="1">
      <alignment horizontal="left" vertical="center"/>
    </xf>
    <xf numFmtId="42" fontId="15" fillId="0" borderId="22" xfId="46" applyNumberFormat="1" applyFont="1" applyFill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0" fontId="9" fillId="0" borderId="16" xfId="72" applyNumberFormat="1" applyFont="1" applyFill="1" applyBorder="1" applyAlignment="1">
      <alignment horizontal="center"/>
    </xf>
    <xf numFmtId="10" fontId="9" fillId="0" borderId="18" xfId="72" applyNumberFormat="1" applyFont="1" applyFill="1" applyBorder="1" applyAlignment="1">
      <alignment horizontal="center"/>
    </xf>
    <xf numFmtId="166" fontId="9" fillId="0" borderId="16" xfId="46" applyNumberFormat="1" applyFont="1" applyFill="1" applyBorder="1" applyAlignment="1">
      <alignment horizontal="center"/>
    </xf>
    <xf numFmtId="166" fontId="9" fillId="0" borderId="18" xfId="46" applyNumberFormat="1" applyFont="1" applyFill="1" applyBorder="1" applyAlignment="1">
      <alignment horizontal="center"/>
    </xf>
    <xf numFmtId="0" fontId="13" fillId="0" borderId="0" xfId="72" applyFont="1" applyFill="1" applyAlignment="1">
      <alignment horizontal="center" vertical="center"/>
    </xf>
    <xf numFmtId="0" fontId="13" fillId="0" borderId="0" xfId="72" applyFont="1" applyFill="1" applyAlignment="1">
      <alignment horizontal="center"/>
    </xf>
    <xf numFmtId="0" fontId="14" fillId="0" borderId="0" xfId="0" applyFont="1" applyBorder="1" applyAlignment="1">
      <alignment horizontal="center" vertical="center"/>
    </xf>
  </cellXfs>
  <cellStyles count="969">
    <cellStyle name="_4.06E Pass Throughs" xfId="584"/>
    <cellStyle name="_4.13E Montana Energy Tax" xfId="585"/>
    <cellStyle name="_Book1" xfId="586"/>
    <cellStyle name="_Book1 (2)" xfId="587"/>
    <cellStyle name="_Book2" xfId="588"/>
    <cellStyle name="_Chelan Debt Forecast 12.19.05" xfId="589"/>
    <cellStyle name="_Costs not in AURORA 06GRC" xfId="590"/>
    <cellStyle name="_Costs not in AURORA 2006GRC 6.15.06" xfId="591"/>
    <cellStyle name="_Costs not in AURORA 2007 Rate Case" xfId="592"/>
    <cellStyle name="_Costs not in KWI3000 '06Budget" xfId="593"/>
    <cellStyle name="_DEM-WP (C) Power Cost 2006GRC Order" xfId="594"/>
    <cellStyle name="_DEM-WP Revised (HC) Wild Horse 2006GRC" xfId="595"/>
    <cellStyle name="_DEM-WP(C) Costs not in AURORA 2006GRC" xfId="596"/>
    <cellStyle name="_DEM-WP(C) Costs not in AURORA 2007GRC" xfId="597"/>
    <cellStyle name="_DEM-WP(C) Costs not in AURORA 2007PCORC-5.07Update" xfId="598"/>
    <cellStyle name="_DEM-WP(C) Sumas Proforma 11.5.07" xfId="599"/>
    <cellStyle name="_DEM-WP(C) Westside Hydro Data_051007" xfId="600"/>
    <cellStyle name="_Fuel Prices 4-14" xfId="601"/>
    <cellStyle name="_Power Cost Value Copy 11.30.05 gas 1.09.06 AURORA at 1.10.06" xfId="602"/>
    <cellStyle name="_Recon to Darrin's 5.11.05 proforma" xfId="603"/>
    <cellStyle name="_Tenaska Comparison" xfId="604"/>
    <cellStyle name="_Value Copy 11 30 05 gas 12 09 05 AURORA at 12 14 05" xfId="605"/>
    <cellStyle name="_VC 6.15.06 update on 06GRC power costs.xls Chart 1" xfId="606"/>
    <cellStyle name="_VC 6.15.06 update on 06GRC power costs.xls Chart 2" xfId="607"/>
    <cellStyle name="_VC 6.15.06 update on 06GRC power costs.xls Chart 3" xfId="608"/>
    <cellStyle name="0,0_x000d__x000a_NA_x000d__x000a_" xfId="609"/>
    <cellStyle name="0000" xfId="610"/>
    <cellStyle name="000000" xfId="611"/>
    <cellStyle name="20% - Accent1" xfId="1" builtinId="30" customBuiltin="1"/>
    <cellStyle name="20% - Accent1 10" xfId="468"/>
    <cellStyle name="20% - Accent1 11" xfId="513"/>
    <cellStyle name="20% - Accent1 12" xfId="552"/>
    <cellStyle name="20% - Accent1 13" xfId="812"/>
    <cellStyle name="20% - Accent1 14" xfId="848"/>
    <cellStyle name="20% - Accent1 15" xfId="901"/>
    <cellStyle name="20% - Accent1 2" xfId="144"/>
    <cellStyle name="20% - Accent1 2 2" xfId="612"/>
    <cellStyle name="20% - Accent1 2 3" xfId="933"/>
    <cellStyle name="20% - Accent1 3" xfId="186"/>
    <cellStyle name="20% - Accent1 3 2" xfId="613"/>
    <cellStyle name="20% - Accent1 4" xfId="228"/>
    <cellStyle name="20% - Accent1 5" xfId="270"/>
    <cellStyle name="20% - Accent1 6" xfId="312"/>
    <cellStyle name="20% - Accent1 7" xfId="354"/>
    <cellStyle name="20% - Accent1 8" xfId="395"/>
    <cellStyle name="20% - Accent1 9" xfId="436"/>
    <cellStyle name="20% - Accent2" xfId="2" builtinId="34" customBuiltin="1"/>
    <cellStyle name="20% - Accent2 10" xfId="472"/>
    <cellStyle name="20% - Accent2 11" xfId="516"/>
    <cellStyle name="20% - Accent2 12" xfId="555"/>
    <cellStyle name="20% - Accent2 13" xfId="815"/>
    <cellStyle name="20% - Accent2 14" xfId="852"/>
    <cellStyle name="20% - Accent2 15" xfId="904"/>
    <cellStyle name="20% - Accent2 2" xfId="148"/>
    <cellStyle name="20% - Accent2 2 2" xfId="614"/>
    <cellStyle name="20% - Accent2 2 3" xfId="934"/>
    <cellStyle name="20% - Accent2 3" xfId="190"/>
    <cellStyle name="20% - Accent2 3 2" xfId="615"/>
    <cellStyle name="20% - Accent2 4" xfId="232"/>
    <cellStyle name="20% - Accent2 5" xfId="274"/>
    <cellStyle name="20% - Accent2 6" xfId="316"/>
    <cellStyle name="20% - Accent2 7" xfId="358"/>
    <cellStyle name="20% - Accent2 8" xfId="399"/>
    <cellStyle name="20% - Accent2 9" xfId="440"/>
    <cellStyle name="20% - Accent3" xfId="3" builtinId="38" customBuiltin="1"/>
    <cellStyle name="20% - Accent3 10" xfId="475"/>
    <cellStyle name="20% - Accent3 11" xfId="520"/>
    <cellStyle name="20% - Accent3 12" xfId="559"/>
    <cellStyle name="20% - Accent3 13" xfId="818"/>
    <cellStyle name="20% - Accent3 14" xfId="856"/>
    <cellStyle name="20% - Accent3 15" xfId="907"/>
    <cellStyle name="20% - Accent3 2" xfId="152"/>
    <cellStyle name="20% - Accent3 2 2" xfId="616"/>
    <cellStyle name="20% - Accent3 2 3" xfId="935"/>
    <cellStyle name="20% - Accent3 3" xfId="194"/>
    <cellStyle name="20% - Accent3 3 2" xfId="617"/>
    <cellStyle name="20% - Accent3 4" xfId="236"/>
    <cellStyle name="20% - Accent3 5" xfId="278"/>
    <cellStyle name="20% - Accent3 6" xfId="320"/>
    <cellStyle name="20% - Accent3 7" xfId="362"/>
    <cellStyle name="20% - Accent3 8" xfId="403"/>
    <cellStyle name="20% - Accent3 9" xfId="444"/>
    <cellStyle name="20% - Accent4" xfId="4" builtinId="42" customBuiltin="1"/>
    <cellStyle name="20% - Accent4 10" xfId="479"/>
    <cellStyle name="20% - Accent4 11" xfId="523"/>
    <cellStyle name="20% - Accent4 12" xfId="562"/>
    <cellStyle name="20% - Accent4 13" xfId="822"/>
    <cellStyle name="20% - Accent4 14" xfId="859"/>
    <cellStyle name="20% - Accent4 15" xfId="910"/>
    <cellStyle name="20% - Accent4 2" xfId="156"/>
    <cellStyle name="20% - Accent4 2 2" xfId="618"/>
    <cellStyle name="20% - Accent4 2 3" xfId="936"/>
    <cellStyle name="20% - Accent4 3" xfId="198"/>
    <cellStyle name="20% - Accent4 3 2" xfId="619"/>
    <cellStyle name="20% - Accent4 4" xfId="240"/>
    <cellStyle name="20% - Accent4 5" xfId="282"/>
    <cellStyle name="20% - Accent4 6" xfId="324"/>
    <cellStyle name="20% - Accent4 7" xfId="366"/>
    <cellStyle name="20% - Accent4 8" xfId="407"/>
    <cellStyle name="20% - Accent4 9" xfId="448"/>
    <cellStyle name="20% - Accent5" xfId="5" builtinId="46" customBuiltin="1"/>
    <cellStyle name="20% - Accent5 10" xfId="483"/>
    <cellStyle name="20% - Accent5 11" xfId="526"/>
    <cellStyle name="20% - Accent5 12" xfId="565"/>
    <cellStyle name="20% - Accent5 13" xfId="825"/>
    <cellStyle name="20% - Accent5 14" xfId="862"/>
    <cellStyle name="20% - Accent5 15" xfId="913"/>
    <cellStyle name="20% - Accent5 2" xfId="160"/>
    <cellStyle name="20% - Accent5 2 2" xfId="620"/>
    <cellStyle name="20% - Accent5 2 3" xfId="937"/>
    <cellStyle name="20% - Accent5 3" xfId="202"/>
    <cellStyle name="20% - Accent5 3 2" xfId="621"/>
    <cellStyle name="20% - Accent5 4" xfId="244"/>
    <cellStyle name="20% - Accent5 5" xfId="286"/>
    <cellStyle name="20% - Accent5 6" xfId="328"/>
    <cellStyle name="20% - Accent5 7" xfId="370"/>
    <cellStyle name="20% - Accent5 8" xfId="411"/>
    <cellStyle name="20% - Accent5 9" xfId="452"/>
    <cellStyle name="20% - Accent6" xfId="6" builtinId="50" customBuiltin="1"/>
    <cellStyle name="20% - Accent6 10" xfId="486"/>
    <cellStyle name="20% - Accent6 11" xfId="529"/>
    <cellStyle name="20% - Accent6 12" xfId="568"/>
    <cellStyle name="20% - Accent6 13" xfId="828"/>
    <cellStyle name="20% - Accent6 14" xfId="865"/>
    <cellStyle name="20% - Accent6 15" xfId="917"/>
    <cellStyle name="20% - Accent6 2" xfId="164"/>
    <cellStyle name="20% - Accent6 2 2" xfId="622"/>
    <cellStyle name="20% - Accent6 2 3" xfId="938"/>
    <cellStyle name="20% - Accent6 3" xfId="206"/>
    <cellStyle name="20% - Accent6 3 2" xfId="623"/>
    <cellStyle name="20% - Accent6 4" xfId="248"/>
    <cellStyle name="20% - Accent6 5" xfId="290"/>
    <cellStyle name="20% - Accent6 6" xfId="332"/>
    <cellStyle name="20% - Accent6 7" xfId="374"/>
    <cellStyle name="20% - Accent6 8" xfId="415"/>
    <cellStyle name="20% - Accent6 9" xfId="456"/>
    <cellStyle name="40% - Accent1" xfId="7" builtinId="31" customBuiltin="1"/>
    <cellStyle name="40% - Accent1 10" xfId="469"/>
    <cellStyle name="40% - Accent1 11" xfId="514"/>
    <cellStyle name="40% - Accent1 12" xfId="553"/>
    <cellStyle name="40% - Accent1 13" xfId="813"/>
    <cellStyle name="40% - Accent1 14" xfId="849"/>
    <cellStyle name="40% - Accent1 15" xfId="902"/>
    <cellStyle name="40% - Accent1 2" xfId="145"/>
    <cellStyle name="40% - Accent1 2 2" xfId="624"/>
    <cellStyle name="40% - Accent1 2 3" xfId="939"/>
    <cellStyle name="40% - Accent1 3" xfId="187"/>
    <cellStyle name="40% - Accent1 3 2" xfId="625"/>
    <cellStyle name="40% - Accent1 4" xfId="229"/>
    <cellStyle name="40% - Accent1 5" xfId="271"/>
    <cellStyle name="40% - Accent1 6" xfId="313"/>
    <cellStyle name="40% - Accent1 7" xfId="355"/>
    <cellStyle name="40% - Accent1 8" xfId="396"/>
    <cellStyle name="40% - Accent1 9" xfId="437"/>
    <cellStyle name="40% - Accent2" xfId="8" builtinId="35" customBuiltin="1"/>
    <cellStyle name="40% - Accent2 10" xfId="473"/>
    <cellStyle name="40% - Accent2 11" xfId="517"/>
    <cellStyle name="40% - Accent2 12" xfId="556"/>
    <cellStyle name="40% - Accent2 13" xfId="816"/>
    <cellStyle name="40% - Accent2 14" xfId="853"/>
    <cellStyle name="40% - Accent2 15" xfId="905"/>
    <cellStyle name="40% - Accent2 2" xfId="149"/>
    <cellStyle name="40% - Accent2 2 2" xfId="626"/>
    <cellStyle name="40% - Accent2 2 3" xfId="940"/>
    <cellStyle name="40% - Accent2 3" xfId="191"/>
    <cellStyle name="40% - Accent2 3 2" xfId="627"/>
    <cellStyle name="40% - Accent2 4" xfId="233"/>
    <cellStyle name="40% - Accent2 5" xfId="275"/>
    <cellStyle name="40% - Accent2 6" xfId="317"/>
    <cellStyle name="40% - Accent2 7" xfId="359"/>
    <cellStyle name="40% - Accent2 8" xfId="400"/>
    <cellStyle name="40% - Accent2 9" xfId="441"/>
    <cellStyle name="40% - Accent3" xfId="9" builtinId="39" customBuiltin="1"/>
    <cellStyle name="40% - Accent3 10" xfId="476"/>
    <cellStyle name="40% - Accent3 11" xfId="521"/>
    <cellStyle name="40% - Accent3 12" xfId="560"/>
    <cellStyle name="40% - Accent3 13" xfId="819"/>
    <cellStyle name="40% - Accent3 14" xfId="857"/>
    <cellStyle name="40% - Accent3 15" xfId="908"/>
    <cellStyle name="40% - Accent3 2" xfId="153"/>
    <cellStyle name="40% - Accent3 2 2" xfId="628"/>
    <cellStyle name="40% - Accent3 2 3" xfId="941"/>
    <cellStyle name="40% - Accent3 3" xfId="195"/>
    <cellStyle name="40% - Accent3 3 2" xfId="629"/>
    <cellStyle name="40% - Accent3 4" xfId="237"/>
    <cellStyle name="40% - Accent3 5" xfId="279"/>
    <cellStyle name="40% - Accent3 6" xfId="321"/>
    <cellStyle name="40% - Accent3 7" xfId="363"/>
    <cellStyle name="40% - Accent3 8" xfId="404"/>
    <cellStyle name="40% - Accent3 9" xfId="445"/>
    <cellStyle name="40% - Accent4" xfId="10" builtinId="43" customBuiltin="1"/>
    <cellStyle name="40% - Accent4 10" xfId="480"/>
    <cellStyle name="40% - Accent4 11" xfId="524"/>
    <cellStyle name="40% - Accent4 12" xfId="563"/>
    <cellStyle name="40% - Accent4 13" xfId="823"/>
    <cellStyle name="40% - Accent4 14" xfId="860"/>
    <cellStyle name="40% - Accent4 15" xfId="911"/>
    <cellStyle name="40% - Accent4 2" xfId="157"/>
    <cellStyle name="40% - Accent4 2 2" xfId="630"/>
    <cellStyle name="40% - Accent4 2 3" xfId="942"/>
    <cellStyle name="40% - Accent4 3" xfId="199"/>
    <cellStyle name="40% - Accent4 3 2" xfId="631"/>
    <cellStyle name="40% - Accent4 4" xfId="241"/>
    <cellStyle name="40% - Accent4 5" xfId="283"/>
    <cellStyle name="40% - Accent4 6" xfId="325"/>
    <cellStyle name="40% - Accent4 7" xfId="367"/>
    <cellStyle name="40% - Accent4 8" xfId="408"/>
    <cellStyle name="40% - Accent4 9" xfId="449"/>
    <cellStyle name="40% - Accent5" xfId="11" builtinId="47" customBuiltin="1"/>
    <cellStyle name="40% - Accent5 10" xfId="484"/>
    <cellStyle name="40% - Accent5 11" xfId="527"/>
    <cellStyle name="40% - Accent5 12" xfId="566"/>
    <cellStyle name="40% - Accent5 13" xfId="826"/>
    <cellStyle name="40% - Accent5 14" xfId="863"/>
    <cellStyle name="40% - Accent5 15" xfId="914"/>
    <cellStyle name="40% - Accent5 2" xfId="161"/>
    <cellStyle name="40% - Accent5 2 2" xfId="632"/>
    <cellStyle name="40% - Accent5 2 3" xfId="943"/>
    <cellStyle name="40% - Accent5 3" xfId="203"/>
    <cellStyle name="40% - Accent5 3 2" xfId="633"/>
    <cellStyle name="40% - Accent5 4" xfId="245"/>
    <cellStyle name="40% - Accent5 5" xfId="287"/>
    <cellStyle name="40% - Accent5 6" xfId="329"/>
    <cellStyle name="40% - Accent5 7" xfId="371"/>
    <cellStyle name="40% - Accent5 8" xfId="412"/>
    <cellStyle name="40% - Accent5 9" xfId="453"/>
    <cellStyle name="40% - Accent6" xfId="12" builtinId="51" customBuiltin="1"/>
    <cellStyle name="40% - Accent6 10" xfId="487"/>
    <cellStyle name="40% - Accent6 11" xfId="530"/>
    <cellStyle name="40% - Accent6 12" xfId="569"/>
    <cellStyle name="40% - Accent6 13" xfId="829"/>
    <cellStyle name="40% - Accent6 14" xfId="866"/>
    <cellStyle name="40% - Accent6 15" xfId="918"/>
    <cellStyle name="40% - Accent6 2" xfId="165"/>
    <cellStyle name="40% - Accent6 2 2" xfId="634"/>
    <cellStyle name="40% - Accent6 2 3" xfId="944"/>
    <cellStyle name="40% - Accent6 3" xfId="207"/>
    <cellStyle name="40% - Accent6 3 2" xfId="635"/>
    <cellStyle name="40% - Accent6 4" xfId="249"/>
    <cellStyle name="40% - Accent6 5" xfId="291"/>
    <cellStyle name="40% - Accent6 6" xfId="333"/>
    <cellStyle name="40% - Accent6 7" xfId="375"/>
    <cellStyle name="40% - Accent6 8" xfId="416"/>
    <cellStyle name="40% - Accent6 9" xfId="457"/>
    <cellStyle name="60% - Accent1" xfId="13" builtinId="32" customBuiltin="1"/>
    <cellStyle name="60% - Accent1 2" xfId="146"/>
    <cellStyle name="60% - Accent1 3" xfId="188"/>
    <cellStyle name="60% - Accent1 4" xfId="230"/>
    <cellStyle name="60% - Accent1 5" xfId="272"/>
    <cellStyle name="60% - Accent1 6" xfId="314"/>
    <cellStyle name="60% - Accent1 7" xfId="356"/>
    <cellStyle name="60% - Accent1 8" xfId="397"/>
    <cellStyle name="60% - Accent1 9" xfId="438"/>
    <cellStyle name="60% - Accent2" xfId="14" builtinId="36" customBuiltin="1"/>
    <cellStyle name="60% - Accent2 2" xfId="150"/>
    <cellStyle name="60% - Accent2 3" xfId="192"/>
    <cellStyle name="60% - Accent2 4" xfId="234"/>
    <cellStyle name="60% - Accent2 5" xfId="276"/>
    <cellStyle name="60% - Accent2 6" xfId="318"/>
    <cellStyle name="60% - Accent2 7" xfId="360"/>
    <cellStyle name="60% - Accent2 8" xfId="401"/>
    <cellStyle name="60% - Accent2 9" xfId="442"/>
    <cellStyle name="60% - Accent3" xfId="15" builtinId="40" customBuiltin="1"/>
    <cellStyle name="60% - Accent3 2" xfId="154"/>
    <cellStyle name="60% - Accent3 3" xfId="196"/>
    <cellStyle name="60% - Accent3 4" xfId="238"/>
    <cellStyle name="60% - Accent3 5" xfId="280"/>
    <cellStyle name="60% - Accent3 6" xfId="322"/>
    <cellStyle name="60% - Accent3 7" xfId="364"/>
    <cellStyle name="60% - Accent3 8" xfId="405"/>
    <cellStyle name="60% - Accent3 9" xfId="446"/>
    <cellStyle name="60% - Accent4" xfId="16" builtinId="44" customBuiltin="1"/>
    <cellStyle name="60% - Accent4 2" xfId="158"/>
    <cellStyle name="60% - Accent4 3" xfId="200"/>
    <cellStyle name="60% - Accent4 4" xfId="242"/>
    <cellStyle name="60% - Accent4 5" xfId="284"/>
    <cellStyle name="60% - Accent4 6" xfId="326"/>
    <cellStyle name="60% - Accent4 7" xfId="368"/>
    <cellStyle name="60% - Accent4 8" xfId="409"/>
    <cellStyle name="60% - Accent4 9" xfId="450"/>
    <cellStyle name="60% - Accent5" xfId="17" builtinId="48" customBuiltin="1"/>
    <cellStyle name="60% - Accent5 2" xfId="162"/>
    <cellStyle name="60% - Accent5 3" xfId="204"/>
    <cellStyle name="60% - Accent5 4" xfId="246"/>
    <cellStyle name="60% - Accent5 5" xfId="288"/>
    <cellStyle name="60% - Accent5 6" xfId="330"/>
    <cellStyle name="60% - Accent5 7" xfId="372"/>
    <cellStyle name="60% - Accent5 8" xfId="413"/>
    <cellStyle name="60% - Accent5 9" xfId="454"/>
    <cellStyle name="60% - Accent6" xfId="18" builtinId="52" customBuiltin="1"/>
    <cellStyle name="60% - Accent6 2" xfId="166"/>
    <cellStyle name="60% - Accent6 3" xfId="208"/>
    <cellStyle name="60% - Accent6 4" xfId="250"/>
    <cellStyle name="60% - Accent6 5" xfId="292"/>
    <cellStyle name="60% - Accent6 6" xfId="334"/>
    <cellStyle name="60% - Accent6 7" xfId="376"/>
    <cellStyle name="60% - Accent6 8" xfId="417"/>
    <cellStyle name="60% - Accent6 9" xfId="458"/>
    <cellStyle name="Accent1" xfId="19" builtinId="29" customBuiltin="1"/>
    <cellStyle name="Accent1 - 20%" xfId="20"/>
    <cellStyle name="Accent1 - 40%" xfId="21"/>
    <cellStyle name="Accent1 - 60%" xfId="22"/>
    <cellStyle name="Accent1 10" xfId="467"/>
    <cellStyle name="Accent1 11" xfId="477"/>
    <cellStyle name="Accent1 12" xfId="494"/>
    <cellStyle name="Accent1 13" xfId="499"/>
    <cellStyle name="Accent1 14" xfId="512"/>
    <cellStyle name="Accent1 15" xfId="518"/>
    <cellStyle name="Accent1 16" xfId="537"/>
    <cellStyle name="Accent1 17" xfId="551"/>
    <cellStyle name="Accent1 18" xfId="557"/>
    <cellStyle name="Accent1 19" xfId="574"/>
    <cellStyle name="Accent1 2" xfId="143"/>
    <cellStyle name="Accent1 20" xfId="811"/>
    <cellStyle name="Accent1 21" xfId="830"/>
    <cellStyle name="Accent1 22" xfId="836"/>
    <cellStyle name="Accent1 23" xfId="847"/>
    <cellStyle name="Accent1 24" xfId="872"/>
    <cellStyle name="Accent1 25" xfId="879"/>
    <cellStyle name="Accent1 26" xfId="890"/>
    <cellStyle name="Accent1 27" xfId="881"/>
    <cellStyle name="Accent1 28" xfId="900"/>
    <cellStyle name="Accent1 29" xfId="921"/>
    <cellStyle name="Accent1 3" xfId="185"/>
    <cellStyle name="Accent1 30" xfId="927"/>
    <cellStyle name="Accent1 4" xfId="227"/>
    <cellStyle name="Accent1 5" xfId="269"/>
    <cellStyle name="Accent1 6" xfId="311"/>
    <cellStyle name="Accent1 7" xfId="353"/>
    <cellStyle name="Accent1 8" xfId="394"/>
    <cellStyle name="Accent1 9" xfId="435"/>
    <cellStyle name="Accent2" xfId="23" builtinId="33" customBuiltin="1"/>
    <cellStyle name="Accent2 - 20%" xfId="24"/>
    <cellStyle name="Accent2 - 40%" xfId="25"/>
    <cellStyle name="Accent2 - 60%" xfId="26"/>
    <cellStyle name="Accent2 10" xfId="471"/>
    <cellStyle name="Accent2 11" xfId="489"/>
    <cellStyle name="Accent2 12" xfId="497"/>
    <cellStyle name="Accent2 13" xfId="502"/>
    <cellStyle name="Accent2 14" xfId="515"/>
    <cellStyle name="Accent2 15" xfId="532"/>
    <cellStyle name="Accent2 16" xfId="540"/>
    <cellStyle name="Accent2 17" xfId="554"/>
    <cellStyle name="Accent2 18" xfId="571"/>
    <cellStyle name="Accent2 19" xfId="577"/>
    <cellStyle name="Accent2 2" xfId="147"/>
    <cellStyle name="Accent2 20" xfId="814"/>
    <cellStyle name="Accent2 21" xfId="831"/>
    <cellStyle name="Accent2 22" xfId="839"/>
    <cellStyle name="Accent2 23" xfId="851"/>
    <cellStyle name="Accent2 24" xfId="874"/>
    <cellStyle name="Accent2 25" xfId="884"/>
    <cellStyle name="Accent2 26" xfId="886"/>
    <cellStyle name="Accent2 27" xfId="893"/>
    <cellStyle name="Accent2 28" xfId="903"/>
    <cellStyle name="Accent2 29" xfId="922"/>
    <cellStyle name="Accent2 3" xfId="189"/>
    <cellStyle name="Accent2 30" xfId="930"/>
    <cellStyle name="Accent2 4" xfId="231"/>
    <cellStyle name="Accent2 5" xfId="273"/>
    <cellStyle name="Accent2 6" xfId="315"/>
    <cellStyle name="Accent2 7" xfId="357"/>
    <cellStyle name="Accent2 8" xfId="398"/>
    <cellStyle name="Accent2 9" xfId="439"/>
    <cellStyle name="Accent3" xfId="27" builtinId="37" customBuiltin="1"/>
    <cellStyle name="Accent3 - 20%" xfId="28"/>
    <cellStyle name="Accent3 - 40%" xfId="29"/>
    <cellStyle name="Accent3 - 60%" xfId="30"/>
    <cellStyle name="Accent3 10" xfId="474"/>
    <cellStyle name="Accent3 11" xfId="491"/>
    <cellStyle name="Accent3 12" xfId="470"/>
    <cellStyle name="Accent3 13" xfId="493"/>
    <cellStyle name="Accent3 14" xfId="519"/>
    <cellStyle name="Accent3 15" xfId="534"/>
    <cellStyle name="Accent3 16" xfId="533"/>
    <cellStyle name="Accent3 17" xfId="558"/>
    <cellStyle name="Accent3 18" xfId="572"/>
    <cellStyle name="Accent3 19" xfId="570"/>
    <cellStyle name="Accent3 2" xfId="151"/>
    <cellStyle name="Accent3 20" xfId="817"/>
    <cellStyle name="Accent3 21" xfId="833"/>
    <cellStyle name="Accent3 22" xfId="832"/>
    <cellStyle name="Accent3 23" xfId="855"/>
    <cellStyle name="Accent3 24" xfId="877"/>
    <cellStyle name="Accent3 25" xfId="873"/>
    <cellStyle name="Accent3 26" xfId="883"/>
    <cellStyle name="Accent3 27" xfId="889"/>
    <cellStyle name="Accent3 28" xfId="906"/>
    <cellStyle name="Accent3 29" xfId="924"/>
    <cellStyle name="Accent3 3" xfId="193"/>
    <cellStyle name="Accent3 30" xfId="923"/>
    <cellStyle name="Accent3 4" xfId="235"/>
    <cellStyle name="Accent3 5" xfId="277"/>
    <cellStyle name="Accent3 6" xfId="319"/>
    <cellStyle name="Accent3 7" xfId="361"/>
    <cellStyle name="Accent3 8" xfId="402"/>
    <cellStyle name="Accent3 9" xfId="443"/>
    <cellStyle name="Accent4" xfId="31" builtinId="41" customBuiltin="1"/>
    <cellStyle name="Accent4 - 20%" xfId="32"/>
    <cellStyle name="Accent4 - 40%" xfId="33"/>
    <cellStyle name="Accent4 - 60%" xfId="34"/>
    <cellStyle name="Accent4 10" xfId="478"/>
    <cellStyle name="Accent4 11" xfId="495"/>
    <cellStyle name="Accent4 12" xfId="492"/>
    <cellStyle name="Accent4 13" xfId="490"/>
    <cellStyle name="Accent4 14" xfId="522"/>
    <cellStyle name="Accent4 15" xfId="535"/>
    <cellStyle name="Accent4 16" xfId="536"/>
    <cellStyle name="Accent4 17" xfId="561"/>
    <cellStyle name="Accent4 18" xfId="575"/>
    <cellStyle name="Accent4 19" xfId="573"/>
    <cellStyle name="Accent4 2" xfId="155"/>
    <cellStyle name="Accent4 20" xfId="821"/>
    <cellStyle name="Accent4 21" xfId="834"/>
    <cellStyle name="Accent4 22" xfId="835"/>
    <cellStyle name="Accent4 23" xfId="858"/>
    <cellStyle name="Accent4 24" xfId="880"/>
    <cellStyle name="Accent4 25" xfId="878"/>
    <cellStyle name="Accent4 26" xfId="888"/>
    <cellStyle name="Accent4 27" xfId="875"/>
    <cellStyle name="Accent4 28" xfId="909"/>
    <cellStyle name="Accent4 29" xfId="925"/>
    <cellStyle name="Accent4 3" xfId="197"/>
    <cellStyle name="Accent4 30" xfId="926"/>
    <cellStyle name="Accent4 4" xfId="239"/>
    <cellStyle name="Accent4 5" xfId="281"/>
    <cellStyle name="Accent4 6" xfId="323"/>
    <cellStyle name="Accent4 7" xfId="365"/>
    <cellStyle name="Accent4 8" xfId="406"/>
    <cellStyle name="Accent4 9" xfId="447"/>
    <cellStyle name="Accent5" xfId="35" builtinId="45" customBuiltin="1"/>
    <cellStyle name="Accent5 - 20%" xfId="36"/>
    <cellStyle name="Accent5 - 40%" xfId="37"/>
    <cellStyle name="Accent5 - 60%" xfId="38"/>
    <cellStyle name="Accent5 10" xfId="482"/>
    <cellStyle name="Accent5 11" xfId="496"/>
    <cellStyle name="Accent5 12" xfId="500"/>
    <cellStyle name="Accent5 13" xfId="503"/>
    <cellStyle name="Accent5 14" xfId="525"/>
    <cellStyle name="Accent5 15" xfId="538"/>
    <cellStyle name="Accent5 16" xfId="541"/>
    <cellStyle name="Accent5 17" xfId="564"/>
    <cellStyle name="Accent5 18" xfId="576"/>
    <cellStyle name="Accent5 19" xfId="579"/>
    <cellStyle name="Accent5 2" xfId="159"/>
    <cellStyle name="Accent5 20" xfId="824"/>
    <cellStyle name="Accent5 21" xfId="837"/>
    <cellStyle name="Accent5 22" xfId="840"/>
    <cellStyle name="Accent5 23" xfId="861"/>
    <cellStyle name="Accent5 24" xfId="882"/>
    <cellStyle name="Accent5 25" xfId="887"/>
    <cellStyle name="Accent5 26" xfId="876"/>
    <cellStyle name="Accent5 27" xfId="894"/>
    <cellStyle name="Accent5 28" xfId="912"/>
    <cellStyle name="Accent5 29" xfId="928"/>
    <cellStyle name="Accent5 3" xfId="201"/>
    <cellStyle name="Accent5 30" xfId="931"/>
    <cellStyle name="Accent5 4" xfId="243"/>
    <cellStyle name="Accent5 5" xfId="285"/>
    <cellStyle name="Accent5 6" xfId="327"/>
    <cellStyle name="Accent5 7" xfId="369"/>
    <cellStyle name="Accent5 8" xfId="410"/>
    <cellStyle name="Accent5 9" xfId="451"/>
    <cellStyle name="Accent6" xfId="39" builtinId="49" customBuiltin="1"/>
    <cellStyle name="Accent6 - 20%" xfId="40"/>
    <cellStyle name="Accent6 - 40%" xfId="41"/>
    <cellStyle name="Accent6 - 60%" xfId="42"/>
    <cellStyle name="Accent6 10" xfId="485"/>
    <cellStyle name="Accent6 11" xfId="498"/>
    <cellStyle name="Accent6 12" xfId="501"/>
    <cellStyle name="Accent6 13" xfId="504"/>
    <cellStyle name="Accent6 14" xfId="528"/>
    <cellStyle name="Accent6 15" xfId="539"/>
    <cellStyle name="Accent6 16" xfId="542"/>
    <cellStyle name="Accent6 17" xfId="567"/>
    <cellStyle name="Accent6 18" xfId="578"/>
    <cellStyle name="Accent6 19" xfId="580"/>
    <cellStyle name="Accent6 2" xfId="163"/>
    <cellStyle name="Accent6 20" xfId="827"/>
    <cellStyle name="Accent6 21" xfId="838"/>
    <cellStyle name="Accent6 22" xfId="841"/>
    <cellStyle name="Accent6 23" xfId="864"/>
    <cellStyle name="Accent6 24" xfId="885"/>
    <cellStyle name="Accent6 25" xfId="891"/>
    <cellStyle name="Accent6 26" xfId="892"/>
    <cellStyle name="Accent6 27" xfId="895"/>
    <cellStyle name="Accent6 28" xfId="916"/>
    <cellStyle name="Accent6 29" xfId="929"/>
    <cellStyle name="Accent6 3" xfId="205"/>
    <cellStyle name="Accent6 30" xfId="932"/>
    <cellStyle name="Accent6 4" xfId="247"/>
    <cellStyle name="Accent6 5" xfId="289"/>
    <cellStyle name="Accent6 6" xfId="331"/>
    <cellStyle name="Accent6 7" xfId="373"/>
    <cellStyle name="Accent6 8" xfId="414"/>
    <cellStyle name="Accent6 9" xfId="455"/>
    <cellStyle name="Bad" xfId="43" builtinId="27" customBuiltin="1"/>
    <cellStyle name="Bad 2" xfId="132"/>
    <cellStyle name="Bad 3" xfId="174"/>
    <cellStyle name="Bad 4" xfId="216"/>
    <cellStyle name="Bad 5" xfId="258"/>
    <cellStyle name="Bad 6" xfId="300"/>
    <cellStyle name="Bad 7" xfId="342"/>
    <cellStyle name="Bad 8" xfId="383"/>
    <cellStyle name="Bad 9" xfId="424"/>
    <cellStyle name="blank" xfId="636"/>
    <cellStyle name="Calc Currency (0)" xfId="637"/>
    <cellStyle name="Calculation" xfId="44" builtinId="22" customBuiltin="1"/>
    <cellStyle name="Calculation 2" xfId="136"/>
    <cellStyle name="Calculation 3" xfId="178"/>
    <cellStyle name="Calculation 4" xfId="220"/>
    <cellStyle name="Calculation 5" xfId="262"/>
    <cellStyle name="Calculation 6" xfId="304"/>
    <cellStyle name="Calculation 7" xfId="346"/>
    <cellStyle name="Calculation 8" xfId="387"/>
    <cellStyle name="Calculation 9" xfId="428"/>
    <cellStyle name="Check Cell" xfId="45" builtinId="23" customBuiltin="1"/>
    <cellStyle name="Check Cell 2" xfId="138"/>
    <cellStyle name="Check Cell 3" xfId="180"/>
    <cellStyle name="Check Cell 4" xfId="222"/>
    <cellStyle name="Check Cell 5" xfId="264"/>
    <cellStyle name="Check Cell 6" xfId="306"/>
    <cellStyle name="Check Cell 7" xfId="348"/>
    <cellStyle name="Check Cell 8" xfId="389"/>
    <cellStyle name="Check Cell 9" xfId="430"/>
    <cellStyle name="CheckCell" xfId="638"/>
    <cellStyle name="Comma" xfId="46" builtinId="3"/>
    <cellStyle name="Comma 10" xfId="639"/>
    <cellStyle name="Comma 11" xfId="640"/>
    <cellStyle name="Comma 12" xfId="582"/>
    <cellStyle name="Comma 13" xfId="843"/>
    <cellStyle name="Comma 14" xfId="945"/>
    <cellStyle name="Comma 2" xfId="293"/>
    <cellStyle name="Comma 2 2" xfId="642"/>
    <cellStyle name="Comma 2 3" xfId="641"/>
    <cellStyle name="Comma 3" xfId="335"/>
    <cellStyle name="Comma 3 2" xfId="644"/>
    <cellStyle name="Comma 3 3" xfId="643"/>
    <cellStyle name="Comma 4" xfId="481"/>
    <cellStyle name="Comma 4 2" xfId="645"/>
    <cellStyle name="Comma 5" xfId="511"/>
    <cellStyle name="Comma 5 2" xfId="646"/>
    <cellStyle name="Comma 6" xfId="544"/>
    <cellStyle name="Comma 6 2" xfId="647"/>
    <cellStyle name="Comma 7" xfId="648"/>
    <cellStyle name="Comma 8" xfId="649"/>
    <cellStyle name="Comma 9" xfId="650"/>
    <cellStyle name="Comma0" xfId="651"/>
    <cellStyle name="Comma0 - Style2" xfId="652"/>
    <cellStyle name="Comma0 - Style4" xfId="653"/>
    <cellStyle name="Comma0 - Style5" xfId="654"/>
    <cellStyle name="Comma0_00COS Ind Allocators" xfId="655"/>
    <cellStyle name="Comma1 - Style1" xfId="656"/>
    <cellStyle name="Copied" xfId="657"/>
    <cellStyle name="COST1" xfId="658"/>
    <cellStyle name="Curren - Style1" xfId="659"/>
    <cellStyle name="Curren - Style2" xfId="660"/>
    <cellStyle name="Curren - Style5" xfId="661"/>
    <cellStyle name="Curren - Style6" xfId="662"/>
    <cellStyle name="Currency" xfId="47" builtinId="4"/>
    <cellStyle name="Currency 10" xfId="663"/>
    <cellStyle name="Currency 2" xfId="664"/>
    <cellStyle name="Currency 3" xfId="665"/>
    <cellStyle name="Currency 4" xfId="666"/>
    <cellStyle name="Currency 5" xfId="667"/>
    <cellStyle name="Currency 6" xfId="668"/>
    <cellStyle name="Currency 7" xfId="669"/>
    <cellStyle name="Currency 8" xfId="670"/>
    <cellStyle name="Currency 9" xfId="671"/>
    <cellStyle name="Currency0" xfId="672"/>
    <cellStyle name="Date" xfId="673"/>
    <cellStyle name="Emphasis 1" xfId="48"/>
    <cellStyle name="Emphasis 2" xfId="49"/>
    <cellStyle name="Emphasis 3" xfId="50"/>
    <cellStyle name="Entered" xfId="51"/>
    <cellStyle name="Explanatory Text" xfId="52" builtinId="53" customBuiltin="1"/>
    <cellStyle name="Explanatory Text 2" xfId="141"/>
    <cellStyle name="Explanatory Text 3" xfId="183"/>
    <cellStyle name="Explanatory Text 4" xfId="225"/>
    <cellStyle name="Explanatory Text 5" xfId="267"/>
    <cellStyle name="Explanatory Text 6" xfId="309"/>
    <cellStyle name="Explanatory Text 7" xfId="351"/>
    <cellStyle name="Explanatory Text 8" xfId="392"/>
    <cellStyle name="Explanatory Text 9" xfId="433"/>
    <cellStyle name="Fixed" xfId="674"/>
    <cellStyle name="Fixed3 - Style3" xfId="675"/>
    <cellStyle name="Good" xfId="53" builtinId="26" customBuiltin="1"/>
    <cellStyle name="Good 2" xfId="131"/>
    <cellStyle name="Good 3" xfId="173"/>
    <cellStyle name="Good 4" xfId="215"/>
    <cellStyle name="Good 5" xfId="257"/>
    <cellStyle name="Good 6" xfId="299"/>
    <cellStyle name="Good 7" xfId="341"/>
    <cellStyle name="Good 8" xfId="382"/>
    <cellStyle name="Good 9" xfId="423"/>
    <cellStyle name="Grey" xfId="54"/>
    <cellStyle name="Header" xfId="676"/>
    <cellStyle name="Header1" xfId="677"/>
    <cellStyle name="Header2" xfId="678"/>
    <cellStyle name="Heading" xfId="679"/>
    <cellStyle name="Heading 1" xfId="55" builtinId="16" customBuiltin="1"/>
    <cellStyle name="Heading 1 2" xfId="127"/>
    <cellStyle name="Heading 1 3" xfId="169"/>
    <cellStyle name="Heading 1 4" xfId="211"/>
    <cellStyle name="Heading 1 5" xfId="253"/>
    <cellStyle name="Heading 1 6" xfId="295"/>
    <cellStyle name="Heading 1 7" xfId="337"/>
    <cellStyle name="Heading 1 8" xfId="378"/>
    <cellStyle name="Heading 1 9" xfId="419"/>
    <cellStyle name="Heading 2" xfId="56" builtinId="17" customBuiltin="1"/>
    <cellStyle name="Heading 2 2" xfId="128"/>
    <cellStyle name="Heading 2 3" xfId="170"/>
    <cellStyle name="Heading 2 4" xfId="212"/>
    <cellStyle name="Heading 2 5" xfId="254"/>
    <cellStyle name="Heading 2 6" xfId="296"/>
    <cellStyle name="Heading 2 7" xfId="338"/>
    <cellStyle name="Heading 2 8" xfId="379"/>
    <cellStyle name="Heading 2 9" xfId="420"/>
    <cellStyle name="Heading 3" xfId="57" builtinId="18" customBuiltin="1"/>
    <cellStyle name="Heading 3 2" xfId="129"/>
    <cellStyle name="Heading 3 3" xfId="171"/>
    <cellStyle name="Heading 3 4" xfId="213"/>
    <cellStyle name="Heading 3 5" xfId="255"/>
    <cellStyle name="Heading 3 6" xfId="297"/>
    <cellStyle name="Heading 3 7" xfId="339"/>
    <cellStyle name="Heading 3 8" xfId="380"/>
    <cellStyle name="Heading 3 9" xfId="421"/>
    <cellStyle name="Heading 4" xfId="58" builtinId="19" customBuiltin="1"/>
    <cellStyle name="Heading 4 2" xfId="130"/>
    <cellStyle name="Heading 4 3" xfId="172"/>
    <cellStyle name="Heading 4 4" xfId="214"/>
    <cellStyle name="Heading 4 5" xfId="256"/>
    <cellStyle name="Heading 4 6" xfId="298"/>
    <cellStyle name="Heading 4 7" xfId="340"/>
    <cellStyle name="Heading 4 8" xfId="381"/>
    <cellStyle name="Heading 4 9" xfId="422"/>
    <cellStyle name="Heading1" xfId="59"/>
    <cellStyle name="Heading2" xfId="60"/>
    <cellStyle name="Input" xfId="61" builtinId="20" customBuiltin="1"/>
    <cellStyle name="Input [yellow]" xfId="62"/>
    <cellStyle name="Input 10" xfId="464"/>
    <cellStyle name="Input 11" xfId="461"/>
    <cellStyle name="Input 12" xfId="460"/>
    <cellStyle name="Input 13" xfId="488"/>
    <cellStyle name="Input 14" xfId="508"/>
    <cellStyle name="Input 15" xfId="506"/>
    <cellStyle name="Input 16" xfId="507"/>
    <cellStyle name="Input 17" xfId="548"/>
    <cellStyle name="Input 18" xfId="547"/>
    <cellStyle name="Input 19" xfId="546"/>
    <cellStyle name="Input 2" xfId="134"/>
    <cellStyle name="Input 20" xfId="808"/>
    <cellStyle name="Input 21" xfId="809"/>
    <cellStyle name="Input 22" xfId="806"/>
    <cellStyle name="Input 23" xfId="844"/>
    <cellStyle name="Input 24" xfId="868"/>
    <cellStyle name="Input 25" xfId="867"/>
    <cellStyle name="Input 26" xfId="871"/>
    <cellStyle name="Input 27" xfId="854"/>
    <cellStyle name="Input 28" xfId="897"/>
    <cellStyle name="Input 29" xfId="919"/>
    <cellStyle name="Input 3" xfId="176"/>
    <cellStyle name="Input 30" xfId="915"/>
    <cellStyle name="Input 4" xfId="218"/>
    <cellStyle name="Input 5" xfId="260"/>
    <cellStyle name="Input 6" xfId="302"/>
    <cellStyle name="Input 7" xfId="344"/>
    <cellStyle name="Input 8" xfId="385"/>
    <cellStyle name="Input 9" xfId="426"/>
    <cellStyle name="Input Cells" xfId="680"/>
    <cellStyle name="Input Cells Percent" xfId="681"/>
    <cellStyle name="Lines" xfId="682"/>
    <cellStyle name="LINKED" xfId="683"/>
    <cellStyle name="Linked Cell" xfId="63" builtinId="24" customBuiltin="1"/>
    <cellStyle name="Linked Cell 2" xfId="137"/>
    <cellStyle name="Linked Cell 3" xfId="179"/>
    <cellStyle name="Linked Cell 4" xfId="221"/>
    <cellStyle name="Linked Cell 5" xfId="263"/>
    <cellStyle name="Linked Cell 6" xfId="305"/>
    <cellStyle name="Linked Cell 7" xfId="347"/>
    <cellStyle name="Linked Cell 8" xfId="388"/>
    <cellStyle name="Linked Cell 9" xfId="429"/>
    <cellStyle name="modified border" xfId="64"/>
    <cellStyle name="modified border1" xfId="65"/>
    <cellStyle name="Neutral" xfId="66" builtinId="28" customBuiltin="1"/>
    <cellStyle name="Neutral 2" xfId="133"/>
    <cellStyle name="Neutral 3" xfId="175"/>
    <cellStyle name="Neutral 4" xfId="217"/>
    <cellStyle name="Neutral 5" xfId="259"/>
    <cellStyle name="Neutral 6" xfId="301"/>
    <cellStyle name="Neutral 7" xfId="343"/>
    <cellStyle name="Neutral 8" xfId="384"/>
    <cellStyle name="Neutral 9" xfId="425"/>
    <cellStyle name="no dec" xfId="684"/>
    <cellStyle name="Normal" xfId="0" builtinId="0"/>
    <cellStyle name="Normal - Style1" xfId="67"/>
    <cellStyle name="Normal - Style1 2" xfId="685"/>
    <cellStyle name="Normal 10" xfId="505"/>
    <cellStyle name="Normal 10 2" xfId="686"/>
    <cellStyle name="Normal 11" xfId="509"/>
    <cellStyle name="Normal 11 2" xfId="687"/>
    <cellStyle name="Normal 12" xfId="531"/>
    <cellStyle name="Normal 12 2" xfId="688"/>
    <cellStyle name="Normal 13" xfId="543"/>
    <cellStyle name="Normal 13 2" xfId="689"/>
    <cellStyle name="Normal 14" xfId="549"/>
    <cellStyle name="Normal 15" xfId="545"/>
    <cellStyle name="Normal 16" xfId="581"/>
    <cellStyle name="Normal 17" xfId="805"/>
    <cellStyle name="Normal 18" xfId="807"/>
    <cellStyle name="Normal 19" xfId="820"/>
    <cellStyle name="Normal 2" xfId="125"/>
    <cellStyle name="Normal 2 2" xfId="691"/>
    <cellStyle name="Normal 2 2 2" xfId="692"/>
    <cellStyle name="Normal 2 2 3" xfId="693"/>
    <cellStyle name="Normal 2 3" xfId="694"/>
    <cellStyle name="Normal 2 4" xfId="695"/>
    <cellStyle name="Normal 2 5" xfId="696"/>
    <cellStyle name="Normal 2 6" xfId="697"/>
    <cellStyle name="Normal 2 7" xfId="698"/>
    <cellStyle name="Normal 2 8" xfId="690"/>
    <cellStyle name="Normal 20" xfId="842"/>
    <cellStyle name="Normal 21" xfId="845"/>
    <cellStyle name="Normal 22" xfId="870"/>
    <cellStyle name="Normal 23" xfId="850"/>
    <cellStyle name="Normal 24" xfId="869"/>
    <cellStyle name="Normal 25" xfId="896"/>
    <cellStyle name="Normal 26" xfId="898"/>
    <cellStyle name="Normal 27" xfId="920"/>
    <cellStyle name="Normal 3" xfId="167"/>
    <cellStyle name="Normal 3 2" xfId="700"/>
    <cellStyle name="Normal 3 3" xfId="701"/>
    <cellStyle name="Normal 3 4" xfId="702"/>
    <cellStyle name="Normal 3 5" xfId="703"/>
    <cellStyle name="Normal 3 6" xfId="699"/>
    <cellStyle name="Normal 3 7" xfId="946"/>
    <cellStyle name="Normal 3_Net Classified Plant" xfId="704"/>
    <cellStyle name="Normal 4" xfId="209"/>
    <cellStyle name="Normal 4 2" xfId="706"/>
    <cellStyle name="Normal 4 3" xfId="705"/>
    <cellStyle name="Normal 5" xfId="251"/>
    <cellStyle name="Normal 5 2" xfId="707"/>
    <cellStyle name="Normal 6" xfId="459"/>
    <cellStyle name="Normal 6 2" xfId="708"/>
    <cellStyle name="Normal 7" xfId="465"/>
    <cellStyle name="Normal 7 2" xfId="709"/>
    <cellStyle name="Normal 8" xfId="463"/>
    <cellStyle name="Normal 8 2" xfId="710"/>
    <cellStyle name="Normal 9" xfId="462"/>
    <cellStyle name="Normal 9 2" xfId="711"/>
    <cellStyle name="Normal_012009 PSE Funding" xfId="68"/>
    <cellStyle name="Normal_032008 PSE Funding" xfId="69"/>
    <cellStyle name="Normal_3.01 Income Statement Ele &amp; Gas" xfId="70"/>
    <cellStyle name="Normal_Detail" xfId="71"/>
    <cellStyle name="Normal_Income Statement 12ME Sept_07" xfId="72"/>
    <cellStyle name="Normal_IS_monthly" xfId="73"/>
    <cellStyle name="Normal_UIP Detail 12ME0311" xfId="74"/>
    <cellStyle name="Note" xfId="75" builtinId="10" customBuiltin="1"/>
    <cellStyle name="Note 10" xfId="466"/>
    <cellStyle name="Note 10 2" xfId="712"/>
    <cellStyle name="Note 11" xfId="510"/>
    <cellStyle name="Note 11 2" xfId="713"/>
    <cellStyle name="Note 12" xfId="550"/>
    <cellStyle name="Note 12 2" xfId="714"/>
    <cellStyle name="Note 13" xfId="810"/>
    <cellStyle name="Note 14" xfId="846"/>
    <cellStyle name="Note 15" xfId="899"/>
    <cellStyle name="Note 16" xfId="947"/>
    <cellStyle name="Note 2" xfId="140"/>
    <cellStyle name="Note 2 2" xfId="715"/>
    <cellStyle name="Note 2 3" xfId="948"/>
    <cellStyle name="Note 3" xfId="182"/>
    <cellStyle name="Note 3 2" xfId="716"/>
    <cellStyle name="Note 4" xfId="224"/>
    <cellStyle name="Note 4 2" xfId="717"/>
    <cellStyle name="Note 5" xfId="266"/>
    <cellStyle name="Note 5 2" xfId="718"/>
    <cellStyle name="Note 6" xfId="308"/>
    <cellStyle name="Note 6 2" xfId="719"/>
    <cellStyle name="Note 7" xfId="350"/>
    <cellStyle name="Note 7 2" xfId="720"/>
    <cellStyle name="Note 8" xfId="391"/>
    <cellStyle name="Note 8 2" xfId="721"/>
    <cellStyle name="Note 9" xfId="432"/>
    <cellStyle name="Note 9 2" xfId="722"/>
    <cellStyle name="Output" xfId="76" builtinId="21" customBuiltin="1"/>
    <cellStyle name="Output 2" xfId="135"/>
    <cellStyle name="Output 3" xfId="177"/>
    <cellStyle name="Output 4" xfId="219"/>
    <cellStyle name="Output 5" xfId="261"/>
    <cellStyle name="Output 6" xfId="303"/>
    <cellStyle name="Output 7" xfId="345"/>
    <cellStyle name="Output 8" xfId="386"/>
    <cellStyle name="Output 9" xfId="427"/>
    <cellStyle name="Percen - Style1" xfId="723"/>
    <cellStyle name="Percen - Style2" xfId="724"/>
    <cellStyle name="Percen - Style3" xfId="725"/>
    <cellStyle name="Percent" xfId="77" builtinId="5"/>
    <cellStyle name="Percent (0)" xfId="726"/>
    <cellStyle name="Percent [2]" xfId="78"/>
    <cellStyle name="Percent 10" xfId="583"/>
    <cellStyle name="Percent 2" xfId="727"/>
    <cellStyle name="Percent 3" xfId="728"/>
    <cellStyle name="Percent 3 2" xfId="729"/>
    <cellStyle name="Percent 4" xfId="730"/>
    <cellStyle name="Percent 5" xfId="731"/>
    <cellStyle name="Percent 6" xfId="732"/>
    <cellStyle name="Percent 7" xfId="733"/>
    <cellStyle name="Percent 8" xfId="734"/>
    <cellStyle name="Percent 9" xfId="735"/>
    <cellStyle name="Processing" xfId="736"/>
    <cellStyle name="PSChar" xfId="737"/>
    <cellStyle name="PSDate" xfId="738"/>
    <cellStyle name="PSDec" xfId="739"/>
    <cellStyle name="PSHeading" xfId="740"/>
    <cellStyle name="PSInt" xfId="741"/>
    <cellStyle name="PSSpacer" xfId="742"/>
    <cellStyle name="purple - Style8" xfId="743"/>
    <cellStyle name="RED" xfId="744"/>
    <cellStyle name="Red - Style7" xfId="745"/>
    <cellStyle name="Report" xfId="746"/>
    <cellStyle name="Report Bar" xfId="747"/>
    <cellStyle name="Report Heading" xfId="748"/>
    <cellStyle name="Report Percent" xfId="749"/>
    <cellStyle name="Report Unit Cost" xfId="750"/>
    <cellStyle name="Reports" xfId="751"/>
    <cellStyle name="Reports Total" xfId="752"/>
    <cellStyle name="Reports Unit Cost Total" xfId="753"/>
    <cellStyle name="RevList" xfId="754"/>
    <cellStyle name="round100" xfId="755"/>
    <cellStyle name="SAPBEXaggData" xfId="79"/>
    <cellStyle name="SAPBEXaggData 2" xfId="756"/>
    <cellStyle name="SAPBEXaggDataEmph" xfId="80"/>
    <cellStyle name="SAPBEXaggDataEmph 2" xfId="757"/>
    <cellStyle name="SAPBEXaggDataEmph 3" xfId="949"/>
    <cellStyle name="SAPBEXaggItem" xfId="81"/>
    <cellStyle name="SAPBEXaggItem 2" xfId="758"/>
    <cellStyle name="SAPBEXaggItem 3" xfId="950"/>
    <cellStyle name="SAPBEXaggItemX" xfId="82"/>
    <cellStyle name="SAPBEXaggItemX 2" xfId="759"/>
    <cellStyle name="SAPBEXaggItemX 3" xfId="951"/>
    <cellStyle name="SAPBEXchaText" xfId="83"/>
    <cellStyle name="SAPBEXchaText 2" xfId="761"/>
    <cellStyle name="SAPBEXchaText 3" xfId="760"/>
    <cellStyle name="SAPBEXchaText 4" xfId="952"/>
    <cellStyle name="SAPBEXexcBad7" xfId="84"/>
    <cellStyle name="SAPBEXexcBad7 2" xfId="762"/>
    <cellStyle name="SAPBEXexcBad8" xfId="85"/>
    <cellStyle name="SAPBEXexcBad8 2" xfId="763"/>
    <cellStyle name="SAPBEXexcBad9" xfId="86"/>
    <cellStyle name="SAPBEXexcBad9 2" xfId="764"/>
    <cellStyle name="SAPBEXexcCritical4" xfId="87"/>
    <cellStyle name="SAPBEXexcCritical4 2" xfId="765"/>
    <cellStyle name="SAPBEXexcCritical5" xfId="88"/>
    <cellStyle name="SAPBEXexcCritical5 2" xfId="766"/>
    <cellStyle name="SAPBEXexcCritical6" xfId="89"/>
    <cellStyle name="SAPBEXexcCritical6 2" xfId="767"/>
    <cellStyle name="SAPBEXexcGood1" xfId="90"/>
    <cellStyle name="SAPBEXexcGood1 2" xfId="768"/>
    <cellStyle name="SAPBEXexcGood2" xfId="91"/>
    <cellStyle name="SAPBEXexcGood2 2" xfId="769"/>
    <cellStyle name="SAPBEXexcGood3" xfId="92"/>
    <cellStyle name="SAPBEXexcGood3 2" xfId="770"/>
    <cellStyle name="SAPBEXfilterDrill" xfId="93"/>
    <cellStyle name="SAPBEXfilterDrill 2" xfId="771"/>
    <cellStyle name="SAPBEXfilterItem" xfId="94"/>
    <cellStyle name="SAPBEXfilterItem 2" xfId="772"/>
    <cellStyle name="SAPBEXfilterText" xfId="95"/>
    <cellStyle name="SAPBEXfilterText 2" xfId="953"/>
    <cellStyle name="SAPBEXformats" xfId="96"/>
    <cellStyle name="SAPBEXformats 2" xfId="773"/>
    <cellStyle name="SAPBEXheaderItem" xfId="97"/>
    <cellStyle name="SAPBEXheaderItem 2" xfId="774"/>
    <cellStyle name="SAPBEXheaderText" xfId="98"/>
    <cellStyle name="SAPBEXheaderText 2" xfId="775"/>
    <cellStyle name="SAPBEXheaderText 3" xfId="954"/>
    <cellStyle name="SAPBEXHLevel0" xfId="99"/>
    <cellStyle name="SAPBEXHLevel0 2" xfId="776"/>
    <cellStyle name="SAPBEXHLevel0 3" xfId="955"/>
    <cellStyle name="SAPBEXHLevel0X" xfId="100"/>
    <cellStyle name="SAPBEXHLevel0X 2" xfId="777"/>
    <cellStyle name="SAPBEXHLevel0X 3" xfId="956"/>
    <cellStyle name="SAPBEXHLevel1" xfId="101"/>
    <cellStyle name="SAPBEXHLevel1 2" xfId="778"/>
    <cellStyle name="SAPBEXHLevel1 3" xfId="957"/>
    <cellStyle name="SAPBEXHLevel1X" xfId="102"/>
    <cellStyle name="SAPBEXHLevel1X 2" xfId="779"/>
    <cellStyle name="SAPBEXHLevel1X 3" xfId="958"/>
    <cellStyle name="SAPBEXHLevel2" xfId="103"/>
    <cellStyle name="SAPBEXHLevel2 2" xfId="780"/>
    <cellStyle name="SAPBEXHLevel2 3" xfId="959"/>
    <cellStyle name="SAPBEXHLevel2X" xfId="104"/>
    <cellStyle name="SAPBEXHLevel2X 2" xfId="781"/>
    <cellStyle name="SAPBEXHLevel2X 3" xfId="960"/>
    <cellStyle name="SAPBEXHLevel3" xfId="105"/>
    <cellStyle name="SAPBEXHLevel3 2" xfId="782"/>
    <cellStyle name="SAPBEXHLevel3 3" xfId="961"/>
    <cellStyle name="SAPBEXHLevel3X" xfId="106"/>
    <cellStyle name="SAPBEXHLevel3X 2" xfId="783"/>
    <cellStyle name="SAPBEXHLevel3X 3" xfId="962"/>
    <cellStyle name="SAPBEXinputData" xfId="107"/>
    <cellStyle name="SAPBEXinputData 2" xfId="963"/>
    <cellStyle name="SAPBEXresData" xfId="108"/>
    <cellStyle name="SAPBEXresData 2" xfId="784"/>
    <cellStyle name="SAPBEXresData 3" xfId="964"/>
    <cellStyle name="SAPBEXresDataEmph" xfId="109"/>
    <cellStyle name="SAPBEXresDataEmph 2" xfId="785"/>
    <cellStyle name="SAPBEXresDataEmph 3" xfId="965"/>
    <cellStyle name="SAPBEXresItem" xfId="110"/>
    <cellStyle name="SAPBEXresItem 2" xfId="786"/>
    <cellStyle name="SAPBEXresItem 3" xfId="966"/>
    <cellStyle name="SAPBEXresItemX" xfId="111"/>
    <cellStyle name="SAPBEXresItemX 2" xfId="787"/>
    <cellStyle name="SAPBEXresItemX 3" xfId="967"/>
    <cellStyle name="SAPBEXstdData" xfId="112"/>
    <cellStyle name="SAPBEXstdData 2" xfId="788"/>
    <cellStyle name="SAPBEXstdDataEmph" xfId="113"/>
    <cellStyle name="SAPBEXstdDataEmph 2" xfId="789"/>
    <cellStyle name="SAPBEXstdItem" xfId="114"/>
    <cellStyle name="SAPBEXstdItem 2" xfId="790"/>
    <cellStyle name="SAPBEXstdItemX" xfId="115"/>
    <cellStyle name="SAPBEXstdItemX 2" xfId="791"/>
    <cellStyle name="SAPBEXstdItemX 3" xfId="968"/>
    <cellStyle name="SAPBEXtitle" xfId="116"/>
    <cellStyle name="SAPBEXtitle 2" xfId="792"/>
    <cellStyle name="SAPBEXundefined" xfId="117"/>
    <cellStyle name="SAPBEXundefined 2" xfId="793"/>
    <cellStyle name="shade" xfId="794"/>
    <cellStyle name="Sheet Title" xfId="118"/>
    <cellStyle name="StmtTtl1" xfId="119"/>
    <cellStyle name="StmtTtl2" xfId="120"/>
    <cellStyle name="STYL1 - Style1" xfId="795"/>
    <cellStyle name="Style 1" xfId="121"/>
    <cellStyle name="Style 1 2" xfId="796"/>
    <cellStyle name="Subtotal" xfId="797"/>
    <cellStyle name="Sub-total" xfId="798"/>
    <cellStyle name="taples Plaza" xfId="799"/>
    <cellStyle name="Tickmark" xfId="800"/>
    <cellStyle name="Title" xfId="122" builtinId="15" customBuiltin="1"/>
    <cellStyle name="Title 2" xfId="126"/>
    <cellStyle name="Title 3" xfId="168"/>
    <cellStyle name="Title 4" xfId="210"/>
    <cellStyle name="Title 5" xfId="252"/>
    <cellStyle name="Title 6" xfId="294"/>
    <cellStyle name="Title 7" xfId="336"/>
    <cellStyle name="Title 8" xfId="377"/>
    <cellStyle name="Title 9" xfId="418"/>
    <cellStyle name="Title: Major" xfId="801"/>
    <cellStyle name="Title: Minor" xfId="802"/>
    <cellStyle name="Title: Worksheet" xfId="803"/>
    <cellStyle name="Total" xfId="123" builtinId="25" customBuiltin="1"/>
    <cellStyle name="Total 2" xfId="142"/>
    <cellStyle name="Total 3" xfId="184"/>
    <cellStyle name="Total 4" xfId="226"/>
    <cellStyle name="Total 5" xfId="268"/>
    <cellStyle name="Total 6" xfId="310"/>
    <cellStyle name="Total 7" xfId="352"/>
    <cellStyle name="Total 8" xfId="393"/>
    <cellStyle name="Total 9" xfId="434"/>
    <cellStyle name="Total4 - Style4" xfId="804"/>
    <cellStyle name="Warning Text" xfId="124" builtinId="11" customBuiltin="1"/>
    <cellStyle name="Warning Text 2" xfId="139"/>
    <cellStyle name="Warning Text 3" xfId="181"/>
    <cellStyle name="Warning Text 4" xfId="223"/>
    <cellStyle name="Warning Text 5" xfId="265"/>
    <cellStyle name="Warning Text 6" xfId="307"/>
    <cellStyle name="Warning Text 7" xfId="349"/>
    <cellStyle name="Warning Text 8" xfId="390"/>
    <cellStyle name="Warning Text 9" xfId="431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P &amp; SAP Recon "/>
      <sheetName val="Reclass"/>
      <sheetName val="12 ME Q1-15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6"/>
  <sheetViews>
    <sheetView tabSelected="1" zoomScaleNormal="100" workbookViewId="0">
      <selection activeCell="B17" sqref="B17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11" width="9.109375" style="15"/>
  </cols>
  <sheetData>
    <row r="1" spans="1:6" ht="18" customHeight="1">
      <c r="A1" s="1" t="s">
        <v>563</v>
      </c>
      <c r="B1" s="2"/>
      <c r="C1" s="2"/>
      <c r="D1" s="2"/>
    </row>
    <row r="2" spans="1:6" ht="18" customHeight="1">
      <c r="A2" s="1" t="s">
        <v>564</v>
      </c>
      <c r="B2" s="2"/>
      <c r="C2" s="2"/>
      <c r="D2" s="2"/>
    </row>
    <row r="3" spans="1:6" ht="18" customHeight="1">
      <c r="A3" s="252" t="s">
        <v>672</v>
      </c>
      <c r="B3" s="252"/>
      <c r="C3" s="252"/>
      <c r="D3" s="252"/>
    </row>
    <row r="4" spans="1:6" ht="12" customHeight="1">
      <c r="B4" s="2"/>
      <c r="C4" s="2"/>
      <c r="D4" s="2"/>
    </row>
    <row r="5" spans="1:6" ht="18" customHeight="1">
      <c r="A5" s="253" t="s">
        <v>674</v>
      </c>
      <c r="B5" s="253"/>
      <c r="C5" s="253"/>
      <c r="D5" s="253"/>
      <c r="E5" s="150"/>
      <c r="F5" s="150"/>
    </row>
    <row r="6" spans="1:6" ht="18" customHeight="1">
      <c r="A6" s="253" t="s">
        <v>677</v>
      </c>
      <c r="B6" s="253"/>
      <c r="C6" s="253"/>
      <c r="D6" s="253"/>
      <c r="E6" s="150"/>
      <c r="F6" s="150"/>
    </row>
    <row r="7" spans="1:6" ht="18" customHeight="1">
      <c r="A7" s="3"/>
      <c r="B7" s="4" t="s">
        <v>565</v>
      </c>
      <c r="C7" s="5" t="s">
        <v>566</v>
      </c>
      <c r="D7" s="6" t="s">
        <v>567</v>
      </c>
    </row>
    <row r="8" spans="1:6" ht="18" customHeight="1">
      <c r="A8" s="19" t="s">
        <v>598</v>
      </c>
      <c r="B8" s="11"/>
      <c r="C8" s="11"/>
      <c r="D8" s="12"/>
      <c r="E8" s="15"/>
    </row>
    <row r="9" spans="1:6" ht="18" customHeight="1">
      <c r="A9" s="20" t="s">
        <v>568</v>
      </c>
      <c r="B9" s="139">
        <v>1917559610.04</v>
      </c>
      <c r="C9" s="139">
        <v>903540978.98999906</v>
      </c>
      <c r="D9" s="140">
        <f>SUM(B9:C9)</f>
        <v>2821100589.0299988</v>
      </c>
      <c r="E9" s="15"/>
    </row>
    <row r="10" spans="1:6" ht="18" customHeight="1">
      <c r="A10" s="20" t="s">
        <v>569</v>
      </c>
      <c r="B10" s="33">
        <v>324020.179999999</v>
      </c>
      <c r="C10" s="33">
        <v>0</v>
      </c>
      <c r="D10" s="12">
        <f>SUM(B10:C10)</f>
        <v>324020.179999999</v>
      </c>
      <c r="E10" s="15"/>
    </row>
    <row r="11" spans="1:6" ht="18" customHeight="1">
      <c r="A11" s="20" t="s">
        <v>570</v>
      </c>
      <c r="B11" s="33">
        <v>88633819.769999996</v>
      </c>
      <c r="C11" s="33">
        <v>0</v>
      </c>
      <c r="D11" s="12">
        <f>SUM(B11:C11)</f>
        <v>88633819.769999996</v>
      </c>
      <c r="E11" s="15"/>
    </row>
    <row r="12" spans="1:6" ht="18" customHeight="1">
      <c r="A12" s="20" t="s">
        <v>571</v>
      </c>
      <c r="B12" s="39">
        <v>105546078.08</v>
      </c>
      <c r="C12" s="35">
        <v>70736742.579999998</v>
      </c>
      <c r="D12" s="13">
        <f>SUM(B12:C12)</f>
        <v>176282820.66</v>
      </c>
      <c r="E12" s="15"/>
    </row>
    <row r="13" spans="1:6" ht="18" customHeight="1">
      <c r="A13" s="20" t="s">
        <v>572</v>
      </c>
      <c r="B13" s="141">
        <f>SUM(B9:B12)</f>
        <v>2112063528.0699999</v>
      </c>
      <c r="C13" s="141">
        <f>SUM(C9:C12)</f>
        <v>974277721.5699991</v>
      </c>
      <c r="D13" s="140">
        <f>SUM(D9:D12)</f>
        <v>3086341249.6399984</v>
      </c>
      <c r="E13" s="15"/>
    </row>
    <row r="14" spans="1:6" ht="18" customHeight="1">
      <c r="A14" s="19" t="s">
        <v>573</v>
      </c>
      <c r="B14" s="11"/>
      <c r="C14" s="11"/>
      <c r="D14" s="12"/>
      <c r="E14" s="15"/>
    </row>
    <row r="15" spans="1:6" ht="18" customHeight="1">
      <c r="A15" s="19" t="s">
        <v>599</v>
      </c>
      <c r="B15" s="11"/>
      <c r="C15" s="11"/>
      <c r="D15" s="12"/>
      <c r="E15" s="15"/>
    </row>
    <row r="16" spans="1:6" ht="18" customHeight="1">
      <c r="A16" s="19" t="s">
        <v>574</v>
      </c>
      <c r="B16" s="11"/>
      <c r="C16" s="11"/>
      <c r="D16" s="12"/>
      <c r="E16" s="15"/>
    </row>
    <row r="17" spans="1:5" ht="18" customHeight="1">
      <c r="A17" s="19" t="s">
        <v>600</v>
      </c>
      <c r="B17" s="11"/>
      <c r="C17" s="11"/>
      <c r="D17" s="12"/>
      <c r="E17" s="15"/>
    </row>
    <row r="18" spans="1:5" ht="18" customHeight="1">
      <c r="A18" s="20" t="s">
        <v>575</v>
      </c>
      <c r="B18" s="139">
        <v>236073782.41999999</v>
      </c>
      <c r="C18" s="139">
        <v>0</v>
      </c>
      <c r="D18" s="140">
        <f>B18+C18</f>
        <v>236073782.41999999</v>
      </c>
      <c r="E18" s="15"/>
    </row>
    <row r="19" spans="1:5" ht="18" customHeight="1">
      <c r="A19" s="20" t="s">
        <v>576</v>
      </c>
      <c r="B19" s="33">
        <v>430729429.22000003</v>
      </c>
      <c r="C19" s="33">
        <v>423817877.13999897</v>
      </c>
      <c r="D19" s="41">
        <f>B19+C19</f>
        <v>854547306.35999894</v>
      </c>
      <c r="E19" s="15"/>
    </row>
    <row r="20" spans="1:5" ht="18" customHeight="1">
      <c r="A20" s="20" t="s">
        <v>577</v>
      </c>
      <c r="B20" s="33">
        <v>108711572.559999</v>
      </c>
      <c r="C20" s="33">
        <v>0</v>
      </c>
      <c r="D20" s="41">
        <f>B20+C20</f>
        <v>108711572.559999</v>
      </c>
      <c r="E20" s="15"/>
    </row>
    <row r="21" spans="1:5" ht="18" customHeight="1">
      <c r="A21" s="20" t="s">
        <v>578</v>
      </c>
      <c r="B21" s="39">
        <v>-142747342.81</v>
      </c>
      <c r="C21" s="35">
        <v>0</v>
      </c>
      <c r="D21" s="47">
        <f>B21+C21</f>
        <v>-142747342.81</v>
      </c>
      <c r="E21" s="15"/>
    </row>
    <row r="22" spans="1:5" ht="18" customHeight="1">
      <c r="A22" s="20" t="s">
        <v>579</v>
      </c>
      <c r="B22" s="141">
        <f>SUM(B18:B21)</f>
        <v>632767441.38999891</v>
      </c>
      <c r="C22" s="141">
        <f>SUM(C18:C21)</f>
        <v>423817877.13999897</v>
      </c>
      <c r="D22" s="140">
        <f>SUM(D18:D21)</f>
        <v>1056585318.5299981</v>
      </c>
      <c r="E22" s="15"/>
    </row>
    <row r="23" spans="1:5" ht="18" customHeight="1">
      <c r="A23" s="7" t="s">
        <v>580</v>
      </c>
      <c r="B23" s="8"/>
      <c r="C23" s="8"/>
      <c r="D23" s="9"/>
    </row>
    <row r="24" spans="1:5" ht="18" customHeight="1">
      <c r="A24" s="20" t="s">
        <v>581</v>
      </c>
      <c r="B24" s="139">
        <v>111788161.58</v>
      </c>
      <c r="C24" s="139">
        <v>2031816.8199999901</v>
      </c>
      <c r="D24" s="140">
        <f t="shared" ref="D24:D38" si="0">B24+C24</f>
        <v>113819978.39999999</v>
      </c>
      <c r="E24" s="15"/>
    </row>
    <row r="25" spans="1:5" ht="18" customHeight="1">
      <c r="A25" s="20" t="s">
        <v>582</v>
      </c>
      <c r="B25" s="40">
        <v>21942131.289999999</v>
      </c>
      <c r="C25" s="40">
        <v>334.94</v>
      </c>
      <c r="D25" s="41">
        <f t="shared" si="0"/>
        <v>21942466.23</v>
      </c>
      <c r="E25" s="15"/>
    </row>
    <row r="26" spans="1:5" ht="18" customHeight="1">
      <c r="A26" s="20" t="s">
        <v>583</v>
      </c>
      <c r="B26" s="40">
        <v>81107441.560000002</v>
      </c>
      <c r="C26" s="40">
        <v>50653449.899999999</v>
      </c>
      <c r="D26" s="41">
        <f t="shared" si="0"/>
        <v>131760891.46000001</v>
      </c>
      <c r="E26" s="15"/>
    </row>
    <row r="27" spans="1:5" ht="18" customHeight="1">
      <c r="A27" s="20" t="s">
        <v>584</v>
      </c>
      <c r="B27" s="40">
        <v>57402808.543301001</v>
      </c>
      <c r="C27" s="40">
        <v>33235009.016699001</v>
      </c>
      <c r="D27" s="41">
        <f t="shared" si="0"/>
        <v>90637817.560000002</v>
      </c>
      <c r="E27" s="15"/>
    </row>
    <row r="28" spans="1:5" ht="18" customHeight="1">
      <c r="A28" s="20" t="s">
        <v>585</v>
      </c>
      <c r="B28" s="40">
        <v>19066648.131421998</v>
      </c>
      <c r="C28" s="40">
        <v>7157144.4185779998</v>
      </c>
      <c r="D28" s="41">
        <f t="shared" si="0"/>
        <v>26223792.549999997</v>
      </c>
      <c r="E28" s="15"/>
    </row>
    <row r="29" spans="1:5" ht="18" customHeight="1">
      <c r="A29" s="20" t="s">
        <v>586</v>
      </c>
      <c r="B29" s="40">
        <v>95554928.959999993</v>
      </c>
      <c r="C29" s="40">
        <v>9162971.3200000003</v>
      </c>
      <c r="D29" s="41">
        <f t="shared" si="0"/>
        <v>104717900.28</v>
      </c>
      <c r="E29" s="15"/>
    </row>
    <row r="30" spans="1:5" ht="18" customHeight="1">
      <c r="A30" s="20" t="s">
        <v>587</v>
      </c>
      <c r="B30" s="40">
        <v>110845303.12394901</v>
      </c>
      <c r="C30" s="40">
        <v>49399020.956050999</v>
      </c>
      <c r="D30" s="41">
        <f t="shared" si="0"/>
        <v>160244324.08000001</v>
      </c>
      <c r="E30" s="15"/>
    </row>
    <row r="31" spans="1:5" ht="18" customHeight="1">
      <c r="A31" s="20" t="s">
        <v>588</v>
      </c>
      <c r="B31" s="40">
        <v>259376341.155489</v>
      </c>
      <c r="C31" s="40">
        <v>113630022.90451001</v>
      </c>
      <c r="D31" s="41">
        <f t="shared" si="0"/>
        <v>373006364.05999899</v>
      </c>
      <c r="E31" s="15"/>
    </row>
    <row r="32" spans="1:5" ht="18" customHeight="1">
      <c r="A32" s="20" t="s">
        <v>589</v>
      </c>
      <c r="B32" s="40">
        <v>45134021.535774</v>
      </c>
      <c r="C32" s="40">
        <v>11828114.9242259</v>
      </c>
      <c r="D32" s="41">
        <f t="shared" si="0"/>
        <v>56962136.459999904</v>
      </c>
      <c r="E32" s="15"/>
    </row>
    <row r="33" spans="1:5" ht="18" customHeight="1">
      <c r="A33" s="20" t="s">
        <v>590</v>
      </c>
      <c r="B33" s="40">
        <v>18343866.16</v>
      </c>
      <c r="C33" s="40">
        <v>0</v>
      </c>
      <c r="D33" s="41">
        <f t="shared" si="0"/>
        <v>18343866.16</v>
      </c>
      <c r="E33" s="15"/>
    </row>
    <row r="34" spans="1:5" ht="18" customHeight="1">
      <c r="A34" s="10" t="s">
        <v>591</v>
      </c>
      <c r="B34" s="40">
        <v>-44427304.520000003</v>
      </c>
      <c r="C34" s="40">
        <v>-45370.199999999903</v>
      </c>
      <c r="D34" s="36">
        <f t="shared" si="0"/>
        <v>-44472674.720000006</v>
      </c>
    </row>
    <row r="35" spans="1:5" ht="18" customHeight="1">
      <c r="A35" s="10" t="s">
        <v>182</v>
      </c>
      <c r="B35" s="40">
        <v>89754424.640000001</v>
      </c>
      <c r="C35" s="40">
        <v>0</v>
      </c>
      <c r="D35" s="36">
        <f t="shared" si="0"/>
        <v>89754424.640000001</v>
      </c>
    </row>
    <row r="36" spans="1:5" ht="18" customHeight="1">
      <c r="A36" s="10" t="s">
        <v>593</v>
      </c>
      <c r="B36" s="40">
        <v>206001642.25608501</v>
      </c>
      <c r="C36" s="40">
        <v>98473336.053914994</v>
      </c>
      <c r="D36" s="36">
        <f t="shared" si="0"/>
        <v>304474978.31</v>
      </c>
    </row>
    <row r="37" spans="1:5" ht="18" customHeight="1">
      <c r="A37" s="10" t="s">
        <v>594</v>
      </c>
      <c r="B37" s="40">
        <v>0</v>
      </c>
      <c r="C37" s="40">
        <v>0</v>
      </c>
      <c r="D37" s="36">
        <f t="shared" si="0"/>
        <v>0</v>
      </c>
    </row>
    <row r="38" spans="1:5" ht="18" customHeight="1">
      <c r="A38" s="10" t="s">
        <v>595</v>
      </c>
      <c r="B38" s="50">
        <v>115914825.72999901</v>
      </c>
      <c r="C38" s="49">
        <v>61700458.299999997</v>
      </c>
      <c r="D38" s="37">
        <f t="shared" si="0"/>
        <v>177615284.02999902</v>
      </c>
    </row>
    <row r="39" spans="1:5" ht="18" customHeight="1">
      <c r="A39" s="7" t="s">
        <v>596</v>
      </c>
      <c r="B39" s="141">
        <f>SUM(B22:B38)</f>
        <v>1820572681.5360181</v>
      </c>
      <c r="C39" s="141">
        <f>SUM(C22:C38)</f>
        <v>861044186.4939779</v>
      </c>
      <c r="D39" s="140">
        <f>SUM(D22:D38)</f>
        <v>2681616868.0299959</v>
      </c>
    </row>
    <row r="40" spans="1:5" ht="18" customHeight="1">
      <c r="A40" s="10"/>
      <c r="B40" s="8"/>
      <c r="C40" s="8"/>
      <c r="D40" s="9"/>
    </row>
    <row r="41" spans="1:5" ht="18" customHeight="1">
      <c r="A41" s="14" t="s">
        <v>597</v>
      </c>
      <c r="B41" s="142">
        <f>B13-B39</f>
        <v>291490846.5339818</v>
      </c>
      <c r="C41" s="142">
        <f>C13-C39</f>
        <v>113233535.07602119</v>
      </c>
      <c r="D41" s="143">
        <f>D13-D39</f>
        <v>404724381.61000252</v>
      </c>
    </row>
    <row r="42" spans="1:5" ht="12" customHeight="1">
      <c r="A42" s="175"/>
      <c r="B42" s="176"/>
      <c r="C42" s="176"/>
      <c r="D42" s="177"/>
      <c r="E42" s="15"/>
    </row>
    <row r="43" spans="1:5" s="15" customFormat="1" ht="18" customHeight="1">
      <c r="A43" s="250" t="s">
        <v>673</v>
      </c>
      <c r="B43" s="251">
        <v>5283575311.4769678</v>
      </c>
      <c r="C43" s="251">
        <v>1680955743.9558582</v>
      </c>
      <c r="D43" s="13"/>
    </row>
    <row r="44" spans="1:5" ht="18" customHeight="1">
      <c r="A44" s="15"/>
      <c r="B44" s="16"/>
    </row>
    <row r="46" spans="1:5" ht="18" customHeight="1">
      <c r="B46" s="17"/>
      <c r="C46" s="17"/>
      <c r="D46" s="17"/>
    </row>
  </sheetData>
  <mergeCells count="3">
    <mergeCell ref="A3:D3"/>
    <mergeCell ref="A5:D5"/>
    <mergeCell ref="A6:D6"/>
  </mergeCells>
  <phoneticPr fontId="10" type="noConversion"/>
  <printOptions horizontalCentered="1"/>
  <pageMargins left="0.25" right="0.25" top="0.52" bottom="0.59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9"/>
  <sheetViews>
    <sheetView tabSelected="1" topLeftCell="A25" zoomScaleNormal="100" workbookViewId="0">
      <selection activeCell="B17" sqref="B17"/>
    </sheetView>
  </sheetViews>
  <sheetFormatPr defaultRowHeight="18" customHeight="1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>
      <c r="A1" s="1" t="s">
        <v>563</v>
      </c>
      <c r="B1" s="25"/>
      <c r="C1" s="25"/>
      <c r="D1" s="25"/>
      <c r="E1" s="25"/>
      <c r="F1" s="25"/>
    </row>
    <row r="2" spans="1:7" ht="18" customHeight="1">
      <c r="A2" s="1" t="s">
        <v>610</v>
      </c>
      <c r="B2" s="25"/>
      <c r="C2" s="25"/>
      <c r="D2" s="25"/>
      <c r="E2" s="25"/>
      <c r="F2" s="25"/>
    </row>
    <row r="3" spans="1:7" ht="18" customHeight="1">
      <c r="A3" s="1" t="str">
        <f>Allocated!A3</f>
        <v>FOR THE 12 MONTHS ENDED MARCH 31, 2015</v>
      </c>
      <c r="B3" s="25"/>
      <c r="C3" s="25"/>
      <c r="D3" s="25"/>
      <c r="E3" s="25"/>
      <c r="F3" s="25"/>
    </row>
    <row r="4" spans="1:7" ht="12" customHeight="1"/>
    <row r="5" spans="1:7" ht="18" customHeight="1">
      <c r="A5" s="3"/>
      <c r="B5" s="42" t="s">
        <v>565</v>
      </c>
      <c r="C5" s="42" t="s">
        <v>566</v>
      </c>
      <c r="D5" s="42" t="s">
        <v>601</v>
      </c>
      <c r="E5" s="42" t="s">
        <v>611</v>
      </c>
      <c r="F5" s="43" t="s">
        <v>567</v>
      </c>
    </row>
    <row r="6" spans="1:7" ht="18" customHeight="1">
      <c r="A6" s="21" t="s">
        <v>604</v>
      </c>
      <c r="B6" s="44"/>
      <c r="C6" s="44"/>
      <c r="D6" s="44"/>
      <c r="E6" s="44"/>
      <c r="F6" s="45"/>
    </row>
    <row r="7" spans="1:7" ht="18" customHeight="1">
      <c r="A7" s="7" t="s">
        <v>598</v>
      </c>
      <c r="B7" s="11"/>
      <c r="C7" s="11"/>
      <c r="D7" s="11"/>
      <c r="E7" s="11"/>
      <c r="F7" s="12"/>
    </row>
    <row r="8" spans="1:7" ht="18" customHeight="1">
      <c r="A8" s="10" t="s">
        <v>568</v>
      </c>
      <c r="B8" s="141">
        <v>1917559610.04</v>
      </c>
      <c r="C8" s="141">
        <v>903540978.98999906</v>
      </c>
      <c r="D8" s="141">
        <v>0</v>
      </c>
      <c r="E8" s="141">
        <v>0</v>
      </c>
      <c r="F8" s="140">
        <f>SUM(B8:E8)</f>
        <v>2821100589.0299988</v>
      </c>
      <c r="G8" s="31"/>
    </row>
    <row r="9" spans="1:7" ht="18" customHeight="1">
      <c r="A9" s="10" t="s">
        <v>569</v>
      </c>
      <c r="B9" s="34">
        <v>324020.179999999</v>
      </c>
      <c r="C9" s="34">
        <v>0</v>
      </c>
      <c r="D9" s="34">
        <v>0</v>
      </c>
      <c r="E9" s="34">
        <v>0</v>
      </c>
      <c r="F9" s="41">
        <f>SUM(B9:E9)</f>
        <v>324020.179999999</v>
      </c>
      <c r="G9" s="31"/>
    </row>
    <row r="10" spans="1:7" ht="18" customHeight="1">
      <c r="A10" s="10" t="s">
        <v>570</v>
      </c>
      <c r="B10" s="34">
        <v>88633819.769999996</v>
      </c>
      <c r="C10" s="34">
        <v>0</v>
      </c>
      <c r="D10" s="34">
        <v>0</v>
      </c>
      <c r="E10" s="34">
        <v>0</v>
      </c>
      <c r="F10" s="41">
        <f>SUM(B10:E10)</f>
        <v>88633819.769999996</v>
      </c>
      <c r="G10" s="31"/>
    </row>
    <row r="11" spans="1:7" ht="18" customHeight="1">
      <c r="A11" s="10" t="s">
        <v>571</v>
      </c>
      <c r="B11" s="39">
        <v>105546078.08</v>
      </c>
      <c r="C11" s="35">
        <v>70736742.579999998</v>
      </c>
      <c r="D11" s="35">
        <v>0</v>
      </c>
      <c r="E11" s="35">
        <v>0</v>
      </c>
      <c r="F11" s="47">
        <f>SUM(B11:E11)</f>
        <v>176282820.66</v>
      </c>
      <c r="G11" s="31"/>
    </row>
    <row r="12" spans="1:7" ht="18" customHeight="1">
      <c r="A12" s="10" t="s">
        <v>572</v>
      </c>
      <c r="B12" s="141">
        <f>SUM(B8:B11)</f>
        <v>2112063528.0699999</v>
      </c>
      <c r="C12" s="141">
        <f>SUM(C8:C11)</f>
        <v>974277721.5699991</v>
      </c>
      <c r="D12" s="141">
        <f>SUM(D8:D11)</f>
        <v>0</v>
      </c>
      <c r="E12" s="141">
        <f>SUM(E8:E11)</f>
        <v>0</v>
      </c>
      <c r="F12" s="140">
        <f>SUM(F8:F11)</f>
        <v>3086341249.6399984</v>
      </c>
      <c r="G12" s="31"/>
    </row>
    <row r="13" spans="1:7" ht="18" customHeight="1">
      <c r="A13" s="7" t="s">
        <v>573</v>
      </c>
      <c r="B13" s="11"/>
      <c r="C13" s="11"/>
      <c r="D13" s="11"/>
      <c r="E13" s="11"/>
      <c r="F13" s="12"/>
      <c r="G13" s="31"/>
    </row>
    <row r="14" spans="1:7" ht="18" customHeight="1">
      <c r="A14" s="7" t="s">
        <v>599</v>
      </c>
      <c r="B14" s="11"/>
      <c r="C14" s="11"/>
      <c r="D14" s="11"/>
      <c r="E14" s="11"/>
      <c r="F14" s="12"/>
      <c r="G14" s="31"/>
    </row>
    <row r="15" spans="1:7" ht="18" customHeight="1">
      <c r="A15" s="7" t="s">
        <v>574</v>
      </c>
      <c r="B15" s="11"/>
      <c r="C15" s="11"/>
      <c r="D15" s="11"/>
      <c r="E15" s="11"/>
      <c r="F15" s="12"/>
      <c r="G15" s="31"/>
    </row>
    <row r="16" spans="1:7" ht="18" customHeight="1">
      <c r="A16" s="7" t="s">
        <v>600</v>
      </c>
      <c r="B16" s="11"/>
      <c r="C16" s="11"/>
      <c r="D16" s="11"/>
      <c r="E16" s="11"/>
      <c r="F16" s="12"/>
      <c r="G16" s="31"/>
    </row>
    <row r="17" spans="1:7" ht="18" customHeight="1">
      <c r="A17" s="10" t="s">
        <v>575</v>
      </c>
      <c r="B17" s="141">
        <v>236073782.41999999</v>
      </c>
      <c r="C17" s="141">
        <v>0</v>
      </c>
      <c r="D17" s="141">
        <v>0</v>
      </c>
      <c r="E17" s="141">
        <v>0</v>
      </c>
      <c r="F17" s="140">
        <f>SUM(B17:E17)</f>
        <v>236073782.41999999</v>
      </c>
      <c r="G17" s="31"/>
    </row>
    <row r="18" spans="1:7" ht="18" customHeight="1">
      <c r="A18" s="10" t="s">
        <v>576</v>
      </c>
      <c r="B18" s="34">
        <v>430729429.22000003</v>
      </c>
      <c r="C18" s="34">
        <v>423817877.13999897</v>
      </c>
      <c r="D18" s="34">
        <v>0</v>
      </c>
      <c r="E18" s="34">
        <v>0</v>
      </c>
      <c r="F18" s="41">
        <f>SUM(B18:E18)</f>
        <v>854547306.35999894</v>
      </c>
      <c r="G18" s="31"/>
    </row>
    <row r="19" spans="1:7" ht="18" customHeight="1">
      <c r="A19" s="10" t="s">
        <v>577</v>
      </c>
      <c r="B19" s="34">
        <v>108711572.559999</v>
      </c>
      <c r="C19" s="34">
        <v>0</v>
      </c>
      <c r="D19" s="34">
        <v>0</v>
      </c>
      <c r="E19" s="34">
        <v>0</v>
      </c>
      <c r="F19" s="41">
        <f>SUM(B19:E19)</f>
        <v>108711572.559999</v>
      </c>
      <c r="G19" s="31"/>
    </row>
    <row r="20" spans="1:7" ht="18" customHeight="1">
      <c r="A20" s="10" t="s">
        <v>578</v>
      </c>
      <c r="B20" s="39">
        <v>-142747342.81</v>
      </c>
      <c r="C20" s="35">
        <v>0</v>
      </c>
      <c r="D20" s="35">
        <v>0</v>
      </c>
      <c r="E20" s="35">
        <v>0</v>
      </c>
      <c r="F20" s="47">
        <f>SUM(B20:E20)</f>
        <v>-142747342.81</v>
      </c>
      <c r="G20" s="31"/>
    </row>
    <row r="21" spans="1:7" ht="18" customHeight="1">
      <c r="A21" s="10" t="s">
        <v>579</v>
      </c>
      <c r="B21" s="141">
        <f>SUM(B17:B20)</f>
        <v>632767441.38999891</v>
      </c>
      <c r="C21" s="141">
        <f>SUM(C17:C20)</f>
        <v>423817877.13999897</v>
      </c>
      <c r="D21" s="141">
        <f>SUM(D17:D20)</f>
        <v>0</v>
      </c>
      <c r="E21" s="141">
        <f>SUM(E17:E20)</f>
        <v>0</v>
      </c>
      <c r="F21" s="140">
        <f>SUM(F17:F20)</f>
        <v>1056585318.5299981</v>
      </c>
      <c r="G21" s="31"/>
    </row>
    <row r="22" spans="1:7" ht="18" customHeight="1">
      <c r="A22" s="7" t="s">
        <v>580</v>
      </c>
      <c r="B22" s="11"/>
      <c r="C22" s="11"/>
      <c r="D22" s="11"/>
      <c r="E22" s="11"/>
      <c r="F22" s="12"/>
      <c r="G22" s="31"/>
    </row>
    <row r="23" spans="1:7" ht="18" customHeight="1">
      <c r="A23" s="10" t="s">
        <v>581</v>
      </c>
      <c r="B23" s="141">
        <v>111788161.58</v>
      </c>
      <c r="C23" s="141">
        <v>2031816.8199999901</v>
      </c>
      <c r="D23" s="141">
        <v>0</v>
      </c>
      <c r="E23" s="141">
        <v>0</v>
      </c>
      <c r="F23" s="140">
        <f t="shared" ref="F23:F37" si="0">SUM(B23:E23)</f>
        <v>113819978.39999999</v>
      </c>
      <c r="G23" s="31"/>
    </row>
    <row r="24" spans="1:7" ht="18" customHeight="1">
      <c r="A24" s="10" t="s">
        <v>582</v>
      </c>
      <c r="B24" s="38">
        <v>21942131.289999999</v>
      </c>
      <c r="C24" s="11">
        <v>334.94</v>
      </c>
      <c r="D24" s="34">
        <v>0</v>
      </c>
      <c r="E24" s="34">
        <v>0</v>
      </c>
      <c r="F24" s="41">
        <f t="shared" si="0"/>
        <v>21942466.23</v>
      </c>
      <c r="G24" s="31"/>
    </row>
    <row r="25" spans="1:7" ht="18" customHeight="1">
      <c r="A25" s="10" t="s">
        <v>583</v>
      </c>
      <c r="B25" s="38">
        <v>81107441.560000002</v>
      </c>
      <c r="C25" s="11">
        <v>50653449.899999999</v>
      </c>
      <c r="D25" s="34">
        <v>0</v>
      </c>
      <c r="E25" s="34">
        <v>0</v>
      </c>
      <c r="F25" s="41">
        <f t="shared" si="0"/>
        <v>131760891.46000001</v>
      </c>
      <c r="G25" s="31"/>
    </row>
    <row r="26" spans="1:7" ht="18" customHeight="1">
      <c r="A26" s="20" t="s">
        <v>584</v>
      </c>
      <c r="B26" s="38">
        <v>39478522.640000001</v>
      </c>
      <c r="C26" s="11">
        <v>20480822.32</v>
      </c>
      <c r="D26" s="11">
        <v>30678472.600000001</v>
      </c>
      <c r="E26" s="34">
        <v>0</v>
      </c>
      <c r="F26" s="41">
        <f t="shared" si="0"/>
        <v>90637817.560000002</v>
      </c>
      <c r="G26" s="31"/>
    </row>
    <row r="27" spans="1:7" ht="18" customHeight="1">
      <c r="A27" s="10" t="s">
        <v>585</v>
      </c>
      <c r="B27" s="38">
        <v>17359480.599999901</v>
      </c>
      <c r="C27" s="11">
        <v>5938266.3499999996</v>
      </c>
      <c r="D27" s="11">
        <v>2926045.6</v>
      </c>
      <c r="E27" s="34">
        <v>0</v>
      </c>
      <c r="F27" s="41">
        <f t="shared" si="0"/>
        <v>26223792.5499999</v>
      </c>
      <c r="G27" s="31"/>
    </row>
    <row r="28" spans="1:7" ht="18" customHeight="1">
      <c r="A28" s="10" t="s">
        <v>586</v>
      </c>
      <c r="B28" s="38">
        <v>95554928.959999993</v>
      </c>
      <c r="C28" s="11">
        <v>9162971.3200000003</v>
      </c>
      <c r="D28" s="34">
        <v>0</v>
      </c>
      <c r="E28" s="34">
        <v>0</v>
      </c>
      <c r="F28" s="41">
        <f t="shared" si="0"/>
        <v>104717900.28</v>
      </c>
      <c r="G28" s="31"/>
    </row>
    <row r="29" spans="1:7" ht="18" customHeight="1">
      <c r="A29" s="20" t="s">
        <v>587</v>
      </c>
      <c r="B29" s="38">
        <v>43066440.369999997</v>
      </c>
      <c r="C29" s="11">
        <v>17007346.929999899</v>
      </c>
      <c r="D29" s="11">
        <v>100170536.78</v>
      </c>
      <c r="E29" s="34">
        <v>0</v>
      </c>
      <c r="F29" s="41">
        <f t="shared" si="0"/>
        <v>160244324.07999989</v>
      </c>
      <c r="G29" s="31"/>
    </row>
    <row r="30" spans="1:7" ht="18" customHeight="1">
      <c r="A30" s="10" t="s">
        <v>588</v>
      </c>
      <c r="B30" s="38">
        <v>244685394.449999</v>
      </c>
      <c r="C30" s="11">
        <v>106753469.33</v>
      </c>
      <c r="D30" s="11">
        <v>21567500.279999901</v>
      </c>
      <c r="E30" s="34">
        <v>0</v>
      </c>
      <c r="F30" s="41">
        <f t="shared" si="0"/>
        <v>373006364.05999893</v>
      </c>
      <c r="G30" s="31"/>
    </row>
    <row r="31" spans="1:7" ht="18" customHeight="1">
      <c r="A31" s="10" t="s">
        <v>589</v>
      </c>
      <c r="B31" s="38">
        <v>24882910.41</v>
      </c>
      <c r="C31" s="11">
        <v>2351464.58</v>
      </c>
      <c r="D31" s="11">
        <v>29727761.469999999</v>
      </c>
      <c r="E31" s="34">
        <v>0</v>
      </c>
      <c r="F31" s="41">
        <f t="shared" si="0"/>
        <v>56962136.460000001</v>
      </c>
      <c r="G31" s="31"/>
    </row>
    <row r="32" spans="1:7" ht="18" customHeight="1">
      <c r="A32" s="10" t="s">
        <v>590</v>
      </c>
      <c r="B32" s="38">
        <v>18343866.16</v>
      </c>
      <c r="C32" s="34">
        <v>0</v>
      </c>
      <c r="D32" s="34">
        <v>0</v>
      </c>
      <c r="E32" s="34">
        <v>0</v>
      </c>
      <c r="F32" s="41">
        <f t="shared" si="0"/>
        <v>18343866.16</v>
      </c>
      <c r="G32" s="31"/>
    </row>
    <row r="33" spans="1:8" ht="18" customHeight="1">
      <c r="A33" s="20" t="s">
        <v>591</v>
      </c>
      <c r="B33" s="38">
        <v>-44427304.520000003</v>
      </c>
      <c r="C33" s="11">
        <v>-45370.199999999903</v>
      </c>
      <c r="D33" s="34">
        <v>0</v>
      </c>
      <c r="E33" s="34">
        <v>0</v>
      </c>
      <c r="F33" s="41">
        <f t="shared" si="0"/>
        <v>-44472674.720000006</v>
      </c>
      <c r="G33" s="31"/>
    </row>
    <row r="34" spans="1:8" ht="18" customHeight="1">
      <c r="A34" s="10" t="s">
        <v>182</v>
      </c>
      <c r="B34" s="38">
        <v>89754424.640000001</v>
      </c>
      <c r="C34" s="34">
        <v>0</v>
      </c>
      <c r="D34" s="34">
        <v>0</v>
      </c>
      <c r="E34" s="34">
        <v>0</v>
      </c>
      <c r="F34" s="41">
        <f t="shared" si="0"/>
        <v>89754424.640000001</v>
      </c>
      <c r="G34" s="31"/>
    </row>
    <row r="35" spans="1:8" ht="18" customHeight="1">
      <c r="A35" s="10" t="s">
        <v>593</v>
      </c>
      <c r="B35" s="38">
        <v>202480122.34999999</v>
      </c>
      <c r="C35" s="11">
        <v>96836232.309999898</v>
      </c>
      <c r="D35" s="11">
        <v>5158623.6500000004</v>
      </c>
      <c r="E35" s="34">
        <v>0</v>
      </c>
      <c r="F35" s="41">
        <f t="shared" si="0"/>
        <v>304474978.30999988</v>
      </c>
      <c r="G35" s="31"/>
    </row>
    <row r="36" spans="1:8" ht="18" customHeight="1">
      <c r="A36" s="10" t="s">
        <v>594</v>
      </c>
      <c r="B36" s="34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>
      <c r="A37" s="10" t="s">
        <v>595</v>
      </c>
      <c r="B37" s="39">
        <v>115891032.72999901</v>
      </c>
      <c r="C37" s="46">
        <v>61689251.299999997</v>
      </c>
      <c r="D37" s="46">
        <v>35000</v>
      </c>
      <c r="E37" s="35">
        <v>0</v>
      </c>
      <c r="F37" s="47">
        <f t="shared" si="0"/>
        <v>177615284.02999902</v>
      </c>
      <c r="G37" s="31"/>
    </row>
    <row r="38" spans="1:8" ht="18" customHeight="1">
      <c r="A38" s="7" t="s">
        <v>596</v>
      </c>
      <c r="B38" s="141">
        <f>SUM(B21:B37)</f>
        <v>1694674994.6099973</v>
      </c>
      <c r="C38" s="141">
        <f>SUM(C21:C37)</f>
        <v>796677933.03999877</v>
      </c>
      <c r="D38" s="141">
        <f>SUM(D21:D37)</f>
        <v>190263940.37999991</v>
      </c>
      <c r="E38" s="141">
        <f>SUM(E21:E37)</f>
        <v>0</v>
      </c>
      <c r="F38" s="140">
        <f>SUM(F21:F37)</f>
        <v>2681616868.0299959</v>
      </c>
      <c r="G38" s="31"/>
    </row>
    <row r="39" spans="1:8" ht="12" customHeight="1">
      <c r="A39" s="10"/>
      <c r="B39" s="11"/>
      <c r="C39" s="11"/>
      <c r="D39" s="11"/>
      <c r="E39" s="11"/>
      <c r="F39" s="12"/>
      <c r="G39" s="31"/>
    </row>
    <row r="40" spans="1:8" ht="18" customHeight="1">
      <c r="A40" s="14" t="s">
        <v>597</v>
      </c>
      <c r="B40" s="111">
        <f>B12-B38</f>
        <v>417388533.46000266</v>
      </c>
      <c r="C40" s="111">
        <f>C12-C38</f>
        <v>177599788.53000033</v>
      </c>
      <c r="D40" s="111">
        <f>D12-D38</f>
        <v>-190263940.37999991</v>
      </c>
      <c r="E40" s="111">
        <f>E12-E38</f>
        <v>0</v>
      </c>
      <c r="F40" s="112">
        <f>F12-F38</f>
        <v>404724381.61000252</v>
      </c>
      <c r="G40" s="31"/>
      <c r="H40" s="72"/>
    </row>
    <row r="41" spans="1:8" ht="13.5" customHeight="1">
      <c r="A41" s="10"/>
      <c r="B41" s="11"/>
      <c r="C41" s="11"/>
      <c r="D41" s="11"/>
      <c r="E41" s="11"/>
      <c r="F41" s="12"/>
      <c r="G41" s="31"/>
    </row>
    <row r="42" spans="1:8" ht="18" customHeight="1">
      <c r="A42" s="14" t="s">
        <v>612</v>
      </c>
      <c r="B42" s="11"/>
      <c r="C42" s="11"/>
      <c r="D42" s="11"/>
      <c r="E42" s="11"/>
      <c r="F42" s="12"/>
      <c r="G42" s="31"/>
    </row>
    <row r="43" spans="1:8" ht="18" customHeight="1">
      <c r="A43" s="10" t="s">
        <v>606</v>
      </c>
      <c r="B43" s="141">
        <v>0</v>
      </c>
      <c r="C43" s="141">
        <v>0</v>
      </c>
      <c r="D43" s="141">
        <v>0</v>
      </c>
      <c r="E43" s="141">
        <v>-98007943.650000006</v>
      </c>
      <c r="F43" s="140">
        <f>SUM(B43:E43)</f>
        <v>-98007943.650000006</v>
      </c>
      <c r="G43" s="31"/>
    </row>
    <row r="44" spans="1:8" ht="18" customHeight="1">
      <c r="A44" s="144" t="s">
        <v>607</v>
      </c>
      <c r="B44" s="38">
        <v>0</v>
      </c>
      <c r="C44" s="34">
        <v>0</v>
      </c>
      <c r="D44" s="34">
        <v>0</v>
      </c>
      <c r="E44" s="34">
        <v>258101170.33999997</v>
      </c>
      <c r="F44" s="41">
        <f>SUM(B44:E44)</f>
        <v>258101170.33999997</v>
      </c>
      <c r="G44" s="31"/>
    </row>
    <row r="45" spans="1:8" ht="18" customHeight="1">
      <c r="A45" s="144" t="s">
        <v>608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>
      <c r="A46" s="14" t="s">
        <v>609</v>
      </c>
      <c r="B46" s="141">
        <f>SUM(B43:B45)</f>
        <v>0</v>
      </c>
      <c r="C46" s="141">
        <f>SUM(C43:C45)</f>
        <v>0</v>
      </c>
      <c r="D46" s="141">
        <f>SUM(D43:D45)</f>
        <v>0</v>
      </c>
      <c r="E46" s="141">
        <f>SUM(E43:E45)</f>
        <v>160093226.68999997</v>
      </c>
      <c r="F46" s="140">
        <f>SUM(F43:F45)</f>
        <v>160093226.68999997</v>
      </c>
      <c r="G46" s="31"/>
    </row>
    <row r="47" spans="1:8" ht="18" customHeight="1">
      <c r="A47" s="10"/>
      <c r="B47" s="11"/>
      <c r="C47" s="11"/>
      <c r="D47" s="11"/>
      <c r="E47" s="11"/>
      <c r="F47" s="12"/>
      <c r="G47" s="31"/>
    </row>
    <row r="48" spans="1:8" ht="18" customHeight="1">
      <c r="A48" s="22" t="s">
        <v>613</v>
      </c>
      <c r="B48" s="145">
        <f>B40-B46</f>
        <v>417388533.46000266</v>
      </c>
      <c r="C48" s="145">
        <f>C40-C46</f>
        <v>177599788.53000033</v>
      </c>
      <c r="D48" s="145">
        <f>D40-D46</f>
        <v>-190263940.37999991</v>
      </c>
      <c r="E48" s="145">
        <f>E40-E46</f>
        <v>-160093226.68999997</v>
      </c>
      <c r="F48" s="146">
        <f>F40-F46</f>
        <v>244631154.92000255</v>
      </c>
      <c r="G48" s="31"/>
    </row>
    <row r="49" spans="1:7" ht="9.9" customHeight="1">
      <c r="A49" s="23"/>
      <c r="B49" s="28"/>
      <c r="C49" s="28"/>
      <c r="D49" s="28"/>
      <c r="E49" s="28"/>
      <c r="F49" s="48"/>
      <c r="G49" s="31"/>
    </row>
    <row r="50" spans="1:7" ht="18" customHeight="1">
      <c r="G50" s="31"/>
    </row>
    <row r="51" spans="1:7" ht="18" customHeight="1">
      <c r="G51" s="31"/>
    </row>
    <row r="52" spans="1:7" ht="18" customHeight="1">
      <c r="G52" s="31"/>
    </row>
    <row r="53" spans="1:7" ht="18" customHeight="1">
      <c r="G53" s="31"/>
    </row>
    <row r="54" spans="1:7" ht="18" customHeight="1">
      <c r="G54" s="31"/>
    </row>
    <row r="55" spans="1:7" ht="18" customHeight="1">
      <c r="G55" s="31"/>
    </row>
    <row r="56" spans="1:7" ht="18" customHeight="1">
      <c r="G56" s="31"/>
    </row>
    <row r="57" spans="1:7" ht="18" customHeight="1">
      <c r="G57" s="31"/>
    </row>
    <row r="58" spans="1:7" ht="18" customHeight="1">
      <c r="G58" s="31"/>
    </row>
    <row r="59" spans="1:7" ht="18" customHeight="1">
      <c r="G59" s="31"/>
    </row>
    <row r="60" spans="1:7" ht="18" customHeight="1">
      <c r="G60" s="31"/>
    </row>
    <row r="61" spans="1:7" ht="18" customHeight="1">
      <c r="G61" s="31"/>
    </row>
    <row r="62" spans="1:7" ht="18" customHeight="1">
      <c r="G62" s="31"/>
    </row>
    <row r="63" spans="1:7" ht="18" customHeight="1">
      <c r="G63" s="31"/>
    </row>
    <row r="64" spans="1:7" ht="18" customHeight="1">
      <c r="G64" s="31"/>
    </row>
    <row r="65" spans="7:7" ht="18" customHeight="1">
      <c r="G65" s="31"/>
    </row>
    <row r="66" spans="7:7" ht="18" customHeight="1">
      <c r="G66" s="31"/>
    </row>
    <row r="67" spans="7:7" ht="18" customHeight="1">
      <c r="G67" s="31"/>
    </row>
    <row r="68" spans="7:7" ht="18" customHeight="1">
      <c r="G68" s="31"/>
    </row>
    <row r="69" spans="7:7" ht="18" customHeight="1">
      <c r="G69" s="31"/>
    </row>
  </sheetData>
  <phoneticPr fontId="1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>
      <c r="A1" s="24" t="s">
        <v>563</v>
      </c>
      <c r="B1" s="25"/>
      <c r="C1" s="25"/>
      <c r="D1" s="25"/>
      <c r="E1" s="25"/>
      <c r="H1" s="24"/>
    </row>
    <row r="2" spans="1:10" ht="15" customHeight="1">
      <c r="A2" s="24" t="s">
        <v>614</v>
      </c>
      <c r="B2" s="25"/>
      <c r="C2" s="25"/>
      <c r="D2" s="25"/>
      <c r="E2" s="25"/>
      <c r="H2" s="24"/>
    </row>
    <row r="3" spans="1:10" ht="15" customHeight="1">
      <c r="A3" s="24" t="str">
        <f>Allocated!A3</f>
        <v>FOR THE 12 MONTHS ENDED MARCH 31, 2015</v>
      </c>
      <c r="B3" s="25"/>
      <c r="C3" s="25"/>
      <c r="D3" s="25"/>
      <c r="E3" s="25"/>
      <c r="H3" s="24"/>
    </row>
    <row r="4" spans="1:10" ht="4.5" customHeight="1">
      <c r="A4" s="15"/>
      <c r="B4" s="15"/>
      <c r="C4" s="15"/>
      <c r="D4" s="15"/>
      <c r="E4" s="15"/>
      <c r="H4" s="15"/>
    </row>
    <row r="5" spans="1:10" ht="11.25" customHeight="1">
      <c r="A5" s="157" t="s">
        <v>615</v>
      </c>
      <c r="B5" s="158" t="s">
        <v>565</v>
      </c>
      <c r="C5" s="158" t="s">
        <v>566</v>
      </c>
      <c r="D5" s="158" t="s">
        <v>601</v>
      </c>
      <c r="E5" s="158" t="s">
        <v>567</v>
      </c>
      <c r="H5" s="26"/>
    </row>
    <row r="6" spans="1:10" ht="15" customHeight="1">
      <c r="A6" s="76" t="s">
        <v>604</v>
      </c>
      <c r="B6" s="77"/>
      <c r="C6" s="77"/>
      <c r="D6" s="77"/>
      <c r="E6" s="77"/>
      <c r="H6" s="76"/>
      <c r="I6" s="154" t="e">
        <f>SUM(I9:I320)</f>
        <v>#REF!</v>
      </c>
      <c r="J6" s="154" t="e">
        <f>SUM(J9:J320)</f>
        <v>#REF!</v>
      </c>
    </row>
    <row r="7" spans="1:10" ht="15" customHeight="1">
      <c r="A7" s="78" t="s">
        <v>616</v>
      </c>
      <c r="B7" s="77"/>
      <c r="C7" s="77"/>
      <c r="D7" s="77"/>
      <c r="E7" s="77"/>
      <c r="H7" s="78"/>
      <c r="I7" s="73"/>
      <c r="J7" s="73"/>
    </row>
    <row r="8" spans="1:10" ht="15" customHeight="1">
      <c r="A8" s="79" t="s">
        <v>568</v>
      </c>
      <c r="B8" s="80"/>
      <c r="C8" s="80"/>
      <c r="D8" s="80"/>
      <c r="E8" s="80"/>
      <c r="H8" s="81" t="str">
        <f>Detail!A6</f>
        <v xml:space="preserve">     2 - SALES TO CUSTOMERS</v>
      </c>
    </row>
    <row r="9" spans="1:10" ht="15" customHeight="1">
      <c r="A9" s="81" t="s">
        <v>617</v>
      </c>
      <c r="B9" s="82">
        <f>Detail!B7</f>
        <v>963211557</v>
      </c>
      <c r="C9" s="82">
        <f>Detail!C7</f>
        <v>0</v>
      </c>
      <c r="D9" s="82">
        <f>Detail!D7</f>
        <v>0</v>
      </c>
      <c r="E9" s="82">
        <f>SUM(B9:D9)</f>
        <v>963211557</v>
      </c>
      <c r="G9" s="31"/>
      <c r="H9" s="81" t="str">
        <f>Detail!A7</f>
        <v xml:space="preserve">          (2) 440 - Electric Residential Sales</v>
      </c>
      <c r="I9" s="153">
        <f>C9-Detail!C7</f>
        <v>0</v>
      </c>
      <c r="J9" s="153">
        <f>D9-Detail!D7</f>
        <v>0</v>
      </c>
    </row>
    <row r="10" spans="1:10" ht="15" customHeight="1">
      <c r="A10" s="81" t="s">
        <v>618</v>
      </c>
      <c r="B10" s="82">
        <f>Detail!B8</f>
        <v>941499287.19999897</v>
      </c>
      <c r="C10" s="82">
        <f>Detail!C8</f>
        <v>0</v>
      </c>
      <c r="D10" s="82">
        <f>Detail!D8</f>
        <v>0</v>
      </c>
      <c r="E10" s="82">
        <f t="shared" ref="E10:E17" si="0">SUM(B10:D10)</f>
        <v>941499287.19999897</v>
      </c>
      <c r="G10" s="31"/>
      <c r="H10" s="81" t="str">
        <f>Detail!A8</f>
        <v xml:space="preserve">          (2) 442 - Electric Commercial &amp; Industrial Sales</v>
      </c>
      <c r="I10" s="153">
        <f>C10-Detail!C8</f>
        <v>0</v>
      </c>
      <c r="J10" s="153">
        <f>D10-Detail!D8</f>
        <v>0</v>
      </c>
    </row>
    <row r="11" spans="1:10" ht="15" customHeight="1">
      <c r="A11" s="81" t="s">
        <v>619</v>
      </c>
      <c r="B11" s="82">
        <f>Detail!B9</f>
        <v>18883064.43</v>
      </c>
      <c r="C11" s="82">
        <f>Detail!C9</f>
        <v>0</v>
      </c>
      <c r="D11" s="82">
        <f>Detail!D9</f>
        <v>0</v>
      </c>
      <c r="E11" s="82">
        <f t="shared" si="0"/>
        <v>18883064.43</v>
      </c>
      <c r="G11" s="31"/>
      <c r="H11" s="83" t="str">
        <f>Detail!A9</f>
        <v xml:space="preserve">          (2) 444 - Public Street &amp; Highway Lighting</v>
      </c>
      <c r="I11" s="153">
        <f>C11-Detail!C9</f>
        <v>0</v>
      </c>
      <c r="J11" s="153">
        <f>D11-Detail!D9</f>
        <v>0</v>
      </c>
    </row>
    <row r="12" spans="1:10" ht="15" customHeight="1">
      <c r="A12" s="83" t="s">
        <v>620</v>
      </c>
      <c r="B12" s="82">
        <f>Detail!B10</f>
        <v>0</v>
      </c>
      <c r="C12" s="82">
        <f>Detail!C10</f>
        <v>0</v>
      </c>
      <c r="D12" s="82">
        <f>Detail!D10</f>
        <v>0</v>
      </c>
      <c r="E12" s="82">
        <f t="shared" si="0"/>
        <v>0</v>
      </c>
      <c r="G12" s="31"/>
      <c r="H12" s="83" t="str">
        <f>Detail!A10</f>
        <v xml:space="preserve">          (2) 456 - Other Electric Revenues - Conservation</v>
      </c>
      <c r="I12" s="153">
        <f>C12-Detail!C10</f>
        <v>0</v>
      </c>
      <c r="J12" s="153">
        <f>D12-Detail!D10</f>
        <v>0</v>
      </c>
    </row>
    <row r="13" spans="1:10" ht="15" customHeight="1">
      <c r="A13" s="83" t="s">
        <v>621</v>
      </c>
      <c r="B13" s="82">
        <f>Detail!B11</f>
        <v>-12345707.3699999</v>
      </c>
      <c r="C13" s="82">
        <f>Detail!C11</f>
        <v>0</v>
      </c>
      <c r="D13" s="82">
        <f>Detail!D11</f>
        <v>0</v>
      </c>
      <c r="E13" s="82">
        <f t="shared" si="0"/>
        <v>-12345707.3699999</v>
      </c>
      <c r="G13" s="31"/>
      <c r="H13" s="83" t="str">
        <f>Detail!A11</f>
        <v xml:space="preserve">          (2) 456 - Other Electric Revenues - Unbilled</v>
      </c>
      <c r="I13" s="153">
        <f>C13-Detail!C11</f>
        <v>0</v>
      </c>
      <c r="J13" s="153">
        <f>D13-Detail!D11</f>
        <v>0</v>
      </c>
    </row>
    <row r="14" spans="1:10" ht="15" customHeight="1">
      <c r="A14" s="83" t="s">
        <v>622</v>
      </c>
      <c r="B14" s="82">
        <f>Detail!B12</f>
        <v>6311408.7800000003</v>
      </c>
      <c r="C14" s="82">
        <f>Detail!C12</f>
        <v>0</v>
      </c>
      <c r="D14" s="82">
        <f>Detail!D12</f>
        <v>0</v>
      </c>
      <c r="E14" s="82">
        <f t="shared" si="0"/>
        <v>6311408.7800000003</v>
      </c>
      <c r="G14" s="31"/>
      <c r="H14" s="81" t="str">
        <f>Detail!A12</f>
        <v xml:space="preserve">          (2) 456 - Other Electric Revenues</v>
      </c>
      <c r="I14" s="153">
        <f>C14-Detail!C12</f>
        <v>0</v>
      </c>
      <c r="J14" s="153">
        <f>D14-Detail!D12</f>
        <v>0</v>
      </c>
    </row>
    <row r="15" spans="1:10" ht="15" customHeight="1">
      <c r="A15" s="81" t="s">
        <v>623</v>
      </c>
      <c r="B15" s="82">
        <f>Detail!B13</f>
        <v>0</v>
      </c>
      <c r="C15" s="82">
        <f>Detail!C13</f>
        <v>595602439.76999998</v>
      </c>
      <c r="D15" s="82">
        <f>Detail!D13</f>
        <v>0</v>
      </c>
      <c r="E15" s="82">
        <f t="shared" si="0"/>
        <v>595602439.76999998</v>
      </c>
      <c r="G15" s="31"/>
      <c r="H15" s="81" t="str">
        <f>Detail!A13</f>
        <v xml:space="preserve">          (2) 480 - Gas Residential Sales</v>
      </c>
      <c r="I15" s="153">
        <f>C15-Detail!C13</f>
        <v>0</v>
      </c>
      <c r="J15" s="153">
        <f>D15-Detail!D13</f>
        <v>0</v>
      </c>
    </row>
    <row r="16" spans="1:10" ht="15" customHeight="1">
      <c r="A16" s="81" t="s">
        <v>624</v>
      </c>
      <c r="B16" s="82">
        <f>Detail!B14</f>
        <v>0</v>
      </c>
      <c r="C16" s="82">
        <f>Detail!C14</f>
        <v>290524154.04000002</v>
      </c>
      <c r="D16" s="82">
        <f>Detail!D14</f>
        <v>0</v>
      </c>
      <c r="E16" s="82">
        <f t="shared" si="0"/>
        <v>290524154.04000002</v>
      </c>
      <c r="G16" s="31"/>
      <c r="H16" s="81" t="str">
        <f>Detail!A14</f>
        <v xml:space="preserve">          (2) 481 - Gas Commercial &amp; Industrial Sales</v>
      </c>
      <c r="I16" s="153">
        <f>C16-Detail!C14</f>
        <v>0</v>
      </c>
      <c r="J16" s="153">
        <f>D16-Detail!D14</f>
        <v>0</v>
      </c>
    </row>
    <row r="17" spans="1:10" ht="15" customHeight="1">
      <c r="A17" s="81" t="s">
        <v>625</v>
      </c>
      <c r="B17" s="84">
        <f>Detail!B15</f>
        <v>0</v>
      </c>
      <c r="C17" s="84">
        <f>Detail!C15</f>
        <v>17414385.18</v>
      </c>
      <c r="D17" s="84">
        <f>Detail!D15</f>
        <v>0</v>
      </c>
      <c r="E17" s="84">
        <f t="shared" si="0"/>
        <v>17414385.18</v>
      </c>
      <c r="G17" s="31"/>
      <c r="H17" s="81" t="str">
        <f>Detail!A15</f>
        <v xml:space="preserve">          (2) 489 - Rev From Transportation Of Gas To Others</v>
      </c>
      <c r="I17" s="153">
        <f>C17-Detail!C15</f>
        <v>0</v>
      </c>
      <c r="J17" s="153">
        <f>D17-Detail!D15</f>
        <v>0</v>
      </c>
    </row>
    <row r="18" spans="1:10" ht="15" customHeight="1">
      <c r="A18" s="81" t="s">
        <v>626</v>
      </c>
      <c r="B18" s="85">
        <f>SUM(B9:B17)</f>
        <v>1917559610.039999</v>
      </c>
      <c r="C18" s="85">
        <f>SUM(C9:C17)</f>
        <v>903540978.98999989</v>
      </c>
      <c r="D18" s="85">
        <f>SUM(D9:D17)</f>
        <v>0</v>
      </c>
      <c r="E18" s="85">
        <f>SUM(E9:E17)</f>
        <v>2821100589.0299988</v>
      </c>
      <c r="G18" s="31"/>
      <c r="H18" s="79" t="str">
        <f>Detail!A16</f>
        <v xml:space="preserve">               (2) SUBTOTAL</v>
      </c>
      <c r="I18" s="153">
        <f>C18-Detail!C16</f>
        <v>0</v>
      </c>
      <c r="J18" s="153">
        <f>D18-Detail!D16</f>
        <v>0</v>
      </c>
    </row>
    <row r="19" spans="1:10" ht="15" customHeight="1">
      <c r="A19" s="79" t="s">
        <v>569</v>
      </c>
      <c r="B19" s="80"/>
      <c r="C19" s="80"/>
      <c r="D19" s="80"/>
      <c r="E19" s="80"/>
      <c r="G19" s="31"/>
      <c r="H19" s="81" t="str">
        <f>Detail!A17</f>
        <v xml:space="preserve">     3 - SALES FOR RESALE-FIRM</v>
      </c>
      <c r="I19" s="153">
        <f>C19-Detail!C17</f>
        <v>0</v>
      </c>
      <c r="J19" s="153">
        <f>D19-Detail!D17</f>
        <v>0</v>
      </c>
    </row>
    <row r="20" spans="1:10" ht="15" customHeight="1">
      <c r="A20" s="81" t="s">
        <v>627</v>
      </c>
      <c r="B20" s="84">
        <f>Detail!B18</f>
        <v>324020.179999999</v>
      </c>
      <c r="C20" s="84">
        <f>Detail!C18</f>
        <v>0</v>
      </c>
      <c r="D20" s="84">
        <f>Detail!D18</f>
        <v>0</v>
      </c>
      <c r="E20" s="84">
        <f>SUM(B20:D20)</f>
        <v>324020.179999999</v>
      </c>
      <c r="G20" s="31"/>
      <c r="H20" s="81" t="str">
        <f>Detail!A18</f>
        <v xml:space="preserve">          (3) 447 - Electric Sales For Resale</v>
      </c>
      <c r="I20" s="153">
        <f>C20-Detail!C18</f>
        <v>0</v>
      </c>
      <c r="J20" s="153">
        <f>D20-Detail!D18</f>
        <v>0</v>
      </c>
    </row>
    <row r="21" spans="1:10" ht="15" customHeight="1">
      <c r="A21" s="81" t="s">
        <v>626</v>
      </c>
      <c r="B21" s="85">
        <f>SUM(B20)</f>
        <v>324020.179999999</v>
      </c>
      <c r="C21" s="85">
        <f>SUM(C20)</f>
        <v>0</v>
      </c>
      <c r="D21" s="85">
        <f>SUM(D20)</f>
        <v>0</v>
      </c>
      <c r="E21" s="85">
        <f>SUM(E20)</f>
        <v>324020.179999999</v>
      </c>
      <c r="G21" s="31"/>
      <c r="H21" s="79" t="str">
        <f>Detail!A19</f>
        <v xml:space="preserve">               (3) SUBTOTAL</v>
      </c>
      <c r="I21" s="153">
        <f>C21-Detail!C19</f>
        <v>0</v>
      </c>
      <c r="J21" s="153">
        <f>D21-Detail!D19</f>
        <v>0</v>
      </c>
    </row>
    <row r="22" spans="1:10" ht="15" customHeight="1">
      <c r="A22" s="79" t="s">
        <v>570</v>
      </c>
      <c r="G22" s="31"/>
      <c r="H22" s="81" t="str">
        <f>Detail!A20</f>
        <v xml:space="preserve">     4 - SALES TO OTHER UTILITIES</v>
      </c>
      <c r="I22" s="153">
        <f>C22-Detail!C20</f>
        <v>0</v>
      </c>
      <c r="J22" s="153">
        <f>D22-Detail!D20</f>
        <v>0</v>
      </c>
    </row>
    <row r="23" spans="1:10" ht="15" customHeight="1">
      <c r="A23" s="81" t="s">
        <v>628</v>
      </c>
      <c r="B23" s="82">
        <f>Detail!B21</f>
        <v>34218032.329999998</v>
      </c>
      <c r="C23" s="82">
        <f>Detail!C21</f>
        <v>0</v>
      </c>
      <c r="D23" s="82">
        <f>Detail!D21</f>
        <v>0</v>
      </c>
      <c r="E23" s="82">
        <f>SUM(B23:D23)</f>
        <v>34218032.329999998</v>
      </c>
      <c r="G23" s="31"/>
      <c r="H23" s="81" t="str">
        <f>Detail!A21</f>
        <v xml:space="preserve">          (4) 447 - Electric Sales For Resale - Sales</v>
      </c>
      <c r="I23" s="153">
        <f>C23-Detail!C21</f>
        <v>0</v>
      </c>
      <c r="J23" s="153">
        <f>D23-Detail!D21</f>
        <v>0</v>
      </c>
    </row>
    <row r="24" spans="1:10" ht="15" customHeight="1">
      <c r="A24" s="81" t="s">
        <v>629</v>
      </c>
      <c r="B24" s="84">
        <f>Detail!B22</f>
        <v>54415787.439999998</v>
      </c>
      <c r="C24" s="84">
        <f>Detail!C22</f>
        <v>0</v>
      </c>
      <c r="D24" s="84">
        <f>Detail!D22</f>
        <v>0</v>
      </c>
      <c r="E24" s="84">
        <f>SUM(B24:D24)</f>
        <v>54415787.439999998</v>
      </c>
      <c r="G24" s="31"/>
      <c r="H24" s="81" t="str">
        <f>Detail!A22</f>
        <v xml:space="preserve">          (4) 447 - Electric Sales For Resale - Purchases</v>
      </c>
      <c r="I24" s="153">
        <f>C24-Detail!C22</f>
        <v>0</v>
      </c>
      <c r="J24" s="153">
        <f>D24-Detail!D22</f>
        <v>0</v>
      </c>
    </row>
    <row r="25" spans="1:10" ht="15" customHeight="1">
      <c r="A25" s="81" t="s">
        <v>626</v>
      </c>
      <c r="B25" s="85">
        <f>SUM(B23:B24)</f>
        <v>88633819.769999996</v>
      </c>
      <c r="C25" s="85">
        <f>SUM(C23:C24)</f>
        <v>0</v>
      </c>
      <c r="D25" s="85">
        <f>SUM(D23:D24)</f>
        <v>0</v>
      </c>
      <c r="E25" s="85">
        <f>SUM(E23:E24)</f>
        <v>88633819.769999996</v>
      </c>
      <c r="G25" s="31"/>
      <c r="H25" s="79" t="str">
        <f>Detail!A23</f>
        <v xml:space="preserve">               (4) SUBTOTAL</v>
      </c>
      <c r="I25" s="153">
        <f>C25-Detail!C23</f>
        <v>0</v>
      </c>
      <c r="J25" s="153">
        <f>D25-Detail!D23</f>
        <v>0</v>
      </c>
    </row>
    <row r="26" spans="1:10" ht="15" customHeight="1">
      <c r="A26" s="79" t="s">
        <v>571</v>
      </c>
      <c r="B26" s="80"/>
      <c r="C26" s="80"/>
      <c r="D26" s="80"/>
      <c r="E26" s="80"/>
      <c r="G26" s="31"/>
      <c r="H26" s="81" t="str">
        <f>Detail!A24</f>
        <v xml:space="preserve">     5 - OTHER OPERATING REVENUES</v>
      </c>
      <c r="I26" s="153">
        <f>C26-Detail!C24</f>
        <v>0</v>
      </c>
      <c r="J26" s="153">
        <f>D26-Detail!D24</f>
        <v>0</v>
      </c>
    </row>
    <row r="27" spans="1:10" ht="15" customHeight="1">
      <c r="A27" s="81" t="s">
        <v>630</v>
      </c>
      <c r="B27" s="82">
        <f>Detail!B25</f>
        <v>0</v>
      </c>
      <c r="C27" s="82">
        <f>Detail!C25</f>
        <v>0</v>
      </c>
      <c r="D27" s="82">
        <f>Detail!D25</f>
        <v>0</v>
      </c>
      <c r="E27" s="82">
        <f t="shared" ref="E27:E36" si="1">SUM(B27:D27)</f>
        <v>0</v>
      </c>
      <c r="G27" s="31"/>
      <c r="H27" s="81" t="str">
        <f>Detail!A25</f>
        <v xml:space="preserve">          (5) 412 - Lease Inc Everett Delta to NWP - Gas</v>
      </c>
      <c r="I27" s="153">
        <f>C27-Detail!C25</f>
        <v>0</v>
      </c>
      <c r="J27" s="153">
        <f>D27-Detail!D25</f>
        <v>0</v>
      </c>
    </row>
    <row r="28" spans="1:10" ht="15" customHeight="1">
      <c r="A28" s="81" t="s">
        <v>631</v>
      </c>
      <c r="B28" s="82">
        <f>Detail!B26</f>
        <v>3150866.2699999898</v>
      </c>
      <c r="C28" s="82">
        <f>Detail!C26</f>
        <v>0</v>
      </c>
      <c r="D28" s="82">
        <f>Detail!D26</f>
        <v>0</v>
      </c>
      <c r="E28" s="82">
        <f t="shared" si="1"/>
        <v>3150866.2699999898</v>
      </c>
      <c r="G28" s="31"/>
      <c r="H28" s="81" t="str">
        <f>Detail!A26</f>
        <v xml:space="preserve">          (5) 450 - Forfeited Discounts</v>
      </c>
      <c r="I28" s="153">
        <f>C28-Detail!C26</f>
        <v>0</v>
      </c>
      <c r="J28" s="153">
        <f>D28-Detail!D26</f>
        <v>0</v>
      </c>
    </row>
    <row r="29" spans="1:10" ht="15" customHeight="1">
      <c r="A29" s="81" t="s">
        <v>632</v>
      </c>
      <c r="B29" s="82">
        <f>Detail!B27</f>
        <v>12397509.279999999</v>
      </c>
      <c r="C29" s="82">
        <f>Detail!C27</f>
        <v>0</v>
      </c>
      <c r="D29" s="82">
        <f>Detail!D27</f>
        <v>0</v>
      </c>
      <c r="E29" s="82">
        <f t="shared" si="1"/>
        <v>12397509.279999999</v>
      </c>
      <c r="G29" s="31"/>
      <c r="H29" s="81" t="str">
        <f>Detail!A27</f>
        <v xml:space="preserve">          (5) 451 - Electric Misc Service Revenue</v>
      </c>
      <c r="I29" s="153">
        <f>C29-Detail!C27</f>
        <v>0</v>
      </c>
      <c r="J29" s="153">
        <f>D29-Detail!D27</f>
        <v>0</v>
      </c>
    </row>
    <row r="30" spans="1:10" ht="15" customHeight="1">
      <c r="A30" s="81" t="s">
        <v>633</v>
      </c>
      <c r="B30" s="82">
        <f>Detail!B28</f>
        <v>16261713.140000001</v>
      </c>
      <c r="C30" s="82">
        <f>Detail!C28</f>
        <v>0</v>
      </c>
      <c r="D30" s="82">
        <f>Detail!D28</f>
        <v>0</v>
      </c>
      <c r="E30" s="82">
        <f t="shared" si="1"/>
        <v>16261713.140000001</v>
      </c>
      <c r="G30" s="31"/>
      <c r="H30" s="81" t="str">
        <f>Detail!A28</f>
        <v xml:space="preserve">          (5) 454 - Rent For Electric Property</v>
      </c>
      <c r="I30" s="153">
        <f>C30-Detail!C28</f>
        <v>0</v>
      </c>
      <c r="J30" s="153">
        <f>D30-Detail!D28</f>
        <v>0</v>
      </c>
    </row>
    <row r="31" spans="1:10" ht="15" customHeight="1">
      <c r="A31" s="81" t="s">
        <v>634</v>
      </c>
      <c r="B31" s="82">
        <f>Detail!B29</f>
        <v>73735989.390000001</v>
      </c>
      <c r="C31" s="82">
        <f>Detail!C29</f>
        <v>0</v>
      </c>
      <c r="D31" s="82">
        <f>Detail!D29</f>
        <v>0</v>
      </c>
      <c r="E31" s="82">
        <f t="shared" si="1"/>
        <v>73735989.390000001</v>
      </c>
      <c r="G31" s="31"/>
      <c r="H31" s="81" t="str">
        <f>Detail!A29</f>
        <v xml:space="preserve">          (5) 456 - Other Electric Revenues</v>
      </c>
      <c r="I31" s="153">
        <f>C31-Detail!C29</f>
        <v>0</v>
      </c>
      <c r="J31" s="153">
        <f>D31-Detail!D29</f>
        <v>0</v>
      </c>
    </row>
    <row r="32" spans="1:10" ht="15" customHeight="1">
      <c r="A32" s="81" t="s">
        <v>635</v>
      </c>
      <c r="B32" s="82">
        <f>Detail!B30</f>
        <v>0</v>
      </c>
      <c r="C32" s="82">
        <f>Detail!C30</f>
        <v>1483558.04</v>
      </c>
      <c r="D32" s="82">
        <f>Detail!D30</f>
        <v>0</v>
      </c>
      <c r="E32" s="82">
        <f t="shared" si="1"/>
        <v>1483558.04</v>
      </c>
      <c r="G32" s="31"/>
      <c r="H32" s="81" t="str">
        <f>Detail!A30</f>
        <v xml:space="preserve">          (5) 487 - Forfeited Discounts</v>
      </c>
      <c r="I32" s="153">
        <f>C32-Detail!C30</f>
        <v>0</v>
      </c>
      <c r="J32" s="153">
        <f>D32-Detail!D30</f>
        <v>0</v>
      </c>
    </row>
    <row r="33" spans="1:10" ht="15" customHeight="1">
      <c r="A33" s="81" t="s">
        <v>636</v>
      </c>
      <c r="B33" s="82">
        <f>Detail!B31</f>
        <v>0</v>
      </c>
      <c r="C33" s="82">
        <f>Detail!C31</f>
        <v>2659479.77</v>
      </c>
      <c r="D33" s="82">
        <f>Detail!D31</f>
        <v>0</v>
      </c>
      <c r="E33" s="82">
        <f t="shared" si="1"/>
        <v>2659479.77</v>
      </c>
      <c r="G33" s="31"/>
      <c r="H33" s="81" t="str">
        <f>Detail!A31</f>
        <v xml:space="preserve">          (5) 488 - Gas Misc Service Revenues</v>
      </c>
      <c r="I33" s="153">
        <f>C33-Detail!C31</f>
        <v>0</v>
      </c>
      <c r="J33" s="153">
        <f>D33-Detail!D31</f>
        <v>0</v>
      </c>
    </row>
    <row r="34" spans="1:10" ht="15" customHeight="1">
      <c r="A34" s="81" t="s">
        <v>254</v>
      </c>
      <c r="B34" s="82">
        <f>Detail!B32</f>
        <v>0</v>
      </c>
      <c r="C34" s="82">
        <f>Detail!C32</f>
        <v>980178</v>
      </c>
      <c r="D34" s="82">
        <f>Detail!D32</f>
        <v>0</v>
      </c>
      <c r="E34" s="82">
        <f t="shared" si="1"/>
        <v>980178</v>
      </c>
      <c r="G34" s="31"/>
      <c r="H34" s="81" t="str">
        <f>Detail!A32</f>
        <v xml:space="preserve">          (5) 4894 - Gas Revenues from Storing Gas of Others</v>
      </c>
      <c r="I34" s="153">
        <f>C34-Detail!C32</f>
        <v>0</v>
      </c>
      <c r="J34" s="153">
        <f>D34-Detail!D32</f>
        <v>0</v>
      </c>
    </row>
    <row r="35" spans="1:10" ht="15" customHeight="1">
      <c r="A35" s="81" t="s">
        <v>637</v>
      </c>
      <c r="B35" s="82">
        <f>Detail!B33</f>
        <v>0</v>
      </c>
      <c r="C35" s="82">
        <f>Detail!C33</f>
        <v>7309058.8099999996</v>
      </c>
      <c r="D35" s="82">
        <f>Detail!D33</f>
        <v>0</v>
      </c>
      <c r="E35" s="82">
        <f t="shared" si="1"/>
        <v>7309058.8099999996</v>
      </c>
      <c r="G35" s="31"/>
      <c r="H35" s="81" t="str">
        <f>Detail!A33</f>
        <v xml:space="preserve">          (5) 493 - Rent From Gas Property</v>
      </c>
      <c r="I35" s="153">
        <f>C35-Detail!C33</f>
        <v>0</v>
      </c>
      <c r="J35" s="153">
        <f>D35-Detail!D33</f>
        <v>0</v>
      </c>
    </row>
    <row r="36" spans="1:10" ht="15" customHeight="1">
      <c r="A36" s="81" t="s">
        <v>638</v>
      </c>
      <c r="B36" s="84">
        <f>Detail!B34</f>
        <v>0</v>
      </c>
      <c r="C36" s="84">
        <f>Detail!C34</f>
        <v>58304467.960000001</v>
      </c>
      <c r="D36" s="84">
        <f>Detail!D34</f>
        <v>0</v>
      </c>
      <c r="E36" s="84">
        <f t="shared" si="1"/>
        <v>58304467.960000001</v>
      </c>
      <c r="G36" s="31"/>
      <c r="H36" s="81" t="str">
        <f>Detail!A34</f>
        <v xml:space="preserve">          (5) 495 - Other Gas Revenues</v>
      </c>
      <c r="I36" s="153">
        <f>C36-Detail!C34</f>
        <v>0</v>
      </c>
      <c r="J36" s="153">
        <f>D36-Detail!D34</f>
        <v>0</v>
      </c>
    </row>
    <row r="37" spans="1:10" ht="15" customHeight="1">
      <c r="A37" s="81" t="s">
        <v>626</v>
      </c>
      <c r="B37" s="87">
        <f>SUM(B27:B36)</f>
        <v>105546078.07999998</v>
      </c>
      <c r="C37" s="87">
        <f>SUM(C27:C36)</f>
        <v>70736742.579999998</v>
      </c>
      <c r="D37" s="87">
        <f>SUM(D27:D36)</f>
        <v>0</v>
      </c>
      <c r="E37" s="87">
        <f>SUM(E27:E36)</f>
        <v>176282820.66</v>
      </c>
      <c r="G37" s="31"/>
      <c r="H37" s="79" t="str">
        <f>Detail!A35</f>
        <v xml:space="preserve">               (5) SUBTOTAL</v>
      </c>
      <c r="I37" s="153">
        <f>C37-Detail!C35</f>
        <v>0</v>
      </c>
      <c r="J37" s="153">
        <f>D37-Detail!D35</f>
        <v>0</v>
      </c>
    </row>
    <row r="38" spans="1:10" ht="15" customHeight="1">
      <c r="A38" s="79" t="s">
        <v>639</v>
      </c>
      <c r="B38" s="85">
        <f>+B18+B21+B25+B37</f>
        <v>2112063528.069999</v>
      </c>
      <c r="C38" s="85">
        <f>+C18+C21+C25+C37</f>
        <v>974277721.56999993</v>
      </c>
      <c r="D38" s="85">
        <f>+D18+D21+D25+D37</f>
        <v>0</v>
      </c>
      <c r="E38" s="85">
        <f>+E18+E21+E25+E37</f>
        <v>3086341249.6399984</v>
      </c>
      <c r="G38" s="31"/>
      <c r="H38" s="79" t="str">
        <f>Detail!A36</f>
        <v>(1) TOTAL OPERATING REVENUES</v>
      </c>
      <c r="I38" s="153">
        <f>C38-Detail!C36</f>
        <v>0</v>
      </c>
      <c r="J38" s="153">
        <f>D38-Detail!D36</f>
        <v>0</v>
      </c>
    </row>
    <row r="39" spans="1:10" ht="9" customHeight="1">
      <c r="A39" s="79"/>
      <c r="B39" s="88"/>
      <c r="C39" s="88"/>
      <c r="D39" s="88"/>
      <c r="E39" s="88"/>
      <c r="G39" s="31"/>
      <c r="H39" s="79">
        <f>Detail!A37</f>
        <v>0</v>
      </c>
      <c r="I39" s="153">
        <f>C39-Detail!C37</f>
        <v>0</v>
      </c>
      <c r="J39" s="153">
        <f>D39-Detail!D37</f>
        <v>0</v>
      </c>
    </row>
    <row r="40" spans="1:10" ht="15" customHeight="1">
      <c r="A40" s="79" t="s">
        <v>640</v>
      </c>
      <c r="B40" s="88"/>
      <c r="C40" s="88"/>
      <c r="D40" s="88"/>
      <c r="E40" s="88"/>
      <c r="G40" s="31"/>
      <c r="H40" s="79" t="str">
        <f>Detail!A38</f>
        <v>10 - ENERGY COST</v>
      </c>
      <c r="I40" s="153">
        <f>C40-Detail!C38</f>
        <v>0</v>
      </c>
      <c r="J40" s="153">
        <f>D40-Detail!D38</f>
        <v>0</v>
      </c>
    </row>
    <row r="41" spans="1:10" ht="15" customHeight="1">
      <c r="A41" s="79" t="s">
        <v>575</v>
      </c>
      <c r="B41" s="80"/>
      <c r="C41" s="80"/>
      <c r="D41" s="80"/>
      <c r="E41" s="80"/>
      <c r="G41" s="31"/>
      <c r="H41" s="81" t="str">
        <f>Detail!A39</f>
        <v xml:space="preserve">     11 - FUEL</v>
      </c>
      <c r="I41" s="153">
        <f>C41-Detail!C39</f>
        <v>0</v>
      </c>
      <c r="J41" s="153">
        <f>D41-Detail!D39</f>
        <v>0</v>
      </c>
    </row>
    <row r="42" spans="1:10" ht="15" customHeight="1">
      <c r="A42" s="81" t="s">
        <v>641</v>
      </c>
      <c r="B42" s="82">
        <f>Detail!B40</f>
        <v>79827919.209999993</v>
      </c>
      <c r="C42" s="82">
        <f>Detail!C40</f>
        <v>0</v>
      </c>
      <c r="D42" s="82">
        <f>Detail!D40</f>
        <v>0</v>
      </c>
      <c r="E42" s="82">
        <f>SUM(B42:D42)</f>
        <v>79827919.209999993</v>
      </c>
      <c r="G42" s="31"/>
      <c r="H42" s="81" t="str">
        <f>Detail!A40</f>
        <v xml:space="preserve">          (11) 501 - Steam Operations Fuel</v>
      </c>
      <c r="I42" s="153">
        <f>C42-Detail!C40</f>
        <v>0</v>
      </c>
      <c r="J42" s="153">
        <f>D42-Detail!D40</f>
        <v>0</v>
      </c>
    </row>
    <row r="43" spans="1:10" ht="15" customHeight="1">
      <c r="A43" s="81" t="s">
        <v>642</v>
      </c>
      <c r="B43" s="84">
        <f>Detail!B41</f>
        <v>156245863.209999</v>
      </c>
      <c r="C43" s="84">
        <f>Detail!C41</f>
        <v>0</v>
      </c>
      <c r="D43" s="84">
        <f>Detail!D41</f>
        <v>0</v>
      </c>
      <c r="E43" s="84">
        <f>SUM(B43:D43)</f>
        <v>156245863.209999</v>
      </c>
      <c r="G43" s="31"/>
      <c r="H43" s="81" t="str">
        <f>Detail!A41</f>
        <v xml:space="preserve">          (11) 547 - Other Power Generation Oper Fuel</v>
      </c>
      <c r="I43" s="153">
        <f>C43-Detail!C41</f>
        <v>0</v>
      </c>
      <c r="J43" s="153">
        <f>D43-Detail!D41</f>
        <v>0</v>
      </c>
    </row>
    <row r="44" spans="1:10" ht="12" customHeight="1">
      <c r="A44" s="81" t="s">
        <v>626</v>
      </c>
      <c r="B44" s="85">
        <f>SUM(B42:B43)</f>
        <v>236073782.419999</v>
      </c>
      <c r="C44" s="85">
        <f>SUM(C42:C43)</f>
        <v>0</v>
      </c>
      <c r="D44" s="85">
        <f>SUM(D42:D43)</f>
        <v>0</v>
      </c>
      <c r="E44" s="85">
        <f>SUM(E42:E43)</f>
        <v>236073782.419999</v>
      </c>
      <c r="G44" s="31"/>
      <c r="H44" s="79" t="str">
        <f>Detail!A42</f>
        <v xml:space="preserve">               (11) SUBTOTAL</v>
      </c>
      <c r="I44" s="153">
        <f>C44-Detail!C42</f>
        <v>0</v>
      </c>
      <c r="J44" s="153">
        <f>D44-Detail!D42</f>
        <v>0</v>
      </c>
    </row>
    <row r="45" spans="1:10" ht="15" customHeight="1">
      <c r="A45" s="79" t="s">
        <v>576</v>
      </c>
      <c r="B45" s="80"/>
      <c r="C45" s="80"/>
      <c r="D45" s="80"/>
      <c r="E45" s="80"/>
      <c r="G45" s="31"/>
      <c r="H45" s="81" t="str">
        <f>Detail!A43</f>
        <v xml:space="preserve">     12 - PURCHASED AND INTERCHANGED</v>
      </c>
      <c r="I45" s="153">
        <f>C45-Detail!C43</f>
        <v>0</v>
      </c>
      <c r="J45" s="153">
        <f>D45-Detail!D43</f>
        <v>0</v>
      </c>
    </row>
    <row r="46" spans="1:10" ht="15" customHeight="1">
      <c r="A46" s="81" t="s">
        <v>643</v>
      </c>
      <c r="B46" s="82">
        <f>Detail!B44</f>
        <v>431286234.56999999</v>
      </c>
      <c r="C46" s="82">
        <f>Detail!C44</f>
        <v>0</v>
      </c>
      <c r="D46" s="82">
        <f>Detail!D44</f>
        <v>0</v>
      </c>
      <c r="E46" s="82">
        <f t="shared" ref="E46:E52" si="2">SUM(B46:D46)</f>
        <v>431286234.56999999</v>
      </c>
      <c r="G46" s="31"/>
      <c r="H46" s="81" t="str">
        <f>Detail!A44</f>
        <v xml:space="preserve">          (12) 555 - Purchased Power</v>
      </c>
      <c r="I46" s="153">
        <f>C46-Detail!C44</f>
        <v>0</v>
      </c>
      <c r="J46" s="153">
        <f>D46-Detail!D44</f>
        <v>0</v>
      </c>
    </row>
    <row r="47" spans="1:10" ht="15" customHeight="1">
      <c r="A47" s="81" t="s">
        <v>644</v>
      </c>
      <c r="B47" s="82">
        <f>Detail!B45</f>
        <v>-556805.35000000102</v>
      </c>
      <c r="C47" s="82">
        <f>Detail!C45</f>
        <v>0</v>
      </c>
      <c r="D47" s="82">
        <f>Detail!D45</f>
        <v>0</v>
      </c>
      <c r="E47" s="82">
        <f t="shared" si="2"/>
        <v>-556805.35000000102</v>
      </c>
      <c r="G47" s="31"/>
      <c r="H47" s="81" t="str">
        <f>Detail!A45</f>
        <v xml:space="preserve">          (12) 557 - Other Power Supply Expense</v>
      </c>
      <c r="I47" s="153">
        <f>C47-Detail!C45</f>
        <v>0</v>
      </c>
      <c r="J47" s="153">
        <f>D47-Detail!D45</f>
        <v>0</v>
      </c>
    </row>
    <row r="48" spans="1:10" ht="15" customHeight="1">
      <c r="A48" s="81" t="s">
        <v>645</v>
      </c>
      <c r="B48" s="82">
        <f>Detail!B46</f>
        <v>0</v>
      </c>
      <c r="C48" s="82">
        <f>Detail!C46</f>
        <v>430801939.50999999</v>
      </c>
      <c r="D48" s="82">
        <f>Detail!D46</f>
        <v>0</v>
      </c>
      <c r="E48" s="82">
        <f t="shared" si="2"/>
        <v>430801939.50999999</v>
      </c>
      <c r="G48" s="31"/>
      <c r="H48" s="81" t="str">
        <f>Detail!A46</f>
        <v xml:space="preserve">          (12) 804 - Natural Gas City Gate Purchases</v>
      </c>
      <c r="I48" s="153">
        <f>C48-Detail!C46</f>
        <v>0</v>
      </c>
      <c r="J48" s="153">
        <f>D48-Detail!D46</f>
        <v>0</v>
      </c>
    </row>
    <row r="49" spans="1:10" ht="15" customHeight="1">
      <c r="A49" s="81" t="s">
        <v>646</v>
      </c>
      <c r="B49" s="82">
        <f>Detail!B47</f>
        <v>0</v>
      </c>
      <c r="C49" s="82">
        <f>Detail!C47</f>
        <v>62202.5</v>
      </c>
      <c r="D49" s="82">
        <f>Detail!D47</f>
        <v>0</v>
      </c>
      <c r="E49" s="82">
        <f t="shared" si="2"/>
        <v>62202.5</v>
      </c>
      <c r="G49" s="31"/>
      <c r="H49" s="81" t="str">
        <f>Detail!A47</f>
        <v xml:space="preserve">          (12) 805 - Other Gas Purchases</v>
      </c>
      <c r="I49" s="153">
        <f>C49-Detail!C47</f>
        <v>0</v>
      </c>
      <c r="J49" s="153">
        <f>D49-Detail!D47</f>
        <v>0</v>
      </c>
    </row>
    <row r="50" spans="1:10" ht="15" customHeight="1">
      <c r="A50" s="81" t="s">
        <v>647</v>
      </c>
      <c r="B50" s="82">
        <f>Detail!B48</f>
        <v>0</v>
      </c>
      <c r="C50" s="82">
        <f>Detail!C48</f>
        <v>3276068.4</v>
      </c>
      <c r="D50" s="82">
        <f>Detail!D48</f>
        <v>0</v>
      </c>
      <c r="E50" s="82">
        <f t="shared" si="2"/>
        <v>3276068.4</v>
      </c>
      <c r="G50" s="31"/>
      <c r="H50" s="81" t="str">
        <f>Detail!A48</f>
        <v xml:space="preserve">          (12) 8051 - Purchased Gas Cost Adjustments</v>
      </c>
      <c r="I50" s="153">
        <f>C50-Detail!C48</f>
        <v>0</v>
      </c>
      <c r="J50" s="153">
        <f>D50-Detail!D48</f>
        <v>0</v>
      </c>
    </row>
    <row r="51" spans="1:10" ht="15" customHeight="1">
      <c r="A51" s="81" t="s">
        <v>648</v>
      </c>
      <c r="B51" s="82">
        <f>Detail!B49</f>
        <v>0</v>
      </c>
      <c r="C51" s="82">
        <f>Detail!C49</f>
        <v>59121409.030000001</v>
      </c>
      <c r="D51" s="82">
        <f>Detail!D49</f>
        <v>0</v>
      </c>
      <c r="E51" s="82">
        <f t="shared" si="2"/>
        <v>59121409.030000001</v>
      </c>
      <c r="G51" s="31"/>
      <c r="H51" s="81" t="str">
        <f>Detail!A49</f>
        <v xml:space="preserve">          (12) 8081 - Gas Withdrawn From Storage</v>
      </c>
      <c r="I51" s="153">
        <f>C51-Detail!C49</f>
        <v>0</v>
      </c>
      <c r="J51" s="153">
        <f>D51-Detail!D49</f>
        <v>0</v>
      </c>
    </row>
    <row r="52" spans="1:10" ht="15" customHeight="1">
      <c r="A52" s="81" t="s">
        <v>649</v>
      </c>
      <c r="B52" s="84">
        <f>Detail!B50</f>
        <v>0</v>
      </c>
      <c r="C52" s="84">
        <f>Detail!C50</f>
        <v>-69443742.299999997</v>
      </c>
      <c r="D52" s="84">
        <f>Detail!D50</f>
        <v>0</v>
      </c>
      <c r="E52" s="84">
        <f t="shared" si="2"/>
        <v>-69443742.299999997</v>
      </c>
      <c r="G52" s="31"/>
      <c r="H52" s="81" t="str">
        <f>Detail!A50</f>
        <v xml:space="preserve">          (12) 8082 - Gas Delivered To Storage</v>
      </c>
      <c r="I52" s="153">
        <f>C52-Detail!C50</f>
        <v>0</v>
      </c>
      <c r="J52" s="153">
        <f>D52-Detail!D50</f>
        <v>0</v>
      </c>
    </row>
    <row r="53" spans="1:10" ht="12.75" customHeight="1">
      <c r="A53" s="81" t="s">
        <v>626</v>
      </c>
      <c r="B53" s="85">
        <f>SUM(B46:B52)</f>
        <v>430729429.21999997</v>
      </c>
      <c r="C53" s="85">
        <f>SUM(C46:C52)</f>
        <v>423817877.13999993</v>
      </c>
      <c r="D53" s="85">
        <f>SUM(D46:D52)</f>
        <v>0</v>
      </c>
      <c r="E53" s="85">
        <f>SUM(E46:E52)</f>
        <v>854547306.36000001</v>
      </c>
      <c r="G53" s="31"/>
      <c r="H53" s="79" t="str">
        <f>Detail!A51</f>
        <v xml:space="preserve">               (12) SUBTOTAL</v>
      </c>
      <c r="I53" s="153">
        <f>C53-Detail!C51</f>
        <v>9.5367431640625E-7</v>
      </c>
      <c r="J53" s="153">
        <f>D53-Detail!D51</f>
        <v>0</v>
      </c>
    </row>
    <row r="54" spans="1:10" ht="15" customHeight="1">
      <c r="A54" s="79" t="s">
        <v>577</v>
      </c>
      <c r="B54" s="89"/>
      <c r="C54" s="80"/>
      <c r="D54" s="80"/>
      <c r="G54" s="31"/>
      <c r="H54" s="81" t="str">
        <f>Detail!A52</f>
        <v xml:space="preserve">     13 - WHEELING</v>
      </c>
      <c r="I54" s="153">
        <f>C54-Detail!C52</f>
        <v>0</v>
      </c>
      <c r="J54" s="153">
        <f>D54-Detail!D52</f>
        <v>0</v>
      </c>
    </row>
    <row r="55" spans="1:10" ht="15" customHeight="1">
      <c r="A55" s="81" t="s">
        <v>650</v>
      </c>
      <c r="B55" s="84">
        <f>Detail!B53</f>
        <v>108711572.559999</v>
      </c>
      <c r="C55" s="84">
        <f>Detail!C53</f>
        <v>0</v>
      </c>
      <c r="D55" s="84">
        <f>Detail!D53</f>
        <v>0</v>
      </c>
      <c r="E55" s="84">
        <f>SUM(B55:D55)</f>
        <v>108711572.559999</v>
      </c>
      <c r="G55" s="31"/>
      <c r="H55" s="81" t="str">
        <f>Detail!A53</f>
        <v xml:space="preserve">          (13) 565 - Transmission Of Electricity By Others</v>
      </c>
      <c r="I55" s="153">
        <f>C55-Detail!C53</f>
        <v>0</v>
      </c>
      <c r="J55" s="153">
        <f>D55-Detail!D53</f>
        <v>0</v>
      </c>
    </row>
    <row r="56" spans="1:10" ht="12.75" customHeight="1">
      <c r="A56" s="81" t="s">
        <v>626</v>
      </c>
      <c r="B56" s="80">
        <f>+B55</f>
        <v>108711572.559999</v>
      </c>
      <c r="C56" s="80">
        <f>+C55</f>
        <v>0</v>
      </c>
      <c r="D56" s="80">
        <f>+D55</f>
        <v>0</v>
      </c>
      <c r="E56" s="80">
        <f>+E55</f>
        <v>108711572.559999</v>
      </c>
      <c r="G56" s="31"/>
      <c r="H56" s="79" t="str">
        <f>Detail!A54</f>
        <v xml:space="preserve">               (13) SUBTOTAL</v>
      </c>
      <c r="I56" s="153">
        <f>C56-Detail!C54</f>
        <v>0</v>
      </c>
      <c r="J56" s="153">
        <f>D56-Detail!D54</f>
        <v>0</v>
      </c>
    </row>
    <row r="57" spans="1:10" ht="15" customHeight="1">
      <c r="A57" s="79" t="s">
        <v>578</v>
      </c>
      <c r="B57" s="80"/>
      <c r="C57" s="80"/>
      <c r="D57" s="80"/>
      <c r="E57" s="80"/>
      <c r="G57" s="31"/>
      <c r="H57" s="81" t="str">
        <f>Detail!A55</f>
        <v xml:space="preserve">     14 - RESIDENTIAL EXCHANGE</v>
      </c>
      <c r="I57" s="153">
        <f>C57-Detail!C55</f>
        <v>0</v>
      </c>
      <c r="J57" s="153">
        <f>D57-Detail!D55</f>
        <v>0</v>
      </c>
    </row>
    <row r="58" spans="1:10" ht="15" customHeight="1">
      <c r="A58" s="81" t="s">
        <v>651</v>
      </c>
      <c r="B58" s="84">
        <f>Detail!B56</f>
        <v>-142747342.81</v>
      </c>
      <c r="C58" s="84">
        <f>Detail!C56</f>
        <v>0</v>
      </c>
      <c r="D58" s="84">
        <f>Detail!D56</f>
        <v>0</v>
      </c>
      <c r="E58" s="84">
        <f>SUM(B58:D58)</f>
        <v>-142747342.81</v>
      </c>
      <c r="G58" s="31"/>
      <c r="H58" s="81" t="str">
        <f>Detail!A56</f>
        <v xml:space="preserve">          (14) 555 - Purchased Power</v>
      </c>
      <c r="I58" s="153">
        <f>C58-Detail!C56</f>
        <v>0</v>
      </c>
      <c r="J58" s="153">
        <f>D58-Detail!D56</f>
        <v>0</v>
      </c>
    </row>
    <row r="59" spans="1:10" ht="13.5" customHeight="1">
      <c r="A59" s="81" t="s">
        <v>626</v>
      </c>
      <c r="B59" s="90">
        <f>+B58</f>
        <v>-142747342.81</v>
      </c>
      <c r="C59" s="90">
        <f>+C58</f>
        <v>0</v>
      </c>
      <c r="D59" s="90">
        <f>+D58</f>
        <v>0</v>
      </c>
      <c r="E59" s="85">
        <f>+E58</f>
        <v>-142747342.81</v>
      </c>
      <c r="G59" s="31"/>
      <c r="H59" s="79" t="str">
        <f>Detail!A57</f>
        <v xml:space="preserve">               (14) SUBTOTAL</v>
      </c>
      <c r="I59" s="153">
        <f>C59-Detail!C57</f>
        <v>0</v>
      </c>
      <c r="J59" s="153">
        <f>D59-Detail!D57</f>
        <v>0</v>
      </c>
    </row>
    <row r="60" spans="1:10" ht="15" customHeight="1">
      <c r="A60" s="79" t="s">
        <v>652</v>
      </c>
      <c r="B60" s="87">
        <f>+B44+B53+B56+B59</f>
        <v>632767441.38999796</v>
      </c>
      <c r="C60" s="87">
        <f>+C44+C53+C56+C59</f>
        <v>423817877.13999993</v>
      </c>
      <c r="D60" s="87">
        <f>+D44+D53+D56+D59</f>
        <v>0</v>
      </c>
      <c r="E60" s="90">
        <f>+E44+E53+E56+E59</f>
        <v>1056585318.5299981</v>
      </c>
      <c r="G60" s="31"/>
      <c r="H60" s="79"/>
      <c r="I60" s="153">
        <f>C60-Detail!C58</f>
        <v>9.5367431640625E-7</v>
      </c>
      <c r="J60" s="153">
        <f>D60-Detail!D58</f>
        <v>0</v>
      </c>
    </row>
    <row r="61" spans="1:10" ht="8.25" customHeight="1">
      <c r="A61" s="79"/>
      <c r="B61" s="80"/>
      <c r="C61" s="80"/>
      <c r="D61" s="80"/>
      <c r="E61" s="155"/>
      <c r="G61" s="31"/>
      <c r="H61" s="81" t="s">
        <v>653</v>
      </c>
      <c r="I61" s="153"/>
      <c r="J61" s="153"/>
    </row>
    <row r="62" spans="1:10" ht="15" customHeight="1" thickBot="1">
      <c r="A62" s="81" t="s">
        <v>653</v>
      </c>
      <c r="B62" s="91">
        <f>+B38-B60</f>
        <v>1479296086.680001</v>
      </c>
      <c r="C62" s="91">
        <f>+C38-C60</f>
        <v>550459844.43000007</v>
      </c>
      <c r="D62" s="91">
        <f>+D38-D60</f>
        <v>0</v>
      </c>
      <c r="E62" s="91">
        <f>+E38-E60</f>
        <v>2029755931.1100004</v>
      </c>
      <c r="G62" s="31"/>
      <c r="H62" s="81"/>
      <c r="I62" s="153">
        <f>C62-Detail!C60</f>
        <v>1.0728836059570313E-6</v>
      </c>
      <c r="J62" s="153">
        <f>D62-Detail!D60</f>
        <v>0</v>
      </c>
    </row>
    <row r="63" spans="1:10" ht="7.5" customHeight="1" thickTop="1">
      <c r="A63" s="81"/>
      <c r="B63" s="77"/>
      <c r="C63" s="77"/>
      <c r="D63" s="77"/>
      <c r="E63" s="77"/>
      <c r="G63" s="31"/>
      <c r="H63" s="92">
        <f>Detail!A61</f>
        <v>0</v>
      </c>
      <c r="I63" s="153">
        <f>C63-Detail!C61</f>
        <v>0</v>
      </c>
      <c r="J63" s="153">
        <f>D63-Detail!D61</f>
        <v>0</v>
      </c>
    </row>
    <row r="64" spans="1:10" ht="15" customHeight="1">
      <c r="A64" s="79" t="s">
        <v>654</v>
      </c>
      <c r="B64" s="77"/>
      <c r="C64" s="77"/>
      <c r="D64" s="77"/>
      <c r="E64" s="77"/>
      <c r="G64" s="31"/>
      <c r="H64" s="79" t="str">
        <f>Detail!A62</f>
        <v>OPERATING EXPENSES</v>
      </c>
      <c r="I64" s="153">
        <f>C64-Detail!C62</f>
        <v>0</v>
      </c>
      <c r="J64" s="153">
        <f>D64-Detail!D62</f>
        <v>0</v>
      </c>
    </row>
    <row r="65" spans="1:10" ht="15" customHeight="1">
      <c r="A65" s="92" t="s">
        <v>655</v>
      </c>
      <c r="B65" s="77"/>
      <c r="C65" s="77"/>
      <c r="D65" s="77"/>
      <c r="E65" s="77"/>
      <c r="G65" s="31"/>
      <c r="H65" s="81" t="str">
        <f>Detail!A63</f>
        <v xml:space="preserve">     OPERATING AND MAINTENANCE</v>
      </c>
      <c r="I65" s="153">
        <f>C65-Detail!C63</f>
        <v>0</v>
      </c>
      <c r="J65" s="153">
        <f>D65-Detail!D63</f>
        <v>0</v>
      </c>
    </row>
    <row r="66" spans="1:10" ht="15" customHeight="1">
      <c r="A66" s="79" t="s">
        <v>581</v>
      </c>
      <c r="B66" s="80"/>
      <c r="C66" s="80"/>
      <c r="D66" s="80"/>
      <c r="E66" s="80"/>
      <c r="G66" s="31"/>
      <c r="H66" s="81" t="str">
        <f>Detail!A64</f>
        <v xml:space="preserve">          17 - OTHER ENERGY SUPPLY EXPENSES</v>
      </c>
      <c r="I66" s="153">
        <f>C66-Detail!C64</f>
        <v>0</v>
      </c>
      <c r="J66" s="153">
        <f>D66-Detail!D64</f>
        <v>0</v>
      </c>
    </row>
    <row r="67" spans="1:10" ht="15" customHeight="1">
      <c r="A67" s="81" t="s">
        <v>656</v>
      </c>
      <c r="B67" s="82">
        <f>Detail!B65</f>
        <v>1945217.0999999901</v>
      </c>
      <c r="C67" s="82">
        <f>Detail!C65</f>
        <v>0</v>
      </c>
      <c r="D67" s="82">
        <f>Detail!D65</f>
        <v>0</v>
      </c>
      <c r="E67" s="82">
        <f>SUM(B67:D67)</f>
        <v>1945217.0999999901</v>
      </c>
      <c r="F67" s="31"/>
      <c r="G67" s="31"/>
      <c r="H67" s="81" t="str">
        <f>Detail!A65</f>
        <v xml:space="preserve">               (17) 500 - Steam Oper Supv &amp; Engineering</v>
      </c>
      <c r="I67" s="153">
        <f>C67-Detail!C65</f>
        <v>0</v>
      </c>
      <c r="J67" s="153">
        <f>D67-Detail!D65</f>
        <v>0</v>
      </c>
    </row>
    <row r="68" spans="1:10" ht="15" customHeight="1">
      <c r="A68" s="81" t="s">
        <v>657</v>
      </c>
      <c r="B68" s="82">
        <f>Detail!B66</f>
        <v>8794974.6899999995</v>
      </c>
      <c r="C68" s="82">
        <f>Detail!C66</f>
        <v>0</v>
      </c>
      <c r="D68" s="82">
        <f>Detail!D66</f>
        <v>0</v>
      </c>
      <c r="E68" s="82">
        <f t="shared" ref="E68:E131" si="3">SUM(B68:D68)</f>
        <v>8794974.6899999995</v>
      </c>
      <c r="F68" s="31"/>
      <c r="G68" s="31"/>
      <c r="H68" s="81" t="str">
        <f>Detail!A66</f>
        <v xml:space="preserve">               (17) 502 - Steam Oper Steam Expenses</v>
      </c>
      <c r="I68" s="153">
        <f>C68-Detail!C66</f>
        <v>0</v>
      </c>
      <c r="J68" s="153">
        <f>D68-Detail!D66</f>
        <v>0</v>
      </c>
    </row>
    <row r="69" spans="1:10" ht="15" customHeight="1">
      <c r="A69" s="81" t="s">
        <v>0</v>
      </c>
      <c r="B69" s="82">
        <f>Detail!B67</f>
        <v>2065977.77</v>
      </c>
      <c r="C69" s="82">
        <f>Detail!C67</f>
        <v>0</v>
      </c>
      <c r="D69" s="82">
        <f>Detail!D67</f>
        <v>0</v>
      </c>
      <c r="E69" s="82">
        <f t="shared" si="3"/>
        <v>2065977.77</v>
      </c>
      <c r="F69" s="31"/>
      <c r="G69" s="31"/>
      <c r="H69" s="81" t="str">
        <f>Detail!A67</f>
        <v xml:space="preserve">               (17) 505 - Steam Oper Electric Expense</v>
      </c>
      <c r="I69" s="153">
        <f>C69-Detail!C67</f>
        <v>0</v>
      </c>
      <c r="J69" s="153">
        <f>D69-Detail!D67</f>
        <v>0</v>
      </c>
    </row>
    <row r="70" spans="1:10" ht="15" customHeight="1">
      <c r="A70" s="81" t="s">
        <v>1</v>
      </c>
      <c r="B70" s="82">
        <f>Detail!B68</f>
        <v>2494107.06</v>
      </c>
      <c r="C70" s="82">
        <f>Detail!C68</f>
        <v>0</v>
      </c>
      <c r="D70" s="82">
        <f>Detail!D68</f>
        <v>0</v>
      </c>
      <c r="E70" s="82">
        <f t="shared" si="3"/>
        <v>2494107.06</v>
      </c>
      <c r="F70" s="31"/>
      <c r="G70" s="31"/>
      <c r="H70" s="81" t="str">
        <f>Detail!A68</f>
        <v xml:space="preserve">               (17) 506 - Steam Oper Misc Steam Power</v>
      </c>
      <c r="I70" s="153">
        <f>C70-Detail!C68</f>
        <v>0</v>
      </c>
      <c r="J70" s="153">
        <f>D70-Detail!D68</f>
        <v>0</v>
      </c>
    </row>
    <row r="71" spans="1:10" ht="15" customHeight="1">
      <c r="A71" s="81" t="s">
        <v>2</v>
      </c>
      <c r="B71" s="82">
        <f>Detail!B69</f>
        <v>104350.9</v>
      </c>
      <c r="C71" s="82">
        <f>Detail!C69</f>
        <v>0</v>
      </c>
      <c r="D71" s="82">
        <f>Detail!D69</f>
        <v>0</v>
      </c>
      <c r="E71" s="82">
        <f t="shared" si="3"/>
        <v>104350.9</v>
      </c>
      <c r="F71" s="31"/>
      <c r="G71" s="31"/>
      <c r="H71" s="81" t="str">
        <f>Detail!A69</f>
        <v xml:space="preserve">               (17) 507 - Steam Operations Rents</v>
      </c>
      <c r="I71" s="153">
        <f>C71-Detail!C69</f>
        <v>0</v>
      </c>
      <c r="J71" s="153">
        <f>D71-Detail!D69</f>
        <v>0</v>
      </c>
    </row>
    <row r="72" spans="1:10" ht="15.75" customHeight="1">
      <c r="A72" s="81" t="s">
        <v>3</v>
      </c>
      <c r="B72" s="82">
        <f>Detail!B70</f>
        <v>1992582.85</v>
      </c>
      <c r="C72" s="82">
        <f>Detail!C70</f>
        <v>0</v>
      </c>
      <c r="D72" s="82">
        <f>Detail!D70</f>
        <v>0</v>
      </c>
      <c r="E72" s="82">
        <f t="shared" si="3"/>
        <v>1992582.85</v>
      </c>
      <c r="F72" s="31"/>
      <c r="G72" s="31"/>
      <c r="H72" s="81" t="str">
        <f>Detail!A70</f>
        <v xml:space="preserve">               (17) 510 - Steam Maint Supv &amp; Engineering</v>
      </c>
      <c r="I72" s="153">
        <f>C72-Detail!C70</f>
        <v>0</v>
      </c>
      <c r="J72" s="153">
        <f>D72-Detail!D70</f>
        <v>0</v>
      </c>
    </row>
    <row r="73" spans="1:10" ht="15" customHeight="1">
      <c r="A73" s="81" t="s">
        <v>4</v>
      </c>
      <c r="B73" s="82">
        <f>Detail!B71</f>
        <v>3296752.03</v>
      </c>
      <c r="C73" s="82">
        <f>Detail!C71</f>
        <v>0</v>
      </c>
      <c r="D73" s="82">
        <f>Detail!D71</f>
        <v>0</v>
      </c>
      <c r="E73" s="82">
        <f t="shared" si="3"/>
        <v>3296752.03</v>
      </c>
      <c r="F73" s="31"/>
      <c r="G73" s="31"/>
      <c r="H73" s="81" t="str">
        <f>Detail!A71</f>
        <v xml:space="preserve">               (17) 511 - Steam Maint Structures</v>
      </c>
      <c r="I73" s="153">
        <f>C73-Detail!C71</f>
        <v>0</v>
      </c>
      <c r="J73" s="153">
        <f>D73-Detail!D71</f>
        <v>0</v>
      </c>
    </row>
    <row r="74" spans="1:10" ht="15" customHeight="1">
      <c r="A74" s="81" t="s">
        <v>5</v>
      </c>
      <c r="B74" s="82">
        <f>Detail!B72</f>
        <v>14282757.130000001</v>
      </c>
      <c r="C74" s="82">
        <f>Detail!C72</f>
        <v>0</v>
      </c>
      <c r="D74" s="82">
        <f>Detail!D72</f>
        <v>0</v>
      </c>
      <c r="E74" s="82">
        <f t="shared" si="3"/>
        <v>14282757.130000001</v>
      </c>
      <c r="F74" s="31"/>
      <c r="G74" s="31"/>
      <c r="H74" s="81" t="str">
        <f>Detail!A72</f>
        <v xml:space="preserve">               (17) 512 - Steam Maint Boiler Plant</v>
      </c>
      <c r="I74" s="153">
        <f>C74-Detail!C72</f>
        <v>0</v>
      </c>
      <c r="J74" s="153">
        <f>D74-Detail!D72</f>
        <v>0</v>
      </c>
    </row>
    <row r="75" spans="1:10" ht="15" customHeight="1">
      <c r="A75" s="81" t="s">
        <v>6</v>
      </c>
      <c r="B75" s="82">
        <f>Detail!B73</f>
        <v>4889138.8600000003</v>
      </c>
      <c r="C75" s="82">
        <f>Detail!C73</f>
        <v>0</v>
      </c>
      <c r="D75" s="82">
        <f>Detail!D73</f>
        <v>0</v>
      </c>
      <c r="E75" s="82">
        <f t="shared" si="3"/>
        <v>4889138.8600000003</v>
      </c>
      <c r="F75" s="31"/>
      <c r="G75" s="31"/>
      <c r="H75" s="81" t="str">
        <f>Detail!A73</f>
        <v xml:space="preserve">               (17) 513 - Steam Maint Electric Plant</v>
      </c>
      <c r="I75" s="153">
        <f>C75-Detail!C73</f>
        <v>0</v>
      </c>
      <c r="J75" s="153">
        <f>D75-Detail!D73</f>
        <v>0</v>
      </c>
    </row>
    <row r="76" spans="1:10" ht="15" customHeight="1">
      <c r="A76" s="81" t="s">
        <v>7</v>
      </c>
      <c r="B76" s="82">
        <f>Detail!B74</f>
        <v>2492792.62</v>
      </c>
      <c r="C76" s="82">
        <f>Detail!C74</f>
        <v>0</v>
      </c>
      <c r="D76" s="82">
        <f>Detail!D74</f>
        <v>0</v>
      </c>
      <c r="E76" s="82">
        <f t="shared" si="3"/>
        <v>2492792.62</v>
      </c>
      <c r="F76" s="31"/>
      <c r="G76" s="31"/>
      <c r="H76" s="81" t="str">
        <f>Detail!A74</f>
        <v xml:space="preserve">               (17) 514 - Steam Maint Misc Steam Plant</v>
      </c>
      <c r="I76" s="153">
        <f>C76-Detail!C74</f>
        <v>0</v>
      </c>
      <c r="J76" s="153">
        <f>D76-Detail!D74</f>
        <v>0</v>
      </c>
    </row>
    <row r="77" spans="1:10" ht="15" customHeight="1">
      <c r="A77" s="81" t="s">
        <v>8</v>
      </c>
      <c r="B77" s="82">
        <f>Detail!B75</f>
        <v>1501447.56</v>
      </c>
      <c r="C77" s="82">
        <f>Detail!C75</f>
        <v>0</v>
      </c>
      <c r="D77" s="82">
        <f>Detail!D75</f>
        <v>0</v>
      </c>
      <c r="E77" s="82">
        <f t="shared" si="3"/>
        <v>1501447.56</v>
      </c>
      <c r="F77" s="31"/>
      <c r="G77" s="31"/>
      <c r="H77" s="81" t="str">
        <f>Detail!A75</f>
        <v xml:space="preserve">               (17) 535 - Hydro Oper Supv &amp; Engineering</v>
      </c>
      <c r="I77" s="153">
        <f>C77-Detail!C75</f>
        <v>0</v>
      </c>
      <c r="J77" s="153">
        <f>D77-Detail!D75</f>
        <v>0</v>
      </c>
    </row>
    <row r="78" spans="1:10" ht="15" customHeight="1">
      <c r="A78" s="81" t="s">
        <v>9</v>
      </c>
      <c r="B78" s="82">
        <f>Detail!B76</f>
        <v>0</v>
      </c>
      <c r="C78" s="82">
        <f>Detail!C76</f>
        <v>0</v>
      </c>
      <c r="D78" s="82">
        <f>Detail!D76</f>
        <v>0</v>
      </c>
      <c r="E78" s="82">
        <f t="shared" si="3"/>
        <v>0</v>
      </c>
      <c r="F78" s="31"/>
      <c r="G78" s="31"/>
      <c r="H78" s="81" t="str">
        <f>Detail!A76</f>
        <v xml:space="preserve">               (17) 536 - Hydro Oper Water For Power</v>
      </c>
      <c r="I78" s="153">
        <f>C78-Detail!C76</f>
        <v>0</v>
      </c>
      <c r="J78" s="153">
        <f>D78-Detail!D76</f>
        <v>0</v>
      </c>
    </row>
    <row r="79" spans="1:10" ht="15" customHeight="1">
      <c r="A79" s="81" t="s">
        <v>10</v>
      </c>
      <c r="B79" s="82">
        <f>Detail!B77</f>
        <v>3945394.43</v>
      </c>
      <c r="C79" s="82">
        <f>Detail!C77</f>
        <v>0</v>
      </c>
      <c r="D79" s="82">
        <f>Detail!D77</f>
        <v>0</v>
      </c>
      <c r="E79" s="82">
        <f t="shared" si="3"/>
        <v>3945394.43</v>
      </c>
      <c r="F79" s="31"/>
      <c r="G79" s="31"/>
      <c r="H79" s="81" t="str">
        <f>Detail!A77</f>
        <v xml:space="preserve">               (17) 537 - Hydro Oper Hydraulic Expenses</v>
      </c>
      <c r="I79" s="153">
        <f>C79-Detail!C77</f>
        <v>0</v>
      </c>
      <c r="J79" s="153">
        <f>D79-Detail!D77</f>
        <v>0</v>
      </c>
    </row>
    <row r="80" spans="1:10" ht="15" customHeight="1">
      <c r="A80" s="81" t="s">
        <v>11</v>
      </c>
      <c r="B80" s="82">
        <f>Detail!B78</f>
        <v>437270.02999999898</v>
      </c>
      <c r="C80" s="82">
        <f>Detail!C78</f>
        <v>0</v>
      </c>
      <c r="D80" s="82">
        <f>Detail!D78</f>
        <v>0</v>
      </c>
      <c r="E80" s="82">
        <f t="shared" si="3"/>
        <v>437270.02999999898</v>
      </c>
      <c r="F80" s="31"/>
      <c r="G80" s="31"/>
      <c r="H80" s="81" t="str">
        <f>Detail!A78</f>
        <v xml:space="preserve">               (17) 538 - Hydro Oper Electric Expenses</v>
      </c>
      <c r="I80" s="153">
        <f>C80-Detail!C78</f>
        <v>0</v>
      </c>
      <c r="J80" s="153">
        <f>D80-Detail!D78</f>
        <v>0</v>
      </c>
    </row>
    <row r="81" spans="1:10" ht="15" customHeight="1">
      <c r="A81" s="81" t="s">
        <v>12</v>
      </c>
      <c r="B81" s="82">
        <f>Detail!B79</f>
        <v>2804181.14</v>
      </c>
      <c r="C81" s="82">
        <f>Detail!C79</f>
        <v>0</v>
      </c>
      <c r="D81" s="82">
        <f>Detail!D79</f>
        <v>0</v>
      </c>
      <c r="E81" s="82">
        <f t="shared" si="3"/>
        <v>2804181.14</v>
      </c>
      <c r="F81" s="31"/>
      <c r="G81" s="31"/>
      <c r="H81" s="81" t="str">
        <f>Detail!A79</f>
        <v xml:space="preserve">               (17) 539 - Hydro Oper Misc Hydraulic Exp</v>
      </c>
      <c r="I81" s="153">
        <f>C81-Detail!C79</f>
        <v>0</v>
      </c>
      <c r="J81" s="153">
        <f>D81-Detail!D79</f>
        <v>0</v>
      </c>
    </row>
    <row r="82" spans="1:10" ht="15" customHeight="1">
      <c r="A82" s="81" t="s">
        <v>241</v>
      </c>
      <c r="B82" s="82">
        <f>Detail!B80</f>
        <v>0</v>
      </c>
      <c r="C82" s="82">
        <f>Detail!C80</f>
        <v>0</v>
      </c>
      <c r="D82" s="82">
        <f>Detail!D80</f>
        <v>0</v>
      </c>
      <c r="E82" s="82">
        <f t="shared" si="3"/>
        <v>0</v>
      </c>
      <c r="F82" s="31"/>
      <c r="G82" s="31"/>
      <c r="H82" s="81" t="str">
        <f>Detail!A80</f>
        <v xml:space="preserve">               (17) 540 - Hydro Office Rents</v>
      </c>
      <c r="I82" s="153">
        <f>C82-Detail!C80</f>
        <v>0</v>
      </c>
      <c r="J82" s="153">
        <f>D82-Detail!D80</f>
        <v>0</v>
      </c>
    </row>
    <row r="83" spans="1:10" ht="15" customHeight="1">
      <c r="A83" s="81" t="s">
        <v>13</v>
      </c>
      <c r="B83" s="82">
        <f>Detail!B81</f>
        <v>0</v>
      </c>
      <c r="C83" s="82">
        <f>Detail!C81</f>
        <v>0</v>
      </c>
      <c r="D83" s="82">
        <f>Detail!D81</f>
        <v>0</v>
      </c>
      <c r="E83" s="82">
        <f t="shared" si="3"/>
        <v>0</v>
      </c>
      <c r="F83" s="31"/>
      <c r="G83" s="31"/>
      <c r="H83" s="81" t="str">
        <f>Detail!A81</f>
        <v xml:space="preserve">               (17) 541 - Hydro Maint Supv &amp; Engineering</v>
      </c>
      <c r="I83" s="153">
        <f>C83-Detail!C81</f>
        <v>0</v>
      </c>
      <c r="J83" s="153">
        <f>D83-Detail!D81</f>
        <v>0</v>
      </c>
    </row>
    <row r="84" spans="1:10" ht="15" customHeight="1">
      <c r="A84" s="81" t="s">
        <v>14</v>
      </c>
      <c r="B84" s="82">
        <f>Detail!B82</f>
        <v>750358.35</v>
      </c>
      <c r="C84" s="82">
        <f>Detail!C82</f>
        <v>0</v>
      </c>
      <c r="D84" s="82">
        <f>Detail!D82</f>
        <v>0</v>
      </c>
      <c r="E84" s="82">
        <f t="shared" si="3"/>
        <v>750358.35</v>
      </c>
      <c r="F84" s="31"/>
      <c r="G84" s="31"/>
      <c r="H84" s="81" t="str">
        <f>Detail!A82</f>
        <v xml:space="preserve">               (17) 542 - Hydro Maint Structures</v>
      </c>
      <c r="I84" s="153">
        <f>C84-Detail!C82</f>
        <v>0</v>
      </c>
      <c r="J84" s="153">
        <f>D84-Detail!D82</f>
        <v>0</v>
      </c>
    </row>
    <row r="85" spans="1:10" ht="15" customHeight="1">
      <c r="A85" s="81" t="s">
        <v>15</v>
      </c>
      <c r="B85" s="82">
        <f>Detail!B83</f>
        <v>470009.89</v>
      </c>
      <c r="C85" s="82">
        <f>Detail!C83</f>
        <v>0</v>
      </c>
      <c r="D85" s="82">
        <f>Detail!D83</f>
        <v>0</v>
      </c>
      <c r="E85" s="82">
        <f t="shared" si="3"/>
        <v>470009.89</v>
      </c>
      <c r="F85" s="31"/>
      <c r="G85" s="31"/>
      <c r="H85" s="81" t="str">
        <f>Detail!A83</f>
        <v xml:space="preserve">               (17) 543 - Hydro Maint Res. Dams &amp; Waterways</v>
      </c>
      <c r="I85" s="153">
        <f>C85-Detail!C83</f>
        <v>0</v>
      </c>
      <c r="J85" s="153">
        <f>D85-Detail!D83</f>
        <v>0</v>
      </c>
    </row>
    <row r="86" spans="1:10" ht="15" customHeight="1">
      <c r="A86" s="81" t="s">
        <v>16</v>
      </c>
      <c r="B86" s="82">
        <f>Detail!B84</f>
        <v>987515.45999999903</v>
      </c>
      <c r="C86" s="82">
        <f>Detail!C84</f>
        <v>0</v>
      </c>
      <c r="D86" s="82">
        <f>Detail!D84</f>
        <v>0</v>
      </c>
      <c r="E86" s="82">
        <f>SUM(B86:D86)</f>
        <v>987515.45999999903</v>
      </c>
      <c r="F86" s="31"/>
      <c r="G86" s="31"/>
      <c r="H86" s="81" t="str">
        <f>Detail!A84</f>
        <v xml:space="preserve">               (17) 544 - Hydro Maint Electric Plant</v>
      </c>
      <c r="I86" s="153">
        <f>C86-Detail!C84</f>
        <v>0</v>
      </c>
      <c r="J86" s="153">
        <f>D86-Detail!D84</f>
        <v>0</v>
      </c>
    </row>
    <row r="87" spans="1:10" ht="15" customHeight="1">
      <c r="A87" s="81" t="s">
        <v>17</v>
      </c>
      <c r="B87" s="82">
        <f>Detail!B85</f>
        <v>5191032.43</v>
      </c>
      <c r="C87" s="82">
        <f>Detail!C85</f>
        <v>0</v>
      </c>
      <c r="D87" s="82">
        <f>Detail!D85</f>
        <v>0</v>
      </c>
      <c r="E87" s="82">
        <f t="shared" si="3"/>
        <v>5191032.43</v>
      </c>
      <c r="F87" s="31"/>
      <c r="G87" s="31"/>
      <c r="H87" s="81" t="str">
        <f>Detail!A85</f>
        <v xml:space="preserve">               (17) 545 - Hydro Maint Misc Hydraulic Plant</v>
      </c>
      <c r="I87" s="153">
        <f>C87-Detail!C85</f>
        <v>0</v>
      </c>
      <c r="J87" s="153">
        <f>D87-Detail!D85</f>
        <v>0</v>
      </c>
    </row>
    <row r="88" spans="1:10" ht="15" customHeight="1">
      <c r="A88" s="81" t="s">
        <v>18</v>
      </c>
      <c r="B88" s="82">
        <f>Detail!B86</f>
        <v>3809622.52</v>
      </c>
      <c r="C88" s="82">
        <f>Detail!C86</f>
        <v>0</v>
      </c>
      <c r="D88" s="82">
        <f>Detail!D86</f>
        <v>0</v>
      </c>
      <c r="E88" s="82">
        <f t="shared" si="3"/>
        <v>3809622.52</v>
      </c>
      <c r="F88" s="31"/>
      <c r="G88" s="31"/>
      <c r="H88" s="81" t="str">
        <f>Detail!A86</f>
        <v xml:space="preserve">               (17) 546 - Other Pwr Gen Oper Supv &amp; Eng</v>
      </c>
      <c r="I88" s="153">
        <f>C88-Detail!C86</f>
        <v>0</v>
      </c>
      <c r="J88" s="153">
        <f>D88-Detail!D86</f>
        <v>0</v>
      </c>
    </row>
    <row r="89" spans="1:10" ht="15" customHeight="1">
      <c r="A89" s="81" t="s">
        <v>19</v>
      </c>
      <c r="B89" s="82">
        <f>Detail!B87</f>
        <v>9847261.4199999999</v>
      </c>
      <c r="C89" s="82">
        <f>Detail!C87</f>
        <v>0</v>
      </c>
      <c r="D89" s="82">
        <f>Detail!D87</f>
        <v>0</v>
      </c>
      <c r="E89" s="82">
        <f t="shared" si="3"/>
        <v>9847261.4199999999</v>
      </c>
      <c r="F89" s="31"/>
      <c r="G89" s="31"/>
      <c r="H89" s="81" t="str">
        <f>Detail!A87</f>
        <v xml:space="preserve">               (17) 548 - Other Power Gen Oper Gen Exp</v>
      </c>
      <c r="I89" s="153">
        <f>C89-Detail!C87</f>
        <v>0</v>
      </c>
      <c r="J89" s="153">
        <f>D89-Detail!D87</f>
        <v>0</v>
      </c>
    </row>
    <row r="90" spans="1:10" ht="15" customHeight="1">
      <c r="A90" s="81" t="s">
        <v>20</v>
      </c>
      <c r="B90" s="82">
        <f>Detail!B88</f>
        <v>4659948.9399999902</v>
      </c>
      <c r="C90" s="82">
        <f>Detail!C88</f>
        <v>0</v>
      </c>
      <c r="D90" s="82">
        <f>Detail!D88</f>
        <v>0</v>
      </c>
      <c r="E90" s="82">
        <f t="shared" si="3"/>
        <v>4659948.9399999902</v>
      </c>
      <c r="F90" s="31"/>
      <c r="G90" s="31"/>
      <c r="H90" s="81" t="str">
        <f>Detail!A88</f>
        <v xml:space="preserve">               (17) 549 - Other Power Gen Oper Misc</v>
      </c>
      <c r="I90" s="153">
        <f>C90-Detail!C88</f>
        <v>0</v>
      </c>
      <c r="J90" s="153">
        <f>D90-Detail!D88</f>
        <v>0</v>
      </c>
    </row>
    <row r="91" spans="1:10" ht="15" customHeight="1">
      <c r="A91" s="81" t="s">
        <v>21</v>
      </c>
      <c r="B91" s="82">
        <f>Detail!B89</f>
        <v>7357476.71</v>
      </c>
      <c r="C91" s="82">
        <f>Detail!C89</f>
        <v>0</v>
      </c>
      <c r="D91" s="82">
        <f>Detail!D89</f>
        <v>0</v>
      </c>
      <c r="E91" s="82">
        <f t="shared" si="3"/>
        <v>7357476.71</v>
      </c>
      <c r="F91" s="31"/>
      <c r="G91" s="31"/>
      <c r="H91" s="81" t="str">
        <f>Detail!A89</f>
        <v xml:space="preserve">               (17) 550 - Other Power Gen Oper Rents</v>
      </c>
      <c r="I91" s="153">
        <f>C91-Detail!C89</f>
        <v>0</v>
      </c>
      <c r="J91" s="153">
        <f>D91-Detail!D89</f>
        <v>0</v>
      </c>
    </row>
    <row r="92" spans="1:10" ht="15" customHeight="1">
      <c r="A92" s="81" t="s">
        <v>22</v>
      </c>
      <c r="B92" s="82">
        <f>Detail!B90</f>
        <v>782911.44</v>
      </c>
      <c r="C92" s="82">
        <f>Detail!C90</f>
        <v>0</v>
      </c>
      <c r="D92" s="82">
        <f>Detail!D90</f>
        <v>0</v>
      </c>
      <c r="E92" s="82">
        <f t="shared" si="3"/>
        <v>782911.44</v>
      </c>
      <c r="F92" s="31"/>
      <c r="G92" s="31"/>
      <c r="H92" s="81" t="str">
        <f>Detail!A90</f>
        <v xml:space="preserve">               (17) 551 - Other Power Gen Maint Supv &amp; Eng</v>
      </c>
      <c r="I92" s="153">
        <f>C92-Detail!C90</f>
        <v>0</v>
      </c>
      <c r="J92" s="153">
        <f>D92-Detail!D90</f>
        <v>0</v>
      </c>
    </row>
    <row r="93" spans="1:10" ht="15" customHeight="1">
      <c r="A93" s="81" t="s">
        <v>23</v>
      </c>
      <c r="B93" s="82">
        <f>Detail!B91</f>
        <v>524743.62</v>
      </c>
      <c r="C93" s="82">
        <f>Detail!C91</f>
        <v>0</v>
      </c>
      <c r="D93" s="82">
        <f>Detail!D91</f>
        <v>0</v>
      </c>
      <c r="E93" s="82">
        <f t="shared" si="3"/>
        <v>524743.62</v>
      </c>
      <c r="F93" s="31"/>
      <c r="G93" s="31"/>
      <c r="H93" s="81" t="str">
        <f>Detail!A91</f>
        <v xml:space="preserve">               (17) 552 - Other Power Gen Maint Structures</v>
      </c>
      <c r="I93" s="153">
        <f>C93-Detail!C91</f>
        <v>0</v>
      </c>
      <c r="J93" s="153">
        <f>D93-Detail!D91</f>
        <v>0</v>
      </c>
    </row>
    <row r="94" spans="1:10" ht="15" customHeight="1">
      <c r="A94" s="81" t="s">
        <v>24</v>
      </c>
      <c r="B94" s="82">
        <f>Detail!B92</f>
        <v>25006408.170000002</v>
      </c>
      <c r="C94" s="82">
        <f>Detail!C92</f>
        <v>0</v>
      </c>
      <c r="D94" s="82">
        <f>Detail!D92</f>
        <v>0</v>
      </c>
      <c r="E94" s="82">
        <f t="shared" si="3"/>
        <v>25006408.170000002</v>
      </c>
      <c r="F94" s="31"/>
      <c r="G94" s="31"/>
      <c r="H94" s="81" t="str">
        <f>Detail!A92</f>
        <v xml:space="preserve">               (17) 553 - Other Power Gen Maint Gen &amp; Elec</v>
      </c>
      <c r="I94" s="153">
        <f>C94-Detail!C92</f>
        <v>0</v>
      </c>
      <c r="J94" s="153">
        <f>D94-Detail!D92</f>
        <v>0</v>
      </c>
    </row>
    <row r="95" spans="1:10" ht="15" customHeight="1">
      <c r="A95" s="81" t="s">
        <v>25</v>
      </c>
      <c r="B95" s="82">
        <f>Detail!B93</f>
        <v>1082213.9099999999</v>
      </c>
      <c r="C95" s="82">
        <f>Detail!C93</f>
        <v>0</v>
      </c>
      <c r="D95" s="82">
        <f>Detail!D93</f>
        <v>0</v>
      </c>
      <c r="E95" s="82">
        <f t="shared" si="3"/>
        <v>1082213.9099999999</v>
      </c>
      <c r="F95" s="31"/>
      <c r="G95" s="31"/>
      <c r="H95" s="81" t="str">
        <f>Detail!A93</f>
        <v xml:space="preserve">               (17) 554 - Other Power Gen Maint Misc</v>
      </c>
      <c r="I95" s="153">
        <f>C95-Detail!C93</f>
        <v>0</v>
      </c>
      <c r="J95" s="153">
        <f>D95-Detail!D93</f>
        <v>0</v>
      </c>
    </row>
    <row r="96" spans="1:10" ht="15" customHeight="1">
      <c r="A96" s="81" t="s">
        <v>26</v>
      </c>
      <c r="B96" s="82">
        <f>Detail!B94</f>
        <v>271714.55</v>
      </c>
      <c r="C96" s="82">
        <f>Detail!C94</f>
        <v>0</v>
      </c>
      <c r="D96" s="82">
        <f>Detail!D94</f>
        <v>0</v>
      </c>
      <c r="E96" s="82">
        <f t="shared" si="3"/>
        <v>271714.55</v>
      </c>
      <c r="F96" s="31"/>
      <c r="G96" s="31"/>
      <c r="H96" s="81" t="str">
        <f>Detail!A94</f>
        <v xml:space="preserve">               (17) 556 - System Control &amp; Load Dispatch</v>
      </c>
      <c r="I96" s="153">
        <f>C96-Detail!C94</f>
        <v>0</v>
      </c>
      <c r="J96" s="153">
        <f>D96-Detail!D94</f>
        <v>0</v>
      </c>
    </row>
    <row r="97" spans="1:237" ht="15" customHeight="1">
      <c r="A97" s="81" t="s">
        <v>27</v>
      </c>
      <c r="B97" s="82">
        <f>Detail!B95</f>
        <v>0</v>
      </c>
      <c r="C97" s="82">
        <f>Detail!C95</f>
        <v>0</v>
      </c>
      <c r="D97" s="82">
        <f>Detail!D95</f>
        <v>0</v>
      </c>
      <c r="E97" s="82">
        <f t="shared" si="3"/>
        <v>0</v>
      </c>
      <c r="F97" s="31"/>
      <c r="G97" s="31"/>
      <c r="H97" s="81" t="str">
        <f>Detail!A95</f>
        <v xml:space="preserve">               (17) 710 - Production Operations Supv &amp; Engineering</v>
      </c>
      <c r="I97" s="153">
        <f>C97-Detail!C95</f>
        <v>0</v>
      </c>
      <c r="J97" s="153">
        <f>D97-Detail!D95</f>
        <v>0</v>
      </c>
    </row>
    <row r="98" spans="1:237" ht="15" customHeight="1">
      <c r="A98" s="81" t="s">
        <v>28</v>
      </c>
      <c r="B98" s="82">
        <f>Detail!B96</f>
        <v>0</v>
      </c>
      <c r="C98" s="82">
        <f>Detail!C96</f>
        <v>173556.06</v>
      </c>
      <c r="D98" s="82">
        <f>Detail!D96</f>
        <v>0</v>
      </c>
      <c r="E98" s="82">
        <f t="shared" si="3"/>
        <v>173556.06</v>
      </c>
      <c r="F98" s="31"/>
      <c r="G98" s="31"/>
      <c r="H98" s="81" t="str">
        <f>Detail!A96</f>
        <v xml:space="preserve">               (17) 717 - Liquefied Petroleum Gas Expenses</v>
      </c>
      <c r="I98" s="153">
        <f>C98-Detail!C96</f>
        <v>0</v>
      </c>
      <c r="J98" s="153">
        <f>D98-Detail!D96</f>
        <v>0</v>
      </c>
    </row>
    <row r="99" spans="1:237" ht="15" customHeight="1">
      <c r="A99" s="81" t="s">
        <v>29</v>
      </c>
      <c r="B99" s="82">
        <f>Detail!B97</f>
        <v>0</v>
      </c>
      <c r="C99" s="82">
        <f>Detail!C97</f>
        <v>0</v>
      </c>
      <c r="D99" s="82">
        <f>Detail!D97</f>
        <v>0</v>
      </c>
      <c r="E99" s="82">
        <f t="shared" si="3"/>
        <v>0</v>
      </c>
      <c r="F99" s="31"/>
      <c r="G99" s="31"/>
      <c r="H99" s="81" t="str">
        <f>Detail!A97</f>
        <v xml:space="preserve">               (17) 735 - Misc Gas Production Exp</v>
      </c>
      <c r="I99" s="153">
        <f>C99-Detail!C97</f>
        <v>0</v>
      </c>
      <c r="J99" s="153">
        <f>D99-Detail!D97</f>
        <v>0</v>
      </c>
    </row>
    <row r="100" spans="1:237" ht="15" customHeight="1">
      <c r="A100" s="81" t="s">
        <v>30</v>
      </c>
      <c r="B100" s="82">
        <f>Detail!B98</f>
        <v>0</v>
      </c>
      <c r="C100" s="82">
        <f>Detail!C98</f>
        <v>0</v>
      </c>
      <c r="D100" s="82">
        <f>Detail!D98</f>
        <v>0</v>
      </c>
      <c r="E100" s="82">
        <f t="shared" si="3"/>
        <v>0</v>
      </c>
      <c r="F100" s="31"/>
      <c r="G100" s="31"/>
      <c r="H100" s="81" t="str">
        <f>Detail!A98</f>
        <v xml:space="preserve">               (17) 741 - Production Plant Maint Structures</v>
      </c>
      <c r="I100" s="153">
        <f>C100-Detail!C98</f>
        <v>0</v>
      </c>
      <c r="J100" s="153">
        <f>D100-Detail!D98</f>
        <v>0</v>
      </c>
    </row>
    <row r="101" spans="1:237" ht="15" customHeight="1">
      <c r="A101" s="81" t="s">
        <v>31</v>
      </c>
      <c r="B101" s="82">
        <f>Detail!B99</f>
        <v>0</v>
      </c>
      <c r="C101" s="82">
        <f>Detail!C99</f>
        <v>0</v>
      </c>
      <c r="D101" s="82">
        <f>Detail!D99</f>
        <v>0</v>
      </c>
      <c r="E101" s="82">
        <f t="shared" si="3"/>
        <v>0</v>
      </c>
      <c r="F101" s="31"/>
      <c r="G101" s="31"/>
      <c r="H101" s="81" t="str">
        <f>Detail!A99</f>
        <v xml:space="preserve">               (17) 742 - Production Plant Maint Prod Equip</v>
      </c>
      <c r="I101" s="153">
        <f>C101-Detail!C99</f>
        <v>0</v>
      </c>
      <c r="J101" s="153">
        <f>D101-Detail!D99</f>
        <v>0</v>
      </c>
    </row>
    <row r="102" spans="1:237" ht="15" customHeight="1">
      <c r="A102" s="81" t="s">
        <v>238</v>
      </c>
      <c r="B102" s="82">
        <f>Detail!B100</f>
        <v>0</v>
      </c>
      <c r="C102" s="82">
        <f>Detail!C100</f>
        <v>409862.49999999901</v>
      </c>
      <c r="D102" s="82">
        <f>Detail!D100</f>
        <v>0</v>
      </c>
      <c r="E102" s="82">
        <f t="shared" si="3"/>
        <v>409862.49999999901</v>
      </c>
      <c r="F102" s="31"/>
      <c r="G102" s="31"/>
      <c r="H102" s="81" t="str">
        <f>Detail!A100</f>
        <v xml:space="preserve">               (17) 8072 - Purchased Gas Expenses</v>
      </c>
      <c r="I102" s="153">
        <f>C102-Detail!C100</f>
        <v>0</v>
      </c>
      <c r="J102" s="153">
        <f>D102-Detail!D100</f>
        <v>0</v>
      </c>
    </row>
    <row r="103" spans="1:237" ht="15" customHeight="1">
      <c r="A103" s="81" t="s">
        <v>32</v>
      </c>
      <c r="B103" s="82">
        <f>Detail!B101</f>
        <v>0</v>
      </c>
      <c r="C103" s="82">
        <f>Detail!C101</f>
        <v>89880.36</v>
      </c>
      <c r="D103" s="82">
        <f>Detail!D101</f>
        <v>0</v>
      </c>
      <c r="E103" s="82">
        <f t="shared" si="3"/>
        <v>89880.36</v>
      </c>
      <c r="F103" s="31"/>
      <c r="G103" s="31"/>
      <c r="H103" s="83" t="str">
        <f>Detail!A101</f>
        <v xml:space="preserve">               (17) 8074 - Purchased Gas Calculation Exp</v>
      </c>
      <c r="I103" s="153">
        <f>C103-Detail!C101</f>
        <v>0</v>
      </c>
      <c r="J103" s="153">
        <f>D103-Detail!D101</f>
        <v>0</v>
      </c>
    </row>
    <row r="104" spans="1:237" ht="15" customHeight="1">
      <c r="A104" s="81" t="s">
        <v>33</v>
      </c>
      <c r="B104" s="82">
        <f>Detail!B102</f>
        <v>0</v>
      </c>
      <c r="C104" s="82">
        <f>Detail!C102</f>
        <v>-100424.51</v>
      </c>
      <c r="D104" s="82">
        <f>Detail!D102</f>
        <v>0</v>
      </c>
      <c r="E104" s="82">
        <f t="shared" si="3"/>
        <v>-100424.51</v>
      </c>
      <c r="F104" s="31"/>
      <c r="G104" s="31"/>
      <c r="H104" s="81" t="str">
        <f>Detail!A102</f>
        <v xml:space="preserve">               (17) 812 - Gas Used For Other Utility Operations</v>
      </c>
      <c r="I104" s="153">
        <f>C104-Detail!C102</f>
        <v>0</v>
      </c>
      <c r="J104" s="153">
        <f>D104-Detail!D102</f>
        <v>0</v>
      </c>
    </row>
    <row r="105" spans="1:237" ht="15" customHeight="1">
      <c r="A105" s="83" t="s">
        <v>34</v>
      </c>
      <c r="B105" s="82">
        <f>Detail!B103</f>
        <v>0</v>
      </c>
      <c r="C105" s="82">
        <f>Detail!C103</f>
        <v>0</v>
      </c>
      <c r="D105" s="82">
        <f>Detail!D103</f>
        <v>0</v>
      </c>
      <c r="E105" s="82">
        <f t="shared" si="3"/>
        <v>0</v>
      </c>
      <c r="F105" s="31"/>
      <c r="G105" s="31"/>
      <c r="H105" s="81" t="str">
        <f>Detail!A103</f>
        <v xml:space="preserve">               (17) 813 - Other Gas Supply Expenses</v>
      </c>
      <c r="I105" s="153">
        <f>C105-Detail!C103</f>
        <v>0</v>
      </c>
      <c r="J105" s="153">
        <f>D105-Detail!D103</f>
        <v>0</v>
      </c>
    </row>
    <row r="106" spans="1:237" ht="15" customHeight="1">
      <c r="A106" s="81" t="s">
        <v>35</v>
      </c>
      <c r="B106" s="82">
        <f>Detail!B104</f>
        <v>0</v>
      </c>
      <c r="C106" s="82">
        <f>Detail!C104</f>
        <v>214924.27</v>
      </c>
      <c r="D106" s="82">
        <f>Detail!D104</f>
        <v>0</v>
      </c>
      <c r="E106" s="82">
        <f t="shared" si="3"/>
        <v>214924.27</v>
      </c>
      <c r="F106" s="31"/>
      <c r="G106" s="31"/>
      <c r="H106" s="81" t="str">
        <f>Detail!A104</f>
        <v xml:space="preserve">               (17) 814 - Undergrnd Strge - Operation Supv &amp; Eng</v>
      </c>
      <c r="I106" s="153">
        <f>C106-Detail!C104</f>
        <v>0</v>
      </c>
      <c r="J106" s="153">
        <f>D106-Detail!D104</f>
        <v>0</v>
      </c>
    </row>
    <row r="107" spans="1:237" ht="15" customHeight="1">
      <c r="A107" s="81" t="s">
        <v>36</v>
      </c>
      <c r="B107" s="82">
        <f>Detail!B105</f>
        <v>0</v>
      </c>
      <c r="C107" s="82">
        <f>Detail!C105</f>
        <v>0</v>
      </c>
      <c r="D107" s="82">
        <f>Detail!D105</f>
        <v>0</v>
      </c>
      <c r="E107" s="82">
        <f t="shared" si="3"/>
        <v>0</v>
      </c>
      <c r="F107" s="31"/>
      <c r="G107" s="32"/>
      <c r="H107" s="81" t="str">
        <f>Detail!A105</f>
        <v xml:space="preserve">               (17) 815 - Undergrnd Strge - Oper Map &amp; Records</v>
      </c>
      <c r="I107" s="153">
        <f>C107-Detail!C105</f>
        <v>0</v>
      </c>
      <c r="J107" s="153">
        <f>D107-Detail!D105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>
      <c r="A108" s="81" t="s">
        <v>37</v>
      </c>
      <c r="B108" s="82">
        <f>Detail!B106</f>
        <v>0</v>
      </c>
      <c r="C108" s="82">
        <f>Detail!C106</f>
        <v>33993.269999999997</v>
      </c>
      <c r="D108" s="82">
        <f>Detail!D106</f>
        <v>0</v>
      </c>
      <c r="E108" s="82">
        <f t="shared" si="3"/>
        <v>33993.269999999997</v>
      </c>
      <c r="F108" s="31"/>
      <c r="G108" s="31"/>
      <c r="H108" s="81" t="str">
        <f>Detail!A106</f>
        <v xml:space="preserve">               (17) 816 - Undergrnd Strge - Oper Wells Expense</v>
      </c>
      <c r="I108" s="153">
        <f>C108-Detail!C106</f>
        <v>0</v>
      </c>
      <c r="J108" s="153">
        <f>D108-Detail!D106</f>
        <v>0</v>
      </c>
    </row>
    <row r="109" spans="1:237" ht="15" customHeight="1">
      <c r="A109" s="81" t="s">
        <v>38</v>
      </c>
      <c r="B109" s="82">
        <f>Detail!B107</f>
        <v>0</v>
      </c>
      <c r="C109" s="82">
        <f>Detail!C107</f>
        <v>1290.53999999999</v>
      </c>
      <c r="D109" s="82">
        <f>Detail!D107</f>
        <v>0</v>
      </c>
      <c r="E109" s="82">
        <f t="shared" si="3"/>
        <v>1290.53999999999</v>
      </c>
      <c r="F109" s="31"/>
      <c r="G109" s="31"/>
      <c r="H109" s="81" t="str">
        <f>Detail!A107</f>
        <v xml:space="preserve">               (17) 817 - Undergrnd Strge - Oper Lines Expense</v>
      </c>
      <c r="I109" s="153">
        <f>C109-Detail!C107</f>
        <v>0</v>
      </c>
      <c r="J109" s="153">
        <f>D109-Detail!D107</f>
        <v>0</v>
      </c>
    </row>
    <row r="110" spans="1:237" ht="15" customHeight="1">
      <c r="A110" s="81" t="s">
        <v>39</v>
      </c>
      <c r="B110" s="82">
        <f>Detail!B108</f>
        <v>0</v>
      </c>
      <c r="C110" s="82">
        <f>Detail!C108</f>
        <v>179115.93</v>
      </c>
      <c r="D110" s="82">
        <f>Detail!D108</f>
        <v>0</v>
      </c>
      <c r="E110" s="82">
        <f t="shared" si="3"/>
        <v>179115.93</v>
      </c>
      <c r="F110" s="31"/>
      <c r="G110" s="31"/>
      <c r="H110" s="81" t="str">
        <f>Detail!A108</f>
        <v xml:space="preserve">               (17) 818 - Undergrnd Strge - Oper Compressor Sta Exp</v>
      </c>
      <c r="I110" s="153">
        <f>C110-Detail!C108</f>
        <v>0</v>
      </c>
      <c r="J110" s="153">
        <f>D110-Detail!D108</f>
        <v>0</v>
      </c>
    </row>
    <row r="111" spans="1:237" ht="15" customHeight="1">
      <c r="A111" s="81" t="s">
        <v>40</v>
      </c>
      <c r="B111" s="82">
        <f>Detail!B109</f>
        <v>0</v>
      </c>
      <c r="C111" s="82">
        <f>Detail!C109</f>
        <v>34337.25</v>
      </c>
      <c r="D111" s="82">
        <f>Detail!D109</f>
        <v>0</v>
      </c>
      <c r="E111" s="82">
        <f t="shared" si="3"/>
        <v>34337.25</v>
      </c>
      <c r="F111" s="31"/>
      <c r="G111" s="31"/>
      <c r="H111" s="81" t="str">
        <f>Detail!A109</f>
        <v xml:space="preserve">               (17) 819 - Undergrnd Strge - Oper Compressor Sta Fuel</v>
      </c>
      <c r="I111" s="153">
        <f>C111-Detail!C109</f>
        <v>0</v>
      </c>
      <c r="J111" s="153">
        <f>D111-Detail!D109</f>
        <v>0</v>
      </c>
    </row>
    <row r="112" spans="1:237" ht="15" customHeight="1">
      <c r="A112" s="81" t="s">
        <v>41</v>
      </c>
      <c r="B112" s="82">
        <f>Detail!B110</f>
        <v>0</v>
      </c>
      <c r="C112" s="82">
        <f>Detail!C110</f>
        <v>14169.22</v>
      </c>
      <c r="D112" s="82">
        <f>Detail!D110</f>
        <v>0</v>
      </c>
      <c r="E112" s="82">
        <f t="shared" si="3"/>
        <v>14169.22</v>
      </c>
      <c r="F112" s="31"/>
      <c r="G112" s="31"/>
      <c r="H112" s="81" t="str">
        <f>Detail!A110</f>
        <v xml:space="preserve">               (17) 820 - Undergrnd Strge - Oper Meas &amp; Reg Sta Exp</v>
      </c>
      <c r="I112" s="153">
        <f>C112-Detail!C110</f>
        <v>0</v>
      </c>
      <c r="J112" s="153">
        <f>D112-Detail!D110</f>
        <v>0</v>
      </c>
    </row>
    <row r="113" spans="1:10" ht="15" customHeight="1">
      <c r="A113" s="81" t="s">
        <v>42</v>
      </c>
      <c r="B113" s="82">
        <f>Detail!B111</f>
        <v>0</v>
      </c>
      <c r="C113" s="82">
        <f>Detail!C111</f>
        <v>0</v>
      </c>
      <c r="D113" s="82">
        <f>Detail!D111</f>
        <v>0</v>
      </c>
      <c r="E113" s="82">
        <f t="shared" si="3"/>
        <v>0</v>
      </c>
      <c r="F113" s="31"/>
      <c r="G113" s="31"/>
      <c r="H113" s="81" t="str">
        <f>Detail!A111</f>
        <v xml:space="preserve">               (17) 821 - Undergrnd Strge - Oper Purification Exp</v>
      </c>
      <c r="I113" s="153">
        <f>C113-Detail!C111</f>
        <v>0</v>
      </c>
      <c r="J113" s="153">
        <f>D113-Detail!D111</f>
        <v>0</v>
      </c>
    </row>
    <row r="114" spans="1:10" ht="15" customHeight="1">
      <c r="A114" s="81" t="s">
        <v>43</v>
      </c>
      <c r="B114" s="82">
        <f>Detail!B112</f>
        <v>0</v>
      </c>
      <c r="C114" s="82">
        <f>Detail!C112</f>
        <v>0</v>
      </c>
      <c r="D114" s="82">
        <f>Detail!D112</f>
        <v>0</v>
      </c>
      <c r="E114" s="82">
        <f t="shared" si="3"/>
        <v>0</v>
      </c>
      <c r="F114" s="31"/>
      <c r="G114" s="31"/>
      <c r="H114" s="81" t="str">
        <f>Detail!A112</f>
        <v xml:space="preserve">               (17) 823 - Storage Gas Losses</v>
      </c>
      <c r="I114" s="153">
        <f>C114-Detail!C112</f>
        <v>0</v>
      </c>
      <c r="J114" s="153">
        <f>D114-Detail!D112</f>
        <v>0</v>
      </c>
    </row>
    <row r="115" spans="1:10" ht="15" customHeight="1">
      <c r="A115" s="81" t="s">
        <v>44</v>
      </c>
      <c r="B115" s="82">
        <f>Detail!B113</f>
        <v>0</v>
      </c>
      <c r="C115" s="82">
        <f>Detail!C113</f>
        <v>90752.499999999898</v>
      </c>
      <c r="D115" s="82">
        <f>Detail!D113</f>
        <v>0</v>
      </c>
      <c r="E115" s="82">
        <f t="shared" si="3"/>
        <v>90752.499999999898</v>
      </c>
      <c r="F115" s="31"/>
      <c r="G115" s="31"/>
      <c r="H115" s="81" t="str">
        <f>Detail!A113</f>
        <v xml:space="preserve">               (17) 824 - Undergrnd Strge - Oper Other Expenses</v>
      </c>
      <c r="I115" s="153">
        <f>C115-Detail!C113</f>
        <v>0</v>
      </c>
      <c r="J115" s="153">
        <f>D115-Detail!D113</f>
        <v>0</v>
      </c>
    </row>
    <row r="116" spans="1:10" ht="15" customHeight="1">
      <c r="A116" s="81" t="s">
        <v>45</v>
      </c>
      <c r="B116" s="82">
        <f>Detail!B114</f>
        <v>0</v>
      </c>
      <c r="C116" s="82">
        <f>Detail!C114</f>
        <v>41710.03</v>
      </c>
      <c r="D116" s="82">
        <f>Detail!D114</f>
        <v>0</v>
      </c>
      <c r="E116" s="82">
        <f t="shared" si="3"/>
        <v>41710.03</v>
      </c>
      <c r="F116" s="31"/>
      <c r="G116" s="31"/>
      <c r="H116" s="81" t="str">
        <f>Detail!A114</f>
        <v xml:space="preserve">               (17) 825 - Undergrnd Strge - Oper Storage Well Royalty</v>
      </c>
      <c r="I116" s="153">
        <f>C116-Detail!C114</f>
        <v>0</v>
      </c>
      <c r="J116" s="153">
        <f>D116-Detail!D114</f>
        <v>0</v>
      </c>
    </row>
    <row r="117" spans="1:10" ht="15" customHeight="1">
      <c r="A117" s="81" t="s">
        <v>46</v>
      </c>
      <c r="B117" s="82">
        <f>Detail!B115</f>
        <v>0</v>
      </c>
      <c r="C117" s="82">
        <f>Detail!C115</f>
        <v>-4267.5599999999904</v>
      </c>
      <c r="D117" s="82">
        <f>Detail!D115</f>
        <v>0</v>
      </c>
      <c r="E117" s="82">
        <f t="shared" si="3"/>
        <v>-4267.5599999999904</v>
      </c>
      <c r="F117" s="31"/>
      <c r="G117" s="31"/>
      <c r="H117" s="81" t="str">
        <f>Detail!A115</f>
        <v xml:space="preserve">               (17) 826 - Undergrnd Strge - Oper Other Storage Rents</v>
      </c>
      <c r="I117" s="153">
        <f>C117-Detail!C115</f>
        <v>0</v>
      </c>
      <c r="J117" s="153">
        <f>D117-Detail!D115</f>
        <v>0</v>
      </c>
    </row>
    <row r="118" spans="1:10" ht="15" customHeight="1">
      <c r="A118" s="81" t="s">
        <v>47</v>
      </c>
      <c r="B118" s="82">
        <f>Detail!B116</f>
        <v>0</v>
      </c>
      <c r="C118" s="82">
        <f>Detail!C116</f>
        <v>197163.4</v>
      </c>
      <c r="D118" s="82">
        <f>Detail!D116</f>
        <v>0</v>
      </c>
      <c r="E118" s="82">
        <f t="shared" si="3"/>
        <v>197163.4</v>
      </c>
      <c r="F118" s="31"/>
      <c r="G118" s="31"/>
      <c r="H118" s="81" t="str">
        <f>Detail!A116</f>
        <v xml:space="preserve">               (17) 830 - Undergrnd Strge - Maint Supv &amp; Engineering</v>
      </c>
      <c r="I118" s="153">
        <f>C118-Detail!C116</f>
        <v>0</v>
      </c>
      <c r="J118" s="153">
        <f>D118-Detail!D116</f>
        <v>0</v>
      </c>
    </row>
    <row r="119" spans="1:10" ht="15" customHeight="1">
      <c r="A119" s="81" t="s">
        <v>48</v>
      </c>
      <c r="B119" s="82">
        <f>Detail!B117</f>
        <v>0</v>
      </c>
      <c r="C119" s="82">
        <f>Detail!C117</f>
        <v>8124.01</v>
      </c>
      <c r="D119" s="82">
        <f>Detail!D117</f>
        <v>0</v>
      </c>
      <c r="E119" s="82">
        <f t="shared" si="3"/>
        <v>8124.01</v>
      </c>
      <c r="F119" s="31"/>
      <c r="G119" s="31"/>
      <c r="H119" s="81" t="str">
        <f>Detail!A117</f>
        <v xml:space="preserve">               (17) 831 - Undergrnd Strge - Maint Structures</v>
      </c>
      <c r="I119" s="153">
        <f>C119-Detail!C117</f>
        <v>0</v>
      </c>
      <c r="J119" s="153">
        <f>D119-Detail!D117</f>
        <v>0</v>
      </c>
    </row>
    <row r="120" spans="1:10" ht="15" customHeight="1">
      <c r="A120" s="81" t="s">
        <v>49</v>
      </c>
      <c r="B120" s="82">
        <f>Detail!B118</f>
        <v>0</v>
      </c>
      <c r="C120" s="82">
        <f>Detail!C118</f>
        <v>27136.14</v>
      </c>
      <c r="D120" s="82">
        <f>Detail!D118</f>
        <v>0</v>
      </c>
      <c r="E120" s="82">
        <f t="shared" si="3"/>
        <v>27136.14</v>
      </c>
      <c r="F120" s="31"/>
      <c r="G120" s="31"/>
      <c r="H120" s="81" t="str">
        <f>Detail!A118</f>
        <v xml:space="preserve">               (17) 832 - Undergrnd Strge - Maint Reservoirs &amp; Wells</v>
      </c>
      <c r="I120" s="153">
        <f>C120-Detail!C118</f>
        <v>0</v>
      </c>
      <c r="J120" s="153">
        <f>D120-Detail!D118</f>
        <v>0</v>
      </c>
    </row>
    <row r="121" spans="1:10" ht="15" customHeight="1">
      <c r="A121" s="81" t="s">
        <v>50</v>
      </c>
      <c r="B121" s="82">
        <f>Detail!B119</f>
        <v>0</v>
      </c>
      <c r="C121" s="82">
        <f>Detail!C119</f>
        <v>4207.6499999999996</v>
      </c>
      <c r="D121" s="82">
        <f>Detail!D119</f>
        <v>0</v>
      </c>
      <c r="E121" s="82">
        <f t="shared" si="3"/>
        <v>4207.6499999999996</v>
      </c>
      <c r="F121" s="31"/>
      <c r="G121" s="31"/>
      <c r="H121" s="81" t="str">
        <f>Detail!A119</f>
        <v xml:space="preserve">               (17) 833 - Undergrnd Strge - Maint Of Lines</v>
      </c>
      <c r="I121" s="153">
        <f>C121-Detail!C119</f>
        <v>0</v>
      </c>
      <c r="J121" s="153">
        <f>D121-Detail!D119</f>
        <v>0</v>
      </c>
    </row>
    <row r="122" spans="1:10" ht="15" customHeight="1">
      <c r="A122" s="81" t="s">
        <v>51</v>
      </c>
      <c r="B122" s="82">
        <f>Detail!B120</f>
        <v>0</v>
      </c>
      <c r="C122" s="82">
        <f>Detail!C120</f>
        <v>258271.53999999899</v>
      </c>
      <c r="D122" s="82">
        <f>Detail!D120</f>
        <v>0</v>
      </c>
      <c r="E122" s="82">
        <f t="shared" si="3"/>
        <v>258271.53999999899</v>
      </c>
      <c r="F122" s="31"/>
      <c r="G122" s="31"/>
      <c r="H122" s="81" t="str">
        <f>Detail!A120</f>
        <v xml:space="preserve">               (17) 834 - Undergrnd Strge - Maint Compressor Sta Equip</v>
      </c>
      <c r="I122" s="153">
        <f>C122-Detail!C120</f>
        <v>0</v>
      </c>
      <c r="J122" s="153">
        <f>D122-Detail!D120</f>
        <v>0</v>
      </c>
    </row>
    <row r="123" spans="1:10" ht="15" customHeight="1">
      <c r="A123" s="81" t="s">
        <v>52</v>
      </c>
      <c r="B123" s="82">
        <f>Detail!B121</f>
        <v>0</v>
      </c>
      <c r="C123" s="82">
        <f>Detail!C121</f>
        <v>0</v>
      </c>
      <c r="D123" s="82">
        <f>Detail!D121</f>
        <v>0</v>
      </c>
      <c r="E123" s="82">
        <f t="shared" si="3"/>
        <v>0</v>
      </c>
      <c r="F123" s="31"/>
      <c r="G123" s="31"/>
      <c r="H123" s="81" t="str">
        <f>Detail!A121</f>
        <v xml:space="preserve">               (17) 835 - Undergrnd Strge - Maint Meas &amp; Reg Sta E</v>
      </c>
      <c r="I123" s="153">
        <f>C123-Detail!C121</f>
        <v>0</v>
      </c>
      <c r="J123" s="153">
        <f>D123-Detail!D121</f>
        <v>0</v>
      </c>
    </row>
    <row r="124" spans="1:10" ht="15" customHeight="1">
      <c r="A124" s="81" t="s">
        <v>53</v>
      </c>
      <c r="B124" s="82">
        <f>Detail!B122</f>
        <v>0</v>
      </c>
      <c r="C124" s="82">
        <f>Detail!C122</f>
        <v>2759.62</v>
      </c>
      <c r="D124" s="82">
        <f>Detail!D122</f>
        <v>0</v>
      </c>
      <c r="E124" s="82">
        <f t="shared" si="3"/>
        <v>2759.62</v>
      </c>
      <c r="F124" s="31"/>
      <c r="G124" s="31"/>
      <c r="H124" s="81" t="str">
        <f>Detail!A122</f>
        <v xml:space="preserve">               (17) 836 - Undergrnd Strge - Maint Purification Equip</v>
      </c>
      <c r="I124" s="153">
        <f>C124-Detail!C122</f>
        <v>0</v>
      </c>
      <c r="J124" s="153">
        <f>D124-Detail!D122</f>
        <v>0</v>
      </c>
    </row>
    <row r="125" spans="1:10" ht="15" customHeight="1">
      <c r="A125" s="81" t="s">
        <v>54</v>
      </c>
      <c r="B125" s="82">
        <f>Detail!B123</f>
        <v>0</v>
      </c>
      <c r="C125" s="82">
        <f>Detail!C123</f>
        <v>7681.02</v>
      </c>
      <c r="D125" s="82">
        <f>Detail!D123</f>
        <v>0</v>
      </c>
      <c r="E125" s="82">
        <f t="shared" si="3"/>
        <v>7681.02</v>
      </c>
      <c r="F125" s="31"/>
      <c r="G125" s="31"/>
      <c r="H125" s="81" t="str">
        <f>Detail!A123</f>
        <v xml:space="preserve">               (17) 837 - Undergrnd Strge-Maint Other Equipment</v>
      </c>
      <c r="I125" s="153">
        <f>C125-Detail!C123</f>
        <v>0</v>
      </c>
      <c r="J125" s="153">
        <f>D125-Detail!D123</f>
        <v>0</v>
      </c>
    </row>
    <row r="126" spans="1:10" ht="15" customHeight="1">
      <c r="A126" s="81" t="s">
        <v>55</v>
      </c>
      <c r="B126" s="82">
        <f>Detail!B124</f>
        <v>0</v>
      </c>
      <c r="C126" s="82">
        <f>Detail!C124</f>
        <v>347123.87</v>
      </c>
      <c r="D126" s="82">
        <f>Detail!D124</f>
        <v>0</v>
      </c>
      <c r="E126" s="82">
        <f t="shared" si="3"/>
        <v>347123.87</v>
      </c>
      <c r="F126" s="31"/>
      <c r="G126" s="31"/>
      <c r="H126" s="81" t="str">
        <f>Detail!A124</f>
        <v xml:space="preserve">               (17) 841 - Operating Labor &amp; Expenses</v>
      </c>
      <c r="I126" s="153">
        <f>C126-Detail!C124</f>
        <v>0</v>
      </c>
      <c r="J126" s="153">
        <f>D126-Detail!D124</f>
        <v>0</v>
      </c>
    </row>
    <row r="127" spans="1:10" ht="15" customHeight="1">
      <c r="A127" s="81" t="s">
        <v>56</v>
      </c>
      <c r="B127" s="82">
        <f>Detail!B125</f>
        <v>0</v>
      </c>
      <c r="C127" s="82">
        <f>Detail!C125</f>
        <v>449.71</v>
      </c>
      <c r="D127" s="82">
        <f>Detail!D125</f>
        <v>0</v>
      </c>
      <c r="E127" s="82">
        <f t="shared" si="3"/>
        <v>449.71</v>
      </c>
      <c r="F127" s="31"/>
      <c r="G127" s="31"/>
      <c r="H127" s="81" t="str">
        <f>Detail!A125</f>
        <v xml:space="preserve">               (17) 8432 - Maint Struc &amp; Impro</v>
      </c>
      <c r="I127" s="153">
        <f>C127-Detail!C125</f>
        <v>0</v>
      </c>
      <c r="J127" s="153">
        <f>D127-Detail!D125</f>
        <v>0</v>
      </c>
    </row>
    <row r="128" spans="1:10" ht="15" customHeight="1">
      <c r="A128" s="81" t="s">
        <v>57</v>
      </c>
      <c r="B128" s="82">
        <f>Detail!B126</f>
        <v>0</v>
      </c>
      <c r="C128" s="82">
        <f>Detail!C126</f>
        <v>0</v>
      </c>
      <c r="D128" s="82">
        <f>Detail!D126</f>
        <v>0</v>
      </c>
      <c r="E128" s="82">
        <f t="shared" si="3"/>
        <v>0</v>
      </c>
      <c r="F128" s="31"/>
      <c r="G128" s="31"/>
      <c r="H128" s="81" t="str">
        <f>Detail!A126</f>
        <v xml:space="preserve">               (17) 8433 - Maintenance of Gas Holders</v>
      </c>
      <c r="I128" s="153">
        <f>C128-Detail!C126</f>
        <v>0</v>
      </c>
      <c r="J128" s="153">
        <f>D128-Detail!D126</f>
        <v>0</v>
      </c>
    </row>
    <row r="129" spans="1:10" ht="15" customHeight="1">
      <c r="A129" s="81" t="s">
        <v>58</v>
      </c>
      <c r="B129" s="82">
        <f>Detail!B127</f>
        <v>0</v>
      </c>
      <c r="C129" s="82">
        <f>Detail!C127</f>
        <v>0</v>
      </c>
      <c r="D129" s="82">
        <f>Detail!D127</f>
        <v>0</v>
      </c>
      <c r="E129" s="82">
        <f t="shared" si="3"/>
        <v>0</v>
      </c>
      <c r="F129" s="31"/>
      <c r="G129" s="31"/>
      <c r="H129" s="81" t="str">
        <f>Detail!A127</f>
        <v xml:space="preserve">               (17) 8436 - Maintenance of Vaporizing Equipment</v>
      </c>
      <c r="I129" s="153">
        <f>C129-Detail!C127</f>
        <v>0</v>
      </c>
      <c r="J129" s="153">
        <f>D129-Detail!D127</f>
        <v>0</v>
      </c>
    </row>
    <row r="130" spans="1:10" ht="15" customHeight="1">
      <c r="A130" s="81" t="s">
        <v>59</v>
      </c>
      <c r="B130" s="82">
        <f>Detail!B128</f>
        <v>0</v>
      </c>
      <c r="C130" s="82">
        <f>Detail!C128</f>
        <v>0</v>
      </c>
      <c r="D130" s="82">
        <f>Detail!D128</f>
        <v>0</v>
      </c>
      <c r="E130" s="82">
        <f t="shared" si="3"/>
        <v>0</v>
      </c>
      <c r="F130" s="31"/>
      <c r="G130" s="31"/>
      <c r="H130" s="81" t="str">
        <f>Detail!A128</f>
        <v xml:space="preserve">               (17) 8438 - Maint Measure &amp; Reg</v>
      </c>
      <c r="I130" s="153">
        <f>C130-Detail!C128</f>
        <v>0</v>
      </c>
      <c r="J130" s="153">
        <f>D130-Detail!D128</f>
        <v>0</v>
      </c>
    </row>
    <row r="131" spans="1:10" ht="15" customHeight="1">
      <c r="A131" s="81" t="s">
        <v>60</v>
      </c>
      <c r="B131" s="84">
        <f>Detail!B129</f>
        <v>0</v>
      </c>
      <c r="C131" s="84">
        <f>Detail!C129</f>
        <v>0</v>
      </c>
      <c r="D131" s="84">
        <f>Detail!D129</f>
        <v>0</v>
      </c>
      <c r="E131" s="84">
        <f t="shared" si="3"/>
        <v>0</v>
      </c>
      <c r="F131" s="31"/>
      <c r="G131" s="31"/>
      <c r="H131" s="79" t="str">
        <f>Detail!A129</f>
        <v xml:space="preserve">               (17) 8439 - Other Gas Maintenance</v>
      </c>
      <c r="I131" s="153">
        <f>C131-Detail!C129</f>
        <v>0</v>
      </c>
      <c r="J131" s="153">
        <f>D131-Detail!D129</f>
        <v>0</v>
      </c>
    </row>
    <row r="132" spans="1:10" ht="12" customHeight="1">
      <c r="A132" s="81" t="s">
        <v>626</v>
      </c>
      <c r="B132" s="85">
        <f>SUM(B67:B131)</f>
        <v>111788161.57999997</v>
      </c>
      <c r="C132" s="85">
        <f>SUM(C67:C131)</f>
        <v>2031816.819999998</v>
      </c>
      <c r="D132" s="85">
        <f>SUM(D67:D131)</f>
        <v>0</v>
      </c>
      <c r="E132" s="85">
        <f>SUM(E67:E131)</f>
        <v>113819978.39999998</v>
      </c>
      <c r="G132" s="31"/>
      <c r="H132" s="81" t="str">
        <f>Detail!A131</f>
        <v xml:space="preserve">                    (17) SUBTOTAL</v>
      </c>
      <c r="I132" s="153">
        <f>C132-Detail!C130</f>
        <v>2031816.819999998</v>
      </c>
      <c r="J132" s="153">
        <f>D132-Detail!D130</f>
        <v>0</v>
      </c>
    </row>
    <row r="133" spans="1:10" ht="15" customHeight="1">
      <c r="A133" s="79" t="s">
        <v>582</v>
      </c>
      <c r="B133" s="80"/>
      <c r="C133" s="80"/>
      <c r="D133" s="80"/>
      <c r="E133" s="80"/>
      <c r="G133" s="31"/>
      <c r="H133" s="81" t="str">
        <f>Detail!A132</f>
        <v xml:space="preserve">          18 - TRANSMISSION EXPENSE</v>
      </c>
      <c r="I133" s="153">
        <f>C133-Detail!C131</f>
        <v>-2031816.8199999901</v>
      </c>
      <c r="J133" s="153">
        <f>D133-Detail!D131</f>
        <v>0</v>
      </c>
    </row>
    <row r="134" spans="1:10" ht="15" customHeight="1">
      <c r="A134" s="81" t="s">
        <v>61</v>
      </c>
      <c r="B134" s="82">
        <f>Detail!B132</f>
        <v>0</v>
      </c>
      <c r="C134" s="82">
        <f>Detail!C132</f>
        <v>0</v>
      </c>
      <c r="D134" s="82">
        <f>Detail!D132</f>
        <v>0</v>
      </c>
      <c r="E134" s="82">
        <f t="shared" ref="E134:E160" si="4">SUM(B134:D134)</f>
        <v>0</v>
      </c>
      <c r="G134" s="31"/>
      <c r="H134" s="81" t="str">
        <f>Detail!A133</f>
        <v xml:space="preserve">               (18) 560 - Transmission Oper Supv &amp; Engineering</v>
      </c>
      <c r="I134" s="153">
        <f>C134-Detail!C132</f>
        <v>0</v>
      </c>
      <c r="J134" s="153">
        <f>D134-Detail!D132</f>
        <v>0</v>
      </c>
    </row>
    <row r="135" spans="1:10" ht="15" customHeight="1">
      <c r="A135" s="81" t="s">
        <v>62</v>
      </c>
      <c r="B135" s="82">
        <f>Detail!B133</f>
        <v>1918285.21</v>
      </c>
      <c r="C135" s="82">
        <f>Detail!C133</f>
        <v>0</v>
      </c>
      <c r="D135" s="82">
        <f>Detail!D133</f>
        <v>0</v>
      </c>
      <c r="E135" s="82">
        <f t="shared" si="4"/>
        <v>1918285.21</v>
      </c>
      <c r="G135" s="31"/>
      <c r="H135" s="81" t="str">
        <f>Detail!A134</f>
        <v xml:space="preserve">               (18) 561 - Transmission Oper Load Dispatching</v>
      </c>
      <c r="I135" s="153">
        <f>C135-Detail!C133</f>
        <v>0</v>
      </c>
      <c r="J135" s="153">
        <f>D135-Detail!D133</f>
        <v>0</v>
      </c>
    </row>
    <row r="136" spans="1:10" ht="15" customHeight="1">
      <c r="A136" s="81" t="s">
        <v>63</v>
      </c>
      <c r="B136" s="82">
        <f>Detail!B134</f>
        <v>0</v>
      </c>
      <c r="C136" s="82">
        <f>Detail!C134</f>
        <v>0</v>
      </c>
      <c r="D136" s="82">
        <f>Detail!D134</f>
        <v>0</v>
      </c>
      <c r="E136" s="82">
        <f t="shared" si="4"/>
        <v>0</v>
      </c>
      <c r="G136" s="31"/>
      <c r="H136" s="81" t="str">
        <f>Detail!A135</f>
        <v xml:space="preserve">               (18) 5611 - Transmission Oper Load Dispatching</v>
      </c>
      <c r="I136" s="153">
        <f>C136-Detail!C134</f>
        <v>0</v>
      </c>
      <c r="J136" s="153">
        <f>D136-Detail!D134</f>
        <v>0</v>
      </c>
    </row>
    <row r="137" spans="1:10" ht="15" customHeight="1">
      <c r="A137" s="81" t="s">
        <v>64</v>
      </c>
      <c r="B137" s="82">
        <f>Detail!B135</f>
        <v>82379.81</v>
      </c>
      <c r="C137" s="82">
        <f>Detail!C135</f>
        <v>0</v>
      </c>
      <c r="D137" s="82">
        <f>Detail!D135</f>
        <v>0</v>
      </c>
      <c r="E137" s="82">
        <f t="shared" si="4"/>
        <v>82379.81</v>
      </c>
      <c r="G137" s="31"/>
      <c r="H137" s="81" t="str">
        <f>Detail!A136</f>
        <v xml:space="preserve">               (18) 5612 - Load Dispatch - Monitor &amp; Oper Trans System</v>
      </c>
      <c r="I137" s="153">
        <f>C137-Detail!C135</f>
        <v>0</v>
      </c>
      <c r="J137" s="153">
        <f>D137-Detail!D135</f>
        <v>0</v>
      </c>
    </row>
    <row r="138" spans="1:10" ht="15" customHeight="1">
      <c r="A138" s="81" t="s">
        <v>65</v>
      </c>
      <c r="B138" s="82">
        <f>Detail!B136</f>
        <v>2600579.85</v>
      </c>
      <c r="C138" s="82">
        <f>Detail!C136</f>
        <v>0</v>
      </c>
      <c r="D138" s="82">
        <f>Detail!D136</f>
        <v>0</v>
      </c>
      <c r="E138" s="82">
        <f t="shared" si="4"/>
        <v>2600579.85</v>
      </c>
      <c r="G138" s="31"/>
      <c r="H138" s="81" t="str">
        <f>Detail!A137</f>
        <v xml:space="preserve">               (18) 5613 - Load Dispatch - Service and Scheduling</v>
      </c>
      <c r="I138" s="153">
        <f>C138-Detail!C136</f>
        <v>0</v>
      </c>
      <c r="J138" s="153">
        <f>D138-Detail!D136</f>
        <v>0</v>
      </c>
    </row>
    <row r="139" spans="1:10" ht="15" customHeight="1">
      <c r="A139" s="81" t="s">
        <v>66</v>
      </c>
      <c r="B139" s="82">
        <f>Detail!B137</f>
        <v>1088845.0900000001</v>
      </c>
      <c r="C139" s="82">
        <f>Detail!C137</f>
        <v>0</v>
      </c>
      <c r="D139" s="82">
        <f>Detail!D137</f>
        <v>0</v>
      </c>
      <c r="E139" s="82">
        <f t="shared" si="4"/>
        <v>1088845.0900000001</v>
      </c>
      <c r="G139" s="31"/>
      <c r="H139" s="81" t="str">
        <f>Detail!A138</f>
        <v xml:space="preserve">               (18) 5615 - Reliability Planning &amp; Standards</v>
      </c>
      <c r="I139" s="153">
        <f>C139-Detail!C137</f>
        <v>0</v>
      </c>
      <c r="J139" s="153">
        <f>D139-Detail!D137</f>
        <v>0</v>
      </c>
    </row>
    <row r="140" spans="1:10" ht="15" customHeight="1">
      <c r="A140" s="81" t="s">
        <v>67</v>
      </c>
      <c r="B140" s="82">
        <f>Detail!B138</f>
        <v>248871.79</v>
      </c>
      <c r="C140" s="82">
        <f>Detail!C138</f>
        <v>0</v>
      </c>
      <c r="D140" s="82">
        <f>Detail!D138</f>
        <v>0</v>
      </c>
      <c r="E140" s="82">
        <f t="shared" si="4"/>
        <v>248871.79</v>
      </c>
      <c r="G140" s="31"/>
      <c r="H140" s="81" t="str">
        <f>Detail!A139</f>
        <v xml:space="preserve">               (18) 5616 - Transmission Svc Studies</v>
      </c>
      <c r="I140" s="153">
        <f>C140-Detail!C138</f>
        <v>0</v>
      </c>
      <c r="J140" s="153">
        <f>D140-Detail!D138</f>
        <v>0</v>
      </c>
    </row>
    <row r="141" spans="1:10" ht="15" customHeight="1">
      <c r="A141" s="81" t="s">
        <v>427</v>
      </c>
      <c r="B141" s="82">
        <f>Detail!B139</f>
        <v>33360.68</v>
      </c>
      <c r="C141" s="82">
        <f>Detail!C139</f>
        <v>0</v>
      </c>
      <c r="D141" s="82">
        <f>Detail!D139</f>
        <v>0</v>
      </c>
      <c r="E141" s="82">
        <f t="shared" si="4"/>
        <v>33360.68</v>
      </c>
      <c r="G141" s="31"/>
      <c r="H141" s="81" t="str">
        <f>Detail!A140</f>
        <v xml:space="preserve">               (18) 5617 Gen Intercnct Studies</v>
      </c>
      <c r="I141" s="153">
        <f>C141-Detail!C139</f>
        <v>0</v>
      </c>
      <c r="J141" s="153">
        <f>D141-Detail!D139</f>
        <v>0</v>
      </c>
    </row>
    <row r="142" spans="1:10" ht="15" customHeight="1">
      <c r="A142" s="81" t="s">
        <v>68</v>
      </c>
      <c r="B142" s="82">
        <f>Detail!B140</f>
        <v>55051.93</v>
      </c>
      <c r="C142" s="82">
        <f>Detail!C140</f>
        <v>0</v>
      </c>
      <c r="D142" s="82">
        <f>Detail!D140</f>
        <v>0</v>
      </c>
      <c r="E142" s="82">
        <f t="shared" si="4"/>
        <v>55051.93</v>
      </c>
      <c r="G142" s="31"/>
      <c r="H142" s="81" t="str">
        <f>Detail!A141</f>
        <v xml:space="preserve">               (18) 5618 - Reliability Planning</v>
      </c>
      <c r="I142" s="153">
        <f>C142-Detail!C140</f>
        <v>0</v>
      </c>
      <c r="J142" s="153">
        <f>D142-Detail!D140</f>
        <v>0</v>
      </c>
    </row>
    <row r="143" spans="1:10" ht="15" customHeight="1">
      <c r="A143" s="81" t="s">
        <v>69</v>
      </c>
      <c r="B143" s="82">
        <f>Detail!B141</f>
        <v>0</v>
      </c>
      <c r="C143" s="82">
        <f>Detail!C141</f>
        <v>0</v>
      </c>
      <c r="D143" s="82">
        <f>Detail!D141</f>
        <v>0</v>
      </c>
      <c r="E143" s="82">
        <f t="shared" si="4"/>
        <v>0</v>
      </c>
      <c r="G143" s="31"/>
      <c r="H143" s="81" t="str">
        <f>Detail!A142</f>
        <v xml:space="preserve">               (18) 562 - Transmission Oper Station Expense</v>
      </c>
      <c r="I143" s="153">
        <f>C143-Detail!C141</f>
        <v>0</v>
      </c>
      <c r="J143" s="153">
        <f>D143-Detail!D141</f>
        <v>0</v>
      </c>
    </row>
    <row r="144" spans="1:10" ht="15" customHeight="1">
      <c r="A144" s="81" t="s">
        <v>70</v>
      </c>
      <c r="B144" s="82">
        <f>Detail!B142</f>
        <v>1110740.68</v>
      </c>
      <c r="C144" s="82">
        <f>Detail!C142</f>
        <v>0</v>
      </c>
      <c r="D144" s="82">
        <f>Detail!D142</f>
        <v>0</v>
      </c>
      <c r="E144" s="82">
        <f t="shared" si="4"/>
        <v>1110740.68</v>
      </c>
      <c r="G144" s="31"/>
      <c r="H144" s="81" t="str">
        <f>Detail!A143</f>
        <v xml:space="preserve">               (18) 563 - Transmission Oper Overhead Line Exp</v>
      </c>
      <c r="I144" s="153">
        <f>C144-Detail!C142</f>
        <v>0</v>
      </c>
      <c r="J144" s="153">
        <f>D144-Detail!D142</f>
        <v>0</v>
      </c>
    </row>
    <row r="145" spans="1:10" ht="15" customHeight="1">
      <c r="A145" s="81" t="s">
        <v>71</v>
      </c>
      <c r="B145" s="82">
        <f>Detail!B143</f>
        <v>645238.41999999899</v>
      </c>
      <c r="C145" s="82">
        <f>Detail!C143</f>
        <v>0</v>
      </c>
      <c r="D145" s="82">
        <f>Detail!D143</f>
        <v>0</v>
      </c>
      <c r="E145" s="82">
        <f t="shared" si="4"/>
        <v>645238.41999999899</v>
      </c>
      <c r="G145" s="31"/>
      <c r="H145" s="81" t="str">
        <f>Detail!A144</f>
        <v xml:space="preserve">               (18) 566 - Transmission Oper Misc</v>
      </c>
      <c r="I145" s="153">
        <f>C145-Detail!C143</f>
        <v>0</v>
      </c>
      <c r="J145" s="153">
        <f>D145-Detail!D143</f>
        <v>0</v>
      </c>
    </row>
    <row r="146" spans="1:10" ht="15" customHeight="1">
      <c r="A146" s="81" t="s">
        <v>72</v>
      </c>
      <c r="B146" s="82">
        <f>Detail!B144</f>
        <v>1128272.57</v>
      </c>
      <c r="C146" s="82">
        <f>Detail!C144</f>
        <v>0</v>
      </c>
      <c r="D146" s="82">
        <f>Detail!D144</f>
        <v>0</v>
      </c>
      <c r="E146" s="82">
        <f t="shared" si="4"/>
        <v>1128272.57</v>
      </c>
      <c r="G146" s="31"/>
      <c r="H146" s="81" t="str">
        <f>Detail!A145</f>
        <v xml:space="preserve">               (18) 567 - Transmission Oper Rents</v>
      </c>
      <c r="I146" s="153">
        <f>C146-Detail!C144</f>
        <v>0</v>
      </c>
      <c r="J146" s="153">
        <f>D146-Detail!D144</f>
        <v>0</v>
      </c>
    </row>
    <row r="147" spans="1:10" ht="15" customHeight="1">
      <c r="A147" s="81" t="s">
        <v>73</v>
      </c>
      <c r="B147" s="82">
        <f>Detail!B145</f>
        <v>98101.69</v>
      </c>
      <c r="C147" s="82">
        <f>Detail!C145</f>
        <v>0</v>
      </c>
      <c r="D147" s="82">
        <f>Detail!D145</f>
        <v>0</v>
      </c>
      <c r="E147" s="82">
        <f t="shared" si="4"/>
        <v>98101.69</v>
      </c>
      <c r="G147" s="31"/>
      <c r="H147" s="81" t="str">
        <f>Detail!A146</f>
        <v xml:space="preserve">               (18) 568 - Transmission Maint Supv &amp; Eng</v>
      </c>
      <c r="I147" s="153">
        <f>C147-Detail!C145</f>
        <v>0</v>
      </c>
      <c r="J147" s="153">
        <f>D147-Detail!D145</f>
        <v>0</v>
      </c>
    </row>
    <row r="148" spans="1:10" ht="15" customHeight="1">
      <c r="A148" s="81" t="s">
        <v>74</v>
      </c>
      <c r="B148" s="82">
        <f>Detail!B146</f>
        <v>116082.59</v>
      </c>
      <c r="C148" s="82">
        <f>Detail!C146</f>
        <v>0</v>
      </c>
      <c r="D148" s="82">
        <f>Detail!D146</f>
        <v>0</v>
      </c>
      <c r="E148" s="82">
        <f t="shared" si="4"/>
        <v>116082.59</v>
      </c>
      <c r="G148" s="31"/>
      <c r="H148" s="81" t="str">
        <f>Detail!A147</f>
        <v xml:space="preserve">               (18) 569 - Transmission Maint Structures</v>
      </c>
      <c r="I148" s="153">
        <f>C148-Detail!C146</f>
        <v>0</v>
      </c>
      <c r="J148" s="153">
        <f>D148-Detail!D146</f>
        <v>0</v>
      </c>
    </row>
    <row r="149" spans="1:10" ht="15" customHeight="1">
      <c r="A149" s="81" t="s">
        <v>75</v>
      </c>
      <c r="B149" s="82">
        <f>Detail!B147</f>
        <v>419.13</v>
      </c>
      <c r="C149" s="82">
        <f>Detail!C147</f>
        <v>0</v>
      </c>
      <c r="D149" s="82">
        <f>Detail!D147</f>
        <v>0</v>
      </c>
      <c r="E149" s="82">
        <f t="shared" si="4"/>
        <v>419.13</v>
      </c>
      <c r="G149" s="31"/>
      <c r="H149" s="81" t="str">
        <f>Detail!A148</f>
        <v xml:space="preserve">               (18) 5691 - Transmission Computer Hardware Maint</v>
      </c>
      <c r="I149" s="153">
        <f>C149-Detail!C147</f>
        <v>0</v>
      </c>
      <c r="J149" s="153">
        <f>D149-Detail!D147</f>
        <v>0</v>
      </c>
    </row>
    <row r="150" spans="1:10" ht="15" customHeight="1">
      <c r="A150" s="81" t="s">
        <v>76</v>
      </c>
      <c r="B150" s="82">
        <f>Detail!B148</f>
        <v>311.08</v>
      </c>
      <c r="C150" s="82">
        <f>Detail!C148</f>
        <v>0</v>
      </c>
      <c r="D150" s="82">
        <f>Detail!D148</f>
        <v>0</v>
      </c>
      <c r="E150" s="82">
        <f t="shared" si="4"/>
        <v>311.08</v>
      </c>
      <c r="G150" s="31"/>
      <c r="H150" s="81" t="str">
        <f>Detail!A149</f>
        <v xml:space="preserve">               (18) 5692 - Maintenance of Computer Software</v>
      </c>
      <c r="I150" s="153">
        <f>C150-Detail!C148</f>
        <v>0</v>
      </c>
      <c r="J150" s="153">
        <f>D150-Detail!D148</f>
        <v>0</v>
      </c>
    </row>
    <row r="151" spans="1:10" ht="15" customHeight="1">
      <c r="A151" s="81" t="s">
        <v>77</v>
      </c>
      <c r="B151" s="82">
        <f>Detail!B149</f>
        <v>997975.38</v>
      </c>
      <c r="C151" s="82">
        <f>Detail!C149</f>
        <v>0</v>
      </c>
      <c r="D151" s="82">
        <f>Detail!D149</f>
        <v>0</v>
      </c>
      <c r="E151" s="82">
        <f t="shared" si="4"/>
        <v>997975.38</v>
      </c>
      <c r="G151" s="31"/>
      <c r="H151" s="81" t="str">
        <f>Detail!A150</f>
        <v xml:space="preserve">               (18) 570 - Transmission Maint Station Equipment</v>
      </c>
      <c r="I151" s="153">
        <f>C151-Detail!C149</f>
        <v>0</v>
      </c>
      <c r="J151" s="153">
        <f>D151-Detail!D149</f>
        <v>0</v>
      </c>
    </row>
    <row r="152" spans="1:10" ht="15" customHeight="1">
      <c r="A152" s="81" t="s">
        <v>78</v>
      </c>
      <c r="B152" s="82">
        <f>Detail!B150</f>
        <v>4203423.29</v>
      </c>
      <c r="C152" s="82">
        <f>Detail!C150</f>
        <v>0</v>
      </c>
      <c r="D152" s="82">
        <f>Detail!D150</f>
        <v>0</v>
      </c>
      <c r="E152" s="82">
        <f t="shared" si="4"/>
        <v>4203423.29</v>
      </c>
      <c r="G152" s="31"/>
      <c r="H152" s="81" t="str">
        <f>Detail!A151</f>
        <v xml:space="preserve">               (18) 571 - Transmission Maint Overhead Lines</v>
      </c>
      <c r="I152" s="153">
        <f>C152-Detail!C150</f>
        <v>0</v>
      </c>
      <c r="J152" s="153">
        <f>D152-Detail!D150</f>
        <v>0</v>
      </c>
    </row>
    <row r="153" spans="1:10" ht="15" customHeight="1">
      <c r="A153" s="81" t="s">
        <v>79</v>
      </c>
      <c r="B153" s="82">
        <f>Detail!B151</f>
        <v>6855978.4699999997</v>
      </c>
      <c r="C153" s="82">
        <f>Detail!C151</f>
        <v>0</v>
      </c>
      <c r="D153" s="82">
        <f>Detail!D151</f>
        <v>0</v>
      </c>
      <c r="E153" s="82">
        <f t="shared" si="4"/>
        <v>6855978.4699999997</v>
      </c>
      <c r="G153" s="31"/>
      <c r="H153" s="81" t="str">
        <f>Detail!A152</f>
        <v xml:space="preserve">               (18) 572 - Transmission Maint Underground Lines</v>
      </c>
      <c r="I153" s="153">
        <f>C153-Detail!C151</f>
        <v>0</v>
      </c>
      <c r="J153" s="153">
        <f>D153-Detail!D151</f>
        <v>0</v>
      </c>
    </row>
    <row r="154" spans="1:10" ht="15" customHeight="1">
      <c r="A154" s="81" t="s">
        <v>80</v>
      </c>
      <c r="B154" s="82">
        <f>Detail!B152</f>
        <v>758213.63</v>
      </c>
      <c r="C154" s="82">
        <f>Detail!C152</f>
        <v>0</v>
      </c>
      <c r="D154" s="82">
        <f>Detail!D152</f>
        <v>0</v>
      </c>
      <c r="E154" s="82">
        <f t="shared" si="4"/>
        <v>758213.63</v>
      </c>
      <c r="G154" s="31"/>
      <c r="H154" s="81" t="str">
        <f>Detail!A153</f>
        <v xml:space="preserve">               (18) 850 - Transmission Oper Supv &amp; Engineering</v>
      </c>
      <c r="I154" s="153">
        <f>C154-Detail!C152</f>
        <v>0</v>
      </c>
      <c r="J154" s="153">
        <f>D154-Detail!D152</f>
        <v>0</v>
      </c>
    </row>
    <row r="155" spans="1:10" ht="15" customHeight="1">
      <c r="A155" s="81" t="s">
        <v>81</v>
      </c>
      <c r="B155" s="82">
        <f>Detail!B153</f>
        <v>0</v>
      </c>
      <c r="C155" s="82">
        <f>Detail!C153</f>
        <v>0</v>
      </c>
      <c r="D155" s="82">
        <f>Detail!D153</f>
        <v>0</v>
      </c>
      <c r="E155" s="82">
        <f t="shared" si="4"/>
        <v>0</v>
      </c>
      <c r="G155" s="31"/>
      <c r="H155" s="81" t="str">
        <f>Detail!A154</f>
        <v xml:space="preserve">               (18) 856 - Transmission Oper Mains Expenses</v>
      </c>
      <c r="I155" s="153">
        <f>C155-Detail!C153</f>
        <v>0</v>
      </c>
      <c r="J155" s="153">
        <f>D155-Detail!D153</f>
        <v>0</v>
      </c>
    </row>
    <row r="156" spans="1:10" ht="15" customHeight="1">
      <c r="A156" s="81" t="s">
        <v>82</v>
      </c>
      <c r="B156" s="82">
        <f>Detail!B154</f>
        <v>0</v>
      </c>
      <c r="C156" s="82">
        <f>Detail!C154</f>
        <v>334.94</v>
      </c>
      <c r="D156" s="82">
        <f>Detail!D154</f>
        <v>0</v>
      </c>
      <c r="E156" s="82">
        <f t="shared" si="4"/>
        <v>334.94</v>
      </c>
      <c r="G156" s="31"/>
      <c r="H156" s="81" t="str">
        <f>Detail!A155</f>
        <v xml:space="preserve">               (18) 857 - Transmission Oper Meas &amp; Reg Sta Exp</v>
      </c>
      <c r="I156" s="153">
        <f>C156-Detail!C154</f>
        <v>0</v>
      </c>
      <c r="J156" s="153">
        <f>D156-Detail!D154</f>
        <v>0</v>
      </c>
    </row>
    <row r="157" spans="1:10" ht="15" customHeight="1">
      <c r="A157" s="81" t="s">
        <v>83</v>
      </c>
      <c r="B157" s="82">
        <f>Detail!B155</f>
        <v>0</v>
      </c>
      <c r="C157" s="82">
        <f>Detail!C155</f>
        <v>0</v>
      </c>
      <c r="D157" s="82">
        <f>Detail!D155</f>
        <v>0</v>
      </c>
      <c r="E157" s="82">
        <f t="shared" si="4"/>
        <v>0</v>
      </c>
      <c r="G157" s="31"/>
      <c r="H157" s="81" t="str">
        <f>Detail!A156</f>
        <v xml:space="preserve">               (18) 862 - Transmission Maint Structures &amp; Improvements</v>
      </c>
      <c r="I157" s="153">
        <f>C157-Detail!C155</f>
        <v>0</v>
      </c>
      <c r="J157" s="153">
        <f>D157-Detail!D155</f>
        <v>0</v>
      </c>
    </row>
    <row r="158" spans="1:10" ht="15" customHeight="1">
      <c r="A158" s="81" t="s">
        <v>84</v>
      </c>
      <c r="B158" s="82">
        <f>Detail!B156</f>
        <v>0</v>
      </c>
      <c r="C158" s="82">
        <f>Detail!C156</f>
        <v>0</v>
      </c>
      <c r="D158" s="82">
        <f>Detail!D156</f>
        <v>0</v>
      </c>
      <c r="E158" s="82">
        <f t="shared" si="4"/>
        <v>0</v>
      </c>
      <c r="G158" s="31"/>
      <c r="H158" s="81" t="str">
        <f>Detail!A157</f>
        <v xml:space="preserve">               (18) 863 - Transmission Maint Supv &amp; Eng</v>
      </c>
      <c r="I158" s="153">
        <f>C158-Detail!C156</f>
        <v>0</v>
      </c>
      <c r="J158" s="153">
        <f>D158-Detail!D156</f>
        <v>0</v>
      </c>
    </row>
    <row r="159" spans="1:10" ht="15" customHeight="1">
      <c r="A159" s="81" t="s">
        <v>239</v>
      </c>
      <c r="B159" s="82">
        <f>Detail!B157</f>
        <v>0</v>
      </c>
      <c r="C159" s="82">
        <f>Detail!C157</f>
        <v>0</v>
      </c>
      <c r="D159" s="82">
        <f>Detail!D157</f>
        <v>0</v>
      </c>
      <c r="E159" s="82">
        <f t="shared" si="4"/>
        <v>0</v>
      </c>
      <c r="G159" s="31"/>
      <c r="H159" s="79" t="str">
        <f>Detail!A158</f>
        <v xml:space="preserve">               (18) 865 - Transmission Maint of measur &amp; regul station equip</v>
      </c>
      <c r="I159" s="153">
        <f>C159-Detail!C157</f>
        <v>0</v>
      </c>
      <c r="J159" s="153">
        <f>D159-Detail!D157</f>
        <v>0</v>
      </c>
    </row>
    <row r="160" spans="1:10" ht="14.25" customHeight="1">
      <c r="A160" s="81" t="s">
        <v>85</v>
      </c>
      <c r="B160" s="84">
        <f>Detail!B158</f>
        <v>0</v>
      </c>
      <c r="C160" s="84">
        <f>Detail!C158</f>
        <v>0</v>
      </c>
      <c r="D160" s="84">
        <f>Detail!D158</f>
        <v>0</v>
      </c>
      <c r="E160" s="84">
        <f t="shared" si="4"/>
        <v>0</v>
      </c>
      <c r="G160" s="31"/>
      <c r="H160" s="81" t="str">
        <f>Detail!A159</f>
        <v xml:space="preserve">               (18) 867 - Transmission Maint Other Equipment</v>
      </c>
      <c r="I160" s="153">
        <f>C160-Detail!C158</f>
        <v>0</v>
      </c>
      <c r="J160" s="153">
        <f>D160-Detail!D158</f>
        <v>0</v>
      </c>
    </row>
    <row r="161" spans="1:10" ht="15" customHeight="1">
      <c r="A161" s="81" t="s">
        <v>626</v>
      </c>
      <c r="B161" s="85">
        <f>SUM(B134:B160)</f>
        <v>21942131.289999995</v>
      </c>
      <c r="C161" s="85">
        <f>SUM(C134:C160)</f>
        <v>334.94</v>
      </c>
      <c r="D161" s="85">
        <f>SUM(D134:D160)</f>
        <v>0</v>
      </c>
      <c r="E161" s="85">
        <f>SUM(E134:E160)</f>
        <v>21942466.229999997</v>
      </c>
      <c r="G161" s="31"/>
      <c r="H161" s="81" t="str">
        <f>Detail!A160</f>
        <v xml:space="preserve">                    (18) SUBTOTAL</v>
      </c>
      <c r="I161" s="153">
        <f>C161-Detail!C159</f>
        <v>334.94</v>
      </c>
      <c r="J161" s="153">
        <f>D161-Detail!D159</f>
        <v>0</v>
      </c>
    </row>
    <row r="162" spans="1:10" ht="15" customHeight="1">
      <c r="A162" s="79" t="s">
        <v>583</v>
      </c>
      <c r="B162" s="80"/>
      <c r="C162" s="80"/>
      <c r="D162" s="80"/>
      <c r="E162" s="80"/>
      <c r="G162" s="31"/>
      <c r="H162" s="81" t="str">
        <f>Detail!A161</f>
        <v xml:space="preserve">          19 - DISTRIBUTION EXPENSE</v>
      </c>
      <c r="I162" s="153">
        <f>C162-Detail!C160</f>
        <v>-334.94</v>
      </c>
      <c r="J162" s="153">
        <f>D162-Detail!D160</f>
        <v>0</v>
      </c>
    </row>
    <row r="163" spans="1:10" ht="15" customHeight="1">
      <c r="A163" s="81" t="s">
        <v>86</v>
      </c>
      <c r="B163" s="82">
        <f>Detail!B160</f>
        <v>21942131.289999999</v>
      </c>
      <c r="C163" s="82">
        <f>Detail!C160</f>
        <v>334.94</v>
      </c>
      <c r="D163" s="82">
        <f>Detail!D160</f>
        <v>0</v>
      </c>
      <c r="E163" s="82">
        <f t="shared" ref="E163:E195" si="5">SUM(B163:D163)</f>
        <v>21942466.23</v>
      </c>
      <c r="G163" s="31"/>
      <c r="H163" s="81" t="str">
        <f>Detail!A162</f>
        <v xml:space="preserve">               (19) 580 - Distribution Oper Supv &amp; Engineering</v>
      </c>
      <c r="I163" s="153">
        <f>C163-Detail!C161</f>
        <v>334.94</v>
      </c>
      <c r="J163" s="153">
        <f>D163-Detail!D161</f>
        <v>0</v>
      </c>
    </row>
    <row r="164" spans="1:10" ht="15" customHeight="1">
      <c r="A164" s="81" t="s">
        <v>87</v>
      </c>
      <c r="B164" s="82">
        <f>Detail!B161</f>
        <v>0</v>
      </c>
      <c r="C164" s="82">
        <f>Detail!C161</f>
        <v>0</v>
      </c>
      <c r="D164" s="82">
        <f>Detail!D161</f>
        <v>0</v>
      </c>
      <c r="E164" s="82">
        <f t="shared" si="5"/>
        <v>0</v>
      </c>
      <c r="G164" s="31"/>
      <c r="H164" s="81" t="str">
        <f>Detail!A163</f>
        <v xml:space="preserve">               (19) 581 - Distribution Oper Load Dispatching</v>
      </c>
      <c r="I164" s="153">
        <f>C164-Detail!C162</f>
        <v>0</v>
      </c>
      <c r="J164" s="153">
        <f>D164-Detail!D162</f>
        <v>0</v>
      </c>
    </row>
    <row r="165" spans="1:10" ht="15" customHeight="1">
      <c r="A165" s="81" t="s">
        <v>88</v>
      </c>
      <c r="B165" s="82">
        <f>Detail!B162</f>
        <v>1343920.9099999899</v>
      </c>
      <c r="C165" s="82">
        <f>Detail!C162</f>
        <v>0</v>
      </c>
      <c r="D165" s="82">
        <f>Detail!D162</f>
        <v>0</v>
      </c>
      <c r="E165" s="82">
        <f t="shared" si="5"/>
        <v>1343920.9099999899</v>
      </c>
      <c r="G165" s="31"/>
      <c r="H165" s="81" t="str">
        <f>Detail!A164</f>
        <v xml:space="preserve">               (19) 582 - Distribution Oper Station Expenses</v>
      </c>
      <c r="I165" s="153">
        <f>C165-Detail!C163</f>
        <v>0</v>
      </c>
      <c r="J165" s="153">
        <f>D165-Detail!D163</f>
        <v>0</v>
      </c>
    </row>
    <row r="166" spans="1:10" ht="15" customHeight="1">
      <c r="A166" s="81" t="s">
        <v>89</v>
      </c>
      <c r="B166" s="82">
        <f>Detail!B163</f>
        <v>2890987.46999999</v>
      </c>
      <c r="C166" s="82">
        <f>Detail!C163</f>
        <v>0</v>
      </c>
      <c r="D166" s="82">
        <f>Detail!D163</f>
        <v>0</v>
      </c>
      <c r="E166" s="82">
        <f t="shared" si="5"/>
        <v>2890987.46999999</v>
      </c>
      <c r="G166" s="31"/>
      <c r="H166" s="81" t="str">
        <f>Detail!A165</f>
        <v xml:space="preserve">               (19) 583 - Distribution Oper Overhead Line Exp</v>
      </c>
      <c r="I166" s="153">
        <f>C166-Detail!C164</f>
        <v>0</v>
      </c>
      <c r="J166" s="153">
        <f>D166-Detail!D164</f>
        <v>0</v>
      </c>
    </row>
    <row r="167" spans="1:10" ht="15" customHeight="1">
      <c r="A167" s="81" t="s">
        <v>90</v>
      </c>
      <c r="B167" s="82">
        <f>Detail!B164</f>
        <v>1774721.7</v>
      </c>
      <c r="C167" s="82">
        <f>Detail!C164</f>
        <v>0</v>
      </c>
      <c r="D167" s="82">
        <f>Detail!D164</f>
        <v>0</v>
      </c>
      <c r="E167" s="82">
        <f t="shared" si="5"/>
        <v>1774721.7</v>
      </c>
      <c r="G167" s="31"/>
      <c r="H167" s="81" t="str">
        <f>Detail!A166</f>
        <v xml:space="preserve">               (19) 584 - Distribution Oper Underground Line Exp</v>
      </c>
      <c r="I167" s="153">
        <f>C167-Detail!C165</f>
        <v>0</v>
      </c>
      <c r="J167" s="153">
        <f>D167-Detail!D165</f>
        <v>0</v>
      </c>
    </row>
    <row r="168" spans="1:10" ht="15" customHeight="1">
      <c r="A168" s="81" t="s">
        <v>91</v>
      </c>
      <c r="B168" s="82">
        <f>Detail!B165</f>
        <v>4446246.91</v>
      </c>
      <c r="C168" s="82">
        <f>Detail!C165</f>
        <v>0</v>
      </c>
      <c r="D168" s="82">
        <f>Detail!D165</f>
        <v>0</v>
      </c>
      <c r="E168" s="82">
        <f t="shared" si="5"/>
        <v>4446246.91</v>
      </c>
      <c r="G168" s="31"/>
      <c r="H168" s="81" t="str">
        <f>Detail!A167</f>
        <v xml:space="preserve">               (19) 585 - Distribution Oper St Lighting &amp; Signal</v>
      </c>
      <c r="I168" s="153">
        <f>C168-Detail!C166</f>
        <v>0</v>
      </c>
      <c r="J168" s="153">
        <f>D168-Detail!D166</f>
        <v>0</v>
      </c>
    </row>
    <row r="169" spans="1:10" ht="15" customHeight="1">
      <c r="A169" s="81" t="s">
        <v>92</v>
      </c>
      <c r="B169" s="82">
        <f>Detail!B166</f>
        <v>2498486.8399999901</v>
      </c>
      <c r="C169" s="82">
        <f>Detail!C166</f>
        <v>0</v>
      </c>
      <c r="D169" s="82">
        <f>Detail!D166</f>
        <v>0</v>
      </c>
      <c r="E169" s="82">
        <f t="shared" si="5"/>
        <v>2498486.8399999901</v>
      </c>
      <c r="G169" s="31"/>
      <c r="H169" s="81" t="str">
        <f>Detail!A168</f>
        <v xml:space="preserve">               (19) 586 - Distribution Oper Meter Expense</v>
      </c>
      <c r="I169" s="153">
        <f>C169-Detail!C167</f>
        <v>0</v>
      </c>
      <c r="J169" s="153">
        <f>D169-Detail!D167</f>
        <v>0</v>
      </c>
    </row>
    <row r="170" spans="1:10" ht="15" customHeight="1">
      <c r="A170" s="81" t="s">
        <v>93</v>
      </c>
      <c r="B170" s="82">
        <f>Detail!B167</f>
        <v>210369.93</v>
      </c>
      <c r="C170" s="82">
        <f>Detail!C167</f>
        <v>0</v>
      </c>
      <c r="D170" s="82">
        <f>Detail!D167</f>
        <v>0</v>
      </c>
      <c r="E170" s="82">
        <f t="shared" si="5"/>
        <v>210369.93</v>
      </c>
      <c r="G170" s="31"/>
      <c r="H170" s="81" t="str">
        <f>Detail!A169</f>
        <v xml:space="preserve">               (19) 587 - Distribution Oper Cust Installation</v>
      </c>
      <c r="I170" s="153">
        <f>C170-Detail!C168</f>
        <v>0</v>
      </c>
      <c r="J170" s="153">
        <f>D170-Detail!D168</f>
        <v>0</v>
      </c>
    </row>
    <row r="171" spans="1:10" ht="15" customHeight="1">
      <c r="A171" s="81" t="s">
        <v>94</v>
      </c>
      <c r="B171" s="82">
        <f>Detail!B168</f>
        <v>1823037.54999999</v>
      </c>
      <c r="C171" s="82">
        <f>Detail!C168</f>
        <v>0</v>
      </c>
      <c r="D171" s="82">
        <f>Detail!D168</f>
        <v>0</v>
      </c>
      <c r="E171" s="82">
        <f t="shared" si="5"/>
        <v>1823037.54999999</v>
      </c>
      <c r="G171" s="31"/>
      <c r="H171" s="81" t="str">
        <f>Detail!A170</f>
        <v xml:space="preserve">               (19) 588 - Distribution Oper Misc Dist Exp</v>
      </c>
      <c r="I171" s="153">
        <f>C171-Detail!C169</f>
        <v>0</v>
      </c>
      <c r="J171" s="153">
        <f>D171-Detail!D169</f>
        <v>0</v>
      </c>
    </row>
    <row r="172" spans="1:10" ht="15" customHeight="1">
      <c r="A172" s="81" t="s">
        <v>95</v>
      </c>
      <c r="B172" s="82">
        <f>Detail!B169</f>
        <v>4375574.18</v>
      </c>
      <c r="C172" s="82">
        <f>Detail!C169</f>
        <v>0</v>
      </c>
      <c r="D172" s="82">
        <f>Detail!D169</f>
        <v>0</v>
      </c>
      <c r="E172" s="82">
        <f t="shared" si="5"/>
        <v>4375574.18</v>
      </c>
      <c r="G172" s="31"/>
      <c r="H172" s="81" t="str">
        <f>Detail!A171</f>
        <v xml:space="preserve">               (19) 589 - Distribution Oper Rents</v>
      </c>
      <c r="I172" s="153">
        <f>C172-Detail!C170</f>
        <v>0</v>
      </c>
      <c r="J172" s="153">
        <f>D172-Detail!D170</f>
        <v>0</v>
      </c>
    </row>
    <row r="173" spans="1:10" ht="15" customHeight="1">
      <c r="A173" s="81" t="s">
        <v>96</v>
      </c>
      <c r="B173" s="82">
        <f>Detail!B170</f>
        <v>4090489.1599999899</v>
      </c>
      <c r="C173" s="82">
        <f>Detail!C170</f>
        <v>0</v>
      </c>
      <c r="D173" s="82">
        <f>Detail!D170</f>
        <v>0</v>
      </c>
      <c r="E173" s="82">
        <f t="shared" si="5"/>
        <v>4090489.1599999899</v>
      </c>
      <c r="G173" s="31"/>
      <c r="H173" s="81" t="e">
        <f>Detail!#REF!</f>
        <v>#REF!</v>
      </c>
      <c r="I173" s="153" t="e">
        <f>C173-Detail!#REF!</f>
        <v>#REF!</v>
      </c>
      <c r="J173" s="153" t="e">
        <f>D173-Detail!#REF!</f>
        <v>#REF!</v>
      </c>
    </row>
    <row r="174" spans="1:10" ht="15" customHeight="1">
      <c r="A174" s="81" t="s">
        <v>97</v>
      </c>
      <c r="B174" s="82" t="e">
        <f>Detail!#REF!</f>
        <v>#REF!</v>
      </c>
      <c r="C174" s="82" t="e">
        <f>Detail!#REF!</f>
        <v>#REF!</v>
      </c>
      <c r="D174" s="82" t="e">
        <f>Detail!#REF!</f>
        <v>#REF!</v>
      </c>
      <c r="E174" s="82" t="e">
        <f t="shared" si="5"/>
        <v>#REF!</v>
      </c>
      <c r="G174" s="31"/>
      <c r="H174" s="81" t="str">
        <f>Detail!A173</f>
        <v xml:space="preserve">               (19) 591 - Distribution Maint Structures</v>
      </c>
      <c r="I174" s="153" t="e">
        <f>C174-Detail!#REF!</f>
        <v>#REF!</v>
      </c>
      <c r="J174" s="153" t="e">
        <f>D174-Detail!#REF!</f>
        <v>#REF!</v>
      </c>
    </row>
    <row r="175" spans="1:10" ht="15" customHeight="1">
      <c r="A175" s="81" t="s">
        <v>98</v>
      </c>
      <c r="B175" s="82" t="e">
        <f>Detail!#REF!</f>
        <v>#REF!</v>
      </c>
      <c r="C175" s="82" t="e">
        <f>Detail!#REF!</f>
        <v>#REF!</v>
      </c>
      <c r="D175" s="82" t="e">
        <f>Detail!#REF!</f>
        <v>#REF!</v>
      </c>
      <c r="E175" s="82" t="e">
        <f t="shared" si="5"/>
        <v>#REF!</v>
      </c>
      <c r="G175" s="31"/>
      <c r="H175" s="81" t="str">
        <f>Detail!A174</f>
        <v xml:space="preserve">               (19) 592 - Distribution Maint Station Equipment</v>
      </c>
      <c r="I175" s="153" t="e">
        <f>C175-Detail!C172</f>
        <v>#REF!</v>
      </c>
      <c r="J175" s="153" t="e">
        <f>D175-Detail!D172</f>
        <v>#REF!</v>
      </c>
    </row>
    <row r="176" spans="1:10" ht="15" customHeight="1">
      <c r="A176" s="81" t="s">
        <v>99</v>
      </c>
      <c r="B176" s="82">
        <f>Detail!B172</f>
        <v>0</v>
      </c>
      <c r="C176" s="82">
        <f>Detail!C172</f>
        <v>0</v>
      </c>
      <c r="D176" s="82">
        <f>Detail!D172</f>
        <v>0</v>
      </c>
      <c r="E176" s="82">
        <f t="shared" si="5"/>
        <v>0</v>
      </c>
      <c r="G176" s="31"/>
      <c r="H176" s="81" t="str">
        <f>Detail!A175</f>
        <v xml:space="preserve">               (19) 593 - Distribution Maint Overhead Lines</v>
      </c>
      <c r="I176" s="153">
        <f>C176-Detail!C173</f>
        <v>0</v>
      </c>
      <c r="J176" s="153">
        <f>D176-Detail!D173</f>
        <v>0</v>
      </c>
    </row>
    <row r="177" spans="1:10" ht="15" customHeight="1">
      <c r="A177" s="81" t="s">
        <v>100</v>
      </c>
      <c r="B177" s="82">
        <f>Detail!B173</f>
        <v>7245.72</v>
      </c>
      <c r="C177" s="82">
        <f>Detail!C173</f>
        <v>0</v>
      </c>
      <c r="D177" s="82">
        <f>Detail!D173</f>
        <v>0</v>
      </c>
      <c r="E177" s="82">
        <f t="shared" si="5"/>
        <v>7245.72</v>
      </c>
      <c r="G177" s="31"/>
      <c r="H177" s="81" t="str">
        <f>Detail!A176</f>
        <v xml:space="preserve">               (19) 594 - Distribution Maint Underground Lines</v>
      </c>
      <c r="I177" s="153">
        <f>C177-Detail!C174</f>
        <v>0</v>
      </c>
      <c r="J177" s="153">
        <f>D177-Detail!D174</f>
        <v>0</v>
      </c>
    </row>
    <row r="178" spans="1:10" ht="15" customHeight="1">
      <c r="A178" s="81" t="s">
        <v>101</v>
      </c>
      <c r="B178" s="82">
        <f>Detail!B174</f>
        <v>3443124.8</v>
      </c>
      <c r="C178" s="82">
        <f>Detail!C174</f>
        <v>0</v>
      </c>
      <c r="D178" s="82">
        <f>Detail!D174</f>
        <v>0</v>
      </c>
      <c r="E178" s="82">
        <f t="shared" si="5"/>
        <v>3443124.8</v>
      </c>
      <c r="G178" s="31"/>
      <c r="H178" s="81" t="str">
        <f>Detail!A177</f>
        <v xml:space="preserve">               (19) 595 - Distribution Maint Line Transformers</v>
      </c>
      <c r="I178" s="153">
        <f>C178-Detail!C175</f>
        <v>0</v>
      </c>
      <c r="J178" s="153">
        <f>D178-Detail!D175</f>
        <v>0</v>
      </c>
    </row>
    <row r="179" spans="1:10" ht="15" customHeight="1">
      <c r="A179" s="81" t="s">
        <v>102</v>
      </c>
      <c r="B179" s="82">
        <f>Detail!B175</f>
        <v>33736663.700000003</v>
      </c>
      <c r="C179" s="82">
        <f>Detail!C175</f>
        <v>0</v>
      </c>
      <c r="D179" s="82">
        <f>Detail!D175</f>
        <v>0</v>
      </c>
      <c r="E179" s="82">
        <f t="shared" si="5"/>
        <v>33736663.700000003</v>
      </c>
      <c r="G179" s="31"/>
      <c r="H179" s="81" t="str">
        <f>Detail!A178</f>
        <v xml:space="preserve">               (19) 596 - Distribution Maint St Lighting/Signal</v>
      </c>
      <c r="I179" s="153">
        <f>C179-Detail!C176</f>
        <v>0</v>
      </c>
      <c r="J179" s="153">
        <f>D179-Detail!D176</f>
        <v>0</v>
      </c>
    </row>
    <row r="180" spans="1:10" ht="15" customHeight="1">
      <c r="A180" s="81" t="s">
        <v>103</v>
      </c>
      <c r="B180" s="82">
        <f>Detail!B176</f>
        <v>16533451.57</v>
      </c>
      <c r="C180" s="82">
        <f>Detail!C176</f>
        <v>0</v>
      </c>
      <c r="D180" s="82">
        <f>Detail!D176</f>
        <v>0</v>
      </c>
      <c r="E180" s="82">
        <f t="shared" si="5"/>
        <v>16533451.57</v>
      </c>
      <c r="G180" s="31"/>
      <c r="H180" s="81" t="str">
        <f>Detail!A179</f>
        <v xml:space="preserve">               (19) 597 - Distribution Maint Meters</v>
      </c>
      <c r="I180" s="153">
        <f>C180-Detail!C177</f>
        <v>0</v>
      </c>
      <c r="J180" s="153">
        <f>D180-Detail!D177</f>
        <v>0</v>
      </c>
    </row>
    <row r="181" spans="1:10" ht="15" customHeight="1">
      <c r="A181" s="81" t="s">
        <v>104</v>
      </c>
      <c r="B181" s="82">
        <f>Detail!B177</f>
        <v>247246.56999999899</v>
      </c>
      <c r="C181" s="82">
        <f>Detail!C177</f>
        <v>0</v>
      </c>
      <c r="D181" s="82">
        <f>Detail!D177</f>
        <v>0</v>
      </c>
      <c r="E181" s="82">
        <f t="shared" si="5"/>
        <v>247246.56999999899</v>
      </c>
      <c r="G181" s="31"/>
      <c r="H181" s="81" t="e">
        <f>Detail!#REF!</f>
        <v>#REF!</v>
      </c>
      <c r="I181" s="153" t="e">
        <f>C181-Detail!#REF!</f>
        <v>#REF!</v>
      </c>
      <c r="J181" s="153" t="e">
        <f>D181-Detail!#REF!</f>
        <v>#REF!</v>
      </c>
    </row>
    <row r="182" spans="1:10" ht="15" customHeight="1">
      <c r="A182" s="81" t="s">
        <v>105</v>
      </c>
      <c r="B182" s="82" t="e">
        <f>Detail!#REF!</f>
        <v>#REF!</v>
      </c>
      <c r="C182" s="82" t="e">
        <f>Detail!#REF!</f>
        <v>#REF!</v>
      </c>
      <c r="D182" s="82" t="e">
        <f>Detail!#REF!</f>
        <v>#REF!</v>
      </c>
      <c r="E182" s="82" t="e">
        <f t="shared" si="5"/>
        <v>#REF!</v>
      </c>
      <c r="G182" s="31"/>
      <c r="H182" s="81" t="str">
        <f>Detail!A181</f>
        <v xml:space="preserve">               (19) 870 - Distribution Oper Supv &amp; Engineering</v>
      </c>
      <c r="I182" s="153" t="e">
        <f>C182-Detail!C178</f>
        <v>#REF!</v>
      </c>
      <c r="J182" s="153" t="e">
        <f>D182-Detail!D178</f>
        <v>#REF!</v>
      </c>
    </row>
    <row r="183" spans="1:10" ht="15" customHeight="1">
      <c r="A183" s="81" t="s">
        <v>106</v>
      </c>
      <c r="B183" s="82">
        <f>Detail!B178</f>
        <v>2397971.8899999899</v>
      </c>
      <c r="C183" s="82">
        <f>Detail!C178</f>
        <v>0</v>
      </c>
      <c r="D183" s="82">
        <f>Detail!D178</f>
        <v>0</v>
      </c>
      <c r="E183" s="82">
        <f t="shared" si="5"/>
        <v>2397971.8899999899</v>
      </c>
      <c r="G183" s="31"/>
      <c r="H183" s="81" t="str">
        <f>Detail!A182</f>
        <v xml:space="preserve">               (19) 871 - Distribution Oper Load Dispatching</v>
      </c>
      <c r="I183" s="153" t="e">
        <f>C183-Detail!#REF!</f>
        <v>#REF!</v>
      </c>
      <c r="J183" s="153" t="e">
        <f>D183-Detail!#REF!</f>
        <v>#REF!</v>
      </c>
    </row>
    <row r="184" spans="1:10" ht="15" customHeight="1">
      <c r="A184" s="81" t="s">
        <v>107</v>
      </c>
      <c r="B184" s="82" t="e">
        <f>Detail!#REF!</f>
        <v>#REF!</v>
      </c>
      <c r="C184" s="82" t="e">
        <f>Detail!#REF!</f>
        <v>#REF!</v>
      </c>
      <c r="D184" s="82" t="e">
        <f>Detail!#REF!</f>
        <v>#REF!</v>
      </c>
      <c r="E184" s="82" t="e">
        <f t="shared" si="5"/>
        <v>#REF!</v>
      </c>
      <c r="G184" s="31"/>
      <c r="H184" s="81" t="str">
        <f>Detail!A183</f>
        <v xml:space="preserve">               (19) 874 - Distribution Oper Mains &amp; Services Exp</v>
      </c>
      <c r="I184" s="153" t="e">
        <f>C184-Detail!C179</f>
        <v>#REF!</v>
      </c>
      <c r="J184" s="153" t="e">
        <f>D184-Detail!D179</f>
        <v>#REF!</v>
      </c>
    </row>
    <row r="185" spans="1:10" ht="15" customHeight="1">
      <c r="A185" s="81" t="s">
        <v>108</v>
      </c>
      <c r="B185" s="82">
        <f>Detail!B179</f>
        <v>441676.71999999898</v>
      </c>
      <c r="C185" s="82">
        <f>Detail!C179</f>
        <v>0</v>
      </c>
      <c r="D185" s="82">
        <f>Detail!D179</f>
        <v>0</v>
      </c>
      <c r="E185" s="82">
        <f t="shared" si="5"/>
        <v>441676.71999999898</v>
      </c>
      <c r="G185" s="31"/>
      <c r="H185" s="81" t="str">
        <f>Detail!A184</f>
        <v xml:space="preserve">               (19) 875 - Distribution Oper Meas &amp; Reg Sta Gen</v>
      </c>
      <c r="I185" s="153" t="e">
        <f>C185-Detail!#REF!</f>
        <v>#REF!</v>
      </c>
      <c r="J185" s="153" t="e">
        <f>D185-Detail!#REF!</f>
        <v>#REF!</v>
      </c>
    </row>
    <row r="186" spans="1:10" ht="15" customHeight="1">
      <c r="A186" s="81" t="s">
        <v>109</v>
      </c>
      <c r="B186" s="82" t="e">
        <f>Detail!#REF!</f>
        <v>#REF!</v>
      </c>
      <c r="C186" s="82" t="e">
        <f>Detail!#REF!</f>
        <v>#REF!</v>
      </c>
      <c r="D186" s="82" t="e">
        <f>Detail!#REF!</f>
        <v>#REF!</v>
      </c>
      <c r="E186" s="82" t="e">
        <f t="shared" si="5"/>
        <v>#REF!</v>
      </c>
      <c r="G186" s="31"/>
      <c r="H186" s="81" t="str">
        <f>Detail!A185</f>
        <v xml:space="preserve">               (19) 876 - Distribution Oper Meas &amp; Reg Sta Indus</v>
      </c>
      <c r="I186" s="153" t="e">
        <f>C186-Detail!C181</f>
        <v>#REF!</v>
      </c>
      <c r="J186" s="153" t="e">
        <f>D186-Detail!D181</f>
        <v>#REF!</v>
      </c>
    </row>
    <row r="187" spans="1:10" ht="15" customHeight="1">
      <c r="A187" s="81" t="s">
        <v>110</v>
      </c>
      <c r="B187" s="82">
        <f>Detail!B181</f>
        <v>0</v>
      </c>
      <c r="C187" s="82">
        <f>Detail!C181</f>
        <v>1937741.68</v>
      </c>
      <c r="D187" s="82">
        <f>Detail!D181</f>
        <v>0</v>
      </c>
      <c r="E187" s="82">
        <f t="shared" si="5"/>
        <v>1937741.68</v>
      </c>
      <c r="G187" s="31"/>
      <c r="H187" s="81" t="str">
        <f>Detail!A186</f>
        <v xml:space="preserve">               (19) 878 - Distribution Oper Meter &amp; House Reg</v>
      </c>
      <c r="I187" s="153">
        <f>C187-Detail!C182</f>
        <v>644650.06000000983</v>
      </c>
      <c r="J187" s="153">
        <f>D187-Detail!D182</f>
        <v>0</v>
      </c>
    </row>
    <row r="188" spans="1:10" ht="15" customHeight="1">
      <c r="A188" s="81" t="s">
        <v>111</v>
      </c>
      <c r="B188" s="82">
        <f>Detail!B182</f>
        <v>0</v>
      </c>
      <c r="C188" s="82">
        <f>Detail!C182</f>
        <v>1293091.6199999901</v>
      </c>
      <c r="D188" s="82">
        <f>Detail!D182</f>
        <v>0</v>
      </c>
      <c r="E188" s="82">
        <f t="shared" si="5"/>
        <v>1293091.6199999901</v>
      </c>
      <c r="G188" s="31"/>
      <c r="H188" s="81" t="str">
        <f>Detail!A187</f>
        <v xml:space="preserve">               (19) 879 - Distribution Oper Customer Install Exp</v>
      </c>
      <c r="I188" s="153">
        <f>C188-Detail!C183</f>
        <v>-17043776.920000009</v>
      </c>
      <c r="J188" s="153">
        <f>D188-Detail!D183</f>
        <v>0</v>
      </c>
    </row>
    <row r="189" spans="1:10" ht="15" customHeight="1">
      <c r="A189" s="81" t="s">
        <v>112</v>
      </c>
      <c r="B189" s="82">
        <f>Detail!B183</f>
        <v>0</v>
      </c>
      <c r="C189" s="82">
        <f>Detail!C183</f>
        <v>18336868.539999999</v>
      </c>
      <c r="D189" s="82">
        <f>Detail!D183</f>
        <v>0</v>
      </c>
      <c r="E189" s="82">
        <f t="shared" si="5"/>
        <v>18336868.539999999</v>
      </c>
      <c r="G189" s="31"/>
      <c r="H189" s="81" t="str">
        <f>Detail!A188</f>
        <v xml:space="preserve">               (19) 880 - Distribution Oper Other Expense</v>
      </c>
      <c r="I189" s="153">
        <f>C189-Detail!C184</f>
        <v>16080809.6</v>
      </c>
      <c r="J189" s="153">
        <f>D189-Detail!D184</f>
        <v>0</v>
      </c>
    </row>
    <row r="190" spans="1:10" ht="15" customHeight="1">
      <c r="A190" s="81" t="s">
        <v>113</v>
      </c>
      <c r="B190" s="82">
        <f>Detail!B184</f>
        <v>0</v>
      </c>
      <c r="C190" s="82">
        <f>Detail!C184</f>
        <v>2256058.94</v>
      </c>
      <c r="D190" s="82">
        <f>Detail!D184</f>
        <v>0</v>
      </c>
      <c r="E190" s="82">
        <f t="shared" si="5"/>
        <v>2256058.94</v>
      </c>
      <c r="G190" s="31"/>
      <c r="H190" s="81" t="str">
        <f>Detail!A189</f>
        <v xml:space="preserve">               (19) 881 - Distribution Oper Rents Expense</v>
      </c>
      <c r="I190" s="153">
        <f>C190-Detail!C185</f>
        <v>2122452.63</v>
      </c>
      <c r="J190" s="153">
        <f>D190-Detail!D185</f>
        <v>0</v>
      </c>
    </row>
    <row r="191" spans="1:10" ht="15" customHeight="1">
      <c r="A191" s="81" t="s">
        <v>114</v>
      </c>
      <c r="B191" s="82">
        <f>Detail!B185</f>
        <v>0</v>
      </c>
      <c r="C191" s="82">
        <f>Detail!C185</f>
        <v>133606.31</v>
      </c>
      <c r="D191" s="82">
        <f>Detail!D185</f>
        <v>0</v>
      </c>
      <c r="E191" s="82">
        <f t="shared" si="5"/>
        <v>133606.31</v>
      </c>
      <c r="G191" s="31"/>
      <c r="H191" s="81" t="str">
        <f>Detail!A190</f>
        <v xml:space="preserve">               (19) 886 - Maint of Facilities and Structures</v>
      </c>
      <c r="I191" s="153">
        <f>C191-Detail!C186</f>
        <v>-4975462.25</v>
      </c>
      <c r="J191" s="153">
        <f>D191-Detail!D186</f>
        <v>0</v>
      </c>
    </row>
    <row r="192" spans="1:10" ht="15" customHeight="1">
      <c r="A192" s="81" t="s">
        <v>115</v>
      </c>
      <c r="B192" s="82">
        <f>Detail!B186</f>
        <v>0</v>
      </c>
      <c r="C192" s="82">
        <f>Detail!C186</f>
        <v>5109068.5599999996</v>
      </c>
      <c r="D192" s="82">
        <f>Detail!D186</f>
        <v>0</v>
      </c>
      <c r="E192" s="82">
        <f t="shared" si="5"/>
        <v>5109068.5599999996</v>
      </c>
      <c r="G192" s="31"/>
      <c r="H192" s="81" t="str">
        <f>Detail!A191</f>
        <v xml:space="preserve">               (19) 887 - Distribution Maint Mains</v>
      </c>
      <c r="I192" s="153">
        <f>C192-Detail!C187</f>
        <v>426623.56999999937</v>
      </c>
      <c r="J192" s="153">
        <f>D192-Detail!D187</f>
        <v>0</v>
      </c>
    </row>
    <row r="193" spans="1:10" ht="15" customHeight="1">
      <c r="A193" s="81" t="s">
        <v>116</v>
      </c>
      <c r="B193" s="82">
        <f>Detail!B187</f>
        <v>0</v>
      </c>
      <c r="C193" s="82">
        <f>Detail!C187</f>
        <v>4682444.99</v>
      </c>
      <c r="D193" s="82">
        <f>Detail!D187</f>
        <v>0</v>
      </c>
      <c r="E193" s="82">
        <f t="shared" si="5"/>
        <v>4682444.99</v>
      </c>
      <c r="G193" s="31"/>
      <c r="H193" s="81" t="str">
        <f>Detail!A192</f>
        <v xml:space="preserve">               (19) 889 - Distribution Maint Meas &amp; Reg Sta Gen</v>
      </c>
      <c r="I193" s="153">
        <f>C193-Detail!C188</f>
        <v>951526.58000000007</v>
      </c>
      <c r="J193" s="153">
        <f>D193-Detail!D188</f>
        <v>0</v>
      </c>
    </row>
    <row r="194" spans="1:10" ht="15" customHeight="1">
      <c r="A194" s="81" t="s">
        <v>117</v>
      </c>
      <c r="B194" s="82">
        <f>Detail!B188</f>
        <v>0</v>
      </c>
      <c r="C194" s="82">
        <f>Detail!C188</f>
        <v>3730918.41</v>
      </c>
      <c r="D194" s="82">
        <f>Detail!D188</f>
        <v>0</v>
      </c>
      <c r="E194" s="82">
        <f t="shared" si="5"/>
        <v>3730918.41</v>
      </c>
      <c r="G194" s="31"/>
      <c r="H194" s="81" t="str">
        <f>Detail!A193</f>
        <v xml:space="preserve">               (19) 890 - Distribution Maint Meas &amp; Reg Sta Ind</v>
      </c>
      <c r="I194" s="153">
        <f>C194-Detail!C189</f>
        <v>3558807.6100000003</v>
      </c>
      <c r="J194" s="153">
        <f>D194-Detail!D189</f>
        <v>0</v>
      </c>
    </row>
    <row r="195" spans="1:10" ht="15" customHeight="1">
      <c r="A195" s="81" t="s">
        <v>118</v>
      </c>
      <c r="B195" s="82">
        <f>Detail!B189</f>
        <v>0</v>
      </c>
      <c r="C195" s="82">
        <f>Detail!C189</f>
        <v>172110.8</v>
      </c>
      <c r="D195" s="82">
        <f>Detail!D189</f>
        <v>0</v>
      </c>
      <c r="E195" s="82">
        <f t="shared" si="5"/>
        <v>172110.8</v>
      </c>
      <c r="G195" s="31"/>
      <c r="H195" s="79" t="str">
        <f>Detail!A194</f>
        <v xml:space="preserve">               (19) 892 - Distribution Maint Services</v>
      </c>
      <c r="I195" s="153">
        <f>C195-Detail!C190</f>
        <v>10168.899999999994</v>
      </c>
      <c r="J195" s="153">
        <f>D195-Detail!D190</f>
        <v>0</v>
      </c>
    </row>
    <row r="196" spans="1:10" ht="15" customHeight="1">
      <c r="A196" s="81" t="s">
        <v>119</v>
      </c>
      <c r="B196" s="84">
        <f>Detail!B190</f>
        <v>0</v>
      </c>
      <c r="C196" s="84">
        <f>Detail!C190</f>
        <v>161941.9</v>
      </c>
      <c r="D196" s="84">
        <f>Detail!D190</f>
        <v>0</v>
      </c>
      <c r="E196" s="84">
        <f>SUM(B196:D196)</f>
        <v>161941.9</v>
      </c>
      <c r="G196" s="31"/>
      <c r="H196" s="81" t="str">
        <f>Detail!A195</f>
        <v xml:space="preserve">               (19) 893 - Distribution Maint Meters &amp; House Reg</v>
      </c>
      <c r="I196" s="153">
        <f>C196-Detail!C191</f>
        <v>-6424438.6899999995</v>
      </c>
      <c r="J196" s="153">
        <f>D196-Detail!D191</f>
        <v>0</v>
      </c>
    </row>
    <row r="197" spans="1:10" ht="15" customHeight="1">
      <c r="A197" s="81" t="s">
        <v>626</v>
      </c>
      <c r="B197" s="85" t="e">
        <f>SUM(B163:B196)</f>
        <v>#REF!</v>
      </c>
      <c r="C197" s="85" t="e">
        <f>SUM(C163:C196)</f>
        <v>#REF!</v>
      </c>
      <c r="D197" s="85" t="e">
        <f>SUM(D163:D196)</f>
        <v>#REF!</v>
      </c>
      <c r="E197" s="85" t="e">
        <f>SUM(E163:E196)</f>
        <v>#REF!</v>
      </c>
      <c r="G197" s="31"/>
      <c r="H197" s="81" t="str">
        <f>Detail!A196</f>
        <v xml:space="preserve">               (19) 894 - Distribution Maint Other Equipment</v>
      </c>
      <c r="I197" s="153" t="e">
        <f>C197-Detail!C192</f>
        <v>#REF!</v>
      </c>
      <c r="J197" s="153" t="e">
        <f>D197-Detail!D192</f>
        <v>#REF!</v>
      </c>
    </row>
    <row r="198" spans="1:10" ht="15" customHeight="1">
      <c r="A198" s="79" t="s">
        <v>584</v>
      </c>
      <c r="B198" s="80"/>
      <c r="C198" s="80"/>
      <c r="D198" s="80"/>
      <c r="E198" s="80"/>
      <c r="G198" s="31"/>
      <c r="H198" s="81" t="str">
        <f>Detail!A197</f>
        <v xml:space="preserve">                    (19) SUBTOTAL</v>
      </c>
      <c r="I198" s="153">
        <f>C198-Detail!C193</f>
        <v>-544878.88</v>
      </c>
      <c r="J198" s="153">
        <f>D198-Detail!D193</f>
        <v>0</v>
      </c>
    </row>
    <row r="199" spans="1:10" ht="15" customHeight="1">
      <c r="A199" s="81" t="s">
        <v>120</v>
      </c>
      <c r="B199" s="82">
        <f>Detail!B193</f>
        <v>0</v>
      </c>
      <c r="C199" s="82">
        <f>Detail!C193</f>
        <v>544878.88</v>
      </c>
      <c r="D199" s="82">
        <f>Detail!D193</f>
        <v>0</v>
      </c>
      <c r="E199" s="82">
        <f>SUM(B199:D199)</f>
        <v>544878.88</v>
      </c>
      <c r="G199" s="31"/>
      <c r="H199" s="81" t="str">
        <f>Detail!A198</f>
        <v xml:space="preserve">          20 - CUSTOMER ACCTS EXPENSES</v>
      </c>
      <c r="I199" s="153">
        <f>C199-Detail!C194</f>
        <v>-2556873.5599999903</v>
      </c>
      <c r="J199" s="153">
        <f>D199-Detail!D194</f>
        <v>0</v>
      </c>
    </row>
    <row r="200" spans="1:10" ht="15" customHeight="1">
      <c r="A200" s="81" t="s">
        <v>121</v>
      </c>
      <c r="B200" s="82">
        <f>Detail!B194</f>
        <v>0</v>
      </c>
      <c r="C200" s="82">
        <f>Detail!C194</f>
        <v>3101752.4399999902</v>
      </c>
      <c r="D200" s="82">
        <f>Detail!D194</f>
        <v>0</v>
      </c>
      <c r="E200" s="82">
        <f>SUM(B200:D200)</f>
        <v>3101752.4399999902</v>
      </c>
      <c r="G200" s="31"/>
      <c r="H200" s="81" t="str">
        <f>Detail!A199</f>
        <v xml:space="preserve">               (20) 901 - Customer Accounts Supervision</v>
      </c>
      <c r="I200" s="153">
        <f>C200-Detail!C195</f>
        <v>2308773.8999999901</v>
      </c>
      <c r="J200" s="153">
        <f>D200-Detail!D195</f>
        <v>0</v>
      </c>
    </row>
    <row r="201" spans="1:10" ht="15" customHeight="1">
      <c r="A201" s="81" t="s">
        <v>122</v>
      </c>
      <c r="B201" s="82">
        <f>Detail!B195</f>
        <v>0</v>
      </c>
      <c r="C201" s="82">
        <f>Detail!C195</f>
        <v>792978.54</v>
      </c>
      <c r="D201" s="82">
        <f>Detail!D195</f>
        <v>0</v>
      </c>
      <c r="E201" s="82">
        <f>SUM(B201:D201)</f>
        <v>792978.54</v>
      </c>
      <c r="G201" s="31"/>
      <c r="H201" s="81" t="str">
        <f>Detail!A200</f>
        <v xml:space="preserve">               (20) 902 - Meter Reading Expense</v>
      </c>
      <c r="I201" s="153">
        <f>C201-Detail!C196</f>
        <v>-320512.01</v>
      </c>
      <c r="J201" s="153">
        <f>D201-Detail!D196</f>
        <v>0</v>
      </c>
    </row>
    <row r="202" spans="1:10" ht="15" customHeight="1">
      <c r="A202" s="81" t="s">
        <v>123</v>
      </c>
      <c r="B202" s="82">
        <f>Detail!B196</f>
        <v>0</v>
      </c>
      <c r="C202" s="82">
        <f>Detail!C196</f>
        <v>1113490.55</v>
      </c>
      <c r="D202" s="82">
        <f>Detail!D196</f>
        <v>0</v>
      </c>
      <c r="E202" s="82">
        <f>SUM(B202:D202)</f>
        <v>1113490.55</v>
      </c>
      <c r="G202" s="31"/>
      <c r="H202" s="79" t="str">
        <f>Detail!A201</f>
        <v xml:space="preserve">               (20) 903 - Customer Records &amp; Collection Expense</v>
      </c>
      <c r="I202" s="153">
        <f>C202-Detail!C197</f>
        <v>-49539959.350000001</v>
      </c>
      <c r="J202" s="153">
        <f>D202-Detail!D197</f>
        <v>0</v>
      </c>
    </row>
    <row r="203" spans="1:10" ht="11.25" customHeight="1">
      <c r="A203" s="81" t="s">
        <v>124</v>
      </c>
      <c r="B203" s="84">
        <f>Detail!B197</f>
        <v>81107441.560000002</v>
      </c>
      <c r="C203" s="84">
        <f>Detail!C197</f>
        <v>50653449.899999999</v>
      </c>
      <c r="D203" s="84">
        <f>Detail!D197</f>
        <v>0</v>
      </c>
      <c r="E203" s="84">
        <f>SUM(B203:D203)</f>
        <v>131760891.46000001</v>
      </c>
      <c r="G203" s="31"/>
      <c r="H203" s="81" t="str">
        <f>Detail!A202</f>
        <v xml:space="preserve">               (20) 904 - Uncollectible Accounts</v>
      </c>
      <c r="I203" s="153">
        <f>C203-Detail!C198</f>
        <v>50653449.899999999</v>
      </c>
      <c r="J203" s="153">
        <f>D203-Detail!D198</f>
        <v>0</v>
      </c>
    </row>
    <row r="204" spans="1:10" ht="15" customHeight="1">
      <c r="A204" s="81" t="s">
        <v>626</v>
      </c>
      <c r="B204" s="85">
        <f>SUM(B199:B203)</f>
        <v>81107441.560000002</v>
      </c>
      <c r="C204" s="85">
        <f>SUM(C199:C203)</f>
        <v>56206550.309999987</v>
      </c>
      <c r="D204" s="85">
        <f>SUM(D199:D203)</f>
        <v>0</v>
      </c>
      <c r="E204" s="85">
        <f>SUM(E199:E203)</f>
        <v>137313991.87</v>
      </c>
      <c r="G204" s="31"/>
      <c r="H204" s="81" t="str">
        <f>Detail!A203</f>
        <v xml:space="preserve">               (20) 905 - Misc. Customer Accounts Expense</v>
      </c>
      <c r="I204" s="153">
        <f>C204-Detail!C199</f>
        <v>56206550.309999987</v>
      </c>
      <c r="J204" s="153">
        <f>D204-Detail!D199</f>
        <v>-285255.679999999</v>
      </c>
    </row>
    <row r="205" spans="1:10" ht="15" customHeight="1">
      <c r="A205" s="79" t="s">
        <v>585</v>
      </c>
      <c r="B205" s="80"/>
      <c r="C205" s="80"/>
      <c r="D205" s="80"/>
      <c r="E205" s="80"/>
      <c r="G205" s="31"/>
      <c r="H205" s="81" t="str">
        <f>Detail!A204</f>
        <v xml:space="preserve">                    (20) SUBTOTAL</v>
      </c>
      <c r="I205" s="153">
        <f>C205-Detail!C200</f>
        <v>-13158970.640000001</v>
      </c>
      <c r="J205" s="153">
        <f>D205-Detail!D200</f>
        <v>-665492.96</v>
      </c>
    </row>
    <row r="206" spans="1:10" ht="15" customHeight="1">
      <c r="A206" s="81" t="s">
        <v>125</v>
      </c>
      <c r="B206" s="82">
        <f>Detail!B200</f>
        <v>17997245.879999999</v>
      </c>
      <c r="C206" s="82">
        <f>Detail!C200</f>
        <v>13158970.640000001</v>
      </c>
      <c r="D206" s="82">
        <f>Detail!D200</f>
        <v>665492.96</v>
      </c>
      <c r="E206" s="82">
        <f t="shared" ref="E206:E211" si="6">SUM(B206:D206)</f>
        <v>31821709.48</v>
      </c>
      <c r="G206" s="31"/>
      <c r="H206" s="81" t="str">
        <f>Detail!A205</f>
        <v xml:space="preserve">          21 - CUSTOMER SERVICE EXPENSES</v>
      </c>
      <c r="I206" s="153">
        <f>C206-Detail!C201</f>
        <v>11835540.470000001</v>
      </c>
      <c r="J206" s="153">
        <f>D206-Detail!D201</f>
        <v>-29058230.619999997</v>
      </c>
    </row>
    <row r="207" spans="1:10" ht="15" customHeight="1">
      <c r="A207" s="81" t="s">
        <v>126</v>
      </c>
      <c r="B207" s="82">
        <f>Detail!B201</f>
        <v>2961004.77</v>
      </c>
      <c r="C207" s="82">
        <f>Detail!C201</f>
        <v>1323430.17</v>
      </c>
      <c r="D207" s="82">
        <f>Detail!D201</f>
        <v>29723723.579999998</v>
      </c>
      <c r="E207" s="82">
        <f t="shared" si="6"/>
        <v>34008158.519999996</v>
      </c>
      <c r="G207" s="31"/>
      <c r="H207" s="81" t="str">
        <f>Detail!A206</f>
        <v xml:space="preserve">               (21) 908 - Customer Assistance Expense</v>
      </c>
      <c r="I207" s="153">
        <f>C207-Detail!C202</f>
        <v>-4674991.34</v>
      </c>
      <c r="J207" s="153">
        <f>D207-Detail!D202</f>
        <v>29723723.579999998</v>
      </c>
    </row>
    <row r="208" spans="1:10" ht="15" customHeight="1">
      <c r="A208" s="81" t="s">
        <v>127</v>
      </c>
      <c r="B208" s="82">
        <f>Detail!B202</f>
        <v>18520271.989999998</v>
      </c>
      <c r="C208" s="82">
        <f>Detail!C202</f>
        <v>5998421.5099999998</v>
      </c>
      <c r="D208" s="82">
        <f>Detail!D202</f>
        <v>0</v>
      </c>
      <c r="E208" s="82">
        <f t="shared" si="6"/>
        <v>24518693.5</v>
      </c>
      <c r="G208" s="31"/>
      <c r="H208" s="81" t="str">
        <f>Detail!A207</f>
        <v xml:space="preserve">               (21) 909 - Info &amp; Instructional Advertising</v>
      </c>
      <c r="I208" s="153">
        <f>C208-Detail!C203</f>
        <v>5998421.5099999998</v>
      </c>
      <c r="J208" s="153">
        <f>D208-Detail!D203</f>
        <v>-4000.38</v>
      </c>
    </row>
    <row r="209" spans="1:10" ht="15" customHeight="1">
      <c r="A209" s="81" t="s">
        <v>128</v>
      </c>
      <c r="B209" s="82">
        <f>Detail!B203</f>
        <v>0</v>
      </c>
      <c r="C209" s="82">
        <f>Detail!C203</f>
        <v>0</v>
      </c>
      <c r="D209" s="82">
        <f>Detail!D203</f>
        <v>4000.38</v>
      </c>
      <c r="E209" s="82">
        <f t="shared" si="6"/>
        <v>4000.38</v>
      </c>
      <c r="G209" s="31"/>
      <c r="H209" s="81" t="str">
        <f>Detail!A208</f>
        <v xml:space="preserve">               (21) 910 - Misc Cust Svc &amp; Info Expense</v>
      </c>
      <c r="I209" s="153">
        <f>C209-Detail!C204</f>
        <v>-20480822.32</v>
      </c>
      <c r="J209" s="153">
        <f>D209-Detail!D204</f>
        <v>-30674472.220000003</v>
      </c>
    </row>
    <row r="210" spans="1:10" ht="15" customHeight="1">
      <c r="A210" s="81" t="s">
        <v>129</v>
      </c>
      <c r="B210" s="82">
        <f>Detail!B204</f>
        <v>39478522.640000001</v>
      </c>
      <c r="C210" s="82">
        <f>Detail!C204</f>
        <v>20480822.32</v>
      </c>
      <c r="D210" s="82">
        <f>Detail!D204</f>
        <v>30678472.600000001</v>
      </c>
      <c r="E210" s="82">
        <f t="shared" si="6"/>
        <v>90637817.560000002</v>
      </c>
      <c r="G210" s="31"/>
      <c r="H210" s="81" t="str">
        <f>Detail!A209</f>
        <v xml:space="preserve">               (21) 911 - Sales Supervision Exp</v>
      </c>
      <c r="I210" s="153">
        <f>C210-Detail!C205</f>
        <v>20480822.32</v>
      </c>
      <c r="J210" s="153">
        <f>D210-Detail!D205</f>
        <v>30678472.600000001</v>
      </c>
    </row>
    <row r="211" spans="1:10" ht="15" customHeight="1">
      <c r="A211" s="81" t="s">
        <v>130</v>
      </c>
      <c r="B211" s="82">
        <f>Detail!B205</f>
        <v>0</v>
      </c>
      <c r="C211" s="82">
        <f>Detail!C205</f>
        <v>0</v>
      </c>
      <c r="D211" s="82">
        <f>Detail!D205</f>
        <v>0</v>
      </c>
      <c r="E211" s="82">
        <f t="shared" si="6"/>
        <v>0</v>
      </c>
      <c r="G211" s="31"/>
      <c r="H211" s="79" t="str">
        <f>Detail!A210</f>
        <v xml:space="preserve">               (21) 912 - Demonstration &amp; Selling Expense</v>
      </c>
      <c r="I211" s="153">
        <f>C211-Detail!C206</f>
        <v>-5716227.3300000001</v>
      </c>
      <c r="J211" s="153">
        <f>D211-Detail!D206</f>
        <v>-1537736.71</v>
      </c>
    </row>
    <row r="212" spans="1:10" ht="15" customHeight="1">
      <c r="A212" s="81" t="s">
        <v>131</v>
      </c>
      <c r="B212" s="84">
        <f>Detail!B206</f>
        <v>15562271.039999999</v>
      </c>
      <c r="C212" s="84">
        <f>Detail!C206</f>
        <v>5716227.3300000001</v>
      </c>
      <c r="D212" s="84">
        <f>Detail!D206</f>
        <v>1537736.71</v>
      </c>
      <c r="E212" s="84">
        <f>SUM(B212:D212)</f>
        <v>22816235.079999998</v>
      </c>
      <c r="G212" s="31"/>
      <c r="H212" s="81" t="str">
        <f>Detail!A211</f>
        <v xml:space="preserve">               (21) 913 - Advertising Expenses</v>
      </c>
      <c r="I212" s="153">
        <f>C212-Detail!C207</f>
        <v>5499346.6700000009</v>
      </c>
      <c r="J212" s="153">
        <f>D212-Detail!D207</f>
        <v>385564.22</v>
      </c>
    </row>
    <row r="213" spans="1:10" ht="15" customHeight="1">
      <c r="A213" s="81" t="s">
        <v>626</v>
      </c>
      <c r="B213" s="85">
        <f>SUM(B206:B212)</f>
        <v>94519316.319999993</v>
      </c>
      <c r="C213" s="85">
        <f>SUM(C206:C212)</f>
        <v>46677871.969999999</v>
      </c>
      <c r="D213" s="85">
        <f>SUM(D206:D212)</f>
        <v>62609426.229999997</v>
      </c>
      <c r="E213" s="85">
        <f>SUM(E206:E212)</f>
        <v>203806614.51999998</v>
      </c>
      <c r="G213" s="31"/>
      <c r="H213" s="81" t="str">
        <f>Detail!A212</f>
        <v xml:space="preserve">               (21) 916 - Misc. Sales Expense</v>
      </c>
      <c r="I213" s="153">
        <f>C213-Detail!C208</f>
        <v>46677871.969999999</v>
      </c>
      <c r="J213" s="153">
        <f>D213-Detail!D208</f>
        <v>62373289.829999998</v>
      </c>
    </row>
    <row r="214" spans="1:10" ht="15" customHeight="1">
      <c r="A214" s="79" t="s">
        <v>586</v>
      </c>
      <c r="B214" s="85"/>
      <c r="C214" s="85"/>
      <c r="D214" s="85"/>
      <c r="E214" s="85"/>
      <c r="G214" s="31"/>
      <c r="H214" s="79" t="str">
        <f>Detail!A213</f>
        <v xml:space="preserve">                    (21) SUBTOTAL</v>
      </c>
      <c r="I214" s="153">
        <f>C214-Detail!C209</f>
        <v>0</v>
      </c>
      <c r="J214" s="153">
        <f>D214-Detail!D209</f>
        <v>0</v>
      </c>
    </row>
    <row r="215" spans="1:10" ht="15" customHeight="1">
      <c r="A215" s="81" t="s">
        <v>132</v>
      </c>
      <c r="B215" s="84">
        <f>Detail!B209</f>
        <v>0</v>
      </c>
      <c r="C215" s="84">
        <f>Detail!C209</f>
        <v>0</v>
      </c>
      <c r="D215" s="84">
        <f>Detail!D209</f>
        <v>0</v>
      </c>
      <c r="E215" s="84">
        <f>SUM(B215:D215)</f>
        <v>0</v>
      </c>
      <c r="G215" s="31"/>
      <c r="H215" s="81" t="str">
        <f>Detail!A214</f>
        <v xml:space="preserve">          22 - CONSERVATION AMORTIZATION</v>
      </c>
      <c r="I215" s="153">
        <f>C215-Detail!C210</f>
        <v>-5158.3599999999997</v>
      </c>
      <c r="J215" s="153">
        <f>D215-Detail!D210</f>
        <v>0</v>
      </c>
    </row>
    <row r="216" spans="1:10" ht="15" customHeight="1">
      <c r="A216" s="81" t="s">
        <v>626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Detail!A215</f>
        <v xml:space="preserve">               (22) 908 - Customer Assistance Expense</v>
      </c>
      <c r="I216" s="153">
        <f>C216-Detail!C211</f>
        <v>0</v>
      </c>
      <c r="J216" s="153">
        <f>D216-Detail!D211</f>
        <v>0</v>
      </c>
    </row>
    <row r="217" spans="1:10" ht="15" customHeight="1">
      <c r="A217" s="79" t="s">
        <v>587</v>
      </c>
      <c r="B217" s="80"/>
      <c r="C217" s="80"/>
      <c r="D217" s="80"/>
      <c r="E217" s="80"/>
      <c r="G217" s="31"/>
      <c r="H217" s="81" t="str">
        <f>Detail!A216</f>
        <v xml:space="preserve">                    (22) SUBTOTAL</v>
      </c>
      <c r="I217" s="153">
        <f>C217-Detail!C212</f>
        <v>0</v>
      </c>
      <c r="J217" s="153">
        <f>D217-Detail!D212</f>
        <v>0</v>
      </c>
    </row>
    <row r="218" spans="1:10" ht="15" customHeight="1">
      <c r="A218" s="81" t="s">
        <v>133</v>
      </c>
      <c r="B218" s="82">
        <f>Detail!B212</f>
        <v>0</v>
      </c>
      <c r="C218" s="82">
        <f>Detail!C212</f>
        <v>0</v>
      </c>
      <c r="D218" s="82">
        <f>Detail!D212</f>
        <v>0</v>
      </c>
      <c r="E218" s="82">
        <f t="shared" ref="E218:E230" si="7">SUM(B218:D218)</f>
        <v>0</v>
      </c>
      <c r="G218" s="31"/>
      <c r="H218" s="81" t="str">
        <f>Detail!A217</f>
        <v xml:space="preserve">          23 - ADMIN &amp; GENERAL EXPENSE</v>
      </c>
      <c r="I218" s="153">
        <f>C218-Detail!C213</f>
        <v>-5938266.3499999996</v>
      </c>
      <c r="J218" s="153">
        <f>D218-Detail!D213</f>
        <v>-2926045.6</v>
      </c>
    </row>
    <row r="219" spans="1:10" ht="15" customHeight="1">
      <c r="A219" s="81" t="s">
        <v>134</v>
      </c>
      <c r="B219" s="82">
        <f>Detail!B213</f>
        <v>17359480.599999901</v>
      </c>
      <c r="C219" s="82">
        <f>Detail!C213</f>
        <v>5938266.3499999996</v>
      </c>
      <c r="D219" s="82">
        <f>Detail!D213</f>
        <v>2926045.6</v>
      </c>
      <c r="E219" s="82">
        <f t="shared" si="7"/>
        <v>26223792.5499999</v>
      </c>
      <c r="G219" s="31"/>
      <c r="H219" s="81" t="str">
        <f>Detail!A218</f>
        <v xml:space="preserve">               (23) 920 - A &amp; G Salaries</v>
      </c>
      <c r="I219" s="153">
        <f>C219-Detail!C214</f>
        <v>5938266.3499999996</v>
      </c>
      <c r="J219" s="153">
        <f>D219-Detail!D214</f>
        <v>2926045.6</v>
      </c>
    </row>
    <row r="220" spans="1:10" ht="15" customHeight="1">
      <c r="A220" s="81" t="s">
        <v>135</v>
      </c>
      <c r="B220" s="82">
        <f>Detail!B214</f>
        <v>0</v>
      </c>
      <c r="C220" s="82">
        <f>Detail!C214</f>
        <v>0</v>
      </c>
      <c r="D220" s="82">
        <f>Detail!D214</f>
        <v>0</v>
      </c>
      <c r="E220" s="82">
        <f t="shared" si="7"/>
        <v>0</v>
      </c>
      <c r="G220" s="31"/>
      <c r="H220" s="81" t="str">
        <f>Detail!A219</f>
        <v xml:space="preserve">               (23) 921 - Office Supplies and Expenses</v>
      </c>
      <c r="I220" s="153">
        <f>C220-Detail!C215</f>
        <v>-9162971.3200000003</v>
      </c>
      <c r="J220" s="153">
        <f>D220-Detail!D215</f>
        <v>0</v>
      </c>
    </row>
    <row r="221" spans="1:10" ht="15" customHeight="1">
      <c r="A221" s="81" t="s">
        <v>136</v>
      </c>
      <c r="B221" s="82">
        <f>Detail!B215</f>
        <v>95554928.959999993</v>
      </c>
      <c r="C221" s="82">
        <f>Detail!C215</f>
        <v>9162971.3200000003</v>
      </c>
      <c r="D221" s="82">
        <f>Detail!D215</f>
        <v>0</v>
      </c>
      <c r="E221" s="82">
        <f t="shared" si="7"/>
        <v>104717900.28</v>
      </c>
      <c r="G221" s="31"/>
      <c r="H221" s="81" t="str">
        <f>Detail!A220</f>
        <v xml:space="preserve">               (23) 922 - Admin Expenses Transferred</v>
      </c>
      <c r="I221" s="153">
        <f>C221-Detail!C216</f>
        <v>0</v>
      </c>
      <c r="J221" s="153">
        <f>D221-Detail!D216</f>
        <v>0</v>
      </c>
    </row>
    <row r="222" spans="1:10" ht="15" customHeight="1">
      <c r="A222" s="81" t="s">
        <v>137</v>
      </c>
      <c r="B222" s="82">
        <f>Detail!B216</f>
        <v>95554928.959999993</v>
      </c>
      <c r="C222" s="82">
        <f>Detail!C216</f>
        <v>9162971.3200000003</v>
      </c>
      <c r="D222" s="82">
        <f>Detail!D216</f>
        <v>0</v>
      </c>
      <c r="E222" s="82">
        <f t="shared" si="7"/>
        <v>104717900.28</v>
      </c>
      <c r="G222" s="31"/>
      <c r="H222" s="81" t="str">
        <f>Detail!A221</f>
        <v xml:space="preserve">               (23) 923 - Outside Services Employed</v>
      </c>
      <c r="I222" s="153">
        <f>C222-Detail!C217</f>
        <v>9162971.3200000003</v>
      </c>
      <c r="J222" s="153">
        <f>D222-Detail!D217</f>
        <v>0</v>
      </c>
    </row>
    <row r="223" spans="1:10" ht="15" customHeight="1">
      <c r="A223" s="81" t="s">
        <v>138</v>
      </c>
      <c r="B223" s="82">
        <f>Detail!B217</f>
        <v>0</v>
      </c>
      <c r="C223" s="82">
        <f>Detail!C217</f>
        <v>0</v>
      </c>
      <c r="D223" s="82">
        <f>Detail!D217</f>
        <v>0</v>
      </c>
      <c r="E223" s="82">
        <f t="shared" si="7"/>
        <v>0</v>
      </c>
      <c r="G223" s="31"/>
      <c r="H223" s="81" t="str">
        <f>Detail!A222</f>
        <v xml:space="preserve">               (23) 924 - Property Insurance</v>
      </c>
      <c r="I223" s="153">
        <f>C223-Detail!C218</f>
        <v>-1724342.08</v>
      </c>
      <c r="J223" s="153">
        <f>D223-Detail!D218</f>
        <v>-37635275.740000002</v>
      </c>
    </row>
    <row r="224" spans="1:10" ht="15" customHeight="1">
      <c r="A224" s="81" t="s">
        <v>139</v>
      </c>
      <c r="B224" s="82">
        <f>Detail!B218</f>
        <v>3686363.04</v>
      </c>
      <c r="C224" s="82">
        <f>Detail!C218</f>
        <v>1724342.08</v>
      </c>
      <c r="D224" s="82">
        <f>Detail!D218</f>
        <v>37635275.740000002</v>
      </c>
      <c r="E224" s="82">
        <f t="shared" si="7"/>
        <v>43045980.859999999</v>
      </c>
      <c r="G224" s="31"/>
      <c r="H224" s="81" t="str">
        <f>Detail!A223</f>
        <v xml:space="preserve">               (23) 925 - Injuries &amp; Damages</v>
      </c>
      <c r="I224" s="153">
        <f>C224-Detail!C219</f>
        <v>1203351.48</v>
      </c>
      <c r="J224" s="153">
        <f>D224-Detail!D219</f>
        <v>32174779.260000002</v>
      </c>
    </row>
    <row r="225" spans="1:10" ht="15" customHeight="1">
      <c r="A225" s="81" t="s">
        <v>140</v>
      </c>
      <c r="B225" s="82">
        <f>Detail!B219</f>
        <v>543949.81999999995</v>
      </c>
      <c r="C225" s="82">
        <f>Detail!C219</f>
        <v>520990.6</v>
      </c>
      <c r="D225" s="82">
        <f>Detail!D219</f>
        <v>5460496.4800000004</v>
      </c>
      <c r="E225" s="82">
        <f t="shared" si="7"/>
        <v>6525436.9000000004</v>
      </c>
      <c r="G225" s="31"/>
      <c r="H225" s="81" t="str">
        <f>Detail!A224</f>
        <v xml:space="preserve">               (23) 926 - Emp Pension &amp; Benefits</v>
      </c>
      <c r="I225" s="153">
        <f>C225-Detail!C220</f>
        <v>520990.6</v>
      </c>
      <c r="J225" s="153">
        <f>D225-Detail!D220</f>
        <v>5754771.1500000004</v>
      </c>
    </row>
    <row r="226" spans="1:10" ht="15" customHeight="1">
      <c r="A226" s="81" t="s">
        <v>141</v>
      </c>
      <c r="B226" s="82">
        <f>Detail!B220</f>
        <v>0</v>
      </c>
      <c r="C226" s="82">
        <f>Detail!C220</f>
        <v>0</v>
      </c>
      <c r="D226" s="82">
        <f>Detail!D220</f>
        <v>-294274.67</v>
      </c>
      <c r="E226" s="82">
        <f t="shared" si="7"/>
        <v>-294274.67</v>
      </c>
      <c r="G226" s="31"/>
      <c r="H226" s="81" t="str">
        <f>Detail!A225</f>
        <v xml:space="preserve">               (23) 928 - Regulatory Commission Expense</v>
      </c>
      <c r="I226" s="153">
        <f>C226-Detail!C221</f>
        <v>-604871.13</v>
      </c>
      <c r="J226" s="153">
        <f>D226-Detail!D221</f>
        <v>-9513714.1999999899</v>
      </c>
    </row>
    <row r="227" spans="1:10" ht="15" customHeight="1">
      <c r="A227" s="81" t="s">
        <v>142</v>
      </c>
      <c r="B227" s="82">
        <f>Detail!B221</f>
        <v>1848791.8399999901</v>
      </c>
      <c r="C227" s="82">
        <f>Detail!C221</f>
        <v>604871.13</v>
      </c>
      <c r="D227" s="82">
        <f>Detail!D221</f>
        <v>9219439.52999999</v>
      </c>
      <c r="E227" s="82">
        <f t="shared" si="7"/>
        <v>11673102.49999998</v>
      </c>
      <c r="G227" s="31"/>
      <c r="H227" s="81" t="str">
        <f>Detail!A226</f>
        <v xml:space="preserve">               (23) 9301 - Gen Advertising Exp</v>
      </c>
      <c r="I227" s="153">
        <f>C227-Detail!C222</f>
        <v>157855.76</v>
      </c>
      <c r="J227" s="153">
        <f>D227-Detail!D222</f>
        <v>8633091.1799999904</v>
      </c>
    </row>
    <row r="228" spans="1:10" ht="15" customHeight="1">
      <c r="A228" s="81" t="s">
        <v>143</v>
      </c>
      <c r="B228" s="82">
        <f>Detail!B222</f>
        <v>4799394.23999999</v>
      </c>
      <c r="C228" s="82">
        <f>Detail!C222</f>
        <v>447015.37</v>
      </c>
      <c r="D228" s="82">
        <f>Detail!D222</f>
        <v>586348.35</v>
      </c>
      <c r="E228" s="82">
        <f t="shared" si="7"/>
        <v>5832757.9599999897</v>
      </c>
      <c r="G228" s="31"/>
      <c r="H228" s="81" t="str">
        <f>Detail!A227</f>
        <v xml:space="preserve">               (23) 9302 - Misc. General Expenses</v>
      </c>
      <c r="I228" s="153">
        <f>C228-Detail!C223</f>
        <v>-263670.799999999</v>
      </c>
      <c r="J228" s="153">
        <f>D228-Detail!D223</f>
        <v>-4413671.8299999908</v>
      </c>
    </row>
    <row r="229" spans="1:10" ht="15" customHeight="1">
      <c r="A229" s="81" t="s">
        <v>144</v>
      </c>
      <c r="B229" s="82">
        <f>Detail!B223</f>
        <v>541549.929999999</v>
      </c>
      <c r="C229" s="82">
        <f>Detail!C223</f>
        <v>710686.16999999899</v>
      </c>
      <c r="D229" s="82">
        <f>Detail!D223</f>
        <v>5000020.1799999904</v>
      </c>
      <c r="E229" s="82">
        <f t="shared" si="7"/>
        <v>6252256.2799999882</v>
      </c>
      <c r="G229" s="31"/>
      <c r="H229" s="93" t="str">
        <f>Detail!A228</f>
        <v xml:space="preserve">               (23) 931 - Rents</v>
      </c>
      <c r="I229" s="153">
        <f>C229-Detail!C224</f>
        <v>-8885310.0699999928</v>
      </c>
      <c r="J229" s="153">
        <f>D229-Detail!D224</f>
        <v>-6731256.7999999095</v>
      </c>
    </row>
    <row r="230" spans="1:10" ht="15" customHeight="1">
      <c r="A230" s="81" t="s">
        <v>240</v>
      </c>
      <c r="B230" s="84">
        <f>Detail!B224</f>
        <v>21398447.93</v>
      </c>
      <c r="C230" s="84">
        <f>Detail!C224</f>
        <v>9595996.2399999909</v>
      </c>
      <c r="D230" s="84">
        <f>Detail!D224</f>
        <v>11731276.9799999</v>
      </c>
      <c r="E230" s="84">
        <f t="shared" si="7"/>
        <v>42725721.149999887</v>
      </c>
      <c r="G230" s="31"/>
      <c r="H230" s="81" t="str">
        <f>Detail!A229</f>
        <v xml:space="preserve">               (23) 932 - Maint Of General Plant- Gas</v>
      </c>
      <c r="I230" s="153">
        <f>C230-Detail!C225</f>
        <v>7573406.6399999913</v>
      </c>
      <c r="J230" s="153">
        <f>D230-Detail!D225</f>
        <v>10289964.6199999</v>
      </c>
    </row>
    <row r="231" spans="1:10" ht="15" customHeight="1">
      <c r="A231" s="81" t="s">
        <v>626</v>
      </c>
      <c r="B231" s="90">
        <f>SUM(B218:B230)</f>
        <v>241287835.31999987</v>
      </c>
      <c r="C231" s="90">
        <f>SUM(C218:C230)</f>
        <v>37868110.579999991</v>
      </c>
      <c r="D231" s="90">
        <f>SUM(D218:D230)</f>
        <v>72264628.189999878</v>
      </c>
      <c r="E231" s="90">
        <f>SUM(E218:E230)</f>
        <v>351420574.08999968</v>
      </c>
      <c r="G231" s="31"/>
      <c r="H231" s="92" t="str">
        <f>Detail!A230</f>
        <v xml:space="preserve">               (23) 935 - Maint General Plant - Electric</v>
      </c>
      <c r="I231" s="153">
        <f>C231-Detail!C226</f>
        <v>37868110.579999991</v>
      </c>
      <c r="J231" s="153">
        <f>D231-Detail!D226</f>
        <v>72249184.089999884</v>
      </c>
    </row>
    <row r="232" spans="1:10" ht="6" customHeight="1" thickBot="1">
      <c r="A232" s="93" t="s">
        <v>145</v>
      </c>
      <c r="B232" s="91" t="e">
        <f>+B132+B161+B197+B204+B213+B216+B231</f>
        <v>#REF!</v>
      </c>
      <c r="C232" s="91" t="e">
        <f>+C132+C161+C197+C204+C213+C216+C231</f>
        <v>#REF!</v>
      </c>
      <c r="D232" s="91" t="e">
        <f>+D132+D161+D197+D204+D213+D216+D231</f>
        <v>#REF!</v>
      </c>
      <c r="E232" s="91" t="e">
        <f>+E132+E161+E197+E204+E213+E216+E231</f>
        <v>#REF!</v>
      </c>
      <c r="G232" s="31"/>
      <c r="H232" s="79" t="str">
        <f>Detail!A231</f>
        <v xml:space="preserve">                    (23) SUBTOTAL</v>
      </c>
      <c r="I232" s="153" t="e">
        <f>C232-Detail!C227</f>
        <v>#REF!</v>
      </c>
      <c r="J232" s="153" t="e">
        <f>D232-Detail!D227</f>
        <v>#REF!</v>
      </c>
    </row>
    <row r="233" spans="1:10" ht="15" customHeight="1" thickTop="1">
      <c r="A233" s="81"/>
      <c r="B233" s="85"/>
      <c r="C233" s="85"/>
      <c r="D233" s="85"/>
      <c r="E233" s="85"/>
      <c r="G233" s="31"/>
      <c r="H233" s="81" t="e">
        <f>Detail!#REF!</f>
        <v>#REF!</v>
      </c>
      <c r="I233" s="153" t="e">
        <f>C233-Detail!#REF!</f>
        <v>#REF!</v>
      </c>
      <c r="J233" s="153" t="e">
        <f>D233-Detail!#REF!</f>
        <v>#REF!</v>
      </c>
    </row>
    <row r="234" spans="1:10" ht="15" customHeight="1">
      <c r="A234" s="92" t="s">
        <v>146</v>
      </c>
      <c r="B234" s="85"/>
      <c r="C234" s="85"/>
      <c r="D234" s="85"/>
      <c r="E234" s="85"/>
      <c r="G234" s="31"/>
      <c r="H234" s="81">
        <f>Detail!A233</f>
        <v>0</v>
      </c>
      <c r="I234" s="153">
        <f>C234-Detail!C229</f>
        <v>-860564.52999999898</v>
      </c>
      <c r="J234" s="153">
        <f>D234-Detail!D229</f>
        <v>0</v>
      </c>
    </row>
    <row r="235" spans="1:10" ht="15" customHeight="1">
      <c r="A235" s="79" t="s">
        <v>588</v>
      </c>
      <c r="B235" s="80"/>
      <c r="C235" s="80"/>
      <c r="D235" s="80"/>
      <c r="E235" s="80"/>
      <c r="G235" s="31"/>
      <c r="H235" s="81" t="str">
        <f>Detail!A234</f>
        <v xml:space="preserve">     DEPRECIATION, DEPLETION AND AMORTIZATION</v>
      </c>
      <c r="I235" s="153">
        <f>C235-Detail!C230</f>
        <v>0</v>
      </c>
      <c r="J235" s="153">
        <f>D235-Detail!D230</f>
        <v>-16908826.850000001</v>
      </c>
    </row>
    <row r="236" spans="1:10" ht="15" customHeight="1">
      <c r="A236" s="81" t="s">
        <v>147</v>
      </c>
      <c r="B236" s="82">
        <f>Detail!B230</f>
        <v>610379.92000000004</v>
      </c>
      <c r="C236" s="82">
        <f>Detail!C230</f>
        <v>0</v>
      </c>
      <c r="D236" s="82">
        <f>Detail!D230</f>
        <v>16908826.850000001</v>
      </c>
      <c r="E236" s="82">
        <f>SUM(B236:D236)</f>
        <v>17519206.770000003</v>
      </c>
      <c r="G236" s="31"/>
      <c r="H236" s="79" t="str">
        <f>Detail!A235</f>
        <v xml:space="preserve">          24 - DEPRECIATION</v>
      </c>
      <c r="I236" s="153">
        <f>C236-Detail!C231</f>
        <v>-17007346.929999899</v>
      </c>
      <c r="J236" s="153">
        <f>D236-Detail!D231</f>
        <v>-83261709.930000007</v>
      </c>
    </row>
    <row r="237" spans="1:10" ht="15" customHeight="1">
      <c r="A237" s="81" t="s">
        <v>148</v>
      </c>
      <c r="B237" s="84">
        <f>Detail!B231</f>
        <v>43066440.369999997</v>
      </c>
      <c r="C237" s="84">
        <f>Detail!C231</f>
        <v>17007346.929999899</v>
      </c>
      <c r="D237" s="84">
        <f>Detail!D231</f>
        <v>100170536.78</v>
      </c>
      <c r="E237" s="84">
        <f>SUM(B237:D237)</f>
        <v>160244324.07999989</v>
      </c>
      <c r="G237" s="31"/>
      <c r="H237" s="81" t="str">
        <f>Detail!A236</f>
        <v xml:space="preserve">               (24) 403 - Depreciation Expense</v>
      </c>
      <c r="I237" s="153">
        <f>C237-Detail!C232</f>
        <v>-88267661.650000095</v>
      </c>
      <c r="J237" s="153">
        <f>D237-Detail!D232</f>
        <v>-33604518.200000003</v>
      </c>
    </row>
    <row r="238" spans="1:10" ht="15" customHeight="1">
      <c r="A238" s="81" t="s">
        <v>626</v>
      </c>
      <c r="B238" s="80">
        <f>SUM(B236:B237)</f>
        <v>43676820.289999999</v>
      </c>
      <c r="C238" s="80">
        <f>SUM(C236:C237)</f>
        <v>17007346.929999899</v>
      </c>
      <c r="D238" s="80">
        <f>SUM(D236:D237)</f>
        <v>117079363.63</v>
      </c>
      <c r="E238" s="85">
        <f>SUM(E236:E237)</f>
        <v>177763530.8499999</v>
      </c>
      <c r="G238" s="31"/>
      <c r="H238" s="81" t="str">
        <f>Detail!A237</f>
        <v xml:space="preserve">               (24) 4031 - Depreciation Expense - FAS143</v>
      </c>
      <c r="I238" s="153">
        <f>C238-Detail!C233</f>
        <v>17007346.929999899</v>
      </c>
      <c r="J238" s="153">
        <f>D238-Detail!D233</f>
        <v>117079363.63</v>
      </c>
    </row>
    <row r="239" spans="1:10" ht="15" customHeight="1">
      <c r="A239" s="79" t="s">
        <v>589</v>
      </c>
      <c r="B239" s="85"/>
      <c r="C239" s="85"/>
      <c r="D239" s="85"/>
      <c r="E239" s="85"/>
      <c r="G239" s="31"/>
      <c r="H239" s="81" t="str">
        <f>Detail!A238</f>
        <v xml:space="preserve">                    (24) SUBTOTAL</v>
      </c>
      <c r="I239" s="153">
        <f>C239-Detail!C234</f>
        <v>0</v>
      </c>
      <c r="J239" s="153">
        <f>D239-Detail!D234</f>
        <v>0</v>
      </c>
    </row>
    <row r="240" spans="1:10" ht="15" customHeight="1">
      <c r="A240" s="81" t="s">
        <v>149</v>
      </c>
      <c r="B240" s="82">
        <f>Detail!B234</f>
        <v>0</v>
      </c>
      <c r="C240" s="82">
        <f>Detail!C234</f>
        <v>0</v>
      </c>
      <c r="D240" s="82">
        <f>Detail!D234</f>
        <v>0</v>
      </c>
      <c r="E240" s="82">
        <f>SUM(B240:D240)</f>
        <v>0</v>
      </c>
      <c r="G240" s="31"/>
      <c r="H240" s="81" t="str">
        <f>Detail!A239</f>
        <v xml:space="preserve">          25 - AMORTIZATION</v>
      </c>
      <c r="I240" s="153">
        <f>C240-Detail!C235</f>
        <v>0</v>
      </c>
      <c r="J240" s="153">
        <f>D240-Detail!D235</f>
        <v>0</v>
      </c>
    </row>
    <row r="241" spans="1:10" ht="15" customHeight="1">
      <c r="A241" s="81" t="s">
        <v>150</v>
      </c>
      <c r="B241" s="82">
        <f>Detail!B235</f>
        <v>0</v>
      </c>
      <c r="C241" s="82">
        <f>Detail!C235</f>
        <v>0</v>
      </c>
      <c r="D241" s="82">
        <f>Detail!D235</f>
        <v>0</v>
      </c>
      <c r="E241" s="82">
        <f>SUM(B241:D241)</f>
        <v>0</v>
      </c>
      <c r="G241" s="31"/>
      <c r="H241" s="79" t="str">
        <f>Detail!A240</f>
        <v xml:space="preserve">               (25) 404 - Amort Ltd-Term Plant</v>
      </c>
      <c r="I241" s="153">
        <f>C241-Detail!C236</f>
        <v>-106373085.199999</v>
      </c>
      <c r="J241" s="153">
        <f>D241-Detail!D236</f>
        <v>-21497688.559999999</v>
      </c>
    </row>
    <row r="242" spans="1:10" ht="15" customHeight="1">
      <c r="A242" s="81" t="s">
        <v>151</v>
      </c>
      <c r="B242" s="84">
        <f>Detail!B236</f>
        <v>243751296.03999999</v>
      </c>
      <c r="C242" s="84">
        <f>Detail!C236</f>
        <v>106373085.199999</v>
      </c>
      <c r="D242" s="84">
        <f>Detail!D236</f>
        <v>21497688.559999999</v>
      </c>
      <c r="E242" s="84">
        <f>SUM(B242:D242)</f>
        <v>371622069.799999</v>
      </c>
      <c r="G242" s="31"/>
      <c r="H242" s="81" t="str">
        <f>Detail!A241</f>
        <v xml:space="preserve">               (25) 406 - Amortization Of Plant Acquisition Adj</v>
      </c>
      <c r="I242" s="153">
        <f>C242-Detail!C237</f>
        <v>105992701.06999901</v>
      </c>
      <c r="J242" s="153">
        <f>D242-Detail!D237</f>
        <v>21427876.84</v>
      </c>
    </row>
    <row r="243" spans="1:10" ht="15" customHeight="1">
      <c r="A243" s="81" t="s">
        <v>626</v>
      </c>
      <c r="B243" s="80">
        <f>SUM(B240:B242)</f>
        <v>243751296.03999999</v>
      </c>
      <c r="C243" s="80">
        <f>SUM(C240:C242)</f>
        <v>106373085.199999</v>
      </c>
      <c r="D243" s="80">
        <f>SUM(D240:D242)</f>
        <v>21497688.559999999</v>
      </c>
      <c r="E243" s="85">
        <f>SUM(E240:E242)</f>
        <v>371622069.799999</v>
      </c>
      <c r="G243" s="31"/>
      <c r="H243" s="81" t="str">
        <f>Detail!A242</f>
        <v xml:space="preserve">               (25) 4111 - Accretion Exp - FAS143</v>
      </c>
      <c r="I243" s="153">
        <f>C243-Detail!C238</f>
        <v>-380384.13000099361</v>
      </c>
      <c r="J243" s="153">
        <f>D243-Detail!D238</f>
        <v>-69811.71999990195</v>
      </c>
    </row>
    <row r="244" spans="1:10" ht="15" customHeight="1">
      <c r="A244" s="79" t="s">
        <v>590</v>
      </c>
      <c r="B244" s="85"/>
      <c r="C244" s="85"/>
      <c r="D244" s="85"/>
      <c r="E244" s="85"/>
      <c r="G244" s="31"/>
      <c r="H244" s="79" t="str">
        <f>Detail!A243</f>
        <v xml:space="preserve">                    (25) SUBTOTAL</v>
      </c>
      <c r="I244" s="153">
        <f>C244-Detail!C239</f>
        <v>0</v>
      </c>
      <c r="J244" s="153">
        <f>D244-Detail!D239</f>
        <v>0</v>
      </c>
    </row>
    <row r="245" spans="1:10" ht="15" customHeight="1">
      <c r="A245" s="81" t="s">
        <v>152</v>
      </c>
      <c r="B245" s="84">
        <f>Detail!B239</f>
        <v>0</v>
      </c>
      <c r="C245" s="84">
        <f>Detail!C239</f>
        <v>0</v>
      </c>
      <c r="D245" s="84">
        <f>Detail!D239</f>
        <v>0</v>
      </c>
      <c r="E245" s="84">
        <f>SUM(B245:D245)</f>
        <v>0</v>
      </c>
      <c r="G245" s="31"/>
      <c r="H245" s="81" t="str">
        <f>Detail!A244</f>
        <v xml:space="preserve">          26 - AMORTIZ OF PROPERTY LOSS</v>
      </c>
      <c r="I245" s="153">
        <f>C245-Detail!C240</f>
        <v>-2318674.2799999998</v>
      </c>
      <c r="J245" s="153">
        <f>D245-Detail!D240</f>
        <v>-29720057.3199999</v>
      </c>
    </row>
    <row r="246" spans="1:10" ht="15" customHeight="1">
      <c r="A246" s="81" t="s">
        <v>626</v>
      </c>
      <c r="B246" s="80">
        <f>+B245</f>
        <v>0</v>
      </c>
      <c r="C246" s="80">
        <f>+C245</f>
        <v>0</v>
      </c>
      <c r="D246" s="80">
        <f>+D245</f>
        <v>0</v>
      </c>
      <c r="E246" s="80">
        <f>+E245</f>
        <v>0</v>
      </c>
      <c r="G246" s="31"/>
      <c r="H246" s="81" t="str">
        <f>Detail!A245</f>
        <v xml:space="preserve">               (26) 407 - Amortization Of Prop. Losses</v>
      </c>
      <c r="I246" s="153">
        <f>C246-Detail!C241</f>
        <v>0</v>
      </c>
      <c r="J246" s="153">
        <f>D246-Detail!D241</f>
        <v>0</v>
      </c>
    </row>
    <row r="247" spans="1:10" ht="15" customHeight="1">
      <c r="A247" s="79" t="s">
        <v>591</v>
      </c>
      <c r="B247" s="80"/>
      <c r="C247" s="80"/>
      <c r="D247" s="80"/>
      <c r="E247" s="80"/>
      <c r="G247" s="31"/>
      <c r="H247" s="81" t="str">
        <f>Detail!A246</f>
        <v xml:space="preserve">                    (26) SUBTOTAL</v>
      </c>
      <c r="I247" s="153">
        <f>C247-Detail!C242</f>
        <v>-32790.299999999901</v>
      </c>
      <c r="J247" s="153">
        <f>D247-Detail!D242</f>
        <v>-7704.15</v>
      </c>
    </row>
    <row r="248" spans="1:10" ht="15" customHeight="1">
      <c r="A248" s="81" t="s">
        <v>153</v>
      </c>
      <c r="B248" s="82">
        <f>Detail!B242</f>
        <v>1293912.3999999999</v>
      </c>
      <c r="C248" s="82">
        <f>Detail!C242</f>
        <v>32790.299999999901</v>
      </c>
      <c r="D248" s="82">
        <f>Detail!D242</f>
        <v>7704.15</v>
      </c>
      <c r="E248" s="82">
        <f t="shared" ref="E248:E253" si="8">SUM(B248:D248)</f>
        <v>1334406.8499999996</v>
      </c>
      <c r="G248" s="31"/>
      <c r="H248" s="81" t="str">
        <f>Detail!A247</f>
        <v xml:space="preserve">          27 - OTHER OPERATING EXPENSES</v>
      </c>
      <c r="I248" s="153">
        <f>C248-Detail!C243</f>
        <v>-2318674.2800000003</v>
      </c>
      <c r="J248" s="153">
        <f>D248-Detail!D243</f>
        <v>-29720057.32</v>
      </c>
    </row>
    <row r="249" spans="1:10" ht="15" customHeight="1">
      <c r="A249" s="81" t="s">
        <v>154</v>
      </c>
      <c r="B249" s="82">
        <f>Detail!B243</f>
        <v>24882910.41</v>
      </c>
      <c r="C249" s="82">
        <f>Detail!C243</f>
        <v>2351464.58</v>
      </c>
      <c r="D249" s="82">
        <f>Detail!D243</f>
        <v>29727761.469999999</v>
      </c>
      <c r="E249" s="82">
        <f t="shared" si="8"/>
        <v>56962136.460000001</v>
      </c>
      <c r="G249" s="31"/>
      <c r="H249" s="81" t="str">
        <f>Detail!A248</f>
        <v xml:space="preserve">               (27) 4073 - Regulatory Debits</v>
      </c>
      <c r="I249" s="153">
        <f>C249-Detail!C244</f>
        <v>2351464.58</v>
      </c>
      <c r="J249" s="153">
        <f>D249-Detail!D244</f>
        <v>29727761.469999999</v>
      </c>
    </row>
    <row r="250" spans="1:10" ht="15" customHeight="1">
      <c r="A250" s="81" t="s">
        <v>155</v>
      </c>
      <c r="B250" s="82">
        <f>Detail!B244</f>
        <v>0</v>
      </c>
      <c r="C250" s="82">
        <f>Detail!C244</f>
        <v>0</v>
      </c>
      <c r="D250" s="82">
        <f>Detail!D244</f>
        <v>0</v>
      </c>
      <c r="E250" s="82">
        <f t="shared" si="8"/>
        <v>0</v>
      </c>
      <c r="G250" s="31"/>
      <c r="H250" s="81" t="str">
        <f>Detail!A249</f>
        <v xml:space="preserve">               (27) 4074 - Regulatory Credits</v>
      </c>
      <c r="I250" s="153">
        <f>C250-Detail!C245</f>
        <v>0</v>
      </c>
      <c r="J250" s="153">
        <f>D250-Detail!D245</f>
        <v>0</v>
      </c>
    </row>
    <row r="251" spans="1:10" ht="15" customHeight="1">
      <c r="A251" s="81" t="s">
        <v>156</v>
      </c>
      <c r="B251" s="82">
        <f>Detail!B245</f>
        <v>18343866.16</v>
      </c>
      <c r="C251" s="82">
        <f>Detail!C245</f>
        <v>0</v>
      </c>
      <c r="D251" s="82">
        <f>Detail!D245</f>
        <v>0</v>
      </c>
      <c r="E251" s="82">
        <f t="shared" si="8"/>
        <v>18343866.16</v>
      </c>
      <c r="G251" s="31"/>
      <c r="H251" s="81" t="str">
        <f>Detail!A250</f>
        <v xml:space="preserve">               (27) 4116 - Gains From Disposition Of Utility Plant</v>
      </c>
      <c r="I251" s="153">
        <f>C251-Detail!C246</f>
        <v>0</v>
      </c>
      <c r="J251" s="153">
        <f>D251-Detail!D246</f>
        <v>0</v>
      </c>
    </row>
    <row r="252" spans="1:10" ht="15" customHeight="1">
      <c r="A252" s="81" t="s">
        <v>157</v>
      </c>
      <c r="B252" s="82">
        <f>Detail!B246</f>
        <v>18343866.16</v>
      </c>
      <c r="C252" s="82">
        <f>Detail!C246</f>
        <v>0</v>
      </c>
      <c r="D252" s="82">
        <f>Detail!D246</f>
        <v>0</v>
      </c>
      <c r="E252" s="82">
        <f t="shared" si="8"/>
        <v>18343866.16</v>
      </c>
      <c r="G252" s="31"/>
      <c r="H252" s="79" t="str">
        <f>Detail!A251</f>
        <v xml:space="preserve">               (27) 4117 - Losses From Disposition Of Utility Plant</v>
      </c>
      <c r="I252" s="153">
        <f>C252-Detail!C247</f>
        <v>0</v>
      </c>
      <c r="J252" s="153">
        <f>D252-Detail!D247</f>
        <v>0</v>
      </c>
    </row>
    <row r="253" spans="1:10" ht="15" customHeight="1">
      <c r="A253" s="81" t="s">
        <v>477</v>
      </c>
      <c r="B253" s="84">
        <f>Detail!B247</f>
        <v>0</v>
      </c>
      <c r="C253" s="84">
        <f>Detail!C247</f>
        <v>0</v>
      </c>
      <c r="D253" s="84">
        <f>Detail!D247</f>
        <v>0</v>
      </c>
      <c r="E253" s="84">
        <f t="shared" si="8"/>
        <v>0</v>
      </c>
      <c r="G253" s="31"/>
      <c r="H253" s="81" t="str">
        <f>Detail!A252</f>
        <v xml:space="preserve">               (27) 4118 - Gains From Disposition Of Allowances</v>
      </c>
      <c r="I253" s="153">
        <f>C253-Detail!C248</f>
        <v>0</v>
      </c>
      <c r="J253" s="153">
        <f>D253-Detail!D248</f>
        <v>0</v>
      </c>
    </row>
    <row r="254" spans="1:10" ht="15" customHeight="1">
      <c r="A254" s="81" t="s">
        <v>626</v>
      </c>
      <c r="B254" s="80">
        <f>SUM(B248:B253)</f>
        <v>62864555.129999995</v>
      </c>
      <c r="C254" s="80">
        <f>SUM(C248:C253)</f>
        <v>2384254.88</v>
      </c>
      <c r="D254" s="80">
        <f>SUM(D248:D253)</f>
        <v>29735465.619999997</v>
      </c>
      <c r="E254" s="85">
        <f>SUM(E248:E253)</f>
        <v>94984275.629999995</v>
      </c>
      <c r="G254" s="31"/>
      <c r="H254" s="81" t="str">
        <f>Detail!A253</f>
        <v xml:space="preserve">               (27) 414 - Other Utility Operating Income</v>
      </c>
      <c r="I254" s="153">
        <f>C254-Detail!C249</f>
        <v>2384254.88</v>
      </c>
      <c r="J254" s="153">
        <f>D254-Detail!D249</f>
        <v>29735465.619999997</v>
      </c>
    </row>
    <row r="255" spans="1:10" ht="15" customHeight="1">
      <c r="A255" s="79" t="s">
        <v>592</v>
      </c>
      <c r="B255" s="85"/>
      <c r="C255" s="85"/>
      <c r="D255" s="85"/>
      <c r="E255" s="85"/>
      <c r="G255" s="31"/>
      <c r="H255" s="81" t="str">
        <f>Detail!A254</f>
        <v xml:space="preserve">                    (27) SUBTOTAL</v>
      </c>
      <c r="I255" s="153">
        <f>C255-Detail!C250</f>
        <v>61849.0799999999</v>
      </c>
      <c r="J255" s="153">
        <f>D255-Detail!D250</f>
        <v>0</v>
      </c>
    </row>
    <row r="256" spans="1:10" ht="15" customHeight="1">
      <c r="A256" s="81" t="s">
        <v>158</v>
      </c>
      <c r="B256" s="82">
        <f>Detail!B250</f>
        <v>-633007.68000000005</v>
      </c>
      <c r="C256" s="82">
        <f>Detail!C250</f>
        <v>-61849.0799999999</v>
      </c>
      <c r="D256" s="82">
        <f>Detail!D250</f>
        <v>0</v>
      </c>
      <c r="E256" s="82">
        <f>SUM(B256:D256)</f>
        <v>-694856.76</v>
      </c>
      <c r="G256" s="31"/>
      <c r="H256" s="92" t="str">
        <f>Detail!A255</f>
        <v xml:space="preserve">          28 - ASC 815</v>
      </c>
      <c r="I256" s="153">
        <f>C256-Detail!C251</f>
        <v>-78327.959999999905</v>
      </c>
      <c r="J256" s="153">
        <f>D256-Detail!D251</f>
        <v>0</v>
      </c>
    </row>
    <row r="257" spans="1:10" ht="15" customHeight="1">
      <c r="A257" s="81" t="s">
        <v>159</v>
      </c>
      <c r="B257" s="84">
        <f>Detail!B251</f>
        <v>132648.6</v>
      </c>
      <c r="C257" s="84">
        <f>Detail!C251</f>
        <v>16478.88</v>
      </c>
      <c r="D257" s="84">
        <f>Detail!D251</f>
        <v>0</v>
      </c>
      <c r="E257" s="84">
        <f>SUM(B257:D257)</f>
        <v>149127.48000000001</v>
      </c>
      <c r="G257" s="31"/>
      <c r="H257" s="81" t="str">
        <f>Detail!A256</f>
        <v xml:space="preserve">               (28) 421 - FAS 133 Gain</v>
      </c>
      <c r="I257" s="153">
        <f>C257-Detail!C252</f>
        <v>16478.88</v>
      </c>
      <c r="J257" s="153">
        <f>D257-Detail!D252</f>
        <v>0</v>
      </c>
    </row>
    <row r="258" spans="1:10" ht="15" customHeight="1">
      <c r="A258" s="81" t="s">
        <v>626</v>
      </c>
      <c r="B258" s="85">
        <f>SUM(B256:B257)</f>
        <v>-500359.08000000007</v>
      </c>
      <c r="C258" s="85">
        <f>SUM(C256:C257)</f>
        <v>-45370.199999999895</v>
      </c>
      <c r="D258" s="85">
        <f>SUM(D256:D257)</f>
        <v>0</v>
      </c>
      <c r="E258" s="85">
        <f>SUM(E256:E257)</f>
        <v>-545729.28000000003</v>
      </c>
      <c r="G258" s="31"/>
      <c r="H258" s="79" t="str">
        <f>Detail!A257</f>
        <v xml:space="preserve">               (28) 4265 - FAS 133 Loss</v>
      </c>
      <c r="I258" s="153">
        <f>C258-Detail!C253</f>
        <v>-45370.199999999895</v>
      </c>
      <c r="J258" s="153">
        <f>D258-Detail!D253</f>
        <v>0</v>
      </c>
    </row>
    <row r="259" spans="1:10" ht="5.25" customHeight="1" thickBot="1">
      <c r="A259" s="92" t="s">
        <v>160</v>
      </c>
      <c r="B259" s="91">
        <f>+B238+B243+B246+B254+B258</f>
        <v>349792312.38</v>
      </c>
      <c r="C259" s="91">
        <f>+C238+C243+C246+C254+C258</f>
        <v>125719316.8099989</v>
      </c>
      <c r="D259" s="91">
        <f>+D238+D243+D246+D254+D258</f>
        <v>168312517.81</v>
      </c>
      <c r="E259" s="91">
        <f>+E238+E243+E246+E254+E258</f>
        <v>643824146.99999893</v>
      </c>
      <c r="G259" s="31"/>
      <c r="H259" s="81" t="str">
        <f>Detail!A258</f>
        <v xml:space="preserve">                    (28) SUBTOTAL</v>
      </c>
      <c r="I259" s="153">
        <f>C259-Detail!C254</f>
        <v>125764687.0099989</v>
      </c>
      <c r="J259" s="153">
        <f>D259-Detail!D254</f>
        <v>168312517.81</v>
      </c>
    </row>
    <row r="260" spans="1:10" ht="15" customHeight="1" thickTop="1">
      <c r="A260" s="81"/>
      <c r="B260" s="85"/>
      <c r="C260" s="85"/>
      <c r="D260" s="85"/>
      <c r="E260" s="85"/>
      <c r="G260" s="31"/>
      <c r="H260" s="81" t="str">
        <f>Detail!A259</f>
        <v xml:space="preserve">     TOTAL DEPRECIATION, DEPLETION AND AMORTIZATION</v>
      </c>
      <c r="I260" s="153">
        <f>C260-Detail!C255</f>
        <v>0</v>
      </c>
      <c r="J260" s="153">
        <f>D260-Detail!D255</f>
        <v>0</v>
      </c>
    </row>
    <row r="261" spans="1:10" ht="15" customHeight="1">
      <c r="A261" s="79" t="s">
        <v>593</v>
      </c>
      <c r="B261" s="85"/>
      <c r="C261" s="85"/>
      <c r="D261" s="85"/>
      <c r="E261" s="85"/>
      <c r="G261" s="31"/>
      <c r="H261" s="79" t="str">
        <f>Detail!A260</f>
        <v xml:space="preserve">          </v>
      </c>
      <c r="I261" s="153">
        <f>C261-Detail!C256</f>
        <v>0</v>
      </c>
      <c r="J261" s="153">
        <f>D261-Detail!D256</f>
        <v>0</v>
      </c>
    </row>
    <row r="262" spans="1:10" ht="15" customHeight="1">
      <c r="A262" s="81" t="s">
        <v>161</v>
      </c>
      <c r="B262" s="84">
        <f>Detail!B256</f>
        <v>23414151.599999901</v>
      </c>
      <c r="C262" s="84">
        <f>Detail!C256</f>
        <v>0</v>
      </c>
      <c r="D262" s="84">
        <f>Detail!D256</f>
        <v>0</v>
      </c>
      <c r="E262" s="84">
        <f>SUM(B262:D262)</f>
        <v>23414151.599999901</v>
      </c>
      <c r="G262" s="31"/>
      <c r="H262" s="81" t="str">
        <f>Detail!A261</f>
        <v xml:space="preserve">     29 - TAXES OTHER THAN INCOME TAXES</v>
      </c>
      <c r="I262" s="153">
        <f>C262-Detail!C257</f>
        <v>0</v>
      </c>
      <c r="J262" s="153">
        <f>D262-Detail!D257</f>
        <v>0</v>
      </c>
    </row>
    <row r="263" spans="1:10" ht="15" customHeight="1">
      <c r="A263" s="81" t="s">
        <v>626</v>
      </c>
      <c r="B263" s="80">
        <f>SUM(B262:B262)</f>
        <v>23414151.599999901</v>
      </c>
      <c r="C263" s="80">
        <f>SUM(C262:C262)</f>
        <v>0</v>
      </c>
      <c r="D263" s="80">
        <f>SUM(D262:D262)</f>
        <v>0</v>
      </c>
      <c r="E263" s="80">
        <f>SUM(B263:D263)</f>
        <v>23414151.599999901</v>
      </c>
      <c r="G263" s="31"/>
      <c r="H263" s="81" t="str">
        <f>Detail!A262</f>
        <v xml:space="preserve">          (29) 4081 - Taxes Other-Util Income</v>
      </c>
      <c r="I263" s="153">
        <f>C263-Detail!C258</f>
        <v>0</v>
      </c>
      <c r="J263" s="153">
        <f>D263-Detail!D258</f>
        <v>0</v>
      </c>
    </row>
    <row r="264" spans="1:10" ht="15" customHeight="1">
      <c r="A264" s="79" t="s">
        <v>594</v>
      </c>
      <c r="B264" s="80"/>
      <c r="C264" s="80"/>
      <c r="D264" s="80"/>
      <c r="E264" s="80"/>
      <c r="G264" s="31"/>
      <c r="H264" s="81" t="str">
        <f>Detail!A263</f>
        <v xml:space="preserve">               (29) SUBTOTAL</v>
      </c>
      <c r="I264" s="153">
        <f>C264-Detail!C259</f>
        <v>-109059563.70999999</v>
      </c>
      <c r="J264" s="153">
        <f>D264-Detail!D259</f>
        <v>-51295261.75</v>
      </c>
    </row>
    <row r="265" spans="1:10" ht="15" customHeight="1">
      <c r="A265" s="81" t="s">
        <v>162</v>
      </c>
      <c r="B265" s="82">
        <f>Detail!B259</f>
        <v>333239291.13999897</v>
      </c>
      <c r="C265" s="82">
        <f>Detail!C259</f>
        <v>109059563.70999999</v>
      </c>
      <c r="D265" s="82">
        <f>Detail!D259</f>
        <v>51295261.75</v>
      </c>
      <c r="E265" s="82">
        <f>SUM(B265:D265)</f>
        <v>493594116.59999895</v>
      </c>
      <c r="G265" s="31"/>
      <c r="H265" s="79" t="str">
        <f>Detail!A264</f>
        <v xml:space="preserve">     30 - INCOME TAXES</v>
      </c>
      <c r="I265" s="153">
        <f>C265-Detail!C260</f>
        <v>109059563.70999999</v>
      </c>
      <c r="J265" s="153">
        <f>D265-Detail!D260</f>
        <v>51295261.75</v>
      </c>
    </row>
    <row r="266" spans="1:10" ht="15" customHeight="1">
      <c r="A266" s="81" t="s">
        <v>163</v>
      </c>
      <c r="B266" s="84">
        <f>Detail!B260</f>
        <v>0</v>
      </c>
      <c r="C266" s="84">
        <f>Detail!C260</f>
        <v>0</v>
      </c>
      <c r="D266" s="84">
        <f>Detail!D260</f>
        <v>0</v>
      </c>
      <c r="E266" s="84">
        <f>SUM(B266:D266)</f>
        <v>0</v>
      </c>
      <c r="G266" s="31"/>
      <c r="H266" s="81" t="str">
        <f>Detail!A265</f>
        <v xml:space="preserve">          (30) 4081 - Montana Corp. License Taxes</v>
      </c>
      <c r="I266" s="153">
        <f>C266-Detail!C261</f>
        <v>0</v>
      </c>
      <c r="J266" s="153">
        <f>D266-Detail!D261</f>
        <v>0</v>
      </c>
    </row>
    <row r="267" spans="1:10" ht="15" customHeight="1">
      <c r="A267" s="81" t="s">
        <v>626</v>
      </c>
      <c r="B267" s="80">
        <f>SUM(B265:B266)</f>
        <v>333239291.13999897</v>
      </c>
      <c r="C267" s="80">
        <f>SUM(C265:C266)</f>
        <v>109059563.70999999</v>
      </c>
      <c r="D267" s="80">
        <f>SUM(D265:D266)</f>
        <v>51295261.75</v>
      </c>
      <c r="E267" s="85">
        <f>SUM(E265:E266)</f>
        <v>493594116.59999895</v>
      </c>
      <c r="G267" s="31"/>
      <c r="H267" s="81" t="str">
        <f>Detail!A266</f>
        <v xml:space="preserve">          (30) 4091 - Montana Corp license Tax</v>
      </c>
      <c r="I267" s="153">
        <f>C267-Detail!C262</f>
        <v>12223331.400000095</v>
      </c>
      <c r="J267" s="153">
        <f>D267-Detail!D262</f>
        <v>46136638.100000001</v>
      </c>
    </row>
    <row r="268" spans="1:10" ht="15" customHeight="1">
      <c r="A268" s="79" t="s">
        <v>595</v>
      </c>
      <c r="B268" s="85"/>
      <c r="C268" s="85"/>
      <c r="D268" s="85"/>
      <c r="E268" s="85"/>
      <c r="G268" s="31"/>
      <c r="H268" s="81" t="str">
        <f>Detail!A267</f>
        <v xml:space="preserve">          (30) 4091 - Fit-Util Oper Income</v>
      </c>
      <c r="I268" s="153">
        <f>C268-Detail!C263</f>
        <v>-96836232.309999898</v>
      </c>
      <c r="J268" s="153">
        <f>D268-Detail!D263</f>
        <v>-5158623.6500000004</v>
      </c>
    </row>
    <row r="269" spans="1:10" ht="15" customHeight="1">
      <c r="A269" s="81" t="s">
        <v>164</v>
      </c>
      <c r="B269" s="82">
        <f>Detail!B263</f>
        <v>202480122.34999999</v>
      </c>
      <c r="C269" s="82">
        <f>Detail!C263</f>
        <v>96836232.309999898</v>
      </c>
      <c r="D269" s="82">
        <f>Detail!D263</f>
        <v>5158623.6500000004</v>
      </c>
      <c r="E269" s="82">
        <f>SUM(B269:D269)</f>
        <v>304474978.30999988</v>
      </c>
      <c r="G269" s="31"/>
      <c r="H269" s="81" t="str">
        <f>Detail!A268</f>
        <v xml:space="preserve">               (30) SUBTOTAL</v>
      </c>
      <c r="I269" s="153">
        <f>C269-Detail!C264</f>
        <v>96836232.309999898</v>
      </c>
      <c r="J269" s="153">
        <f>D269-Detail!D264</f>
        <v>5158623.6500000004</v>
      </c>
    </row>
    <row r="270" spans="1:10" ht="15" customHeight="1">
      <c r="A270" s="81" t="s">
        <v>165</v>
      </c>
      <c r="B270" s="82">
        <f>Detail!B264</f>
        <v>0</v>
      </c>
      <c r="C270" s="82">
        <f>Detail!C264</f>
        <v>0</v>
      </c>
      <c r="D270" s="82">
        <f>Detail!D264</f>
        <v>0</v>
      </c>
      <c r="E270" s="82">
        <f>SUM(B270:D270)</f>
        <v>0</v>
      </c>
      <c r="G270" s="31"/>
      <c r="H270" s="81" t="str">
        <f>Detail!A269</f>
        <v xml:space="preserve">     31 - DEFERRED INCOME TAXES</v>
      </c>
      <c r="I270" s="153">
        <f>C270-Detail!C265</f>
        <v>0</v>
      </c>
      <c r="J270" s="153">
        <f>D270-Detail!D265</f>
        <v>0</v>
      </c>
    </row>
    <row r="271" spans="1:10" ht="15" customHeight="1">
      <c r="A271" s="81" t="s">
        <v>166</v>
      </c>
      <c r="B271" s="84">
        <f>Detail!B265</f>
        <v>0</v>
      </c>
      <c r="C271" s="84">
        <f>Detail!C265</f>
        <v>0</v>
      </c>
      <c r="D271" s="84">
        <f>Detail!D265</f>
        <v>0</v>
      </c>
      <c r="E271" s="84">
        <f>SUM(B271:D271)</f>
        <v>0</v>
      </c>
      <c r="G271" s="31"/>
      <c r="H271" s="94" t="str">
        <f>Detail!A270</f>
        <v xml:space="preserve">          (31) 4101 - Def Fit-Util Oper Income</v>
      </c>
      <c r="I271" s="153">
        <f>C271-Detail!C266</f>
        <v>0</v>
      </c>
      <c r="J271" s="153">
        <f>D271-Detail!D266</f>
        <v>0</v>
      </c>
    </row>
    <row r="272" spans="1:10" ht="9.75" customHeight="1">
      <c r="A272" s="81" t="s">
        <v>626</v>
      </c>
      <c r="B272" s="80">
        <f>SUM(B269:B271)</f>
        <v>202480122.34999999</v>
      </c>
      <c r="C272" s="80">
        <f>SUM(C269:C271)</f>
        <v>96836232.309999898</v>
      </c>
      <c r="D272" s="80">
        <f>SUM(D269:D271)</f>
        <v>5158623.6500000004</v>
      </c>
      <c r="E272" s="80">
        <f>SUM(E269:E271)</f>
        <v>304474978.30999988</v>
      </c>
      <c r="G272" s="31"/>
      <c r="H272" s="94" t="str">
        <f>Detail!A271</f>
        <v xml:space="preserve">          (31) 4111 - Def Fit-Cr - Util Oper Income</v>
      </c>
      <c r="I272" s="153">
        <f>C272-Detail!C267</f>
        <v>96836232.309999898</v>
      </c>
      <c r="J272" s="153">
        <f>D272-Detail!D267</f>
        <v>5158623.6500000004</v>
      </c>
    </row>
    <row r="273" spans="1:10" ht="15" customHeight="1">
      <c r="A273" s="81"/>
      <c r="B273" s="85"/>
      <c r="C273" s="85"/>
      <c r="D273" s="85"/>
      <c r="E273" s="85"/>
      <c r="G273" s="31"/>
      <c r="H273" s="81" t="str">
        <f>Detail!A272</f>
        <v xml:space="preserve">          (31) 4114 - Inv Tax Cr Adj-Util Operations</v>
      </c>
      <c r="I273" s="153">
        <f>C273-Detail!C268</f>
        <v>0</v>
      </c>
      <c r="J273" s="153">
        <f>D273-Detail!D268</f>
        <v>0</v>
      </c>
    </row>
    <row r="274" spans="1:10" ht="7.5" customHeight="1">
      <c r="A274" s="94" t="s">
        <v>597</v>
      </c>
      <c r="B274" s="95" t="e">
        <f>B62-B232-B259-B263-B267-B272</f>
        <v>#REF!</v>
      </c>
      <c r="C274" s="95" t="e">
        <f>C38-C60-C232-C259-C263-C267-C272</f>
        <v>#REF!</v>
      </c>
      <c r="D274" s="95" t="e">
        <f>D38-D60-D232-D259-D263-D267-D272</f>
        <v>#REF!</v>
      </c>
      <c r="E274" s="95" t="e">
        <f>E38-E60-E232-E259-E263-E267-E272</f>
        <v>#REF!</v>
      </c>
      <c r="G274" s="31"/>
      <c r="H274" s="81"/>
      <c r="I274" s="153" t="e">
        <f>C274-Detail!C269</f>
        <v>#REF!</v>
      </c>
      <c r="J274" s="153" t="e">
        <f>D274-Detail!D269</f>
        <v>#REF!</v>
      </c>
    </row>
    <row r="275" spans="1:10" ht="15" customHeight="1">
      <c r="A275" s="94"/>
      <c r="B275" s="95"/>
      <c r="C275" s="95"/>
      <c r="D275" s="95"/>
      <c r="E275" s="95"/>
      <c r="G275" s="31"/>
      <c r="H275" s="79">
        <f>Detail!A274</f>
        <v>0</v>
      </c>
      <c r="I275" s="153">
        <f>C275-Detail!C270</f>
        <v>-648888305.01999903</v>
      </c>
      <c r="J275" s="153">
        <f>D275-Detail!D270</f>
        <v>-35000</v>
      </c>
    </row>
    <row r="276" spans="1:10" ht="15" customHeight="1">
      <c r="A276" s="76" t="s">
        <v>612</v>
      </c>
      <c r="B276" s="85"/>
      <c r="C276" s="85"/>
      <c r="D276" s="85"/>
      <c r="E276" s="85"/>
      <c r="G276" s="31"/>
      <c r="H276" s="81" t="str">
        <f>Detail!A275</f>
        <v>NET OPERATING INCOME</v>
      </c>
      <c r="I276" s="153">
        <f>C276-Detail!C271</f>
        <v>587199053.67999995</v>
      </c>
      <c r="J276" s="153">
        <f>D276-Detail!D271</f>
        <v>0</v>
      </c>
    </row>
    <row r="277" spans="1:10" ht="15" customHeight="1">
      <c r="A277" s="79" t="s">
        <v>606</v>
      </c>
      <c r="B277" s="80"/>
      <c r="C277" s="80"/>
      <c r="D277" s="80"/>
      <c r="E277" s="80"/>
      <c r="F277" s="156"/>
      <c r="G277" s="31"/>
      <c r="H277" s="81">
        <f>Detail!A276</f>
        <v>0</v>
      </c>
      <c r="I277" s="153">
        <f>C277-Detail!C272</f>
        <v>0</v>
      </c>
      <c r="J277" s="153">
        <f>D277-Detail!D272</f>
        <v>0</v>
      </c>
    </row>
    <row r="278" spans="1:10" ht="15" customHeight="1">
      <c r="A278" s="81" t="s">
        <v>167</v>
      </c>
      <c r="B278" s="82">
        <f>Detail!B272</f>
        <v>0</v>
      </c>
      <c r="C278" s="82">
        <f>Detail!C272</f>
        <v>0</v>
      </c>
      <c r="D278" s="82">
        <f>Detail!D272</f>
        <v>0</v>
      </c>
      <c r="E278" s="82">
        <f>SUM(B278:D278)</f>
        <v>0</v>
      </c>
      <c r="F278" s="156"/>
      <c r="G278" s="31"/>
      <c r="H278" s="81" t="str">
        <f>Detail!A277</f>
        <v>NON-OPERATING INCOME</v>
      </c>
      <c r="I278" s="153">
        <f>C278-Detail!C273</f>
        <v>-61689251.299999997</v>
      </c>
      <c r="J278" s="153">
        <f>D278-Detail!D273</f>
        <v>-35000</v>
      </c>
    </row>
    <row r="279" spans="1:10" ht="15" customHeight="1">
      <c r="A279" s="81" t="s">
        <v>168</v>
      </c>
      <c r="B279" s="82">
        <f>Detail!B273</f>
        <v>115891032.72999901</v>
      </c>
      <c r="C279" s="82">
        <f>Detail!C273</f>
        <v>61689251.299999997</v>
      </c>
      <c r="D279" s="82">
        <f>Detail!D273</f>
        <v>35000</v>
      </c>
      <c r="E279" s="82">
        <f t="shared" ref="E279:E301" si="9">SUM(B279:D279)</f>
        <v>177615284.02999902</v>
      </c>
      <c r="F279" s="156"/>
      <c r="G279" s="31"/>
      <c r="H279" s="81" t="str">
        <f>Detail!A278</f>
        <v xml:space="preserve">     99 - OTHER INCOME</v>
      </c>
      <c r="I279" s="153">
        <f>C279-Detail!C274</f>
        <v>61689251.299999997</v>
      </c>
      <c r="J279" s="153">
        <f>D279-Detail!D274</f>
        <v>35000</v>
      </c>
    </row>
    <row r="280" spans="1:10" ht="15" customHeight="1">
      <c r="A280" s="81" t="s">
        <v>169</v>
      </c>
      <c r="B280" s="82">
        <f>Detail!B274</f>
        <v>0</v>
      </c>
      <c r="C280" s="82">
        <f>Detail!C274</f>
        <v>0</v>
      </c>
      <c r="D280" s="82">
        <f>Detail!D274</f>
        <v>0</v>
      </c>
      <c r="E280" s="82">
        <f t="shared" si="9"/>
        <v>0</v>
      </c>
      <c r="F280" s="156"/>
      <c r="G280" s="31"/>
      <c r="H280" s="81" t="str">
        <f>Detail!A279</f>
        <v xml:space="preserve">          (99) 4082 - Taxes Other - Other Income</v>
      </c>
      <c r="I280" s="153">
        <f>C280-Detail!C275</f>
        <v>-177599788.52999899</v>
      </c>
      <c r="J280" s="153">
        <f>D280-Detail!D275</f>
        <v>190263940.38</v>
      </c>
    </row>
    <row r="281" spans="1:10" ht="15" customHeight="1">
      <c r="A281" s="81" t="s">
        <v>170</v>
      </c>
      <c r="B281" s="82">
        <f>Detail!B275</f>
        <v>417388533.45999998</v>
      </c>
      <c r="C281" s="82">
        <f>Detail!C275</f>
        <v>177599788.52999899</v>
      </c>
      <c r="D281" s="82">
        <f>Detail!D275</f>
        <v>-190263940.38</v>
      </c>
      <c r="E281" s="82">
        <f t="shared" si="9"/>
        <v>404724381.60999894</v>
      </c>
      <c r="F281" s="156"/>
      <c r="G281" s="31"/>
      <c r="H281" s="81" t="str">
        <f>Detail!A280</f>
        <v xml:space="preserve">          (99) 4092 - Fit - Other Income</v>
      </c>
      <c r="I281" s="153">
        <f>C281-Detail!C276</f>
        <v>177599788.52999899</v>
      </c>
      <c r="J281" s="153">
        <f>D281-Detail!D276</f>
        <v>-190263940.38</v>
      </c>
    </row>
    <row r="282" spans="1:10" ht="15" customHeight="1">
      <c r="A282" s="81" t="s">
        <v>171</v>
      </c>
      <c r="B282" s="82">
        <f>Detail!B276</f>
        <v>0</v>
      </c>
      <c r="C282" s="82">
        <f>Detail!C276</f>
        <v>0</v>
      </c>
      <c r="D282" s="82">
        <f>Detail!D276</f>
        <v>0</v>
      </c>
      <c r="E282" s="82">
        <f t="shared" si="9"/>
        <v>0</v>
      </c>
      <c r="F282" s="156"/>
      <c r="G282" s="31"/>
      <c r="H282" s="81" t="str">
        <f>Detail!A281</f>
        <v xml:space="preserve">          (99) 4102 - Def Fit - Other Income</v>
      </c>
      <c r="I282" s="153">
        <f>C282-Detail!C277</f>
        <v>0</v>
      </c>
      <c r="J282" s="153">
        <f>D282-Detail!D277</f>
        <v>0</v>
      </c>
    </row>
    <row r="283" spans="1:10" ht="15" customHeight="1">
      <c r="A283" s="81" t="s">
        <v>172</v>
      </c>
      <c r="B283" s="82">
        <f>Detail!B277</f>
        <v>0</v>
      </c>
      <c r="C283" s="82">
        <f>Detail!C277</f>
        <v>0</v>
      </c>
      <c r="D283" s="82">
        <f>Detail!D277</f>
        <v>0</v>
      </c>
      <c r="E283" s="82">
        <f t="shared" si="9"/>
        <v>0</v>
      </c>
      <c r="F283" s="156"/>
      <c r="G283" s="31"/>
      <c r="H283" s="81" t="str">
        <f>Detail!A282</f>
        <v xml:space="preserve">          (99) 4112 - Provision for Deferred FIT - Credit &amp; Other Income</v>
      </c>
      <c r="I283" s="153">
        <f>C283-Detail!C278</f>
        <v>0</v>
      </c>
      <c r="J283" s="153">
        <f>D283-Detail!D278</f>
        <v>0</v>
      </c>
    </row>
    <row r="284" spans="1:10" ht="15" customHeight="1">
      <c r="A284" s="81" t="s">
        <v>173</v>
      </c>
      <c r="B284" s="82">
        <f>Detail!B278</f>
        <v>0</v>
      </c>
      <c r="C284" s="82">
        <f>Detail!C278</f>
        <v>0</v>
      </c>
      <c r="D284" s="82">
        <f>Detail!D278</f>
        <v>0</v>
      </c>
      <c r="E284" s="82">
        <f t="shared" si="9"/>
        <v>0</v>
      </c>
      <c r="F284" s="156"/>
      <c r="G284" s="31"/>
      <c r="H284" s="81" t="str">
        <f>Detail!A283</f>
        <v xml:space="preserve">          (99) 415 - Revenues From Merchandising And Jobbing</v>
      </c>
      <c r="I284" s="153">
        <f>C284-Detail!C279</f>
        <v>0</v>
      </c>
      <c r="J284" s="153">
        <f>D284-Detail!D279</f>
        <v>0</v>
      </c>
    </row>
    <row r="285" spans="1:10" ht="15" customHeight="1">
      <c r="A285" s="81" t="s">
        <v>562</v>
      </c>
      <c r="B285" s="82">
        <f>Detail!B279</f>
        <v>269914.95</v>
      </c>
      <c r="C285" s="82">
        <f>Detail!C279</f>
        <v>0</v>
      </c>
      <c r="D285" s="82">
        <f>Detail!D279</f>
        <v>0</v>
      </c>
      <c r="E285" s="82"/>
      <c r="F285" s="156"/>
      <c r="G285" s="31"/>
      <c r="H285" s="81" t="str">
        <f>Detail!A284</f>
        <v xml:space="preserve">          (99) 416 - Expenses Of Merchandising And Jobbing</v>
      </c>
      <c r="I285" s="153">
        <f>C285-Detail!C280</f>
        <v>0</v>
      </c>
      <c r="J285" s="153">
        <f>D285-Detail!D280</f>
        <v>0</v>
      </c>
    </row>
    <row r="286" spans="1:10" ht="15" customHeight="1">
      <c r="A286" s="81" t="s">
        <v>174</v>
      </c>
      <c r="B286" s="82">
        <f>Detail!B280</f>
        <v>0</v>
      </c>
      <c r="C286" s="82">
        <f>Detail!C280</f>
        <v>0</v>
      </c>
      <c r="D286" s="82">
        <f>Detail!D280</f>
        <v>0</v>
      </c>
      <c r="E286" s="82">
        <f t="shared" si="9"/>
        <v>0</v>
      </c>
      <c r="F286" s="156"/>
      <c r="G286" s="31"/>
      <c r="H286" s="81" t="str">
        <f>Detail!A285</f>
        <v xml:space="preserve">          (99) 417 - Revenues From Non-Utility Operations</v>
      </c>
      <c r="I286" s="153">
        <f>C286-Detail!C281</f>
        <v>0</v>
      </c>
      <c r="J286" s="153">
        <f>D286-Detail!D281</f>
        <v>87550793.629999995</v>
      </c>
    </row>
    <row r="287" spans="1:10" ht="15" customHeight="1">
      <c r="A287" s="81" t="s">
        <v>175</v>
      </c>
      <c r="B287" s="82">
        <f>Detail!B281</f>
        <v>0</v>
      </c>
      <c r="C287" s="82">
        <f>Detail!C281</f>
        <v>0</v>
      </c>
      <c r="D287" s="82">
        <f>Detail!D281</f>
        <v>-87550793.629999995</v>
      </c>
      <c r="E287" s="82">
        <f t="shared" si="9"/>
        <v>-87550793.629999995</v>
      </c>
      <c r="F287" s="156"/>
      <c r="G287" s="31"/>
      <c r="H287" s="81" t="str">
        <f>Detail!A286</f>
        <v xml:space="preserve">          (99) 4171 - Merger Related Costs</v>
      </c>
      <c r="I287" s="153">
        <f>C287-Detail!C282</f>
        <v>0</v>
      </c>
      <c r="J287" s="153">
        <f>D287-Detail!D282</f>
        <v>-87550793.629999995</v>
      </c>
    </row>
    <row r="288" spans="1:10" ht="15" customHeight="1">
      <c r="A288" s="81" t="s">
        <v>176</v>
      </c>
      <c r="B288" s="82">
        <f>Detail!B282</f>
        <v>0</v>
      </c>
      <c r="C288" s="82">
        <f>Detail!C282</f>
        <v>0</v>
      </c>
      <c r="D288" s="82">
        <f>Detail!D282</f>
        <v>0</v>
      </c>
      <c r="E288" s="82">
        <f t="shared" si="9"/>
        <v>0</v>
      </c>
      <c r="F288" s="156"/>
      <c r="G288" s="31"/>
      <c r="H288" s="81" t="str">
        <f>Detail!A287</f>
        <v xml:space="preserve">          (99) 4171 - Expenses of Non-Utility Operations</v>
      </c>
      <c r="I288" s="153">
        <f>C288-Detail!C283</f>
        <v>0</v>
      </c>
      <c r="J288" s="153">
        <f>D288-Detail!D283</f>
        <v>1005563.58999999</v>
      </c>
    </row>
    <row r="289" spans="1:10" ht="15" customHeight="1">
      <c r="A289" s="81" t="s">
        <v>177</v>
      </c>
      <c r="B289" s="82">
        <f>Detail!B283</f>
        <v>0</v>
      </c>
      <c r="C289" s="82">
        <f>Detail!C283</f>
        <v>0</v>
      </c>
      <c r="D289" s="82">
        <f>Detail!D283</f>
        <v>-1005563.58999999</v>
      </c>
      <c r="E289" s="82">
        <f t="shared" si="9"/>
        <v>-1005563.58999999</v>
      </c>
      <c r="F289" s="156"/>
      <c r="G289" s="31"/>
      <c r="H289" s="81" t="str">
        <f>Detail!A288</f>
        <v xml:space="preserve">          (99) 418 - Nonoperating Rental Income</v>
      </c>
      <c r="I289" s="153">
        <f>C289-Detail!C284</f>
        <v>0</v>
      </c>
      <c r="J289" s="153">
        <f>D289-Detail!D284</f>
        <v>-1966755.7899999898</v>
      </c>
    </row>
    <row r="290" spans="1:10" ht="15" customHeight="1">
      <c r="A290" s="81" t="s">
        <v>178</v>
      </c>
      <c r="B290" s="82">
        <f>Detail!B284</f>
        <v>0</v>
      </c>
      <c r="C290" s="82">
        <f>Detail!C284</f>
        <v>0</v>
      </c>
      <c r="D290" s="82">
        <f>Detail!D284</f>
        <v>961192.2</v>
      </c>
      <c r="E290" s="82">
        <f t="shared" si="9"/>
        <v>961192.2</v>
      </c>
      <c r="F290" s="156"/>
      <c r="G290" s="31"/>
      <c r="H290" s="81" t="str">
        <f>Detail!A289</f>
        <v xml:space="preserve">          (99) 4181 - Equity in Earnings of Subsidiaries</v>
      </c>
      <c r="I290" s="153">
        <f>C290-Detail!C285</f>
        <v>0</v>
      </c>
      <c r="J290" s="153">
        <f>D290-Detail!D285</f>
        <v>14742628.049999999</v>
      </c>
    </row>
    <row r="291" spans="1:10" ht="15" customHeight="1">
      <c r="A291" s="81" t="s">
        <v>179</v>
      </c>
      <c r="B291" s="82">
        <f>Detail!B285</f>
        <v>0</v>
      </c>
      <c r="C291" s="82">
        <f>Detail!C285</f>
        <v>0</v>
      </c>
      <c r="D291" s="82">
        <f>Detail!D285</f>
        <v>-13781435.85</v>
      </c>
      <c r="E291" s="82">
        <f t="shared" si="9"/>
        <v>-13781435.85</v>
      </c>
      <c r="F291" s="156"/>
      <c r="G291" s="31"/>
      <c r="H291" s="81" t="str">
        <f>Detail!A290</f>
        <v xml:space="preserve">          (99) 419 - Interest And Dividend Income</v>
      </c>
      <c r="I291" s="153">
        <f>C291-Detail!C286</f>
        <v>0</v>
      </c>
      <c r="J291" s="153">
        <f>D291-Detail!D286</f>
        <v>-13781435.85</v>
      </c>
    </row>
    <row r="292" spans="1:10" ht="15" customHeight="1">
      <c r="A292" s="81" t="s">
        <v>180</v>
      </c>
      <c r="B292" s="82">
        <f>Detail!B286</f>
        <v>0</v>
      </c>
      <c r="C292" s="82">
        <f>Detail!C286</f>
        <v>0</v>
      </c>
      <c r="D292" s="82">
        <f>Detail!D286</f>
        <v>0</v>
      </c>
      <c r="E292" s="82">
        <f t="shared" si="9"/>
        <v>0</v>
      </c>
      <c r="F292" s="156"/>
      <c r="G292" s="31"/>
      <c r="H292" s="81" t="str">
        <f>Detail!A291</f>
        <v xml:space="preserve">          (99) 4191 - Allowance For Other Funds Used During Construction</v>
      </c>
      <c r="I292" s="153">
        <f>C292-Detail!C287</f>
        <v>0</v>
      </c>
      <c r="J292" s="153">
        <f>D292-Detail!D287</f>
        <v>-17337207.399999999</v>
      </c>
    </row>
    <row r="293" spans="1:10" ht="15" customHeight="1">
      <c r="A293" s="81" t="s">
        <v>181</v>
      </c>
      <c r="B293" s="82">
        <f>Detail!B287</f>
        <v>0</v>
      </c>
      <c r="C293" s="82">
        <f>Detail!C287</f>
        <v>0</v>
      </c>
      <c r="D293" s="82">
        <f>Detail!D287</f>
        <v>17337207.399999999</v>
      </c>
      <c r="E293" s="82">
        <f t="shared" si="9"/>
        <v>17337207.399999999</v>
      </c>
      <c r="F293" s="156"/>
      <c r="G293" s="31"/>
      <c r="H293" s="81" t="str">
        <f>Detail!A292</f>
        <v xml:space="preserve">          (99) 421 - Misc. Non-Operating Income</v>
      </c>
      <c r="I293" s="153">
        <f>C293-Detail!C288</f>
        <v>0</v>
      </c>
      <c r="J293" s="153">
        <f>D293-Detail!D288</f>
        <v>17337207.399999999</v>
      </c>
    </row>
    <row r="294" spans="1:10" ht="15" customHeight="1">
      <c r="A294" s="81" t="s">
        <v>184</v>
      </c>
      <c r="B294" s="82">
        <f>Detail!B288</f>
        <v>0</v>
      </c>
      <c r="C294" s="82">
        <f>Detail!C288</f>
        <v>0</v>
      </c>
      <c r="D294" s="82">
        <f>Detail!D288</f>
        <v>0</v>
      </c>
      <c r="E294" s="82">
        <f t="shared" si="9"/>
        <v>0</v>
      </c>
      <c r="F294" s="156"/>
      <c r="G294" s="31"/>
      <c r="H294" s="81" t="str">
        <f>Detail!A293</f>
        <v xml:space="preserve">          (99) 4211 - Gain On Disposition Of Property</v>
      </c>
      <c r="I294" s="153">
        <f>C294-Detail!C289</f>
        <v>0</v>
      </c>
      <c r="J294" s="153">
        <f>D294-Detail!D289</f>
        <v>2074661</v>
      </c>
    </row>
    <row r="295" spans="1:10" ht="15" customHeight="1">
      <c r="A295" s="81" t="s">
        <v>185</v>
      </c>
      <c r="B295" s="82">
        <f>Detail!B289</f>
        <v>0</v>
      </c>
      <c r="C295" s="82">
        <f>Detail!C289</f>
        <v>0</v>
      </c>
      <c r="D295" s="82">
        <f>Detail!D289</f>
        <v>-2074661</v>
      </c>
      <c r="E295" s="82">
        <f t="shared" si="9"/>
        <v>-2074661</v>
      </c>
      <c r="F295" s="156"/>
      <c r="G295" s="31"/>
      <c r="H295" s="81" t="str">
        <f>Detail!A294</f>
        <v xml:space="preserve">          (99) 4212 - Loss On Disposition Of Property</v>
      </c>
      <c r="I295" s="153">
        <f>C295-Detail!C290</f>
        <v>0</v>
      </c>
      <c r="J295" s="153">
        <f>D295-Detail!D290</f>
        <v>4039686.6799999997</v>
      </c>
    </row>
    <row r="296" spans="1:10" ht="15" customHeight="1">
      <c r="A296" s="81" t="s">
        <v>261</v>
      </c>
      <c r="B296" s="82">
        <f>Detail!B290</f>
        <v>0</v>
      </c>
      <c r="C296" s="82">
        <f>Detail!C290</f>
        <v>0</v>
      </c>
      <c r="D296" s="82">
        <f>Detail!D290</f>
        <v>-6114347.6799999997</v>
      </c>
      <c r="E296" s="82">
        <f>SUM(B296:D296)</f>
        <v>-6114347.6799999997</v>
      </c>
      <c r="F296" s="156"/>
      <c r="G296" s="31"/>
      <c r="H296" s="81" t="str">
        <f>Detail!A295</f>
        <v xml:space="preserve">          (99) 4213 - Misc. Non-Op Income - AFUDC(WUTC)</v>
      </c>
      <c r="I296" s="153">
        <f>C296-Detail!C291</f>
        <v>1362156.29999999</v>
      </c>
      <c r="J296" s="153">
        <f>D296-Detail!D291</f>
        <v>-5453381.6999999993</v>
      </c>
    </row>
    <row r="297" spans="1:10" ht="15" customHeight="1">
      <c r="A297" s="81" t="s">
        <v>186</v>
      </c>
      <c r="B297" s="82">
        <f>Detail!B291</f>
        <v>-5257182.05</v>
      </c>
      <c r="C297" s="82">
        <f>Detail!C291</f>
        <v>-1362156.29999999</v>
      </c>
      <c r="D297" s="82">
        <f>Detail!D291</f>
        <v>-660965.98</v>
      </c>
      <c r="E297" s="82">
        <f t="shared" si="9"/>
        <v>-7280304.3299999908</v>
      </c>
      <c r="F297" s="156"/>
      <c r="G297" s="31"/>
      <c r="H297" s="81" t="str">
        <f>Detail!A296</f>
        <v xml:space="preserve">          (99) 4214 - Misc. Non-Op Income - AFUCE</v>
      </c>
      <c r="I297" s="153">
        <f>C297-Detail!C292</f>
        <v>-1361206.29999999</v>
      </c>
      <c r="J297" s="153">
        <f>D297-Detail!D292</f>
        <v>-659351.13</v>
      </c>
    </row>
    <row r="298" spans="1:10" ht="15" customHeight="1">
      <c r="A298" s="81" t="s">
        <v>187</v>
      </c>
      <c r="B298" s="82">
        <f>Detail!B292</f>
        <v>0</v>
      </c>
      <c r="C298" s="82">
        <f>Detail!C292</f>
        <v>-950</v>
      </c>
      <c r="D298" s="82">
        <f>Detail!D292</f>
        <v>-1614.85</v>
      </c>
      <c r="E298" s="82">
        <f t="shared" si="9"/>
        <v>-2564.85</v>
      </c>
      <c r="F298" s="156"/>
      <c r="G298" s="31"/>
      <c r="H298" s="81" t="str">
        <f>Detail!A297</f>
        <v xml:space="preserve">          (99) 425 - Miscellaneous Amortization</v>
      </c>
      <c r="I298" s="153">
        <f>C298-Detail!C293</f>
        <v>-950</v>
      </c>
      <c r="J298" s="153">
        <f>D298-Detail!D293</f>
        <v>-1614.85</v>
      </c>
    </row>
    <row r="299" spans="1:10" ht="15" customHeight="1">
      <c r="A299" s="81" t="s">
        <v>188</v>
      </c>
      <c r="B299" s="82">
        <f>Detail!B293</f>
        <v>-7483195.8399999999</v>
      </c>
      <c r="C299" s="82">
        <f>Detail!C293</f>
        <v>0</v>
      </c>
      <c r="D299" s="82">
        <f>Detail!D293</f>
        <v>0</v>
      </c>
      <c r="E299" s="82">
        <f t="shared" si="9"/>
        <v>-7483195.8399999999</v>
      </c>
      <c r="F299" s="156"/>
      <c r="G299" s="31"/>
      <c r="H299" s="81" t="str">
        <f>Detail!A298</f>
        <v xml:space="preserve">          (99) 4261 - Donations</v>
      </c>
      <c r="I299" s="153">
        <f>C299-Detail!C294</f>
        <v>0</v>
      </c>
      <c r="J299" s="153">
        <f>D299-Detail!D294</f>
        <v>0</v>
      </c>
    </row>
    <row r="300" spans="1:10" ht="15" customHeight="1">
      <c r="A300" s="81" t="s">
        <v>189</v>
      </c>
      <c r="B300" s="82">
        <f>Detail!B294</f>
        <v>0</v>
      </c>
      <c r="C300" s="82">
        <f>Detail!C294</f>
        <v>0</v>
      </c>
      <c r="D300" s="82">
        <f>Detail!D294</f>
        <v>0</v>
      </c>
      <c r="E300" s="82">
        <f t="shared" si="9"/>
        <v>0</v>
      </c>
      <c r="F300" s="156"/>
      <c r="G300" s="31"/>
      <c r="H300" s="81" t="str">
        <f>Detail!A299</f>
        <v xml:space="preserve">          (99) 4262 - Life Insurance</v>
      </c>
      <c r="I300" s="153">
        <f>C300-Detail!C295</f>
        <v>0</v>
      </c>
      <c r="J300" s="153">
        <f>D300-Detail!D295</f>
        <v>0</v>
      </c>
    </row>
    <row r="301" spans="1:10" ht="15" customHeight="1">
      <c r="A301" s="81" t="s">
        <v>190</v>
      </c>
      <c r="B301" s="84">
        <f>Detail!B295</f>
        <v>-481195.32999999903</v>
      </c>
      <c r="C301" s="84">
        <f>Detail!C295</f>
        <v>0</v>
      </c>
      <c r="D301" s="84">
        <f>Detail!D295</f>
        <v>0</v>
      </c>
      <c r="E301" s="84">
        <f t="shared" si="9"/>
        <v>-481195.32999999903</v>
      </c>
      <c r="G301" s="31"/>
      <c r="H301" s="79" t="str">
        <f>Detail!A300</f>
        <v xml:space="preserve">          (99) 4263 - Penalties</v>
      </c>
      <c r="I301" s="153">
        <f>C301-Detail!C296</f>
        <v>0</v>
      </c>
      <c r="J301" s="153">
        <f>D301-Detail!D296</f>
        <v>0</v>
      </c>
    </row>
    <row r="302" spans="1:10" ht="15" customHeight="1">
      <c r="A302" s="81" t="s">
        <v>626</v>
      </c>
      <c r="B302" s="85">
        <f>SUM(B278:B301)</f>
        <v>520327907.919999</v>
      </c>
      <c r="C302" s="85">
        <f>SUM(C278:C301)</f>
        <v>237925933.52999899</v>
      </c>
      <c r="D302" s="85">
        <f>SUM(D278:D301)</f>
        <v>-283119923.36000007</v>
      </c>
      <c r="E302" s="85">
        <f>SUM(E278:E301)</f>
        <v>474864003.13999796</v>
      </c>
      <c r="G302" s="31"/>
      <c r="H302" s="81" t="str">
        <f>Detail!A301</f>
        <v xml:space="preserve">          (99) 4264 - Expenses For Civic &amp; Political Activities</v>
      </c>
      <c r="I302" s="153">
        <f>C302-Detail!C297</f>
        <v>237925933.52999899</v>
      </c>
      <c r="J302" s="153">
        <f>D302-Detail!D297</f>
        <v>-283119923.36000007</v>
      </c>
    </row>
    <row r="303" spans="1:10" ht="15" customHeight="1">
      <c r="A303" s="79" t="s">
        <v>607</v>
      </c>
      <c r="B303" s="96"/>
      <c r="C303" s="96"/>
      <c r="D303" s="96"/>
      <c r="E303" s="77"/>
      <c r="G303" s="31"/>
      <c r="H303" s="97" t="str">
        <f>Detail!A302</f>
        <v xml:space="preserve">          (99) 4265 - Other Deductions</v>
      </c>
      <c r="I303" s="153">
        <f>C303-Detail!C298</f>
        <v>0</v>
      </c>
      <c r="J303" s="153">
        <f>D303-Detail!D298</f>
        <v>-29772.45</v>
      </c>
    </row>
    <row r="304" spans="1:10" ht="15" customHeight="1">
      <c r="A304" s="81" t="s">
        <v>191</v>
      </c>
      <c r="B304" s="82">
        <f>Detail!B298</f>
        <v>0</v>
      </c>
      <c r="C304" s="82">
        <f>Detail!C298</f>
        <v>0</v>
      </c>
      <c r="D304" s="82">
        <f>Detail!D298</f>
        <v>29772.45</v>
      </c>
      <c r="E304" s="82">
        <f>SUM(B304:D304)</f>
        <v>29772.45</v>
      </c>
      <c r="G304" s="31"/>
      <c r="H304" s="81" t="str">
        <f>Detail!A303</f>
        <v xml:space="preserve">               (99) SUBTOTAL</v>
      </c>
      <c r="I304" s="153">
        <f>C304-Detail!C299</f>
        <v>0</v>
      </c>
      <c r="J304" s="153">
        <f>D304-Detail!D299</f>
        <v>2891138.2</v>
      </c>
    </row>
    <row r="305" spans="1:10" ht="15" customHeight="1">
      <c r="A305" s="97" t="s">
        <v>192</v>
      </c>
      <c r="B305" s="82">
        <f>Detail!B299</f>
        <v>0</v>
      </c>
      <c r="C305" s="82">
        <f>Detail!C299</f>
        <v>0</v>
      </c>
      <c r="D305" s="82">
        <f>Detail!D299</f>
        <v>-2861365.75</v>
      </c>
      <c r="E305" s="82">
        <f t="shared" ref="E305:E312" si="10">SUM(B305:D305)</f>
        <v>-2861365.75</v>
      </c>
      <c r="G305" s="31"/>
      <c r="H305" s="81" t="str">
        <f>Detail!A304</f>
        <v xml:space="preserve">     999 - INTEREST</v>
      </c>
      <c r="I305" s="153">
        <f>C305-Detail!C300</f>
        <v>0</v>
      </c>
      <c r="J305" s="153">
        <f>D305-Detail!D300</f>
        <v>-3057188.5399999991</v>
      </c>
    </row>
    <row r="306" spans="1:10" ht="15" customHeight="1">
      <c r="A306" s="81" t="s">
        <v>193</v>
      </c>
      <c r="B306" s="82">
        <f>Detail!B300</f>
        <v>0</v>
      </c>
      <c r="C306" s="82">
        <f>Detail!C300</f>
        <v>0</v>
      </c>
      <c r="D306" s="82">
        <f>Detail!D300</f>
        <v>195822.78999999899</v>
      </c>
      <c r="E306" s="82">
        <f t="shared" si="10"/>
        <v>195822.78999999899</v>
      </c>
      <c r="G306" s="31"/>
      <c r="H306" s="81" t="str">
        <f>Detail!A305</f>
        <v xml:space="preserve">          (999) 427 - Interest On Long Term Debt</v>
      </c>
      <c r="I306" s="153">
        <f>C306-Detail!C301</f>
        <v>0</v>
      </c>
      <c r="J306" s="153">
        <f>D306-Detail!D301</f>
        <v>-5354178.069999991</v>
      </c>
    </row>
    <row r="307" spans="1:10" ht="15" customHeight="1">
      <c r="A307" s="81" t="s">
        <v>194</v>
      </c>
      <c r="B307" s="82">
        <f>Detail!B301</f>
        <v>0</v>
      </c>
      <c r="C307" s="82">
        <f>Detail!C301</f>
        <v>0</v>
      </c>
      <c r="D307" s="82">
        <f>Detail!D301</f>
        <v>5550000.8599999901</v>
      </c>
      <c r="E307" s="82">
        <f t="shared" si="10"/>
        <v>5550000.8599999901</v>
      </c>
      <c r="G307" s="31"/>
      <c r="H307" s="81" t="str">
        <f>Detail!A306</f>
        <v xml:space="preserve">          (999) 4271 - Interest on Preferred Stock</v>
      </c>
      <c r="I307" s="153">
        <f>C307-Detail!C302</f>
        <v>0</v>
      </c>
      <c r="J307" s="153">
        <f>D307-Detail!D302</f>
        <v>-732777.5700000003</v>
      </c>
    </row>
    <row r="308" spans="1:10" ht="15" customHeight="1">
      <c r="A308" s="81" t="s">
        <v>195</v>
      </c>
      <c r="B308" s="82">
        <f>Detail!B302</f>
        <v>0</v>
      </c>
      <c r="C308" s="82">
        <f>Detail!C302</f>
        <v>0</v>
      </c>
      <c r="D308" s="82">
        <f>Detail!D302</f>
        <v>6282778.4299999904</v>
      </c>
      <c r="E308" s="82">
        <f t="shared" si="10"/>
        <v>6282778.4299999904</v>
      </c>
      <c r="G308" s="31"/>
      <c r="H308" s="81" t="str">
        <f>Detail!A307</f>
        <v xml:space="preserve">          (999) 428 - Amortization Of Debt Discount &amp; Expenses</v>
      </c>
      <c r="I308" s="153">
        <f>C308-Detail!C303</f>
        <v>1363106.29999999</v>
      </c>
      <c r="J308" s="153">
        <f>D308-Detail!D303</f>
        <v>89976752.629999995</v>
      </c>
    </row>
    <row r="309" spans="1:10" ht="15" customHeight="1">
      <c r="A309" s="81" t="s">
        <v>196</v>
      </c>
      <c r="B309" s="82">
        <f>Detail!B303</f>
        <v>-12950863.15</v>
      </c>
      <c r="C309" s="82">
        <f>Detail!C303</f>
        <v>-1363106.29999999</v>
      </c>
      <c r="D309" s="82">
        <f>Detail!D303</f>
        <v>-83693974.200000003</v>
      </c>
      <c r="E309" s="82">
        <f t="shared" si="10"/>
        <v>-98007943.649999991</v>
      </c>
      <c r="G309" s="31"/>
      <c r="H309" s="81" t="str">
        <f>Detail!A308</f>
        <v xml:space="preserve">          (999) 4281 - Amortization Of Loss On Required Debt</v>
      </c>
      <c r="I309" s="153">
        <f>C309-Detail!C304</f>
        <v>-1363106.29999999</v>
      </c>
      <c r="J309" s="153">
        <f>D309-Detail!D304</f>
        <v>-83693974.200000003</v>
      </c>
    </row>
    <row r="310" spans="1:10" ht="15" customHeight="1">
      <c r="A310" s="81" t="s">
        <v>197</v>
      </c>
      <c r="B310" s="82">
        <f>Detail!B304</f>
        <v>0</v>
      </c>
      <c r="C310" s="82">
        <f>Detail!C304</f>
        <v>0</v>
      </c>
      <c r="D310" s="82">
        <f>Detail!D304</f>
        <v>0</v>
      </c>
      <c r="E310" s="82">
        <f t="shared" si="10"/>
        <v>0</v>
      </c>
      <c r="G310" s="31"/>
      <c r="H310" s="81" t="str">
        <f>Detail!A309</f>
        <v xml:space="preserve">          (999) 429 - Amortization Of Premium On Debt-Cr</v>
      </c>
      <c r="I310" s="153">
        <f>C310-Detail!C305</f>
        <v>0</v>
      </c>
      <c r="J310" s="153">
        <f>D310-Detail!D305</f>
        <v>-225414534</v>
      </c>
    </row>
    <row r="311" spans="1:10" ht="15" customHeight="1">
      <c r="A311" s="81" t="s">
        <v>198</v>
      </c>
      <c r="B311" s="82">
        <f>Detail!B305</f>
        <v>0</v>
      </c>
      <c r="C311" s="82">
        <f>Detail!C305</f>
        <v>0</v>
      </c>
      <c r="D311" s="82">
        <f>Detail!D305</f>
        <v>225414534</v>
      </c>
      <c r="E311" s="82">
        <f t="shared" si="10"/>
        <v>225414534</v>
      </c>
      <c r="G311" s="31"/>
      <c r="H311" s="81" t="str">
        <f>Detail!A310</f>
        <v xml:space="preserve">          (999) 4291 - Amortization Gain On Reacquired Debt</v>
      </c>
      <c r="I311" s="153">
        <f>C311-Detail!C306</f>
        <v>0</v>
      </c>
      <c r="J311" s="153">
        <f>D311-Detail!D306</f>
        <v>225414534</v>
      </c>
    </row>
    <row r="312" spans="1:10" ht="15" customHeight="1">
      <c r="A312" s="81" t="s">
        <v>199</v>
      </c>
      <c r="B312" s="84">
        <f>Detail!B306</f>
        <v>0</v>
      </c>
      <c r="C312" s="84">
        <f>Detail!C306</f>
        <v>0</v>
      </c>
      <c r="D312" s="84">
        <f>Detail!D306</f>
        <v>0</v>
      </c>
      <c r="E312" s="84">
        <f t="shared" si="10"/>
        <v>0</v>
      </c>
      <c r="G312" s="31"/>
      <c r="H312" s="79" t="str">
        <f>Detail!A311</f>
        <v xml:space="preserve">          (999) 430 - Int on Debt to Assoc. Companies</v>
      </c>
      <c r="I312" s="153">
        <f>C312-Detail!C307</f>
        <v>0</v>
      </c>
      <c r="J312" s="153">
        <f>D312-Detail!D307</f>
        <v>-3094527.87</v>
      </c>
    </row>
    <row r="313" spans="1:10" ht="15" customHeight="1">
      <c r="A313" s="81" t="s">
        <v>626</v>
      </c>
      <c r="B313" s="85">
        <f>SUM(B304:B312)</f>
        <v>-12950863.15</v>
      </c>
      <c r="C313" s="85">
        <f>SUM(C304:C312)</f>
        <v>-1363106.29999999</v>
      </c>
      <c r="D313" s="85">
        <f>SUM(D304:D312)</f>
        <v>150917568.57999998</v>
      </c>
      <c r="E313" s="85">
        <f>SUM(E304:E312)</f>
        <v>136603599.13</v>
      </c>
      <c r="G313" s="31"/>
      <c r="H313" s="81" t="str">
        <f>Detail!A312</f>
        <v xml:space="preserve">          (999) 431 - Other Interest Expense</v>
      </c>
      <c r="I313" s="153">
        <f>C313-Detail!C308</f>
        <v>-1368661.02999999</v>
      </c>
      <c r="J313" s="153">
        <f>D313-Detail!D308</f>
        <v>148542070.35999998</v>
      </c>
    </row>
    <row r="314" spans="1:10" ht="15" customHeight="1">
      <c r="A314" s="79" t="s">
        <v>608</v>
      </c>
      <c r="B314" s="85"/>
      <c r="C314" s="85"/>
      <c r="D314" s="85"/>
      <c r="E314" s="85"/>
      <c r="G314" s="31"/>
      <c r="H314" s="81" t="str">
        <f>Detail!A313</f>
        <v xml:space="preserve">          (999) 432 - Allowances For Borrowed Funds</v>
      </c>
      <c r="I314" s="153">
        <f>C314-Detail!C309</f>
        <v>0</v>
      </c>
      <c r="J314" s="153">
        <f>D314-Detail!D309</f>
        <v>0</v>
      </c>
    </row>
    <row r="315" spans="1:10" ht="15" customHeight="1">
      <c r="A315" s="81" t="s">
        <v>200</v>
      </c>
      <c r="B315" s="82">
        <f>Detail!B310</f>
        <v>0</v>
      </c>
      <c r="C315" s="82">
        <f>Detail!C310</f>
        <v>0</v>
      </c>
      <c r="D315" s="82">
        <f>Detail!D310</f>
        <v>0</v>
      </c>
      <c r="E315" s="82">
        <v>0</v>
      </c>
      <c r="G315" s="31"/>
      <c r="H315" s="81" t="str">
        <f>Detail!A314</f>
        <v xml:space="preserve">               (999) SUBTOTAL</v>
      </c>
      <c r="I315" s="153">
        <f>C315-Detail!C310</f>
        <v>0</v>
      </c>
      <c r="J315" s="153">
        <f>D315-Detail!D310</f>
        <v>0</v>
      </c>
    </row>
    <row r="316" spans="1:10" ht="15" customHeight="1">
      <c r="A316" s="81" t="s">
        <v>201</v>
      </c>
      <c r="B316" s="84">
        <f>Detail!B311</f>
        <v>0</v>
      </c>
      <c r="C316" s="84">
        <f>Detail!C311</f>
        <v>0</v>
      </c>
      <c r="D316" s="84">
        <f>Detail!D311</f>
        <v>187409.3</v>
      </c>
      <c r="E316" s="84">
        <v>0</v>
      </c>
      <c r="G316" s="31"/>
      <c r="H316" s="81" t="str">
        <f>Detail!A315</f>
        <v xml:space="preserve">     9999 - EXTRAORDINARY ITEMS</v>
      </c>
      <c r="I316" s="153">
        <f>C316-Detail!C311</f>
        <v>0</v>
      </c>
      <c r="J316" s="153">
        <f>D316-Detail!D311</f>
        <v>0</v>
      </c>
    </row>
    <row r="317" spans="1:10" ht="6" customHeight="1">
      <c r="A317" s="81" t="s">
        <v>626</v>
      </c>
      <c r="B317" s="80">
        <f>SUM(B315:B316)</f>
        <v>0</v>
      </c>
      <c r="C317" s="80">
        <f>SUM(C315:C316)</f>
        <v>0</v>
      </c>
      <c r="D317" s="80">
        <f>SUM(D315:D316)</f>
        <v>187409.3</v>
      </c>
      <c r="E317" s="80">
        <f>SUM(E315:E316)</f>
        <v>0</v>
      </c>
      <c r="G317" s="31"/>
      <c r="H317" s="94" t="str">
        <f>Detail!A316</f>
        <v xml:space="preserve">          (9999) 4111 - Def Fit-Cr - Util Oper Income</v>
      </c>
      <c r="I317" s="153">
        <f>C317-Detail!C312</f>
        <v>-298538.59000000003</v>
      </c>
      <c r="J317" s="153">
        <f>D317-Detail!D312</f>
        <v>-1998090.2699999998</v>
      </c>
    </row>
    <row r="318" spans="1:10" ht="15" customHeight="1">
      <c r="A318" s="81"/>
      <c r="B318" s="85"/>
      <c r="C318" s="85"/>
      <c r="D318" s="85"/>
      <c r="E318" s="85"/>
      <c r="G318" s="31"/>
      <c r="H318" s="81" t="str">
        <f>Detail!A317</f>
        <v xml:space="preserve">          (9999) 435 - Extraordinary Deductions</v>
      </c>
      <c r="I318" s="153">
        <f>C318-Detail!C313</f>
        <v>888492.88999999897</v>
      </c>
      <c r="J318" s="153">
        <f>D318-Detail!D313</f>
        <v>523260.95999999897</v>
      </c>
    </row>
    <row r="319" spans="1:10" ht="9.75" customHeight="1">
      <c r="A319" s="94" t="s">
        <v>609</v>
      </c>
      <c r="B319" s="85">
        <f>+B302+B313+B317</f>
        <v>507377044.76999903</v>
      </c>
      <c r="C319" s="85">
        <f>+C302+C313+C317</f>
        <v>236562827.22999901</v>
      </c>
      <c r="D319" s="85">
        <f>+D302+D313+D317</f>
        <v>-132014945.48000009</v>
      </c>
      <c r="E319" s="85">
        <f>SUM(B319:D319)</f>
        <v>611924926.51999795</v>
      </c>
      <c r="G319" s="31"/>
      <c r="H319" s="98" t="str">
        <f>Detail!A318</f>
        <v xml:space="preserve">               (9999) SUBTOTAL</v>
      </c>
      <c r="I319" s="153">
        <f>C319-Detail!C314</f>
        <v>237147226.799999</v>
      </c>
      <c r="J319" s="153">
        <f>D319-Detail!D314</f>
        <v>-364749153.47999907</v>
      </c>
    </row>
    <row r="320" spans="1:10" ht="15" customHeight="1">
      <c r="A320" s="81"/>
      <c r="B320" s="85"/>
      <c r="C320" s="85"/>
      <c r="D320" s="85"/>
      <c r="E320" s="85"/>
      <c r="G320" s="31"/>
      <c r="I320" s="153">
        <f>C320-Detail!C315</f>
        <v>0</v>
      </c>
      <c r="J320" s="153">
        <f>D320-Detail!D315</f>
        <v>0</v>
      </c>
    </row>
    <row r="321" spans="1:10" ht="15" customHeight="1">
      <c r="A321" s="98" t="s">
        <v>613</v>
      </c>
      <c r="B321" s="99" t="e">
        <f>+B274-B319</f>
        <v>#REF!</v>
      </c>
      <c r="C321" s="99" t="e">
        <f>+C274-C319</f>
        <v>#REF!</v>
      </c>
      <c r="D321" s="99" t="e">
        <f>+D274-D319</f>
        <v>#REF!</v>
      </c>
      <c r="E321" s="100" t="e">
        <f>+E274-E319</f>
        <v>#REF!</v>
      </c>
      <c r="G321" s="31"/>
      <c r="I321" s="153" t="e">
        <f>C321-Detail!C316</f>
        <v>#REF!</v>
      </c>
      <c r="J321" s="153" t="e">
        <f>D321-Detail!D316</f>
        <v>#REF!</v>
      </c>
    </row>
    <row r="322" spans="1:10" ht="15" customHeight="1">
      <c r="G322" s="31"/>
      <c r="I322" s="153">
        <f>C322-Detail!C318</f>
        <v>0</v>
      </c>
      <c r="J322" s="153">
        <f>D322-Detail!D318</f>
        <v>0</v>
      </c>
    </row>
    <row r="323" spans="1:10" ht="15" customHeight="1">
      <c r="A323" s="86" t="s">
        <v>257</v>
      </c>
      <c r="B323" s="151">
        <v>404388034.69999897</v>
      </c>
      <c r="C323" s="151">
        <v>179547294.39999899</v>
      </c>
      <c r="D323" s="151">
        <v>-339304174.18000001</v>
      </c>
      <c r="G323" s="31"/>
      <c r="I323" s="153">
        <f>C323-Detail!C319</f>
        <v>179547294.39999899</v>
      </c>
      <c r="J323" s="153">
        <f>D323-Detail!D319</f>
        <v>-339304174.18000001</v>
      </c>
    </row>
    <row r="324" spans="1:10" ht="15" customHeight="1">
      <c r="B324" s="85" t="e">
        <f>+B323-B321</f>
        <v>#REF!</v>
      </c>
      <c r="C324" s="85" t="e">
        <f>+C323-C321</f>
        <v>#REF!</v>
      </c>
      <c r="D324" s="85" t="e">
        <f>+D323-D321</f>
        <v>#REF!</v>
      </c>
      <c r="G324" s="31"/>
      <c r="I324" s="153" t="e">
        <f>C324-Detail!#REF!</f>
        <v>#REF!</v>
      </c>
      <c r="J324" s="153" t="e">
        <f>D324-Detail!#REF!</f>
        <v>#REF!</v>
      </c>
    </row>
    <row r="325" spans="1:10" ht="15" customHeight="1">
      <c r="G325" s="31"/>
      <c r="I325" s="153" t="e">
        <f>C325-Detail!#REF!</f>
        <v>#REF!</v>
      </c>
      <c r="J325" s="153" t="e">
        <f>D325-Detail!#REF!</f>
        <v>#REF!</v>
      </c>
    </row>
    <row r="326" spans="1:10" ht="15" customHeight="1">
      <c r="G326" s="31"/>
      <c r="I326" s="153" t="e">
        <f>C326-Detail!#REF!</f>
        <v>#REF!</v>
      </c>
      <c r="J326" s="153" t="e">
        <f>D326-Detail!#REF!</f>
        <v>#REF!</v>
      </c>
    </row>
    <row r="327" spans="1:10" ht="15" customHeight="1">
      <c r="G327" s="31"/>
      <c r="I327" s="153" t="e">
        <f>C327-Detail!#REF!</f>
        <v>#REF!</v>
      </c>
      <c r="J327" s="153" t="e">
        <f>D327-Detail!#REF!</f>
        <v>#REF!</v>
      </c>
    </row>
    <row r="328" spans="1:10" ht="15" customHeight="1">
      <c r="G328" s="31"/>
      <c r="I328" s="153" t="e">
        <f>C328-Detail!#REF!</f>
        <v>#REF!</v>
      </c>
      <c r="J328" s="153" t="e">
        <f>D328-Detail!#REF!</f>
        <v>#REF!</v>
      </c>
    </row>
    <row r="329" spans="1:10" ht="15" customHeight="1">
      <c r="G329" s="31"/>
      <c r="I329" s="153" t="e">
        <f>C329-Detail!#REF!</f>
        <v>#REF!</v>
      </c>
      <c r="J329" s="153" t="e">
        <f>D329-Detail!#REF!</f>
        <v>#REF!</v>
      </c>
    </row>
    <row r="330" spans="1:10" ht="15" customHeight="1">
      <c r="G330" s="31"/>
      <c r="I330" s="153" t="e">
        <f>C330-Detail!#REF!</f>
        <v>#REF!</v>
      </c>
      <c r="J330" s="153" t="e">
        <f>D330-Detail!#REF!</f>
        <v>#REF!</v>
      </c>
    </row>
    <row r="331" spans="1:10" ht="15" customHeight="1">
      <c r="G331" s="31"/>
      <c r="I331" s="153" t="e">
        <f>C331-Detail!#REF!</f>
        <v>#REF!</v>
      </c>
      <c r="J331" s="153" t="e">
        <f>D331-Detail!#REF!</f>
        <v>#REF!</v>
      </c>
    </row>
    <row r="332" spans="1:10" ht="15" customHeight="1">
      <c r="G332" s="31"/>
      <c r="I332" s="153" t="e">
        <f>C332-Detail!#REF!</f>
        <v>#REF!</v>
      </c>
      <c r="J332" s="153" t="e">
        <f>D332-Detail!#REF!</f>
        <v>#REF!</v>
      </c>
    </row>
    <row r="333" spans="1:10" ht="15" customHeight="1">
      <c r="G333" s="31"/>
      <c r="I333" s="153" t="e">
        <f>C333-Detail!#REF!</f>
        <v>#REF!</v>
      </c>
      <c r="J333" s="153" t="e">
        <f>D333-Detail!#REF!</f>
        <v>#REF!</v>
      </c>
    </row>
    <row r="334" spans="1:10" ht="15" customHeight="1">
      <c r="G334" s="31"/>
      <c r="I334" s="153" t="e">
        <f>C334-Detail!#REF!</f>
        <v>#REF!</v>
      </c>
      <c r="J334" s="153" t="e">
        <f>D334-Detail!#REF!</f>
        <v>#REF!</v>
      </c>
    </row>
    <row r="335" spans="1:10" ht="15" customHeight="1">
      <c r="G335" s="31"/>
      <c r="I335" s="153" t="e">
        <f>C335-Detail!#REF!</f>
        <v>#REF!</v>
      </c>
      <c r="J335" s="153" t="e">
        <f>D335-Detail!#REF!</f>
        <v>#REF!</v>
      </c>
    </row>
    <row r="336" spans="1:10" ht="15" customHeight="1">
      <c r="G336" s="31"/>
      <c r="I336" s="153" t="e">
        <f>C336-Detail!#REF!</f>
        <v>#REF!</v>
      </c>
      <c r="J336" s="153" t="e">
        <f>D336-Detail!#REF!</f>
        <v>#REF!</v>
      </c>
    </row>
    <row r="337" spans="7:10" ht="15" customHeight="1">
      <c r="G337" s="31"/>
      <c r="I337" s="153" t="e">
        <f>C337-Detail!#REF!</f>
        <v>#REF!</v>
      </c>
      <c r="J337" s="153" t="e">
        <f>D337-Detail!#REF!</f>
        <v>#REF!</v>
      </c>
    </row>
    <row r="338" spans="7:10" ht="15" customHeight="1">
      <c r="G338" s="31"/>
      <c r="I338" s="153" t="e">
        <f>C338-Detail!#REF!</f>
        <v>#REF!</v>
      </c>
      <c r="J338" s="153" t="e">
        <f>D338-Detail!#REF!</f>
        <v>#REF!</v>
      </c>
    </row>
    <row r="339" spans="7:10" ht="15" customHeight="1">
      <c r="G339" s="31"/>
      <c r="I339" s="153" t="e">
        <f>C339-Detail!#REF!</f>
        <v>#REF!</v>
      </c>
      <c r="J339" s="153" t="e">
        <f>D339-Detail!#REF!</f>
        <v>#REF!</v>
      </c>
    </row>
    <row r="340" spans="7:10" ht="15" customHeight="1">
      <c r="G340" s="31"/>
      <c r="I340" s="153" t="e">
        <f>C340-Detail!#REF!</f>
        <v>#REF!</v>
      </c>
      <c r="J340" s="153" t="e">
        <f>D340-Detail!#REF!</f>
        <v>#REF!</v>
      </c>
    </row>
    <row r="341" spans="7:10" ht="15" customHeight="1">
      <c r="G341" s="31"/>
      <c r="I341" s="153" t="e">
        <f>C341-Detail!#REF!</f>
        <v>#REF!</v>
      </c>
      <c r="J341" s="153" t="e">
        <f>D341-Detail!#REF!</f>
        <v>#REF!</v>
      </c>
    </row>
    <row r="342" spans="7:10" ht="15" customHeight="1">
      <c r="G342" s="31"/>
      <c r="I342" s="153" t="e">
        <f>C342-Detail!#REF!</f>
        <v>#REF!</v>
      </c>
      <c r="J342" s="153" t="e">
        <f>D342-Detail!#REF!</f>
        <v>#REF!</v>
      </c>
    </row>
    <row r="343" spans="7:10" ht="15" customHeight="1">
      <c r="G343" s="31"/>
      <c r="I343" s="153" t="e">
        <f>C343-Detail!#REF!</f>
        <v>#REF!</v>
      </c>
      <c r="J343" s="153" t="e">
        <f>D343-Detail!#REF!</f>
        <v>#REF!</v>
      </c>
    </row>
    <row r="344" spans="7:10" ht="15" customHeight="1">
      <c r="G344" s="31"/>
      <c r="I344" s="153">
        <f>C344-Detail!C320</f>
        <v>1947505.87</v>
      </c>
      <c r="J344" s="153">
        <f>D344-Detail!D320</f>
        <v>-149040233.799999</v>
      </c>
    </row>
    <row r="345" spans="7:10" ht="15" customHeight="1">
      <c r="G345" s="31"/>
      <c r="I345" s="153">
        <f>C345-Detail!C321</f>
        <v>0</v>
      </c>
      <c r="J345" s="153">
        <f>D345-Detail!D321</f>
        <v>0</v>
      </c>
    </row>
    <row r="346" spans="7:10" ht="15" customHeight="1">
      <c r="G346" s="31"/>
      <c r="I346" s="153">
        <f>C346-Detail!C322</f>
        <v>-179547294.39999899</v>
      </c>
      <c r="J346" s="153">
        <f>D346-Detail!D322</f>
        <v>339304174.18000001</v>
      </c>
    </row>
    <row r="347" spans="7:10" ht="15" customHeight="1">
      <c r="G347" s="31"/>
      <c r="I347" s="153">
        <f>C347-Detail!C323</f>
        <v>0</v>
      </c>
      <c r="J347" s="153">
        <f>D347-Detail!D323</f>
        <v>0</v>
      </c>
    </row>
    <row r="348" spans="7:10" ht="15" customHeight="1">
      <c r="G348" s="31"/>
      <c r="I348" s="153">
        <f>C348-Detail!C324</f>
        <v>0</v>
      </c>
      <c r="J348" s="153">
        <f>D348-Detail!D324</f>
        <v>0</v>
      </c>
    </row>
    <row r="349" spans="7:10" ht="15" customHeight="1">
      <c r="G349" s="31"/>
      <c r="I349" s="153">
        <f>C349-Detail!C325</f>
        <v>0</v>
      </c>
      <c r="J349" s="153">
        <f>D349-Detail!D325</f>
        <v>0</v>
      </c>
    </row>
    <row r="350" spans="7:10" ht="15" customHeight="1">
      <c r="G350" s="31"/>
      <c r="I350" s="153">
        <f>C350-Detail!C326</f>
        <v>0</v>
      </c>
      <c r="J350" s="153">
        <f>D350-Detail!D326</f>
        <v>0</v>
      </c>
    </row>
    <row r="351" spans="7:10" ht="15" customHeight="1">
      <c r="G351" s="31"/>
      <c r="I351" s="153">
        <f>C351-Detail!C327</f>
        <v>0</v>
      </c>
      <c r="J351" s="153">
        <f>D351-Detail!D327</f>
        <v>0</v>
      </c>
    </row>
    <row r="352" spans="7:10" ht="15" customHeight="1">
      <c r="G352" s="31"/>
      <c r="I352" s="153">
        <f>C352-Detail!C328</f>
        <v>0</v>
      </c>
      <c r="J352" s="153">
        <f>D352-Detail!D328</f>
        <v>0</v>
      </c>
    </row>
    <row r="353" spans="7:10" ht="15" customHeight="1">
      <c r="G353" s="31"/>
      <c r="I353" s="153">
        <f>C353-Detail!C329</f>
        <v>0</v>
      </c>
      <c r="J353" s="153">
        <f>D353-Detail!D329</f>
        <v>0</v>
      </c>
    </row>
    <row r="354" spans="7:10" ht="15" customHeight="1">
      <c r="G354" s="31"/>
      <c r="I354" s="153">
        <f>C354-Detail!C330</f>
        <v>0</v>
      </c>
      <c r="J354" s="153">
        <f>D354-Detail!D330</f>
        <v>0</v>
      </c>
    </row>
    <row r="355" spans="7:10" ht="15" customHeight="1">
      <c r="G355" s="31"/>
      <c r="I355" s="153">
        <f>C355-Detail!C331</f>
        <v>0</v>
      </c>
      <c r="J355" s="153">
        <f>D355-Detail!D331</f>
        <v>0</v>
      </c>
    </row>
    <row r="356" spans="7:10" ht="15" customHeight="1">
      <c r="G356" s="31"/>
      <c r="I356" s="153">
        <f>C356-Detail!C332</f>
        <v>0</v>
      </c>
      <c r="J356" s="153">
        <f>D356-Detail!D332</f>
        <v>0</v>
      </c>
    </row>
    <row r="357" spans="7:10" ht="15" customHeight="1">
      <c r="G357" s="31"/>
      <c r="I357" s="153">
        <f>C357-Detail!C333</f>
        <v>0</v>
      </c>
      <c r="J357" s="153">
        <f>D357-Detail!D333</f>
        <v>0</v>
      </c>
    </row>
    <row r="358" spans="7:10" ht="15" customHeight="1">
      <c r="G358" s="31"/>
      <c r="I358" s="153">
        <f>C358-Detail!C334</f>
        <v>0</v>
      </c>
      <c r="J358" s="153">
        <f>D358-Detail!D334</f>
        <v>0</v>
      </c>
    </row>
    <row r="359" spans="7:10" ht="15" customHeight="1">
      <c r="G359" s="31"/>
      <c r="I359" s="153">
        <f>C359-Detail!C335</f>
        <v>0</v>
      </c>
      <c r="J359" s="153">
        <f>D359-Detail!D335</f>
        <v>0</v>
      </c>
    </row>
    <row r="360" spans="7:10" ht="15" customHeight="1">
      <c r="G360" s="31"/>
      <c r="I360" s="153">
        <f>C360-Detail!C336</f>
        <v>0</v>
      </c>
      <c r="J360" s="153">
        <f>D360-Detail!D336</f>
        <v>0</v>
      </c>
    </row>
    <row r="361" spans="7:10" ht="15" customHeight="1">
      <c r="G361" s="31"/>
      <c r="I361" s="153">
        <f>C361-Detail!C337</f>
        <v>0</v>
      </c>
      <c r="J361" s="153">
        <f>D361-Detail!D337</f>
        <v>0</v>
      </c>
    </row>
    <row r="362" spans="7:10" ht="15" customHeight="1">
      <c r="G362" s="31"/>
      <c r="I362" s="153">
        <f>C362-Detail!C338</f>
        <v>0</v>
      </c>
      <c r="J362" s="153">
        <f>D362-Detail!D338</f>
        <v>0</v>
      </c>
    </row>
    <row r="363" spans="7:10" ht="15" customHeight="1">
      <c r="G363" s="31"/>
      <c r="I363" s="153">
        <f>C363-Detail!C339</f>
        <v>0</v>
      </c>
      <c r="J363" s="153">
        <f>D363-Detail!D339</f>
        <v>0</v>
      </c>
    </row>
    <row r="364" spans="7:10" ht="15" customHeight="1">
      <c r="G364" s="31"/>
      <c r="I364" s="153">
        <f>C364-Detail!C340</f>
        <v>0</v>
      </c>
      <c r="J364" s="153">
        <f>D364-Detail!D340</f>
        <v>0</v>
      </c>
    </row>
    <row r="365" spans="7:10" ht="15" customHeight="1">
      <c r="G365" s="31"/>
      <c r="I365" s="153">
        <f>C365-Detail!C341</f>
        <v>0</v>
      </c>
      <c r="J365" s="153">
        <f>D365-Detail!D341</f>
        <v>0</v>
      </c>
    </row>
    <row r="366" spans="7:10" ht="15" customHeight="1">
      <c r="G366" s="31"/>
      <c r="I366" s="153">
        <f>C366-Detail!C342</f>
        <v>0</v>
      </c>
      <c r="J366" s="153">
        <f>D366-Detail!D342</f>
        <v>0</v>
      </c>
    </row>
    <row r="367" spans="7:10" ht="15" customHeight="1">
      <c r="G367" s="31"/>
      <c r="I367" s="153">
        <f>C367-Detail!C343</f>
        <v>0</v>
      </c>
      <c r="J367" s="153">
        <f>D367-Detail!D343</f>
        <v>0</v>
      </c>
    </row>
    <row r="368" spans="7:10" ht="15" customHeight="1">
      <c r="G368" s="31"/>
      <c r="I368" s="153">
        <f>C368-Detail!C344</f>
        <v>0</v>
      </c>
      <c r="J368" s="153">
        <f>D368-Detail!D344</f>
        <v>0</v>
      </c>
    </row>
    <row r="369" spans="7:10" ht="15" customHeight="1">
      <c r="G369" s="31"/>
      <c r="I369" s="153">
        <f>C369-Detail!C345</f>
        <v>0</v>
      </c>
      <c r="J369" s="153">
        <f>D369-Detail!D345</f>
        <v>0</v>
      </c>
    </row>
    <row r="370" spans="7:10" ht="15" customHeight="1">
      <c r="G370" s="31"/>
      <c r="I370" s="153">
        <f>C370-Detail!C346</f>
        <v>0</v>
      </c>
      <c r="J370" s="153">
        <f>D370-Detail!D346</f>
        <v>0</v>
      </c>
    </row>
    <row r="371" spans="7:10" ht="15" customHeight="1">
      <c r="G371" s="31"/>
      <c r="I371" s="153">
        <f>C371-Detail!C347</f>
        <v>0</v>
      </c>
      <c r="J371" s="153">
        <f>D371-Detail!D347</f>
        <v>0</v>
      </c>
    </row>
    <row r="372" spans="7:10" ht="15" customHeight="1">
      <c r="G372" s="31"/>
      <c r="I372" s="153">
        <f>C372-Detail!C348</f>
        <v>0</v>
      </c>
      <c r="J372" s="153">
        <f>D372-Detail!D348</f>
        <v>0</v>
      </c>
    </row>
    <row r="373" spans="7:10" ht="15" customHeight="1">
      <c r="G373" s="31"/>
      <c r="I373" s="153">
        <f>C373-Detail!C349</f>
        <v>0</v>
      </c>
      <c r="J373" s="153">
        <f>D373-Detail!D349</f>
        <v>0</v>
      </c>
    </row>
    <row r="374" spans="7:10" ht="15" customHeight="1">
      <c r="G374" s="31"/>
      <c r="I374" s="153">
        <f>C374-Detail!C350</f>
        <v>0</v>
      </c>
      <c r="J374" s="153">
        <f>D374-Detail!D350</f>
        <v>0</v>
      </c>
    </row>
    <row r="375" spans="7:10" ht="15" customHeight="1">
      <c r="G375" s="31"/>
      <c r="I375" s="153">
        <f>C375-Detail!C351</f>
        <v>0</v>
      </c>
      <c r="J375" s="153">
        <f>D375-Detail!D351</f>
        <v>0</v>
      </c>
    </row>
    <row r="376" spans="7:10" ht="15" customHeight="1">
      <c r="G376" s="31"/>
      <c r="I376" s="153">
        <f>C376-Detail!C352</f>
        <v>0</v>
      </c>
      <c r="J376" s="153">
        <f>D376-Detail!D352</f>
        <v>0</v>
      </c>
    </row>
    <row r="377" spans="7:10" ht="15" customHeight="1">
      <c r="G377" s="31"/>
      <c r="I377" s="153">
        <f>C377-Detail!C353</f>
        <v>0</v>
      </c>
      <c r="J377" s="153">
        <f>D377-Detail!D353</f>
        <v>0</v>
      </c>
    </row>
    <row r="378" spans="7:10" ht="15" customHeight="1">
      <c r="G378" s="31"/>
      <c r="I378" s="153">
        <f>C378-Detail!C354</f>
        <v>0</v>
      </c>
      <c r="J378" s="153">
        <f>D378-Detail!D354</f>
        <v>0</v>
      </c>
    </row>
    <row r="379" spans="7:10" ht="15" customHeight="1">
      <c r="G379" s="31"/>
      <c r="I379" s="153">
        <f>C379-Detail!C355</f>
        <v>0</v>
      </c>
      <c r="J379" s="153">
        <f>D379-Detail!D355</f>
        <v>0</v>
      </c>
    </row>
    <row r="380" spans="7:10" ht="15" customHeight="1">
      <c r="G380" s="31"/>
      <c r="I380" s="153">
        <f>C380-Detail!C356</f>
        <v>0</v>
      </c>
      <c r="J380" s="153">
        <f>D380-Detail!D356</f>
        <v>0</v>
      </c>
    </row>
    <row r="381" spans="7:10" ht="15" customHeight="1">
      <c r="G381" s="31"/>
      <c r="I381" s="153">
        <f>C381-Detail!C357</f>
        <v>0</v>
      </c>
      <c r="J381" s="153">
        <f>D381-Detail!D357</f>
        <v>0</v>
      </c>
    </row>
    <row r="382" spans="7:10" ht="15" customHeight="1">
      <c r="G382" s="31"/>
      <c r="I382" s="153">
        <f>C382-Detail!C358</f>
        <v>0</v>
      </c>
      <c r="J382" s="153">
        <f>D382-Detail!D358</f>
        <v>0</v>
      </c>
    </row>
    <row r="383" spans="7:10" ht="15" customHeight="1">
      <c r="G383" s="31"/>
      <c r="I383" s="153">
        <f>C383-Detail!C359</f>
        <v>0</v>
      </c>
      <c r="J383" s="153">
        <f>D383-Detail!D359</f>
        <v>0</v>
      </c>
    </row>
    <row r="384" spans="7:10" ht="15" customHeight="1">
      <c r="G384" s="31"/>
      <c r="I384" s="153">
        <f>C384-Detail!C360</f>
        <v>0</v>
      </c>
      <c r="J384" s="153">
        <f>D384-Detail!D360</f>
        <v>0</v>
      </c>
    </row>
    <row r="385" spans="7:10" ht="15" customHeight="1">
      <c r="G385" s="31"/>
      <c r="I385" s="153">
        <f>C385-Detail!C361</f>
        <v>0</v>
      </c>
      <c r="J385" s="153">
        <f>D385-Detail!D361</f>
        <v>0</v>
      </c>
    </row>
    <row r="386" spans="7:10" ht="15" customHeight="1">
      <c r="G386" s="31"/>
      <c r="I386" s="153">
        <f>C386-Detail!C362</f>
        <v>0</v>
      </c>
      <c r="J386" s="153">
        <f>D386-Detail!D362</f>
        <v>0</v>
      </c>
    </row>
    <row r="387" spans="7:10" ht="15" customHeight="1">
      <c r="G387" s="31"/>
      <c r="I387" s="153">
        <f>C387-Detail!C363</f>
        <v>0</v>
      </c>
      <c r="J387" s="153">
        <f>D387-Detail!D363</f>
        <v>0</v>
      </c>
    </row>
    <row r="388" spans="7:10" ht="15" customHeight="1">
      <c r="G388" s="31"/>
      <c r="I388" s="153">
        <f>C388-Detail!C364</f>
        <v>0</v>
      </c>
      <c r="J388" s="153">
        <f>D388-Detail!D364</f>
        <v>0</v>
      </c>
    </row>
    <row r="389" spans="7:10" ht="15" customHeight="1">
      <c r="G389" s="31"/>
      <c r="I389" s="153">
        <f>C389-Detail!C365</f>
        <v>0</v>
      </c>
      <c r="J389" s="153">
        <f>D389-Detail!D365</f>
        <v>0</v>
      </c>
    </row>
    <row r="390" spans="7:10" ht="15" customHeight="1">
      <c r="G390" s="31"/>
      <c r="I390" s="153">
        <f>C390-Detail!C366</f>
        <v>0</v>
      </c>
      <c r="J390" s="153">
        <f>D390-Detail!D366</f>
        <v>0</v>
      </c>
    </row>
    <row r="391" spans="7:10" ht="15" customHeight="1">
      <c r="G391" s="31"/>
      <c r="I391" s="153">
        <f>C391-Detail!C367</f>
        <v>0</v>
      </c>
      <c r="J391" s="153">
        <f>D391-Detail!D367</f>
        <v>0</v>
      </c>
    </row>
    <row r="392" spans="7:10" ht="15" customHeight="1">
      <c r="G392" s="31"/>
      <c r="I392" s="153">
        <f>C392-Detail!C368</f>
        <v>0</v>
      </c>
      <c r="J392" s="153">
        <f>D392-Detail!D368</f>
        <v>0</v>
      </c>
    </row>
    <row r="393" spans="7:10" ht="15" customHeight="1">
      <c r="G393" s="31"/>
      <c r="I393" s="153">
        <f>C393-Detail!C369</f>
        <v>0</v>
      </c>
      <c r="J393" s="153">
        <f>D393-Detail!D369</f>
        <v>0</v>
      </c>
    </row>
    <row r="394" spans="7:10" ht="15" customHeight="1">
      <c r="G394" s="31"/>
      <c r="I394" s="153">
        <f>C394-Detail!C370</f>
        <v>0</v>
      </c>
      <c r="J394" s="153">
        <f>D394-Detail!D370</f>
        <v>0</v>
      </c>
    </row>
    <row r="395" spans="7:10" ht="15" customHeight="1">
      <c r="G395" s="31"/>
      <c r="I395" s="153">
        <f>C395-Detail!C371</f>
        <v>0</v>
      </c>
      <c r="J395" s="153">
        <f>D395-Detail!D371</f>
        <v>0</v>
      </c>
    </row>
    <row r="396" spans="7:10" ht="15" customHeight="1">
      <c r="G396" s="31"/>
      <c r="I396" s="153">
        <f>C396-Detail!C372</f>
        <v>0</v>
      </c>
      <c r="J396" s="153">
        <f>D396-Detail!D372</f>
        <v>0</v>
      </c>
    </row>
    <row r="397" spans="7:10" ht="15" customHeight="1">
      <c r="G397" s="31"/>
      <c r="I397" s="153">
        <f>C397-Detail!C373</f>
        <v>0</v>
      </c>
      <c r="J397" s="153">
        <f>D397-Detail!D373</f>
        <v>0</v>
      </c>
    </row>
    <row r="398" spans="7:10" ht="15" customHeight="1">
      <c r="G398" s="31"/>
      <c r="I398" s="153">
        <f>C398-Detail!C374</f>
        <v>0</v>
      </c>
      <c r="J398" s="153">
        <f>D398-Detail!D374</f>
        <v>0</v>
      </c>
    </row>
    <row r="399" spans="7:10" ht="15" customHeight="1">
      <c r="G399" s="31"/>
      <c r="I399" s="153">
        <f>C399-Detail!C375</f>
        <v>0</v>
      </c>
      <c r="J399" s="153">
        <f>D399-Detail!D375</f>
        <v>0</v>
      </c>
    </row>
    <row r="400" spans="7:10" ht="15" customHeight="1">
      <c r="G400" s="31"/>
      <c r="I400" s="153">
        <f>C400-Detail!C376</f>
        <v>0</v>
      </c>
      <c r="J400" s="153">
        <f>D400-Detail!D376</f>
        <v>0</v>
      </c>
    </row>
    <row r="401" spans="7:10" ht="15" customHeight="1">
      <c r="G401" s="31"/>
      <c r="I401" s="153">
        <f>C401-Detail!C377</f>
        <v>0</v>
      </c>
      <c r="J401" s="153">
        <f>D401-Detail!D377</f>
        <v>0</v>
      </c>
    </row>
    <row r="402" spans="7:10" ht="15" customHeight="1">
      <c r="G402" s="31"/>
      <c r="I402" s="153">
        <f>C402-Detail!C378</f>
        <v>0</v>
      </c>
      <c r="J402" s="153">
        <f>D402-Detail!D378</f>
        <v>0</v>
      </c>
    </row>
    <row r="403" spans="7:10" ht="15" customHeight="1">
      <c r="G403" s="31"/>
      <c r="I403" s="153">
        <f>C403-Detail!C379</f>
        <v>0</v>
      </c>
      <c r="J403" s="153">
        <f>D403-Detail!D379</f>
        <v>0</v>
      </c>
    </row>
    <row r="404" spans="7:10" ht="15" customHeight="1">
      <c r="G404" s="31"/>
      <c r="I404" s="153">
        <f>C404-Detail!C380</f>
        <v>0</v>
      </c>
      <c r="J404" s="153">
        <f>D404-Detail!D380</f>
        <v>0</v>
      </c>
    </row>
    <row r="405" spans="7:10" ht="15" customHeight="1">
      <c r="G405" s="31"/>
      <c r="I405" s="153">
        <f>C405-Detail!C381</f>
        <v>0</v>
      </c>
      <c r="J405" s="153">
        <f>D405-Detail!D381</f>
        <v>0</v>
      </c>
    </row>
    <row r="406" spans="7:10" ht="15" customHeight="1">
      <c r="G406" s="31"/>
      <c r="I406" s="153">
        <f>C406-Detail!C382</f>
        <v>0</v>
      </c>
      <c r="J406" s="153">
        <f>D406-Detail!D382</f>
        <v>0</v>
      </c>
    </row>
    <row r="407" spans="7:10" ht="15" customHeight="1">
      <c r="G407" s="31"/>
      <c r="I407" s="153">
        <f>C407-Detail!C383</f>
        <v>0</v>
      </c>
      <c r="J407" s="153">
        <f>D407-Detail!D383</f>
        <v>0</v>
      </c>
    </row>
    <row r="408" spans="7:10" ht="15" customHeight="1">
      <c r="I408" s="153">
        <f>C408-Detail!C384</f>
        <v>0</v>
      </c>
      <c r="J408" s="153">
        <f>D408-Detail!D384</f>
        <v>0</v>
      </c>
    </row>
  </sheetData>
  <phoneticPr fontId="1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41"/>
  <sheetViews>
    <sheetView tabSelected="1" zoomScale="115" zoomScaleNormal="115" workbookViewId="0">
      <pane ySplit="4" topLeftCell="A308" activePane="bottomLeft" state="frozen"/>
      <selection activeCell="B17" sqref="B17"/>
      <selection pane="bottomLeft" activeCell="B17" sqref="B17"/>
    </sheetView>
  </sheetViews>
  <sheetFormatPr defaultColWidth="9.109375" defaultRowHeight="15" customHeight="1" outlineLevelCol="1"/>
  <cols>
    <col min="1" max="1" width="51" style="185" customWidth="1"/>
    <col min="2" max="2" width="15.33203125" style="89" customWidth="1"/>
    <col min="3" max="4" width="13.6640625" style="89" customWidth="1"/>
    <col min="5" max="5" width="14.44140625" style="89" hidden="1" customWidth="1" outlineLevel="1"/>
    <col min="6" max="6" width="15.5546875" style="89" hidden="1" customWidth="1" outlineLevel="1"/>
    <col min="7" max="7" width="16.33203125" style="89" hidden="1" customWidth="1" outlineLevel="1"/>
    <col min="8" max="8" width="15.5546875" style="89" hidden="1" customWidth="1" outlineLevel="1"/>
    <col min="9" max="9" width="14.44140625" style="89" customWidth="1" collapsed="1"/>
    <col min="10" max="10" width="4.44140625" style="89" customWidth="1"/>
    <col min="11" max="16384" width="9.109375" style="73"/>
  </cols>
  <sheetData>
    <row r="1" spans="1:10" ht="15" customHeight="1">
      <c r="A1" s="249" t="s">
        <v>563</v>
      </c>
      <c r="B1" s="249"/>
      <c r="C1" s="249"/>
      <c r="D1" s="249"/>
      <c r="E1" s="249"/>
      <c r="F1" s="249"/>
      <c r="G1" s="249"/>
      <c r="H1" s="249"/>
      <c r="I1" s="249"/>
      <c r="J1" s="214"/>
    </row>
    <row r="2" spans="1:10" ht="15" customHeight="1">
      <c r="A2" s="249" t="s">
        <v>614</v>
      </c>
      <c r="B2" s="249"/>
      <c r="C2" s="249"/>
      <c r="D2" s="249"/>
      <c r="E2" s="249"/>
      <c r="F2" s="249"/>
      <c r="G2" s="249"/>
      <c r="H2" s="249"/>
      <c r="I2" s="249"/>
      <c r="J2" s="214"/>
    </row>
    <row r="3" spans="1:10" ht="15" customHeight="1">
      <c r="A3" s="249" t="str">
        <f>Allocated!A3</f>
        <v>FOR THE 12 MONTHS ENDED MARCH 31, 2015</v>
      </c>
      <c r="B3" s="249"/>
      <c r="C3" s="249"/>
      <c r="D3" s="249"/>
      <c r="E3" s="249"/>
      <c r="F3" s="249"/>
      <c r="G3" s="249"/>
      <c r="H3" s="249"/>
      <c r="I3" s="249"/>
      <c r="J3" s="214"/>
    </row>
    <row r="4" spans="1:10" ht="15" customHeight="1">
      <c r="A4" s="189" t="s">
        <v>615</v>
      </c>
      <c r="B4" s="190" t="s">
        <v>565</v>
      </c>
      <c r="C4" s="190" t="s">
        <v>566</v>
      </c>
      <c r="D4" s="190" t="s">
        <v>601</v>
      </c>
      <c r="E4" s="191" t="s">
        <v>255</v>
      </c>
      <c r="F4" s="191" t="s">
        <v>256</v>
      </c>
      <c r="G4" s="192" t="s">
        <v>602</v>
      </c>
      <c r="H4" s="192" t="s">
        <v>603</v>
      </c>
      <c r="I4" s="190" t="s">
        <v>232</v>
      </c>
      <c r="J4" s="190"/>
    </row>
    <row r="5" spans="1:10" ht="15" customHeight="1">
      <c r="A5" s="180" t="s">
        <v>605</v>
      </c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" customHeight="1">
      <c r="A6" s="179" t="s">
        <v>284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0" ht="15" customHeight="1">
      <c r="A7" s="181" t="s">
        <v>285</v>
      </c>
      <c r="B7" s="193">
        <v>963211557</v>
      </c>
      <c r="C7" s="193">
        <v>0</v>
      </c>
      <c r="D7" s="193">
        <v>0</v>
      </c>
      <c r="E7" s="206">
        <v>0</v>
      </c>
      <c r="F7" s="206">
        <v>0</v>
      </c>
      <c r="G7" s="206">
        <v>963211557</v>
      </c>
      <c r="H7" s="206">
        <v>0</v>
      </c>
      <c r="I7" s="193">
        <f>G7+H7</f>
        <v>963211557</v>
      </c>
      <c r="J7" s="193"/>
    </row>
    <row r="8" spans="1:10" ht="15" customHeight="1">
      <c r="A8" s="181" t="s">
        <v>286</v>
      </c>
      <c r="B8" s="193">
        <v>941499287.19999897</v>
      </c>
      <c r="C8" s="193">
        <v>0</v>
      </c>
      <c r="D8" s="193">
        <v>0</v>
      </c>
      <c r="E8" s="206">
        <v>0</v>
      </c>
      <c r="F8" s="206">
        <v>0</v>
      </c>
      <c r="G8" s="206">
        <v>941499287.19999897</v>
      </c>
      <c r="H8" s="206">
        <v>0</v>
      </c>
      <c r="I8" s="193">
        <f t="shared" ref="I8:I34" si="0">G8+H8</f>
        <v>941499287.19999897</v>
      </c>
      <c r="J8" s="193"/>
    </row>
    <row r="9" spans="1:10" ht="15" customHeight="1">
      <c r="A9" s="181" t="s">
        <v>287</v>
      </c>
      <c r="B9" s="193">
        <v>18883064.43</v>
      </c>
      <c r="C9" s="193">
        <v>0</v>
      </c>
      <c r="D9" s="193">
        <v>0</v>
      </c>
      <c r="E9" s="206">
        <v>0</v>
      </c>
      <c r="F9" s="206">
        <v>0</v>
      </c>
      <c r="G9" s="206">
        <v>18883064.43</v>
      </c>
      <c r="H9" s="206">
        <v>0</v>
      </c>
      <c r="I9" s="193">
        <f t="shared" si="0"/>
        <v>18883064.43</v>
      </c>
      <c r="J9" s="193"/>
    </row>
    <row r="10" spans="1:10" ht="15" customHeight="1">
      <c r="A10" s="181" t="s">
        <v>290</v>
      </c>
      <c r="B10" s="193">
        <v>0</v>
      </c>
      <c r="C10" s="193">
        <v>0</v>
      </c>
      <c r="D10" s="193">
        <v>0</v>
      </c>
      <c r="E10" s="206">
        <v>0</v>
      </c>
      <c r="F10" s="206">
        <v>0</v>
      </c>
      <c r="G10" s="206">
        <v>0</v>
      </c>
      <c r="H10" s="206">
        <v>0</v>
      </c>
      <c r="I10" s="193">
        <f t="shared" si="0"/>
        <v>0</v>
      </c>
      <c r="J10" s="193"/>
    </row>
    <row r="11" spans="1:10" ht="15" customHeight="1">
      <c r="A11" s="181" t="s">
        <v>289</v>
      </c>
      <c r="B11" s="193">
        <v>-12345707.3699999</v>
      </c>
      <c r="C11" s="193">
        <v>0</v>
      </c>
      <c r="D11" s="193">
        <v>0</v>
      </c>
      <c r="E11" s="206">
        <v>0</v>
      </c>
      <c r="F11" s="206">
        <v>0</v>
      </c>
      <c r="G11" s="206">
        <v>-12345707.3699999</v>
      </c>
      <c r="H11" s="206">
        <v>0</v>
      </c>
      <c r="I11" s="193">
        <f t="shared" si="0"/>
        <v>-12345707.3699999</v>
      </c>
      <c r="J11" s="193"/>
    </row>
    <row r="12" spans="1:10" ht="15" customHeight="1">
      <c r="A12" s="181" t="s">
        <v>288</v>
      </c>
      <c r="B12" s="193">
        <v>6311408.7800000003</v>
      </c>
      <c r="C12" s="193">
        <v>0</v>
      </c>
      <c r="D12" s="193">
        <v>0</v>
      </c>
      <c r="E12" s="206">
        <v>0</v>
      </c>
      <c r="F12" s="206">
        <v>0</v>
      </c>
      <c r="G12" s="206">
        <v>6311408.7800000003</v>
      </c>
      <c r="H12" s="206">
        <v>0</v>
      </c>
      <c r="I12" s="193">
        <f>B12</f>
        <v>6311408.7800000003</v>
      </c>
      <c r="J12" s="193"/>
    </row>
    <row r="13" spans="1:10" ht="15" customHeight="1">
      <c r="A13" s="181" t="s">
        <v>291</v>
      </c>
      <c r="B13" s="193">
        <v>0</v>
      </c>
      <c r="C13" s="193">
        <v>595602439.76999998</v>
      </c>
      <c r="D13" s="193">
        <v>0</v>
      </c>
      <c r="E13" s="206">
        <v>0</v>
      </c>
      <c r="F13" s="206">
        <v>0</v>
      </c>
      <c r="G13" s="206">
        <v>0</v>
      </c>
      <c r="H13" s="206">
        <v>595602439.76999998</v>
      </c>
      <c r="I13" s="193">
        <f t="shared" si="0"/>
        <v>595602439.76999998</v>
      </c>
      <c r="J13" s="193"/>
    </row>
    <row r="14" spans="1:10" ht="12" customHeight="1">
      <c r="A14" s="181" t="s">
        <v>292</v>
      </c>
      <c r="B14" s="193">
        <v>0</v>
      </c>
      <c r="C14" s="193">
        <v>290524154.04000002</v>
      </c>
      <c r="D14" s="193">
        <v>0</v>
      </c>
      <c r="E14" s="206">
        <v>0</v>
      </c>
      <c r="F14" s="206">
        <v>0</v>
      </c>
      <c r="G14" s="206">
        <v>0</v>
      </c>
      <c r="H14" s="206">
        <v>290524154.04000002</v>
      </c>
      <c r="I14" s="193">
        <f t="shared" si="0"/>
        <v>290524154.04000002</v>
      </c>
      <c r="J14" s="193"/>
    </row>
    <row r="15" spans="1:10" ht="15" customHeight="1">
      <c r="A15" s="198" t="s">
        <v>293</v>
      </c>
      <c r="B15" s="193">
        <v>0</v>
      </c>
      <c r="C15" s="193">
        <v>17414385.18</v>
      </c>
      <c r="D15" s="193">
        <v>0</v>
      </c>
      <c r="E15" s="206">
        <v>0</v>
      </c>
      <c r="F15" s="206">
        <v>0</v>
      </c>
      <c r="G15" s="206">
        <v>0</v>
      </c>
      <c r="H15" s="206">
        <v>17414385.18</v>
      </c>
      <c r="I15" s="193">
        <f t="shared" si="0"/>
        <v>17414385.18</v>
      </c>
      <c r="J15" s="193"/>
    </row>
    <row r="16" spans="1:10" ht="15" customHeight="1">
      <c r="A16" s="181" t="s">
        <v>294</v>
      </c>
      <c r="B16" s="194">
        <v>1917559610.04</v>
      </c>
      <c r="C16" s="194">
        <v>903540978.98999906</v>
      </c>
      <c r="D16" s="194">
        <v>0</v>
      </c>
      <c r="E16" s="209">
        <v>0</v>
      </c>
      <c r="F16" s="209">
        <v>0</v>
      </c>
      <c r="G16" s="209">
        <v>1917559610.04</v>
      </c>
      <c r="H16" s="209">
        <v>903540978.98999906</v>
      </c>
      <c r="I16" s="194">
        <f t="shared" ref="I16" si="1">SUM(I7:I15)</f>
        <v>2821100589.0299988</v>
      </c>
      <c r="J16" s="197"/>
    </row>
    <row r="17" spans="1:10" ht="12.75" customHeight="1">
      <c r="A17" s="182" t="s">
        <v>295</v>
      </c>
      <c r="B17" s="193"/>
      <c r="C17" s="193"/>
      <c r="D17" s="193"/>
      <c r="E17"/>
      <c r="F17"/>
      <c r="G17"/>
      <c r="H17"/>
      <c r="I17" s="193"/>
      <c r="J17" s="193"/>
    </row>
    <row r="18" spans="1:10" ht="15" customHeight="1">
      <c r="A18" s="198" t="s">
        <v>296</v>
      </c>
      <c r="B18" s="193">
        <v>324020.179999999</v>
      </c>
      <c r="C18" s="193">
        <v>0</v>
      </c>
      <c r="D18" s="193">
        <v>0</v>
      </c>
      <c r="E18" s="206">
        <v>0</v>
      </c>
      <c r="F18" s="206">
        <v>0</v>
      </c>
      <c r="G18" s="206">
        <v>324020.179999999</v>
      </c>
      <c r="H18" s="206">
        <v>0</v>
      </c>
      <c r="I18" s="193">
        <f t="shared" si="0"/>
        <v>324020.179999999</v>
      </c>
      <c r="J18" s="193"/>
    </row>
    <row r="19" spans="1:10" ht="15" customHeight="1">
      <c r="A19" s="181" t="s">
        <v>297</v>
      </c>
      <c r="B19" s="194">
        <v>324020.179999999</v>
      </c>
      <c r="C19" s="194">
        <v>0</v>
      </c>
      <c r="D19" s="194">
        <v>0</v>
      </c>
      <c r="E19" s="209">
        <v>0</v>
      </c>
      <c r="F19" s="209">
        <v>0</v>
      </c>
      <c r="G19" s="209">
        <v>324020.179999999</v>
      </c>
      <c r="H19" s="209">
        <v>0</v>
      </c>
      <c r="I19" s="194">
        <f t="shared" si="0"/>
        <v>324020.179999999</v>
      </c>
      <c r="J19" s="197"/>
    </row>
    <row r="20" spans="1:10" ht="15" customHeight="1">
      <c r="A20" s="182" t="s">
        <v>298</v>
      </c>
      <c r="B20" s="193"/>
      <c r="C20" s="193"/>
      <c r="D20" s="193"/>
      <c r="E20"/>
      <c r="F20"/>
      <c r="G20"/>
      <c r="H20"/>
      <c r="I20" s="193"/>
      <c r="J20" s="193"/>
    </row>
    <row r="21" spans="1:10" ht="15" customHeight="1">
      <c r="A21" s="181" t="s">
        <v>299</v>
      </c>
      <c r="B21" s="193">
        <v>34218032.329999998</v>
      </c>
      <c r="C21" s="193">
        <v>0</v>
      </c>
      <c r="D21" s="193">
        <v>0</v>
      </c>
      <c r="E21" s="206">
        <v>0</v>
      </c>
      <c r="F21" s="206">
        <v>0</v>
      </c>
      <c r="G21" s="206">
        <v>34218032.329999998</v>
      </c>
      <c r="H21" s="206">
        <v>0</v>
      </c>
      <c r="I21" s="193">
        <f t="shared" si="0"/>
        <v>34218032.329999998</v>
      </c>
      <c r="J21" s="193"/>
    </row>
    <row r="22" spans="1:10" ht="15" customHeight="1">
      <c r="A22" s="198" t="s">
        <v>300</v>
      </c>
      <c r="B22" s="193">
        <v>54415787.439999998</v>
      </c>
      <c r="C22" s="193">
        <v>0</v>
      </c>
      <c r="D22" s="193">
        <v>0</v>
      </c>
      <c r="E22" s="206">
        <v>0</v>
      </c>
      <c r="F22" s="206">
        <v>0</v>
      </c>
      <c r="G22" s="206">
        <v>54415787.439999998</v>
      </c>
      <c r="H22" s="206">
        <v>0</v>
      </c>
      <c r="I22" s="193">
        <f t="shared" si="0"/>
        <v>54415787.439999998</v>
      </c>
      <c r="J22" s="193"/>
    </row>
    <row r="23" spans="1:10" ht="15" customHeight="1">
      <c r="A23" s="181" t="s">
        <v>301</v>
      </c>
      <c r="B23" s="194">
        <v>88633819.769999996</v>
      </c>
      <c r="C23" s="194">
        <v>0</v>
      </c>
      <c r="D23" s="194">
        <v>0</v>
      </c>
      <c r="E23" s="209">
        <v>0</v>
      </c>
      <c r="F23" s="209">
        <v>0</v>
      </c>
      <c r="G23" s="209">
        <v>88633819.769999996</v>
      </c>
      <c r="H23" s="209">
        <v>0</v>
      </c>
      <c r="I23" s="194">
        <f t="shared" si="0"/>
        <v>88633819.769999996</v>
      </c>
      <c r="J23" s="197"/>
    </row>
    <row r="24" spans="1:10" ht="15" customHeight="1">
      <c r="A24" s="182" t="s">
        <v>302</v>
      </c>
      <c r="B24" s="193"/>
      <c r="C24" s="193"/>
      <c r="D24" s="193"/>
      <c r="E24"/>
      <c r="F24"/>
      <c r="G24"/>
      <c r="H24"/>
      <c r="I24" s="193"/>
      <c r="J24" s="193"/>
    </row>
    <row r="25" spans="1:10" ht="15" customHeight="1">
      <c r="A25" s="181" t="s">
        <v>303</v>
      </c>
      <c r="B25" s="193">
        <v>0</v>
      </c>
      <c r="C25" s="193">
        <v>0</v>
      </c>
      <c r="D25" s="193">
        <v>0</v>
      </c>
      <c r="E25" s="206">
        <v>0</v>
      </c>
      <c r="F25" s="206">
        <v>0</v>
      </c>
      <c r="G25" s="206">
        <v>0</v>
      </c>
      <c r="H25" s="206">
        <v>0</v>
      </c>
      <c r="I25" s="193">
        <f t="shared" si="0"/>
        <v>0</v>
      </c>
      <c r="J25" s="193"/>
    </row>
    <row r="26" spans="1:10" ht="15" customHeight="1">
      <c r="A26" s="181" t="s">
        <v>304</v>
      </c>
      <c r="B26" s="193">
        <v>3150866.2699999898</v>
      </c>
      <c r="C26" s="193">
        <v>0</v>
      </c>
      <c r="D26" s="193">
        <v>0</v>
      </c>
      <c r="E26" s="206">
        <v>0</v>
      </c>
      <c r="F26" s="206">
        <v>0</v>
      </c>
      <c r="G26" s="206">
        <v>3150866.2699999898</v>
      </c>
      <c r="H26" s="206">
        <v>0</v>
      </c>
      <c r="I26" s="193">
        <f t="shared" si="0"/>
        <v>3150866.2699999898</v>
      </c>
      <c r="J26" s="193"/>
    </row>
    <row r="27" spans="1:10" ht="15" customHeight="1">
      <c r="A27" s="181" t="s">
        <v>305</v>
      </c>
      <c r="B27" s="193">
        <v>12397509.279999999</v>
      </c>
      <c r="C27" s="193">
        <v>0</v>
      </c>
      <c r="D27" s="193">
        <v>0</v>
      </c>
      <c r="E27" s="206">
        <v>0</v>
      </c>
      <c r="F27" s="206">
        <v>0</v>
      </c>
      <c r="G27" s="206">
        <v>12397509.279999999</v>
      </c>
      <c r="H27" s="206">
        <v>0</v>
      </c>
      <c r="I27" s="193">
        <f t="shared" si="0"/>
        <v>12397509.279999999</v>
      </c>
      <c r="J27" s="193"/>
    </row>
    <row r="28" spans="1:10" ht="15" customHeight="1">
      <c r="A28" s="181" t="s">
        <v>306</v>
      </c>
      <c r="B28" s="193">
        <v>16261713.140000001</v>
      </c>
      <c r="C28" s="193">
        <v>0</v>
      </c>
      <c r="D28" s="193">
        <v>0</v>
      </c>
      <c r="E28" s="206">
        <v>0</v>
      </c>
      <c r="F28" s="206">
        <v>0</v>
      </c>
      <c r="G28" s="206">
        <v>16261713.140000001</v>
      </c>
      <c r="H28" s="206">
        <v>0</v>
      </c>
      <c r="I28" s="193">
        <f t="shared" si="0"/>
        <v>16261713.140000001</v>
      </c>
      <c r="J28" s="193"/>
    </row>
    <row r="29" spans="1:10" ht="15" customHeight="1">
      <c r="A29" s="181" t="s">
        <v>307</v>
      </c>
      <c r="B29" s="193">
        <v>73735989.390000001</v>
      </c>
      <c r="C29" s="193">
        <v>0</v>
      </c>
      <c r="D29" s="193">
        <v>0</v>
      </c>
      <c r="E29" s="206">
        <v>0</v>
      </c>
      <c r="F29" s="206">
        <v>0</v>
      </c>
      <c r="G29" s="206">
        <v>73735989.390000001</v>
      </c>
      <c r="H29" s="206">
        <v>0</v>
      </c>
      <c r="I29" s="193">
        <f>+B29</f>
        <v>73735989.390000001</v>
      </c>
      <c r="J29" s="193"/>
    </row>
    <row r="30" spans="1:10" ht="15" customHeight="1">
      <c r="A30" s="181" t="s">
        <v>308</v>
      </c>
      <c r="B30" s="193">
        <v>0</v>
      </c>
      <c r="C30" s="193">
        <v>1483558.04</v>
      </c>
      <c r="D30" s="193">
        <v>0</v>
      </c>
      <c r="E30" s="206">
        <v>0</v>
      </c>
      <c r="F30" s="206">
        <v>0</v>
      </c>
      <c r="G30" s="206">
        <v>0</v>
      </c>
      <c r="H30" s="206">
        <v>1483558.04</v>
      </c>
      <c r="I30" s="193">
        <f t="shared" si="0"/>
        <v>1483558.04</v>
      </c>
      <c r="J30" s="193"/>
    </row>
    <row r="31" spans="1:10" ht="15" customHeight="1">
      <c r="A31" s="181" t="s">
        <v>309</v>
      </c>
      <c r="B31" s="193">
        <v>0</v>
      </c>
      <c r="C31" s="193">
        <v>2659479.77</v>
      </c>
      <c r="D31" s="193">
        <v>0</v>
      </c>
      <c r="E31" s="206">
        <v>0</v>
      </c>
      <c r="F31" s="206">
        <v>0</v>
      </c>
      <c r="G31" s="206">
        <v>0</v>
      </c>
      <c r="H31" s="206">
        <v>2659479.77</v>
      </c>
      <c r="I31" s="193">
        <f t="shared" si="0"/>
        <v>2659479.77</v>
      </c>
      <c r="J31" s="193"/>
    </row>
    <row r="32" spans="1:10" ht="15" customHeight="1">
      <c r="A32" s="181" t="s">
        <v>310</v>
      </c>
      <c r="B32" s="193">
        <v>0</v>
      </c>
      <c r="C32" s="193">
        <v>980178</v>
      </c>
      <c r="D32" s="193">
        <v>0</v>
      </c>
      <c r="E32" s="206">
        <v>0</v>
      </c>
      <c r="F32" s="206">
        <v>0</v>
      </c>
      <c r="G32" s="206">
        <v>0</v>
      </c>
      <c r="H32" s="206">
        <v>980178</v>
      </c>
      <c r="I32" s="193">
        <f t="shared" si="0"/>
        <v>980178</v>
      </c>
      <c r="J32" s="193"/>
    </row>
    <row r="33" spans="1:10" ht="15" customHeight="1">
      <c r="A33" s="181" t="s">
        <v>311</v>
      </c>
      <c r="B33" s="193">
        <v>0</v>
      </c>
      <c r="C33" s="193">
        <v>7309058.8099999996</v>
      </c>
      <c r="D33" s="193">
        <v>0</v>
      </c>
      <c r="E33" s="206">
        <v>0</v>
      </c>
      <c r="F33" s="206">
        <v>0</v>
      </c>
      <c r="G33" s="206">
        <v>0</v>
      </c>
      <c r="H33" s="206">
        <v>7309058.8099999996</v>
      </c>
      <c r="I33" s="193">
        <f t="shared" si="0"/>
        <v>7309058.8099999996</v>
      </c>
      <c r="J33" s="193"/>
    </row>
    <row r="34" spans="1:10" ht="13.5" customHeight="1">
      <c r="A34" s="198" t="s">
        <v>312</v>
      </c>
      <c r="B34" s="193">
        <v>0</v>
      </c>
      <c r="C34" s="193">
        <v>58304467.960000001</v>
      </c>
      <c r="D34" s="193">
        <v>0</v>
      </c>
      <c r="E34" s="206">
        <v>0</v>
      </c>
      <c r="F34" s="206">
        <v>0</v>
      </c>
      <c r="G34" s="206">
        <v>0</v>
      </c>
      <c r="H34" s="206">
        <v>58304467.960000001</v>
      </c>
      <c r="I34" s="193">
        <f t="shared" si="0"/>
        <v>58304467.960000001</v>
      </c>
      <c r="J34" s="193"/>
    </row>
    <row r="35" spans="1:10" ht="12" customHeight="1">
      <c r="A35" s="199" t="s">
        <v>313</v>
      </c>
      <c r="B35" s="194">
        <v>105546078.08</v>
      </c>
      <c r="C35" s="194">
        <v>70736742.579999998</v>
      </c>
      <c r="D35" s="194">
        <v>0</v>
      </c>
      <c r="E35" s="209">
        <v>0</v>
      </c>
      <c r="F35" s="209">
        <v>0</v>
      </c>
      <c r="G35" s="209">
        <v>105546078.08</v>
      </c>
      <c r="H35" s="209">
        <v>70736742.579999998</v>
      </c>
      <c r="I35" s="194">
        <f t="shared" ref="I35" si="2">SUM(I25:I34)</f>
        <v>176282820.66</v>
      </c>
      <c r="J35" s="73"/>
    </row>
    <row r="36" spans="1:10" ht="15" customHeight="1" thickBot="1">
      <c r="A36" s="200" t="s">
        <v>281</v>
      </c>
      <c r="B36" s="204">
        <v>2112063528.0699999</v>
      </c>
      <c r="C36" s="204">
        <v>974277721.57000005</v>
      </c>
      <c r="D36" s="204">
        <v>0</v>
      </c>
      <c r="E36" s="210">
        <v>0</v>
      </c>
      <c r="F36" s="210">
        <v>0</v>
      </c>
      <c r="G36" s="210">
        <v>2112063528.0699999</v>
      </c>
      <c r="H36" s="210">
        <v>974277721.57000005</v>
      </c>
      <c r="I36" s="204">
        <f>G36+H36</f>
        <v>3086341249.6399999</v>
      </c>
      <c r="J36" s="73"/>
    </row>
    <row r="37" spans="1:10" ht="6" customHeight="1" thickTop="1">
      <c r="A37" s="184"/>
      <c r="B37" s="196"/>
      <c r="C37" s="196"/>
      <c r="D37" s="196"/>
      <c r="E37"/>
      <c r="F37"/>
      <c r="G37"/>
      <c r="H37"/>
      <c r="I37" s="196">
        <f t="shared" ref="I37:I100" si="3">G37+H37</f>
        <v>0</v>
      </c>
      <c r="J37" s="196"/>
    </row>
    <row r="38" spans="1:10" ht="12" customHeight="1">
      <c r="A38" s="183" t="s">
        <v>282</v>
      </c>
      <c r="B38" s="193"/>
      <c r="C38" s="193"/>
      <c r="D38" s="193"/>
      <c r="E38"/>
      <c r="F38"/>
      <c r="G38"/>
      <c r="H38"/>
      <c r="I38" s="193"/>
      <c r="J38" s="193"/>
    </row>
    <row r="39" spans="1:10" ht="12.75" customHeight="1">
      <c r="A39" s="182" t="s">
        <v>314</v>
      </c>
      <c r="B39" s="193"/>
      <c r="C39" s="193"/>
      <c r="D39" s="193"/>
      <c r="E39"/>
      <c r="F39"/>
      <c r="G39"/>
      <c r="H39"/>
      <c r="I39" s="193"/>
      <c r="J39" s="193"/>
    </row>
    <row r="40" spans="1:10" ht="15" customHeight="1">
      <c r="A40" s="181" t="s">
        <v>315</v>
      </c>
      <c r="B40" s="193">
        <v>79827919.209999993</v>
      </c>
      <c r="C40" s="193">
        <v>0</v>
      </c>
      <c r="D40" s="193">
        <v>0</v>
      </c>
      <c r="E40" s="206">
        <v>0</v>
      </c>
      <c r="F40" s="206">
        <v>0</v>
      </c>
      <c r="G40" s="206">
        <v>79827919.209999993</v>
      </c>
      <c r="H40" s="206">
        <v>0</v>
      </c>
      <c r="I40" s="193">
        <f t="shared" si="3"/>
        <v>79827919.209999993</v>
      </c>
      <c r="J40" s="193"/>
    </row>
    <row r="41" spans="1:10" ht="15" customHeight="1">
      <c r="A41" s="198" t="s">
        <v>316</v>
      </c>
      <c r="B41" s="193">
        <v>156245863.209999</v>
      </c>
      <c r="C41" s="193">
        <v>0</v>
      </c>
      <c r="D41" s="193">
        <v>0</v>
      </c>
      <c r="E41" s="206">
        <v>0</v>
      </c>
      <c r="F41" s="206">
        <v>0</v>
      </c>
      <c r="G41" s="206">
        <v>156245863.209999</v>
      </c>
      <c r="H41" s="206">
        <v>0</v>
      </c>
      <c r="I41" s="193">
        <f t="shared" si="3"/>
        <v>156245863.209999</v>
      </c>
      <c r="J41" s="193"/>
    </row>
    <row r="42" spans="1:10" ht="15" customHeight="1">
      <c r="A42" s="181" t="s">
        <v>317</v>
      </c>
      <c r="B42" s="194">
        <v>236073782.41999999</v>
      </c>
      <c r="C42" s="194">
        <v>0</v>
      </c>
      <c r="D42" s="194">
        <v>0</v>
      </c>
      <c r="E42" s="209">
        <v>0</v>
      </c>
      <c r="F42" s="209">
        <v>0</v>
      </c>
      <c r="G42" s="209">
        <v>236073782.41999999</v>
      </c>
      <c r="H42" s="209">
        <v>0</v>
      </c>
      <c r="I42" s="194">
        <f t="shared" si="3"/>
        <v>236073782.41999999</v>
      </c>
      <c r="J42" s="197"/>
    </row>
    <row r="43" spans="1:10" ht="15" customHeight="1">
      <c r="A43" s="182" t="s">
        <v>318</v>
      </c>
      <c r="B43" s="193"/>
      <c r="C43" s="193"/>
      <c r="D43" s="193"/>
      <c r="E43"/>
      <c r="F43"/>
      <c r="G43"/>
      <c r="H43"/>
      <c r="I43" s="193"/>
      <c r="J43" s="193"/>
    </row>
    <row r="44" spans="1:10" ht="15" customHeight="1">
      <c r="A44" s="181" t="s">
        <v>319</v>
      </c>
      <c r="B44" s="193">
        <v>431286234.56999999</v>
      </c>
      <c r="C44" s="193">
        <v>0</v>
      </c>
      <c r="D44" s="193">
        <v>0</v>
      </c>
      <c r="E44" s="206">
        <v>0</v>
      </c>
      <c r="F44" s="206">
        <v>0</v>
      </c>
      <c r="G44" s="206">
        <v>431286234.56999999</v>
      </c>
      <c r="H44" s="206">
        <v>0</v>
      </c>
      <c r="I44" s="193">
        <f t="shared" si="3"/>
        <v>431286234.56999999</v>
      </c>
      <c r="J44" s="193"/>
    </row>
    <row r="45" spans="1:10" ht="15" customHeight="1">
      <c r="A45" s="181" t="s">
        <v>320</v>
      </c>
      <c r="B45" s="193">
        <v>-556805.35000000102</v>
      </c>
      <c r="C45" s="193">
        <v>0</v>
      </c>
      <c r="D45" s="193">
        <v>0</v>
      </c>
      <c r="E45" s="206">
        <v>0</v>
      </c>
      <c r="F45" s="206">
        <v>0</v>
      </c>
      <c r="G45" s="206">
        <v>-556805.35000000102</v>
      </c>
      <c r="H45" s="206">
        <v>0</v>
      </c>
      <c r="I45" s="193">
        <f t="shared" si="3"/>
        <v>-556805.35000000102</v>
      </c>
      <c r="J45" s="193"/>
    </row>
    <row r="46" spans="1:10" ht="15" customHeight="1">
      <c r="A46" s="181" t="s">
        <v>321</v>
      </c>
      <c r="B46" s="193">
        <v>0</v>
      </c>
      <c r="C46" s="193">
        <v>430801939.50999999</v>
      </c>
      <c r="D46" s="193">
        <v>0</v>
      </c>
      <c r="E46" s="206">
        <v>0</v>
      </c>
      <c r="F46" s="206">
        <v>0</v>
      </c>
      <c r="G46" s="206">
        <v>0</v>
      </c>
      <c r="H46" s="206">
        <v>430801939.50999999</v>
      </c>
      <c r="I46" s="193">
        <f t="shared" si="3"/>
        <v>430801939.50999999</v>
      </c>
      <c r="J46" s="193"/>
    </row>
    <row r="47" spans="1:10" ht="12" customHeight="1">
      <c r="A47" s="181" t="s">
        <v>322</v>
      </c>
      <c r="B47" s="193">
        <v>0</v>
      </c>
      <c r="C47" s="193">
        <v>62202.5</v>
      </c>
      <c r="D47" s="193">
        <v>0</v>
      </c>
      <c r="E47" s="206">
        <v>0</v>
      </c>
      <c r="F47" s="206">
        <v>0</v>
      </c>
      <c r="G47" s="206">
        <v>0</v>
      </c>
      <c r="H47" s="206">
        <v>62202.5</v>
      </c>
      <c r="I47" s="193">
        <f t="shared" si="3"/>
        <v>62202.5</v>
      </c>
      <c r="J47" s="193"/>
    </row>
    <row r="48" spans="1:10" ht="15" customHeight="1">
      <c r="A48" s="181" t="s">
        <v>323</v>
      </c>
      <c r="B48" s="193">
        <v>0</v>
      </c>
      <c r="C48" s="193">
        <v>3276068.4</v>
      </c>
      <c r="D48" s="193">
        <v>0</v>
      </c>
      <c r="E48" s="206">
        <v>0</v>
      </c>
      <c r="F48" s="206">
        <v>0</v>
      </c>
      <c r="G48" s="206">
        <v>0</v>
      </c>
      <c r="H48" s="206">
        <v>3276068.4</v>
      </c>
      <c r="I48" s="193">
        <f t="shared" si="3"/>
        <v>3276068.4</v>
      </c>
      <c r="J48" s="193"/>
    </row>
    <row r="49" spans="1:10" ht="15" customHeight="1">
      <c r="A49" s="181" t="s">
        <v>324</v>
      </c>
      <c r="B49" s="193">
        <v>0</v>
      </c>
      <c r="C49" s="193">
        <v>59121409.030000001</v>
      </c>
      <c r="D49" s="193">
        <v>0</v>
      </c>
      <c r="E49" s="206">
        <v>0</v>
      </c>
      <c r="F49" s="206">
        <v>0</v>
      </c>
      <c r="G49" s="206">
        <v>0</v>
      </c>
      <c r="H49" s="206">
        <v>59121409.030000001</v>
      </c>
      <c r="I49" s="193">
        <f t="shared" si="3"/>
        <v>59121409.030000001</v>
      </c>
      <c r="J49" s="193"/>
    </row>
    <row r="50" spans="1:10" ht="15" customHeight="1">
      <c r="A50" s="198" t="s">
        <v>325</v>
      </c>
      <c r="B50" s="193">
        <v>0</v>
      </c>
      <c r="C50" s="193">
        <v>-69443742.299999997</v>
      </c>
      <c r="D50" s="193">
        <v>0</v>
      </c>
      <c r="E50" s="206">
        <v>0</v>
      </c>
      <c r="F50" s="206">
        <v>0</v>
      </c>
      <c r="G50" s="206">
        <v>0</v>
      </c>
      <c r="H50" s="206">
        <v>-69443742.299999997</v>
      </c>
      <c r="I50" s="193">
        <f t="shared" si="3"/>
        <v>-69443742.299999997</v>
      </c>
      <c r="J50" s="193"/>
    </row>
    <row r="51" spans="1:10" ht="15" customHeight="1">
      <c r="A51" s="181" t="s">
        <v>326</v>
      </c>
      <c r="B51" s="194">
        <v>430729429.22000003</v>
      </c>
      <c r="C51" s="194">
        <v>423817877.13999897</v>
      </c>
      <c r="D51" s="194">
        <v>0</v>
      </c>
      <c r="E51" s="209">
        <v>0</v>
      </c>
      <c r="F51" s="209">
        <v>0</v>
      </c>
      <c r="G51" s="209">
        <v>430729429.22000003</v>
      </c>
      <c r="H51" s="209">
        <v>423817877.13999897</v>
      </c>
      <c r="I51" s="194">
        <f t="shared" si="3"/>
        <v>854547306.35999894</v>
      </c>
      <c r="J51" s="197"/>
    </row>
    <row r="52" spans="1:10" ht="13.5" customHeight="1">
      <c r="A52" s="182" t="s">
        <v>327</v>
      </c>
      <c r="B52" s="193"/>
      <c r="C52" s="193"/>
      <c r="D52" s="193"/>
      <c r="E52"/>
      <c r="F52"/>
      <c r="G52"/>
      <c r="H52"/>
      <c r="I52" s="193"/>
      <c r="J52" s="193"/>
    </row>
    <row r="53" spans="1:10" ht="15" customHeight="1">
      <c r="A53" s="198" t="s">
        <v>328</v>
      </c>
      <c r="B53" s="193">
        <v>108711572.559999</v>
      </c>
      <c r="C53" s="193">
        <v>0</v>
      </c>
      <c r="D53" s="193">
        <v>0</v>
      </c>
      <c r="E53" s="206">
        <v>0</v>
      </c>
      <c r="F53" s="206">
        <v>0</v>
      </c>
      <c r="G53" s="206">
        <v>108711572.559999</v>
      </c>
      <c r="H53" s="206">
        <v>0</v>
      </c>
      <c r="I53" s="193">
        <f t="shared" si="3"/>
        <v>108711572.559999</v>
      </c>
      <c r="J53" s="193"/>
    </row>
    <row r="54" spans="1:10" ht="15" customHeight="1">
      <c r="A54" s="181" t="s">
        <v>329</v>
      </c>
      <c r="B54" s="194">
        <v>108711572.559999</v>
      </c>
      <c r="C54" s="194">
        <v>0</v>
      </c>
      <c r="D54" s="194">
        <v>0</v>
      </c>
      <c r="E54" s="209">
        <v>0</v>
      </c>
      <c r="F54" s="209">
        <v>0</v>
      </c>
      <c r="G54" s="209">
        <v>108711572.559999</v>
      </c>
      <c r="H54" s="209">
        <v>0</v>
      </c>
      <c r="I54" s="194">
        <f t="shared" si="3"/>
        <v>108711572.559999</v>
      </c>
      <c r="J54" s="197"/>
    </row>
    <row r="55" spans="1:10" ht="15" customHeight="1">
      <c r="A55" s="182" t="s">
        <v>330</v>
      </c>
      <c r="B55" s="193"/>
      <c r="C55" s="193"/>
      <c r="D55" s="193"/>
      <c r="E55"/>
      <c r="F55"/>
      <c r="G55"/>
      <c r="H55"/>
      <c r="I55" s="193"/>
      <c r="J55" s="193"/>
    </row>
    <row r="56" spans="1:10" ht="15" customHeight="1">
      <c r="A56" s="198" t="s">
        <v>331</v>
      </c>
      <c r="B56" s="188">
        <v>-142747342.81</v>
      </c>
      <c r="C56" s="188">
        <v>0</v>
      </c>
      <c r="D56" s="188">
        <v>0</v>
      </c>
      <c r="E56" s="206">
        <v>0</v>
      </c>
      <c r="F56" s="206">
        <v>0</v>
      </c>
      <c r="G56" s="206">
        <v>-142747342.81</v>
      </c>
      <c r="H56" s="206">
        <v>0</v>
      </c>
      <c r="I56" s="188">
        <f t="shared" si="3"/>
        <v>-142747342.81</v>
      </c>
      <c r="J56" s="188"/>
    </row>
    <row r="57" spans="1:10" ht="15" customHeight="1">
      <c r="A57" s="198" t="s">
        <v>332</v>
      </c>
      <c r="B57" s="193">
        <v>-142747342.81</v>
      </c>
      <c r="C57" s="193">
        <v>0</v>
      </c>
      <c r="D57" s="193">
        <v>0</v>
      </c>
      <c r="E57" s="206">
        <v>0</v>
      </c>
      <c r="F57" s="206">
        <v>0</v>
      </c>
      <c r="G57" s="206">
        <v>-142747342.81</v>
      </c>
      <c r="H57" s="206">
        <v>0</v>
      </c>
      <c r="I57" s="193">
        <f t="shared" si="3"/>
        <v>-142747342.81</v>
      </c>
      <c r="J57" s="193"/>
    </row>
    <row r="58" spans="1:10" ht="15" customHeight="1">
      <c r="A58" s="183" t="s">
        <v>283</v>
      </c>
      <c r="B58" s="195">
        <v>632767441.38999999</v>
      </c>
      <c r="C58" s="195">
        <v>423817877.13999897</v>
      </c>
      <c r="D58" s="195">
        <v>0</v>
      </c>
      <c r="E58" s="210">
        <v>0</v>
      </c>
      <c r="F58" s="210">
        <v>0</v>
      </c>
      <c r="G58" s="210">
        <v>632767441.38999999</v>
      </c>
      <c r="H58" s="210">
        <v>423817877.13999897</v>
      </c>
      <c r="I58" s="195">
        <f t="shared" si="3"/>
        <v>1056585318.529999</v>
      </c>
      <c r="J58" s="215"/>
    </row>
    <row r="59" spans="1:10" ht="6" customHeight="1">
      <c r="A59" s="198"/>
      <c r="B59" s="188"/>
      <c r="C59" s="188"/>
      <c r="D59" s="188"/>
      <c r="E59" s="211"/>
      <c r="F59" s="211"/>
      <c r="G59" s="211"/>
      <c r="H59" s="211"/>
      <c r="I59" s="188"/>
      <c r="J59" s="188"/>
    </row>
    <row r="60" spans="1:10" ht="15" customHeight="1" thickBot="1">
      <c r="A60" s="200" t="s">
        <v>653</v>
      </c>
      <c r="B60" s="187">
        <v>1479296086.6800001</v>
      </c>
      <c r="C60" s="187">
        <v>550459844.42999899</v>
      </c>
      <c r="D60" s="187">
        <v>0</v>
      </c>
      <c r="E60" s="212">
        <v>0</v>
      </c>
      <c r="F60" s="212">
        <v>0</v>
      </c>
      <c r="G60" s="212">
        <v>1479296086.6800001</v>
      </c>
      <c r="H60" s="212">
        <v>550459844.42999899</v>
      </c>
      <c r="I60" s="187">
        <f t="shared" si="3"/>
        <v>2029755931.1099992</v>
      </c>
      <c r="J60" s="187"/>
    </row>
    <row r="61" spans="1:10" ht="6" customHeight="1" thickTop="1">
      <c r="A61" s="181"/>
      <c r="B61" s="193"/>
      <c r="C61" s="193"/>
      <c r="D61" s="193"/>
      <c r="E61"/>
      <c r="F61"/>
      <c r="G61"/>
      <c r="H61"/>
      <c r="I61" s="193">
        <f t="shared" si="3"/>
        <v>0</v>
      </c>
      <c r="J61" s="193"/>
    </row>
    <row r="62" spans="1:10" ht="15" customHeight="1">
      <c r="A62" s="183" t="s">
        <v>654</v>
      </c>
      <c r="B62" s="193"/>
      <c r="C62" s="193"/>
      <c r="D62" s="193"/>
      <c r="E62"/>
      <c r="F62"/>
      <c r="G62"/>
      <c r="H62"/>
      <c r="I62" s="193"/>
      <c r="J62" s="193"/>
    </row>
    <row r="63" spans="1:10" ht="12.75" customHeight="1">
      <c r="A63" s="181" t="s">
        <v>333</v>
      </c>
      <c r="B63" s="193"/>
      <c r="C63" s="193"/>
      <c r="D63" s="193"/>
      <c r="E63"/>
      <c r="F63"/>
      <c r="G63"/>
      <c r="H63"/>
      <c r="I63" s="193"/>
      <c r="J63" s="193"/>
    </row>
    <row r="64" spans="1:10" ht="12.75" customHeight="1">
      <c r="A64" s="182" t="s">
        <v>334</v>
      </c>
      <c r="B64" s="193"/>
      <c r="C64" s="193"/>
      <c r="D64" s="193"/>
      <c r="E64"/>
      <c r="F64"/>
      <c r="G64"/>
      <c r="H64"/>
      <c r="I64" s="193"/>
      <c r="J64" s="193"/>
    </row>
    <row r="65" spans="1:10" ht="15" customHeight="1">
      <c r="A65" s="181" t="s">
        <v>335</v>
      </c>
      <c r="B65" s="193">
        <v>1945217.0999999901</v>
      </c>
      <c r="C65" s="193">
        <v>0</v>
      </c>
      <c r="D65" s="193">
        <v>0</v>
      </c>
      <c r="E65" s="206">
        <v>0</v>
      </c>
      <c r="F65" s="206">
        <v>0</v>
      </c>
      <c r="G65" s="206">
        <v>1945217.0999999901</v>
      </c>
      <c r="H65" s="206">
        <v>0</v>
      </c>
      <c r="I65" s="193">
        <f t="shared" si="3"/>
        <v>1945217.0999999901</v>
      </c>
      <c r="J65" s="193"/>
    </row>
    <row r="66" spans="1:10" ht="15" customHeight="1">
      <c r="A66" s="181" t="s">
        <v>336</v>
      </c>
      <c r="B66" s="193">
        <v>8794974.6899999995</v>
      </c>
      <c r="C66" s="193">
        <v>0</v>
      </c>
      <c r="D66" s="193">
        <v>0</v>
      </c>
      <c r="E66" s="206">
        <v>0</v>
      </c>
      <c r="F66" s="206">
        <v>0</v>
      </c>
      <c r="G66" s="206">
        <v>8794974.6899999995</v>
      </c>
      <c r="H66" s="206">
        <v>0</v>
      </c>
      <c r="I66" s="193">
        <f t="shared" si="3"/>
        <v>8794974.6899999995</v>
      </c>
      <c r="J66" s="193"/>
    </row>
    <row r="67" spans="1:10" ht="15" customHeight="1">
      <c r="A67" s="181" t="s">
        <v>337</v>
      </c>
      <c r="B67" s="193">
        <v>2065977.77</v>
      </c>
      <c r="C67" s="193">
        <v>0</v>
      </c>
      <c r="D67" s="193">
        <v>0</v>
      </c>
      <c r="E67" s="206">
        <v>0</v>
      </c>
      <c r="F67" s="206">
        <v>0</v>
      </c>
      <c r="G67" s="206">
        <v>2065977.77</v>
      </c>
      <c r="H67" s="206">
        <v>0</v>
      </c>
      <c r="I67" s="193">
        <f t="shared" si="3"/>
        <v>2065977.77</v>
      </c>
      <c r="J67" s="193"/>
    </row>
    <row r="68" spans="1:10" ht="15" customHeight="1">
      <c r="A68" s="181" t="s">
        <v>338</v>
      </c>
      <c r="B68" s="193">
        <v>2494107.06</v>
      </c>
      <c r="C68" s="193">
        <v>0</v>
      </c>
      <c r="D68" s="193">
        <v>0</v>
      </c>
      <c r="E68" s="206">
        <v>0</v>
      </c>
      <c r="F68" s="206">
        <v>0</v>
      </c>
      <c r="G68" s="206">
        <v>2494107.06</v>
      </c>
      <c r="H68" s="206">
        <v>0</v>
      </c>
      <c r="I68" s="193">
        <f t="shared" si="3"/>
        <v>2494107.06</v>
      </c>
      <c r="J68" s="193"/>
    </row>
    <row r="69" spans="1:10" ht="15" customHeight="1">
      <c r="A69" s="181" t="s">
        <v>339</v>
      </c>
      <c r="B69" s="193">
        <v>104350.9</v>
      </c>
      <c r="C69" s="193">
        <v>0</v>
      </c>
      <c r="D69" s="193">
        <v>0</v>
      </c>
      <c r="E69" s="206">
        <v>0</v>
      </c>
      <c r="F69" s="206">
        <v>0</v>
      </c>
      <c r="G69" s="206">
        <v>104350.9</v>
      </c>
      <c r="H69" s="206">
        <v>0</v>
      </c>
      <c r="I69" s="193">
        <f t="shared" si="3"/>
        <v>104350.9</v>
      </c>
      <c r="J69" s="193"/>
    </row>
    <row r="70" spans="1:10" ht="15" customHeight="1">
      <c r="A70" s="181" t="s">
        <v>340</v>
      </c>
      <c r="B70" s="193">
        <v>1992582.85</v>
      </c>
      <c r="C70" s="193">
        <v>0</v>
      </c>
      <c r="D70" s="193">
        <v>0</v>
      </c>
      <c r="E70" s="206">
        <v>0</v>
      </c>
      <c r="F70" s="206">
        <v>0</v>
      </c>
      <c r="G70" s="206">
        <v>1992582.85</v>
      </c>
      <c r="H70" s="206">
        <v>0</v>
      </c>
      <c r="I70" s="193">
        <f t="shared" si="3"/>
        <v>1992582.85</v>
      </c>
      <c r="J70" s="193"/>
    </row>
    <row r="71" spans="1:10" ht="15" customHeight="1">
      <c r="A71" s="181" t="s">
        <v>341</v>
      </c>
      <c r="B71" s="193">
        <v>3296752.03</v>
      </c>
      <c r="C71" s="193">
        <v>0</v>
      </c>
      <c r="D71" s="193">
        <v>0</v>
      </c>
      <c r="E71" s="206">
        <v>0</v>
      </c>
      <c r="F71" s="206">
        <v>0</v>
      </c>
      <c r="G71" s="206">
        <v>3296752.03</v>
      </c>
      <c r="H71" s="206">
        <v>0</v>
      </c>
      <c r="I71" s="193">
        <f t="shared" si="3"/>
        <v>3296752.03</v>
      </c>
      <c r="J71" s="193"/>
    </row>
    <row r="72" spans="1:10" ht="15" customHeight="1">
      <c r="A72" s="181" t="s">
        <v>342</v>
      </c>
      <c r="B72" s="193">
        <v>14282757.130000001</v>
      </c>
      <c r="C72" s="193">
        <v>0</v>
      </c>
      <c r="D72" s="193">
        <v>0</v>
      </c>
      <c r="E72" s="206">
        <v>0</v>
      </c>
      <c r="F72" s="206">
        <v>0</v>
      </c>
      <c r="G72" s="206">
        <v>14282757.130000001</v>
      </c>
      <c r="H72" s="206">
        <v>0</v>
      </c>
      <c r="I72" s="193">
        <f t="shared" si="3"/>
        <v>14282757.130000001</v>
      </c>
      <c r="J72" s="193"/>
    </row>
    <row r="73" spans="1:10" ht="15" customHeight="1">
      <c r="A73" s="181" t="s">
        <v>343</v>
      </c>
      <c r="B73" s="193">
        <v>4889138.8600000003</v>
      </c>
      <c r="C73" s="193">
        <v>0</v>
      </c>
      <c r="D73" s="193">
        <v>0</v>
      </c>
      <c r="E73" s="206">
        <v>0</v>
      </c>
      <c r="F73" s="206">
        <v>0</v>
      </c>
      <c r="G73" s="206">
        <v>4889138.8600000003</v>
      </c>
      <c r="H73" s="206">
        <v>0</v>
      </c>
      <c r="I73" s="193">
        <f t="shared" si="3"/>
        <v>4889138.8600000003</v>
      </c>
      <c r="J73" s="193"/>
    </row>
    <row r="74" spans="1:10" ht="15" customHeight="1">
      <c r="A74" s="181" t="s">
        <v>344</v>
      </c>
      <c r="B74" s="193">
        <v>2492792.62</v>
      </c>
      <c r="C74" s="193">
        <v>0</v>
      </c>
      <c r="D74" s="193">
        <v>0</v>
      </c>
      <c r="E74" s="206">
        <v>0</v>
      </c>
      <c r="F74" s="206">
        <v>0</v>
      </c>
      <c r="G74" s="206">
        <v>2492792.62</v>
      </c>
      <c r="H74" s="206">
        <v>0</v>
      </c>
      <c r="I74" s="193">
        <f t="shared" si="3"/>
        <v>2492792.62</v>
      </c>
      <c r="J74" s="193"/>
    </row>
    <row r="75" spans="1:10" ht="15" customHeight="1">
      <c r="A75" s="181" t="s">
        <v>345</v>
      </c>
      <c r="B75" s="193">
        <v>1501447.56</v>
      </c>
      <c r="C75" s="193">
        <v>0</v>
      </c>
      <c r="D75" s="193">
        <v>0</v>
      </c>
      <c r="E75" s="206">
        <v>0</v>
      </c>
      <c r="F75" s="206">
        <v>0</v>
      </c>
      <c r="G75" s="206">
        <v>1501447.56</v>
      </c>
      <c r="H75" s="206">
        <v>0</v>
      </c>
      <c r="I75" s="193">
        <f t="shared" si="3"/>
        <v>1501447.56</v>
      </c>
      <c r="J75" s="193"/>
    </row>
    <row r="76" spans="1:10" ht="15" customHeight="1">
      <c r="A76" s="181" t="s">
        <v>346</v>
      </c>
      <c r="B76" s="193">
        <v>0</v>
      </c>
      <c r="C76" s="193">
        <v>0</v>
      </c>
      <c r="D76" s="193">
        <v>0</v>
      </c>
      <c r="E76" s="206">
        <v>0</v>
      </c>
      <c r="F76" s="206">
        <v>0</v>
      </c>
      <c r="G76" s="206">
        <v>0</v>
      </c>
      <c r="H76" s="206">
        <v>0</v>
      </c>
      <c r="I76" s="193">
        <f t="shared" si="3"/>
        <v>0</v>
      </c>
      <c r="J76" s="193"/>
    </row>
    <row r="77" spans="1:10" ht="15" customHeight="1">
      <c r="A77" s="181" t="s">
        <v>347</v>
      </c>
      <c r="B77" s="193">
        <v>3945394.43</v>
      </c>
      <c r="C77" s="193">
        <v>0</v>
      </c>
      <c r="D77" s="193">
        <v>0</v>
      </c>
      <c r="E77" s="206">
        <v>0</v>
      </c>
      <c r="F77" s="206">
        <v>0</v>
      </c>
      <c r="G77" s="206">
        <v>3945394.43</v>
      </c>
      <c r="H77" s="206">
        <v>0</v>
      </c>
      <c r="I77" s="193">
        <f t="shared" si="3"/>
        <v>3945394.43</v>
      </c>
      <c r="J77" s="193"/>
    </row>
    <row r="78" spans="1:10" ht="15" customHeight="1">
      <c r="A78" s="181" t="s">
        <v>348</v>
      </c>
      <c r="B78" s="193">
        <v>437270.02999999898</v>
      </c>
      <c r="C78" s="193">
        <v>0</v>
      </c>
      <c r="D78" s="193">
        <v>0</v>
      </c>
      <c r="E78" s="206">
        <v>0</v>
      </c>
      <c r="F78" s="206">
        <v>0</v>
      </c>
      <c r="G78" s="206">
        <v>437270.02999999898</v>
      </c>
      <c r="H78" s="206">
        <v>0</v>
      </c>
      <c r="I78" s="193">
        <f t="shared" si="3"/>
        <v>437270.02999999898</v>
      </c>
      <c r="J78" s="193"/>
    </row>
    <row r="79" spans="1:10" ht="15" customHeight="1">
      <c r="A79" s="181" t="s">
        <v>349</v>
      </c>
      <c r="B79" s="193">
        <v>2804181.14</v>
      </c>
      <c r="C79" s="193">
        <v>0</v>
      </c>
      <c r="D79" s="193">
        <v>0</v>
      </c>
      <c r="E79" s="206">
        <v>0</v>
      </c>
      <c r="F79" s="206">
        <v>0</v>
      </c>
      <c r="G79" s="206">
        <v>2804181.14</v>
      </c>
      <c r="H79" s="206">
        <v>0</v>
      </c>
      <c r="I79" s="193">
        <f t="shared" si="3"/>
        <v>2804181.14</v>
      </c>
      <c r="J79" s="193"/>
    </row>
    <row r="80" spans="1:10" ht="15" customHeight="1">
      <c r="A80" s="181" t="s">
        <v>350</v>
      </c>
      <c r="B80" s="193">
        <v>0</v>
      </c>
      <c r="C80" s="193">
        <v>0</v>
      </c>
      <c r="D80" s="193">
        <v>0</v>
      </c>
      <c r="E80" s="206">
        <v>0</v>
      </c>
      <c r="F80" s="206">
        <v>0</v>
      </c>
      <c r="G80" s="206">
        <v>0</v>
      </c>
      <c r="H80" s="206">
        <v>0</v>
      </c>
      <c r="I80" s="193">
        <f t="shared" si="3"/>
        <v>0</v>
      </c>
      <c r="J80" s="193"/>
    </row>
    <row r="81" spans="1:10" ht="15" customHeight="1">
      <c r="A81" s="181" t="s">
        <v>351</v>
      </c>
      <c r="B81" s="193">
        <v>0</v>
      </c>
      <c r="C81" s="193">
        <v>0</v>
      </c>
      <c r="D81" s="193">
        <v>0</v>
      </c>
      <c r="E81" s="206">
        <v>0</v>
      </c>
      <c r="F81" s="206">
        <v>0</v>
      </c>
      <c r="G81" s="206">
        <v>0</v>
      </c>
      <c r="H81" s="206">
        <v>0</v>
      </c>
      <c r="I81" s="193">
        <f t="shared" si="3"/>
        <v>0</v>
      </c>
      <c r="J81" s="193"/>
    </row>
    <row r="82" spans="1:10" ht="15" customHeight="1">
      <c r="A82" s="181" t="s">
        <v>352</v>
      </c>
      <c r="B82" s="193">
        <v>750358.35</v>
      </c>
      <c r="C82" s="193">
        <v>0</v>
      </c>
      <c r="D82" s="193">
        <v>0</v>
      </c>
      <c r="E82" s="206">
        <v>0</v>
      </c>
      <c r="F82" s="206">
        <v>0</v>
      </c>
      <c r="G82" s="206">
        <v>750358.35</v>
      </c>
      <c r="H82" s="206">
        <v>0</v>
      </c>
      <c r="I82" s="193">
        <f t="shared" si="3"/>
        <v>750358.35</v>
      </c>
      <c r="J82" s="193"/>
    </row>
    <row r="83" spans="1:10" ht="15" customHeight="1">
      <c r="A83" s="181" t="s">
        <v>353</v>
      </c>
      <c r="B83" s="193">
        <v>470009.89</v>
      </c>
      <c r="C83" s="193">
        <v>0</v>
      </c>
      <c r="D83" s="193">
        <v>0</v>
      </c>
      <c r="E83" s="206">
        <v>0</v>
      </c>
      <c r="F83" s="206">
        <v>0</v>
      </c>
      <c r="G83" s="206">
        <v>470009.89</v>
      </c>
      <c r="H83" s="206">
        <v>0</v>
      </c>
      <c r="I83" s="193">
        <f t="shared" si="3"/>
        <v>470009.89</v>
      </c>
      <c r="J83" s="193"/>
    </row>
    <row r="84" spans="1:10" ht="15" customHeight="1">
      <c r="A84" s="181" t="s">
        <v>355</v>
      </c>
      <c r="B84" s="193">
        <v>987515.45999999903</v>
      </c>
      <c r="C84" s="193">
        <v>0</v>
      </c>
      <c r="D84" s="193">
        <v>0</v>
      </c>
      <c r="E84" s="206">
        <v>0</v>
      </c>
      <c r="F84" s="206">
        <v>0</v>
      </c>
      <c r="G84" s="206">
        <v>987515.45999999903</v>
      </c>
      <c r="H84" s="206">
        <v>0</v>
      </c>
      <c r="I84" s="193">
        <f t="shared" si="3"/>
        <v>987515.45999999903</v>
      </c>
      <c r="J84" s="193"/>
    </row>
    <row r="85" spans="1:10" ht="15" customHeight="1">
      <c r="A85" s="181" t="s">
        <v>356</v>
      </c>
      <c r="B85" s="193">
        <v>5191032.43</v>
      </c>
      <c r="C85" s="193">
        <v>0</v>
      </c>
      <c r="D85" s="193">
        <v>0</v>
      </c>
      <c r="E85" s="206">
        <v>0</v>
      </c>
      <c r="F85" s="206">
        <v>0</v>
      </c>
      <c r="G85" s="206">
        <v>5191032.43</v>
      </c>
      <c r="H85" s="206">
        <v>0</v>
      </c>
      <c r="I85" s="193">
        <f t="shared" si="3"/>
        <v>5191032.43</v>
      </c>
      <c r="J85" s="193"/>
    </row>
    <row r="86" spans="1:10" ht="15" customHeight="1">
      <c r="A86" s="181" t="s">
        <v>357</v>
      </c>
      <c r="B86" s="193">
        <v>3809622.52</v>
      </c>
      <c r="C86" s="193">
        <v>0</v>
      </c>
      <c r="D86" s="193">
        <v>0</v>
      </c>
      <c r="E86" s="206">
        <v>0</v>
      </c>
      <c r="F86" s="206">
        <v>0</v>
      </c>
      <c r="G86" s="206">
        <v>3809622.52</v>
      </c>
      <c r="H86" s="206">
        <v>0</v>
      </c>
      <c r="I86" s="193">
        <f t="shared" si="3"/>
        <v>3809622.52</v>
      </c>
      <c r="J86" s="193"/>
    </row>
    <row r="87" spans="1:10" ht="15" customHeight="1">
      <c r="A87" s="181" t="s">
        <v>358</v>
      </c>
      <c r="B87" s="193">
        <v>9847261.4199999999</v>
      </c>
      <c r="C87" s="193">
        <v>0</v>
      </c>
      <c r="D87" s="193">
        <v>0</v>
      </c>
      <c r="E87" s="206">
        <v>0</v>
      </c>
      <c r="F87" s="206">
        <v>0</v>
      </c>
      <c r="G87" s="206">
        <v>9847261.4199999999</v>
      </c>
      <c r="H87" s="206">
        <v>0</v>
      </c>
      <c r="I87" s="193">
        <f t="shared" si="3"/>
        <v>9847261.4199999999</v>
      </c>
      <c r="J87" s="193"/>
    </row>
    <row r="88" spans="1:10" ht="15" customHeight="1">
      <c r="A88" s="181" t="s">
        <v>359</v>
      </c>
      <c r="B88" s="193">
        <v>4659948.9399999902</v>
      </c>
      <c r="C88" s="193">
        <v>0</v>
      </c>
      <c r="D88" s="193">
        <v>0</v>
      </c>
      <c r="E88" s="206">
        <v>0</v>
      </c>
      <c r="F88" s="206">
        <v>0</v>
      </c>
      <c r="G88" s="206">
        <v>4659948.9399999902</v>
      </c>
      <c r="H88" s="206">
        <v>0</v>
      </c>
      <c r="I88" s="193">
        <f t="shared" si="3"/>
        <v>4659948.9399999902</v>
      </c>
      <c r="J88" s="193"/>
    </row>
    <row r="89" spans="1:10" ht="15" customHeight="1">
      <c r="A89" s="181" t="s">
        <v>360</v>
      </c>
      <c r="B89" s="193">
        <v>7357476.71</v>
      </c>
      <c r="C89" s="193">
        <v>0</v>
      </c>
      <c r="D89" s="193">
        <v>0</v>
      </c>
      <c r="E89" s="206">
        <v>0</v>
      </c>
      <c r="F89" s="206">
        <v>0</v>
      </c>
      <c r="G89" s="206">
        <v>7357476.71</v>
      </c>
      <c r="H89" s="206">
        <v>0</v>
      </c>
      <c r="I89" s="193">
        <f t="shared" si="3"/>
        <v>7357476.71</v>
      </c>
      <c r="J89" s="193"/>
    </row>
    <row r="90" spans="1:10" ht="15" customHeight="1">
      <c r="A90" s="181" t="s">
        <v>361</v>
      </c>
      <c r="B90" s="193">
        <v>782911.44</v>
      </c>
      <c r="C90" s="193">
        <v>0</v>
      </c>
      <c r="D90" s="193">
        <v>0</v>
      </c>
      <c r="E90" s="206">
        <v>0</v>
      </c>
      <c r="F90" s="206">
        <v>0</v>
      </c>
      <c r="G90" s="206">
        <v>782911.44</v>
      </c>
      <c r="H90" s="206">
        <v>0</v>
      </c>
      <c r="I90" s="193">
        <f t="shared" si="3"/>
        <v>782911.44</v>
      </c>
      <c r="J90" s="193"/>
    </row>
    <row r="91" spans="1:10" ht="15" customHeight="1">
      <c r="A91" s="181" t="s">
        <v>362</v>
      </c>
      <c r="B91" s="193">
        <v>524743.62</v>
      </c>
      <c r="C91" s="193">
        <v>0</v>
      </c>
      <c r="D91" s="193">
        <v>0</v>
      </c>
      <c r="E91" s="206">
        <v>0</v>
      </c>
      <c r="F91" s="206">
        <v>0</v>
      </c>
      <c r="G91" s="206">
        <v>524743.62</v>
      </c>
      <c r="H91" s="206">
        <v>0</v>
      </c>
      <c r="I91" s="193">
        <f t="shared" si="3"/>
        <v>524743.62</v>
      </c>
      <c r="J91" s="193"/>
    </row>
    <row r="92" spans="1:10" ht="15" customHeight="1">
      <c r="A92" s="181" t="s">
        <v>363</v>
      </c>
      <c r="B92" s="193">
        <v>25006408.170000002</v>
      </c>
      <c r="C92" s="193">
        <v>0</v>
      </c>
      <c r="D92" s="193">
        <v>0</v>
      </c>
      <c r="E92" s="206">
        <v>0</v>
      </c>
      <c r="F92" s="206">
        <v>0</v>
      </c>
      <c r="G92" s="206">
        <v>25006408.170000002</v>
      </c>
      <c r="H92" s="206">
        <v>0</v>
      </c>
      <c r="I92" s="193">
        <f t="shared" si="3"/>
        <v>25006408.170000002</v>
      </c>
      <c r="J92" s="193"/>
    </row>
    <row r="93" spans="1:10" ht="15" customHeight="1">
      <c r="A93" s="181" t="s">
        <v>364</v>
      </c>
      <c r="B93" s="193">
        <v>1082213.9099999999</v>
      </c>
      <c r="C93" s="193">
        <v>0</v>
      </c>
      <c r="D93" s="193">
        <v>0</v>
      </c>
      <c r="E93" s="206">
        <v>0</v>
      </c>
      <c r="F93" s="206">
        <v>0</v>
      </c>
      <c r="G93" s="206">
        <v>1082213.9099999999</v>
      </c>
      <c r="H93" s="206">
        <v>0</v>
      </c>
      <c r="I93" s="193">
        <f t="shared" si="3"/>
        <v>1082213.9099999999</v>
      </c>
      <c r="J93" s="193"/>
    </row>
    <row r="94" spans="1:10" ht="15" customHeight="1">
      <c r="A94" s="181" t="s">
        <v>365</v>
      </c>
      <c r="B94" s="193">
        <v>271714.55</v>
      </c>
      <c r="C94" s="193">
        <v>0</v>
      </c>
      <c r="D94" s="193">
        <v>0</v>
      </c>
      <c r="E94" s="206">
        <v>0</v>
      </c>
      <c r="F94" s="206">
        <v>0</v>
      </c>
      <c r="G94" s="206">
        <v>271714.55</v>
      </c>
      <c r="H94" s="206">
        <v>0</v>
      </c>
      <c r="I94" s="193">
        <f t="shared" si="3"/>
        <v>271714.55</v>
      </c>
      <c r="J94" s="193"/>
    </row>
    <row r="95" spans="1:10" ht="15" customHeight="1">
      <c r="A95" s="181" t="s">
        <v>366</v>
      </c>
      <c r="B95" s="193">
        <v>0</v>
      </c>
      <c r="C95" s="193">
        <v>0</v>
      </c>
      <c r="D95" s="193">
        <v>0</v>
      </c>
      <c r="E95" s="206">
        <v>0</v>
      </c>
      <c r="F95" s="206">
        <v>0</v>
      </c>
      <c r="G95" s="206">
        <v>0</v>
      </c>
      <c r="H95" s="206">
        <v>0</v>
      </c>
      <c r="I95" s="193">
        <f t="shared" si="3"/>
        <v>0</v>
      </c>
      <c r="J95" s="193"/>
    </row>
    <row r="96" spans="1:10" ht="15" customHeight="1">
      <c r="A96" s="181" t="s">
        <v>367</v>
      </c>
      <c r="B96" s="193">
        <v>0</v>
      </c>
      <c r="C96" s="193">
        <v>173556.06</v>
      </c>
      <c r="D96" s="193">
        <v>0</v>
      </c>
      <c r="E96" s="206">
        <v>0</v>
      </c>
      <c r="F96" s="206">
        <v>0</v>
      </c>
      <c r="G96" s="206">
        <v>0</v>
      </c>
      <c r="H96" s="206">
        <v>173556.06</v>
      </c>
      <c r="I96" s="193">
        <f t="shared" si="3"/>
        <v>173556.06</v>
      </c>
      <c r="J96" s="193"/>
    </row>
    <row r="97" spans="1:10" ht="15" customHeight="1">
      <c r="A97" s="181" t="s">
        <v>368</v>
      </c>
      <c r="B97" s="193">
        <v>0</v>
      </c>
      <c r="C97" s="193">
        <v>0</v>
      </c>
      <c r="D97" s="193">
        <v>0</v>
      </c>
      <c r="E97" s="206">
        <v>0</v>
      </c>
      <c r="F97" s="206">
        <v>0</v>
      </c>
      <c r="G97" s="206">
        <v>0</v>
      </c>
      <c r="H97" s="206">
        <v>0</v>
      </c>
      <c r="I97" s="193">
        <f t="shared" si="3"/>
        <v>0</v>
      </c>
      <c r="J97" s="193"/>
    </row>
    <row r="98" spans="1:10" ht="15" customHeight="1">
      <c r="A98" s="181" t="s">
        <v>369</v>
      </c>
      <c r="B98" s="193">
        <v>0</v>
      </c>
      <c r="C98" s="193">
        <v>0</v>
      </c>
      <c r="D98" s="193">
        <v>0</v>
      </c>
      <c r="E98" s="206">
        <v>0</v>
      </c>
      <c r="F98" s="206">
        <v>0</v>
      </c>
      <c r="G98" s="206">
        <v>0</v>
      </c>
      <c r="H98" s="206">
        <v>0</v>
      </c>
      <c r="I98" s="193">
        <f t="shared" si="3"/>
        <v>0</v>
      </c>
      <c r="J98" s="193"/>
    </row>
    <row r="99" spans="1:10" ht="15" customHeight="1">
      <c r="A99" s="181" t="s">
        <v>370</v>
      </c>
      <c r="B99" s="193">
        <v>0</v>
      </c>
      <c r="C99" s="193">
        <v>0</v>
      </c>
      <c r="D99" s="193">
        <v>0</v>
      </c>
      <c r="E99" s="206">
        <v>0</v>
      </c>
      <c r="F99" s="206">
        <v>0</v>
      </c>
      <c r="G99" s="206">
        <v>0</v>
      </c>
      <c r="H99" s="206">
        <v>0</v>
      </c>
      <c r="I99" s="193">
        <f t="shared" si="3"/>
        <v>0</v>
      </c>
      <c r="J99" s="193"/>
    </row>
    <row r="100" spans="1:10" ht="15" customHeight="1">
      <c r="A100" s="181" t="s">
        <v>371</v>
      </c>
      <c r="B100" s="193">
        <v>0</v>
      </c>
      <c r="C100" s="193">
        <v>409862.49999999901</v>
      </c>
      <c r="D100" s="193">
        <v>0</v>
      </c>
      <c r="E100" s="206">
        <v>0</v>
      </c>
      <c r="F100" s="206">
        <v>0</v>
      </c>
      <c r="G100" s="206">
        <v>0</v>
      </c>
      <c r="H100" s="206">
        <v>409862.49999999901</v>
      </c>
      <c r="I100" s="193">
        <f t="shared" si="3"/>
        <v>409862.49999999901</v>
      </c>
      <c r="J100" s="193"/>
    </row>
    <row r="101" spans="1:10" ht="15" customHeight="1">
      <c r="A101" s="181" t="s">
        <v>372</v>
      </c>
      <c r="B101" s="193">
        <v>0</v>
      </c>
      <c r="C101" s="193">
        <v>89880.36</v>
      </c>
      <c r="D101" s="193">
        <v>0</v>
      </c>
      <c r="E101" s="206">
        <v>0</v>
      </c>
      <c r="F101" s="206">
        <v>0</v>
      </c>
      <c r="G101" s="206">
        <v>0</v>
      </c>
      <c r="H101" s="206">
        <v>89880.36</v>
      </c>
      <c r="I101" s="193">
        <f t="shared" ref="I101:I164" si="4">G101+H101</f>
        <v>89880.36</v>
      </c>
      <c r="J101" s="193"/>
    </row>
    <row r="102" spans="1:10" ht="15" customHeight="1">
      <c r="A102" s="181" t="s">
        <v>373</v>
      </c>
      <c r="B102" s="193">
        <v>0</v>
      </c>
      <c r="C102" s="193">
        <v>-100424.51</v>
      </c>
      <c r="D102" s="193">
        <v>0</v>
      </c>
      <c r="E102" s="206">
        <v>0</v>
      </c>
      <c r="F102" s="206">
        <v>0</v>
      </c>
      <c r="G102" s="206">
        <v>0</v>
      </c>
      <c r="H102" s="206">
        <v>-100424.51</v>
      </c>
      <c r="I102" s="193">
        <f t="shared" si="4"/>
        <v>-100424.51</v>
      </c>
      <c r="J102" s="193"/>
    </row>
    <row r="103" spans="1:10" ht="15" customHeight="1">
      <c r="A103" s="181" t="s">
        <v>374</v>
      </c>
      <c r="B103" s="193">
        <v>0</v>
      </c>
      <c r="C103" s="193">
        <v>0</v>
      </c>
      <c r="D103" s="193">
        <v>0</v>
      </c>
      <c r="E103" s="206">
        <v>0</v>
      </c>
      <c r="F103" s="206">
        <v>0</v>
      </c>
      <c r="G103" s="206">
        <v>0</v>
      </c>
      <c r="H103" s="206">
        <v>0</v>
      </c>
      <c r="I103" s="193">
        <f t="shared" si="4"/>
        <v>0</v>
      </c>
      <c r="J103" s="193"/>
    </row>
    <row r="104" spans="1:10" ht="15" customHeight="1">
      <c r="A104" s="181" t="s">
        <v>375</v>
      </c>
      <c r="B104" s="193">
        <v>0</v>
      </c>
      <c r="C104" s="193">
        <v>214924.27</v>
      </c>
      <c r="D104" s="193">
        <v>0</v>
      </c>
      <c r="E104" s="206">
        <v>0</v>
      </c>
      <c r="F104" s="206">
        <v>0</v>
      </c>
      <c r="G104" s="206">
        <v>0</v>
      </c>
      <c r="H104" s="206">
        <v>214924.27</v>
      </c>
      <c r="I104" s="193">
        <f t="shared" si="4"/>
        <v>214924.27</v>
      </c>
      <c r="J104" s="193"/>
    </row>
    <row r="105" spans="1:10" ht="15" customHeight="1">
      <c r="A105" s="181" t="s">
        <v>376</v>
      </c>
      <c r="B105" s="193">
        <v>0</v>
      </c>
      <c r="C105" s="193">
        <v>0</v>
      </c>
      <c r="D105" s="193">
        <v>0</v>
      </c>
      <c r="E105" s="206">
        <v>0</v>
      </c>
      <c r="F105" s="206">
        <v>0</v>
      </c>
      <c r="G105" s="206">
        <v>0</v>
      </c>
      <c r="H105" s="206">
        <v>0</v>
      </c>
      <c r="I105" s="193">
        <f t="shared" si="4"/>
        <v>0</v>
      </c>
      <c r="J105" s="193"/>
    </row>
    <row r="106" spans="1:10" ht="15" customHeight="1">
      <c r="A106" s="181" t="s">
        <v>377</v>
      </c>
      <c r="B106" s="193">
        <v>0</v>
      </c>
      <c r="C106" s="193">
        <v>33993.269999999997</v>
      </c>
      <c r="D106" s="193">
        <v>0</v>
      </c>
      <c r="E106" s="206">
        <v>0</v>
      </c>
      <c r="F106" s="206">
        <v>0</v>
      </c>
      <c r="G106" s="206">
        <v>0</v>
      </c>
      <c r="H106" s="206">
        <v>33993.269999999997</v>
      </c>
      <c r="I106" s="193">
        <f t="shared" si="4"/>
        <v>33993.269999999997</v>
      </c>
      <c r="J106" s="193"/>
    </row>
    <row r="107" spans="1:10" ht="15" customHeight="1">
      <c r="A107" s="181" t="s">
        <v>378</v>
      </c>
      <c r="B107" s="193">
        <v>0</v>
      </c>
      <c r="C107" s="193">
        <v>1290.53999999999</v>
      </c>
      <c r="D107" s="193">
        <v>0</v>
      </c>
      <c r="E107" s="206">
        <v>0</v>
      </c>
      <c r="F107" s="206">
        <v>0</v>
      </c>
      <c r="G107" s="206">
        <v>0</v>
      </c>
      <c r="H107" s="206">
        <v>1290.53999999999</v>
      </c>
      <c r="I107" s="193">
        <f t="shared" si="4"/>
        <v>1290.53999999999</v>
      </c>
      <c r="J107" s="193"/>
    </row>
    <row r="108" spans="1:10" ht="15" customHeight="1">
      <c r="A108" s="181" t="s">
        <v>379</v>
      </c>
      <c r="B108" s="193">
        <v>0</v>
      </c>
      <c r="C108" s="193">
        <v>179115.93</v>
      </c>
      <c r="D108" s="193">
        <v>0</v>
      </c>
      <c r="E108" s="206">
        <v>0</v>
      </c>
      <c r="F108" s="206">
        <v>0</v>
      </c>
      <c r="G108" s="206">
        <v>0</v>
      </c>
      <c r="H108" s="206">
        <v>179115.93</v>
      </c>
      <c r="I108" s="193">
        <f t="shared" si="4"/>
        <v>179115.93</v>
      </c>
      <c r="J108" s="193"/>
    </row>
    <row r="109" spans="1:10" ht="15" customHeight="1">
      <c r="A109" s="181" t="s">
        <v>380</v>
      </c>
      <c r="B109" s="193">
        <v>0</v>
      </c>
      <c r="C109" s="193">
        <v>34337.25</v>
      </c>
      <c r="D109" s="193">
        <v>0</v>
      </c>
      <c r="E109" s="206">
        <v>0</v>
      </c>
      <c r="F109" s="206">
        <v>0</v>
      </c>
      <c r="G109" s="206">
        <v>0</v>
      </c>
      <c r="H109" s="206">
        <v>34337.25</v>
      </c>
      <c r="I109" s="193">
        <f t="shared" si="4"/>
        <v>34337.25</v>
      </c>
      <c r="J109" s="193"/>
    </row>
    <row r="110" spans="1:10" ht="15" customHeight="1">
      <c r="A110" s="181" t="s">
        <v>381</v>
      </c>
      <c r="B110" s="193">
        <v>0</v>
      </c>
      <c r="C110" s="193">
        <v>14169.22</v>
      </c>
      <c r="D110" s="193">
        <v>0</v>
      </c>
      <c r="E110" s="206">
        <v>0</v>
      </c>
      <c r="F110" s="206">
        <v>0</v>
      </c>
      <c r="G110" s="206">
        <v>0</v>
      </c>
      <c r="H110" s="206">
        <v>14169.22</v>
      </c>
      <c r="I110" s="193">
        <f t="shared" si="4"/>
        <v>14169.22</v>
      </c>
      <c r="J110" s="193"/>
    </row>
    <row r="111" spans="1:10" ht="15" customHeight="1">
      <c r="A111" s="181" t="s">
        <v>382</v>
      </c>
      <c r="B111" s="193">
        <v>0</v>
      </c>
      <c r="C111" s="193">
        <v>0</v>
      </c>
      <c r="D111" s="193">
        <v>0</v>
      </c>
      <c r="E111" s="206">
        <v>0</v>
      </c>
      <c r="F111" s="206">
        <v>0</v>
      </c>
      <c r="G111" s="206">
        <v>0</v>
      </c>
      <c r="H111" s="206">
        <v>0</v>
      </c>
      <c r="I111" s="193">
        <f t="shared" si="4"/>
        <v>0</v>
      </c>
      <c r="J111" s="193"/>
    </row>
    <row r="112" spans="1:10" ht="15" customHeight="1">
      <c r="A112" s="181" t="s">
        <v>383</v>
      </c>
      <c r="B112" s="193">
        <v>0</v>
      </c>
      <c r="C112" s="193">
        <v>0</v>
      </c>
      <c r="D112" s="193">
        <v>0</v>
      </c>
      <c r="E112" s="206">
        <v>0</v>
      </c>
      <c r="F112" s="206">
        <v>0</v>
      </c>
      <c r="G112" s="206">
        <v>0</v>
      </c>
      <c r="H112" s="206">
        <v>0</v>
      </c>
      <c r="I112" s="193">
        <f t="shared" si="4"/>
        <v>0</v>
      </c>
      <c r="J112" s="193"/>
    </row>
    <row r="113" spans="1:10" ht="15" customHeight="1">
      <c r="A113" s="181" t="s">
        <v>384</v>
      </c>
      <c r="B113" s="193">
        <v>0</v>
      </c>
      <c r="C113" s="193">
        <v>90752.499999999898</v>
      </c>
      <c r="D113" s="193">
        <v>0</v>
      </c>
      <c r="E113" s="206">
        <v>0</v>
      </c>
      <c r="F113" s="206">
        <v>0</v>
      </c>
      <c r="G113" s="206">
        <v>0</v>
      </c>
      <c r="H113" s="206">
        <v>90752.499999999898</v>
      </c>
      <c r="I113" s="193">
        <f t="shared" si="4"/>
        <v>90752.499999999898</v>
      </c>
      <c r="J113" s="193"/>
    </row>
    <row r="114" spans="1:10" ht="15" customHeight="1">
      <c r="A114" s="181" t="s">
        <v>385</v>
      </c>
      <c r="B114" s="193">
        <v>0</v>
      </c>
      <c r="C114" s="193">
        <v>41710.03</v>
      </c>
      <c r="D114" s="193">
        <v>0</v>
      </c>
      <c r="E114" s="206">
        <v>0</v>
      </c>
      <c r="F114" s="206">
        <v>0</v>
      </c>
      <c r="G114" s="206">
        <v>0</v>
      </c>
      <c r="H114" s="206">
        <v>41710.03</v>
      </c>
      <c r="I114" s="193">
        <f t="shared" si="4"/>
        <v>41710.03</v>
      </c>
      <c r="J114" s="193"/>
    </row>
    <row r="115" spans="1:10" ht="15" customHeight="1">
      <c r="A115" s="181" t="s">
        <v>386</v>
      </c>
      <c r="B115" s="193">
        <v>0</v>
      </c>
      <c r="C115" s="193">
        <v>-4267.5599999999904</v>
      </c>
      <c r="D115" s="193">
        <v>0</v>
      </c>
      <c r="E115" s="206">
        <v>0</v>
      </c>
      <c r="F115" s="206">
        <v>0</v>
      </c>
      <c r="G115" s="206">
        <v>0</v>
      </c>
      <c r="H115" s="206">
        <v>-4267.5599999999904</v>
      </c>
      <c r="I115" s="193">
        <f t="shared" si="4"/>
        <v>-4267.5599999999904</v>
      </c>
      <c r="J115" s="193"/>
    </row>
    <row r="116" spans="1:10" ht="15" customHeight="1">
      <c r="A116" s="181" t="s">
        <v>387</v>
      </c>
      <c r="B116" s="193">
        <v>0</v>
      </c>
      <c r="C116" s="193">
        <v>197163.4</v>
      </c>
      <c r="D116" s="193">
        <v>0</v>
      </c>
      <c r="E116" s="206">
        <v>0</v>
      </c>
      <c r="F116" s="206">
        <v>0</v>
      </c>
      <c r="G116" s="206">
        <v>0</v>
      </c>
      <c r="H116" s="206">
        <v>197163.4</v>
      </c>
      <c r="I116" s="193">
        <f t="shared" si="4"/>
        <v>197163.4</v>
      </c>
      <c r="J116" s="193"/>
    </row>
    <row r="117" spans="1:10" ht="15" customHeight="1">
      <c r="A117" s="181" t="s">
        <v>388</v>
      </c>
      <c r="B117" s="193">
        <v>0</v>
      </c>
      <c r="C117" s="193">
        <v>8124.01</v>
      </c>
      <c r="D117" s="193">
        <v>0</v>
      </c>
      <c r="E117" s="206">
        <v>0</v>
      </c>
      <c r="F117" s="206">
        <v>0</v>
      </c>
      <c r="G117" s="206">
        <v>0</v>
      </c>
      <c r="H117" s="206">
        <v>8124.01</v>
      </c>
      <c r="I117" s="193">
        <f t="shared" si="4"/>
        <v>8124.01</v>
      </c>
      <c r="J117" s="193"/>
    </row>
    <row r="118" spans="1:10" ht="15" customHeight="1">
      <c r="A118" s="181" t="s">
        <v>389</v>
      </c>
      <c r="B118" s="193">
        <v>0</v>
      </c>
      <c r="C118" s="193">
        <v>27136.14</v>
      </c>
      <c r="D118" s="193">
        <v>0</v>
      </c>
      <c r="E118" s="206">
        <v>0</v>
      </c>
      <c r="F118" s="206">
        <v>0</v>
      </c>
      <c r="G118" s="206">
        <v>0</v>
      </c>
      <c r="H118" s="206">
        <v>27136.14</v>
      </c>
      <c r="I118" s="193">
        <f t="shared" si="4"/>
        <v>27136.14</v>
      </c>
      <c r="J118" s="193"/>
    </row>
    <row r="119" spans="1:10" ht="15" customHeight="1">
      <c r="A119" s="181" t="s">
        <v>390</v>
      </c>
      <c r="B119" s="193">
        <v>0</v>
      </c>
      <c r="C119" s="193">
        <v>4207.6499999999996</v>
      </c>
      <c r="D119" s="193">
        <v>0</v>
      </c>
      <c r="E119" s="206">
        <v>0</v>
      </c>
      <c r="F119" s="206">
        <v>0</v>
      </c>
      <c r="G119" s="206">
        <v>0</v>
      </c>
      <c r="H119" s="206">
        <v>4207.6499999999996</v>
      </c>
      <c r="I119" s="193">
        <f t="shared" si="4"/>
        <v>4207.6499999999996</v>
      </c>
      <c r="J119" s="193"/>
    </row>
    <row r="120" spans="1:10" ht="15" customHeight="1">
      <c r="A120" s="181" t="s">
        <v>391</v>
      </c>
      <c r="B120" s="193">
        <v>0</v>
      </c>
      <c r="C120" s="193">
        <v>258271.53999999899</v>
      </c>
      <c r="D120" s="193">
        <v>0</v>
      </c>
      <c r="E120" s="206">
        <v>0</v>
      </c>
      <c r="F120" s="206">
        <v>0</v>
      </c>
      <c r="G120" s="206">
        <v>0</v>
      </c>
      <c r="H120" s="206">
        <v>258271.53999999899</v>
      </c>
      <c r="I120" s="193">
        <f t="shared" si="4"/>
        <v>258271.53999999899</v>
      </c>
      <c r="J120" s="193"/>
    </row>
    <row r="121" spans="1:10" ht="15" customHeight="1">
      <c r="A121" s="181" t="s">
        <v>392</v>
      </c>
      <c r="B121" s="193">
        <v>0</v>
      </c>
      <c r="C121" s="193">
        <v>0</v>
      </c>
      <c r="D121" s="193">
        <v>0</v>
      </c>
      <c r="E121" s="206">
        <v>0</v>
      </c>
      <c r="F121" s="206">
        <v>0</v>
      </c>
      <c r="G121" s="206">
        <v>0</v>
      </c>
      <c r="H121" s="206">
        <v>0</v>
      </c>
      <c r="I121" s="193">
        <f t="shared" si="4"/>
        <v>0</v>
      </c>
      <c r="J121" s="193"/>
    </row>
    <row r="122" spans="1:10" ht="15" customHeight="1">
      <c r="A122" s="181" t="s">
        <v>393</v>
      </c>
      <c r="B122" s="193">
        <v>0</v>
      </c>
      <c r="C122" s="193">
        <v>2759.62</v>
      </c>
      <c r="D122" s="193">
        <v>0</v>
      </c>
      <c r="E122" s="206">
        <v>0</v>
      </c>
      <c r="F122" s="206">
        <v>0</v>
      </c>
      <c r="G122" s="206">
        <v>0</v>
      </c>
      <c r="H122" s="206">
        <v>2759.62</v>
      </c>
      <c r="I122" s="193">
        <f t="shared" si="4"/>
        <v>2759.62</v>
      </c>
      <c r="J122" s="193"/>
    </row>
    <row r="123" spans="1:10" ht="15.75" customHeight="1">
      <c r="A123" s="181" t="s">
        <v>394</v>
      </c>
      <c r="B123" s="193">
        <v>0</v>
      </c>
      <c r="C123" s="193">
        <v>7681.02</v>
      </c>
      <c r="D123" s="193">
        <v>0</v>
      </c>
      <c r="E123" s="206">
        <v>0</v>
      </c>
      <c r="F123" s="206">
        <v>0</v>
      </c>
      <c r="G123" s="206">
        <v>0</v>
      </c>
      <c r="H123" s="206">
        <v>7681.02</v>
      </c>
      <c r="I123" s="193">
        <f t="shared" si="4"/>
        <v>7681.02</v>
      </c>
      <c r="J123" s="193"/>
    </row>
    <row r="124" spans="1:10" ht="15" customHeight="1">
      <c r="A124" s="181" t="s">
        <v>395</v>
      </c>
      <c r="B124" s="193">
        <v>0</v>
      </c>
      <c r="C124" s="193">
        <v>347123.87</v>
      </c>
      <c r="D124" s="193">
        <v>0</v>
      </c>
      <c r="E124" s="206">
        <v>0</v>
      </c>
      <c r="F124" s="206">
        <v>0</v>
      </c>
      <c r="G124" s="206">
        <v>0</v>
      </c>
      <c r="H124" s="206">
        <v>347123.87</v>
      </c>
      <c r="I124" s="193">
        <f t="shared" si="4"/>
        <v>347123.87</v>
      </c>
      <c r="J124" s="193"/>
    </row>
    <row r="125" spans="1:10" ht="15" customHeight="1">
      <c r="A125" s="181" t="s">
        <v>396</v>
      </c>
      <c r="B125" s="193">
        <v>0</v>
      </c>
      <c r="C125" s="193">
        <v>449.71</v>
      </c>
      <c r="D125" s="193">
        <v>0</v>
      </c>
      <c r="E125" s="206">
        <v>0</v>
      </c>
      <c r="F125" s="206">
        <v>0</v>
      </c>
      <c r="G125" s="206">
        <v>0</v>
      </c>
      <c r="H125" s="206">
        <v>449.71</v>
      </c>
      <c r="I125" s="193">
        <f t="shared" si="4"/>
        <v>449.71</v>
      </c>
      <c r="J125" s="193"/>
    </row>
    <row r="126" spans="1:10" ht="15" customHeight="1">
      <c r="A126" s="181" t="s">
        <v>397</v>
      </c>
      <c r="B126" s="193">
        <v>0</v>
      </c>
      <c r="C126" s="193">
        <v>0</v>
      </c>
      <c r="D126" s="193">
        <v>0</v>
      </c>
      <c r="E126" s="206">
        <v>0</v>
      </c>
      <c r="F126" s="206">
        <v>0</v>
      </c>
      <c r="G126" s="206">
        <v>0</v>
      </c>
      <c r="H126" s="206">
        <v>0</v>
      </c>
      <c r="I126" s="193">
        <f t="shared" si="4"/>
        <v>0</v>
      </c>
      <c r="J126" s="193"/>
    </row>
    <row r="127" spans="1:10" ht="15" customHeight="1">
      <c r="A127" s="181" t="s">
        <v>398</v>
      </c>
      <c r="B127" s="193">
        <v>0</v>
      </c>
      <c r="C127" s="193">
        <v>0</v>
      </c>
      <c r="D127" s="193">
        <v>0</v>
      </c>
      <c r="E127" s="206">
        <v>0</v>
      </c>
      <c r="F127" s="206">
        <v>0</v>
      </c>
      <c r="G127" s="206">
        <v>0</v>
      </c>
      <c r="H127" s="206">
        <v>0</v>
      </c>
      <c r="I127" s="193">
        <f t="shared" si="4"/>
        <v>0</v>
      </c>
      <c r="J127" s="193"/>
    </row>
    <row r="128" spans="1:10" ht="15" customHeight="1">
      <c r="A128" s="181" t="s">
        <v>399</v>
      </c>
      <c r="B128" s="193">
        <v>0</v>
      </c>
      <c r="C128" s="193">
        <v>0</v>
      </c>
      <c r="D128" s="193">
        <v>0</v>
      </c>
      <c r="E128" s="206">
        <v>0</v>
      </c>
      <c r="F128" s="206">
        <v>0</v>
      </c>
      <c r="G128" s="206">
        <v>0</v>
      </c>
      <c r="H128" s="206">
        <v>0</v>
      </c>
      <c r="I128" s="193">
        <f t="shared" si="4"/>
        <v>0</v>
      </c>
      <c r="J128" s="193"/>
    </row>
    <row r="129" spans="1:10" ht="15" customHeight="1">
      <c r="A129" s="202" t="s">
        <v>400</v>
      </c>
      <c r="B129" s="193">
        <v>0</v>
      </c>
      <c r="C129" s="193">
        <v>0</v>
      </c>
      <c r="D129" s="193">
        <v>0</v>
      </c>
      <c r="E129" s="206">
        <v>0</v>
      </c>
      <c r="F129" s="206">
        <v>0</v>
      </c>
      <c r="G129" s="206">
        <v>0</v>
      </c>
      <c r="H129" s="206">
        <v>0</v>
      </c>
      <c r="I129" s="193">
        <f t="shared" si="4"/>
        <v>0</v>
      </c>
      <c r="J129" s="193"/>
    </row>
    <row r="130" spans="1:10" ht="15" customHeight="1">
      <c r="A130" s="198" t="s">
        <v>661</v>
      </c>
      <c r="B130" s="193">
        <v>0</v>
      </c>
      <c r="C130" s="193">
        <v>0</v>
      </c>
      <c r="D130" s="193">
        <v>0</v>
      </c>
      <c r="E130" s="206">
        <v>0</v>
      </c>
      <c r="F130" s="206">
        <v>0</v>
      </c>
      <c r="G130" s="206">
        <v>0</v>
      </c>
      <c r="H130" s="206">
        <v>0</v>
      </c>
      <c r="I130" s="193">
        <f t="shared" si="4"/>
        <v>0</v>
      </c>
      <c r="J130" s="197"/>
    </row>
    <row r="131" spans="1:10" ht="14.25" customHeight="1">
      <c r="A131" s="181" t="s">
        <v>401</v>
      </c>
      <c r="B131" s="194">
        <v>111788161.58</v>
      </c>
      <c r="C131" s="194">
        <v>2031816.8199999901</v>
      </c>
      <c r="D131" s="194">
        <v>0</v>
      </c>
      <c r="E131" s="209">
        <v>0</v>
      </c>
      <c r="F131" s="209">
        <v>0</v>
      </c>
      <c r="G131" s="209">
        <v>111788161.58</v>
      </c>
      <c r="H131" s="209">
        <v>2031816.8199999901</v>
      </c>
      <c r="I131" s="194">
        <f t="shared" si="4"/>
        <v>113819978.39999999</v>
      </c>
      <c r="J131" s="193"/>
    </row>
    <row r="132" spans="1:10" ht="12.75" customHeight="1">
      <c r="A132" s="182" t="s">
        <v>402</v>
      </c>
      <c r="B132" s="193"/>
      <c r="C132" s="193"/>
      <c r="D132" s="193"/>
      <c r="E132"/>
      <c r="F132"/>
      <c r="G132"/>
      <c r="H132"/>
      <c r="I132" s="193"/>
      <c r="J132" s="193"/>
    </row>
    <row r="133" spans="1:10" ht="15" customHeight="1">
      <c r="A133" s="181" t="s">
        <v>403</v>
      </c>
      <c r="B133" s="193">
        <v>1918285.21</v>
      </c>
      <c r="C133" s="193">
        <v>0</v>
      </c>
      <c r="D133" s="193">
        <v>0</v>
      </c>
      <c r="E133" s="206">
        <v>0</v>
      </c>
      <c r="F133" s="206">
        <v>0</v>
      </c>
      <c r="G133" s="206">
        <v>1918285.21</v>
      </c>
      <c r="H133" s="206">
        <v>0</v>
      </c>
      <c r="I133" s="193">
        <f t="shared" si="4"/>
        <v>1918285.21</v>
      </c>
      <c r="J133" s="193"/>
    </row>
    <row r="134" spans="1:10" ht="15" customHeight="1">
      <c r="A134" s="181" t="s">
        <v>404</v>
      </c>
      <c r="B134" s="193">
        <v>0</v>
      </c>
      <c r="C134" s="193">
        <v>0</v>
      </c>
      <c r="D134" s="193">
        <v>0</v>
      </c>
      <c r="E134" s="206">
        <v>0</v>
      </c>
      <c r="F134" s="206">
        <v>0</v>
      </c>
      <c r="G134" s="206">
        <v>0</v>
      </c>
      <c r="H134" s="206">
        <v>0</v>
      </c>
      <c r="I134" s="193">
        <f t="shared" si="4"/>
        <v>0</v>
      </c>
      <c r="J134" s="193"/>
    </row>
    <row r="135" spans="1:10" ht="15" customHeight="1">
      <c r="A135" s="181" t="s">
        <v>405</v>
      </c>
      <c r="B135" s="193">
        <v>82379.81</v>
      </c>
      <c r="C135" s="193">
        <v>0</v>
      </c>
      <c r="D135" s="193">
        <v>0</v>
      </c>
      <c r="E135" s="206">
        <v>0</v>
      </c>
      <c r="F135" s="206">
        <v>0</v>
      </c>
      <c r="G135" s="206">
        <v>82379.81</v>
      </c>
      <c r="H135" s="206">
        <v>0</v>
      </c>
      <c r="I135" s="193">
        <f t="shared" si="4"/>
        <v>82379.81</v>
      </c>
      <c r="J135" s="193"/>
    </row>
    <row r="136" spans="1:10" ht="15" customHeight="1">
      <c r="A136" s="181" t="s">
        <v>406</v>
      </c>
      <c r="B136" s="193">
        <v>2600579.85</v>
      </c>
      <c r="C136" s="193">
        <v>0</v>
      </c>
      <c r="D136" s="193">
        <v>0</v>
      </c>
      <c r="E136" s="206">
        <v>0</v>
      </c>
      <c r="F136" s="206">
        <v>0</v>
      </c>
      <c r="G136" s="206">
        <v>2600579.85</v>
      </c>
      <c r="H136" s="206">
        <v>0</v>
      </c>
      <c r="I136" s="193">
        <f t="shared" si="4"/>
        <v>2600579.85</v>
      </c>
      <c r="J136" s="193"/>
    </row>
    <row r="137" spans="1:10" ht="15" customHeight="1">
      <c r="A137" s="181" t="s">
        <v>407</v>
      </c>
      <c r="B137" s="193">
        <v>1088845.0900000001</v>
      </c>
      <c r="C137" s="193">
        <v>0</v>
      </c>
      <c r="D137" s="193">
        <v>0</v>
      </c>
      <c r="E137" s="206">
        <v>0</v>
      </c>
      <c r="F137" s="206">
        <v>0</v>
      </c>
      <c r="G137" s="206">
        <v>1088845.0900000001</v>
      </c>
      <c r="H137" s="206">
        <v>0</v>
      </c>
      <c r="I137" s="193">
        <f t="shared" si="4"/>
        <v>1088845.0900000001</v>
      </c>
      <c r="J137" s="193"/>
    </row>
    <row r="138" spans="1:10" ht="15" customHeight="1">
      <c r="A138" s="181" t="s">
        <v>408</v>
      </c>
      <c r="B138" s="193">
        <v>248871.79</v>
      </c>
      <c r="C138" s="193">
        <v>0</v>
      </c>
      <c r="D138" s="193">
        <v>0</v>
      </c>
      <c r="E138" s="206">
        <v>0</v>
      </c>
      <c r="F138" s="206">
        <v>0</v>
      </c>
      <c r="G138" s="206">
        <v>248871.79</v>
      </c>
      <c r="H138" s="206">
        <v>0</v>
      </c>
      <c r="I138" s="193">
        <f t="shared" si="4"/>
        <v>248871.79</v>
      </c>
      <c r="J138" s="193"/>
    </row>
    <row r="139" spans="1:10" ht="15" customHeight="1">
      <c r="A139" s="181" t="s">
        <v>409</v>
      </c>
      <c r="B139" s="193">
        <v>33360.68</v>
      </c>
      <c r="C139" s="193">
        <v>0</v>
      </c>
      <c r="D139" s="193">
        <v>0</v>
      </c>
      <c r="E139" s="206">
        <v>0</v>
      </c>
      <c r="F139" s="206">
        <v>0</v>
      </c>
      <c r="G139" s="206">
        <v>33360.68</v>
      </c>
      <c r="H139" s="206">
        <v>0</v>
      </c>
      <c r="I139" s="193">
        <f t="shared" si="4"/>
        <v>33360.68</v>
      </c>
      <c r="J139" s="193"/>
    </row>
    <row r="140" spans="1:10" ht="15" customHeight="1">
      <c r="A140" s="181" t="s">
        <v>226</v>
      </c>
      <c r="B140" s="193">
        <v>55051.93</v>
      </c>
      <c r="C140" s="193">
        <v>0</v>
      </c>
      <c r="D140" s="193">
        <v>0</v>
      </c>
      <c r="E140" s="206">
        <v>0</v>
      </c>
      <c r="F140" s="206">
        <v>0</v>
      </c>
      <c r="G140" s="206">
        <v>55051.93</v>
      </c>
      <c r="H140" s="206">
        <v>0</v>
      </c>
      <c r="I140" s="193">
        <f t="shared" si="4"/>
        <v>55051.93</v>
      </c>
      <c r="J140" s="193"/>
    </row>
    <row r="141" spans="1:10" ht="15" customHeight="1">
      <c r="A141" s="181" t="s">
        <v>410</v>
      </c>
      <c r="B141" s="193">
        <v>0</v>
      </c>
      <c r="C141" s="193">
        <v>0</v>
      </c>
      <c r="D141" s="193">
        <v>0</v>
      </c>
      <c r="E141" s="206">
        <v>0</v>
      </c>
      <c r="F141" s="206">
        <v>0</v>
      </c>
      <c r="G141" s="206">
        <v>0</v>
      </c>
      <c r="H141" s="206">
        <v>0</v>
      </c>
      <c r="I141" s="193">
        <f t="shared" si="4"/>
        <v>0</v>
      </c>
      <c r="J141" s="193"/>
    </row>
    <row r="142" spans="1:10" ht="15" customHeight="1">
      <c r="A142" s="181" t="s">
        <v>411</v>
      </c>
      <c r="B142" s="193">
        <v>1110740.68</v>
      </c>
      <c r="C142" s="193">
        <v>0</v>
      </c>
      <c r="D142" s="193">
        <v>0</v>
      </c>
      <c r="E142" s="206">
        <v>0</v>
      </c>
      <c r="F142" s="206">
        <v>0</v>
      </c>
      <c r="G142" s="206">
        <v>1110740.68</v>
      </c>
      <c r="H142" s="206">
        <v>0</v>
      </c>
      <c r="I142" s="193">
        <f t="shared" si="4"/>
        <v>1110740.68</v>
      </c>
      <c r="J142" s="193"/>
    </row>
    <row r="143" spans="1:10" ht="15" customHeight="1">
      <c r="A143" s="181" t="s">
        <v>412</v>
      </c>
      <c r="B143" s="193">
        <v>645238.41999999899</v>
      </c>
      <c r="C143" s="193">
        <v>0</v>
      </c>
      <c r="D143" s="193">
        <v>0</v>
      </c>
      <c r="E143" s="206">
        <v>0</v>
      </c>
      <c r="F143" s="206">
        <v>0</v>
      </c>
      <c r="G143" s="206">
        <v>645238.41999999899</v>
      </c>
      <c r="H143" s="206">
        <v>0</v>
      </c>
      <c r="I143" s="193">
        <f t="shared" si="4"/>
        <v>645238.41999999899</v>
      </c>
      <c r="J143" s="193"/>
    </row>
    <row r="144" spans="1:10" ht="15" customHeight="1">
      <c r="A144" s="181" t="s">
        <v>413</v>
      </c>
      <c r="B144" s="193">
        <v>1128272.57</v>
      </c>
      <c r="C144" s="193">
        <v>0</v>
      </c>
      <c r="D144" s="193">
        <v>0</v>
      </c>
      <c r="E144" s="206">
        <v>0</v>
      </c>
      <c r="F144" s="206">
        <v>0</v>
      </c>
      <c r="G144" s="206">
        <v>1128272.57</v>
      </c>
      <c r="H144" s="206">
        <v>0</v>
      </c>
      <c r="I144" s="193">
        <f t="shared" si="4"/>
        <v>1128272.57</v>
      </c>
      <c r="J144" s="193"/>
    </row>
    <row r="145" spans="1:10" ht="15" customHeight="1">
      <c r="A145" s="181" t="s">
        <v>414</v>
      </c>
      <c r="B145" s="193">
        <v>98101.69</v>
      </c>
      <c r="C145" s="193">
        <v>0</v>
      </c>
      <c r="D145" s="193">
        <v>0</v>
      </c>
      <c r="E145" s="206">
        <v>0</v>
      </c>
      <c r="F145" s="206">
        <v>0</v>
      </c>
      <c r="G145" s="206">
        <v>98101.69</v>
      </c>
      <c r="H145" s="206">
        <v>0</v>
      </c>
      <c r="I145" s="193">
        <f t="shared" si="4"/>
        <v>98101.69</v>
      </c>
      <c r="J145" s="193"/>
    </row>
    <row r="146" spans="1:10" ht="15" customHeight="1">
      <c r="A146" s="181" t="s">
        <v>415</v>
      </c>
      <c r="B146" s="193">
        <v>116082.59</v>
      </c>
      <c r="C146" s="193">
        <v>0</v>
      </c>
      <c r="D146" s="193">
        <v>0</v>
      </c>
      <c r="E146" s="206">
        <v>0</v>
      </c>
      <c r="F146" s="206">
        <v>0</v>
      </c>
      <c r="G146" s="206">
        <v>116082.59</v>
      </c>
      <c r="H146" s="206">
        <v>0</v>
      </c>
      <c r="I146" s="193">
        <f t="shared" si="4"/>
        <v>116082.59</v>
      </c>
      <c r="J146" s="193"/>
    </row>
    <row r="147" spans="1:10" ht="15" customHeight="1">
      <c r="A147" s="181" t="s">
        <v>416</v>
      </c>
      <c r="B147" s="193">
        <v>419.13</v>
      </c>
      <c r="C147" s="193">
        <v>0</v>
      </c>
      <c r="D147" s="193">
        <v>0</v>
      </c>
      <c r="E147" s="206">
        <v>0</v>
      </c>
      <c r="F147" s="206">
        <v>0</v>
      </c>
      <c r="G147" s="206">
        <v>419.13</v>
      </c>
      <c r="H147" s="206">
        <v>0</v>
      </c>
      <c r="I147" s="193">
        <f t="shared" si="4"/>
        <v>419.13</v>
      </c>
      <c r="J147" s="193"/>
    </row>
    <row r="148" spans="1:10" ht="15" customHeight="1">
      <c r="A148" s="181" t="s">
        <v>417</v>
      </c>
      <c r="B148" s="193">
        <v>311.08</v>
      </c>
      <c r="C148" s="193">
        <v>0</v>
      </c>
      <c r="D148" s="193">
        <v>0</v>
      </c>
      <c r="E148" s="206">
        <v>0</v>
      </c>
      <c r="F148" s="206">
        <v>0</v>
      </c>
      <c r="G148" s="206">
        <v>311.08</v>
      </c>
      <c r="H148" s="206">
        <v>0</v>
      </c>
      <c r="I148" s="193">
        <f t="shared" si="4"/>
        <v>311.08</v>
      </c>
      <c r="J148" s="193"/>
    </row>
    <row r="149" spans="1:10" ht="15" customHeight="1">
      <c r="A149" s="181" t="s">
        <v>671</v>
      </c>
      <c r="B149" s="193">
        <v>997975.38</v>
      </c>
      <c r="C149" s="193">
        <v>0</v>
      </c>
      <c r="D149" s="193">
        <v>0</v>
      </c>
      <c r="E149" s="206">
        <v>0</v>
      </c>
      <c r="F149" s="206">
        <v>0</v>
      </c>
      <c r="G149" s="206">
        <v>997975.38</v>
      </c>
      <c r="H149" s="206">
        <v>0</v>
      </c>
      <c r="I149" s="193">
        <f t="shared" si="4"/>
        <v>997975.38</v>
      </c>
      <c r="J149" s="193"/>
    </row>
    <row r="150" spans="1:10" ht="15" customHeight="1">
      <c r="A150" s="181" t="s">
        <v>418</v>
      </c>
      <c r="B150" s="193">
        <v>4203423.29</v>
      </c>
      <c r="C150" s="193">
        <v>0</v>
      </c>
      <c r="D150" s="193">
        <v>0</v>
      </c>
      <c r="E150" s="206">
        <v>0</v>
      </c>
      <c r="F150" s="206">
        <v>0</v>
      </c>
      <c r="G150" s="206">
        <v>4203423.29</v>
      </c>
      <c r="H150" s="206">
        <v>0</v>
      </c>
      <c r="I150" s="193">
        <f t="shared" si="4"/>
        <v>4203423.29</v>
      </c>
      <c r="J150" s="193"/>
    </row>
    <row r="151" spans="1:10" ht="15" customHeight="1">
      <c r="A151" s="181" t="s">
        <v>419</v>
      </c>
      <c r="B151" s="193">
        <v>6855978.4699999997</v>
      </c>
      <c r="C151" s="193">
        <v>0</v>
      </c>
      <c r="D151" s="193">
        <v>0</v>
      </c>
      <c r="E151" s="206">
        <v>0</v>
      </c>
      <c r="F151" s="206">
        <v>0</v>
      </c>
      <c r="G151" s="206">
        <v>6855978.4699999997</v>
      </c>
      <c r="H151" s="206">
        <v>0</v>
      </c>
      <c r="I151" s="193">
        <f t="shared" si="4"/>
        <v>6855978.4699999997</v>
      </c>
      <c r="J151" s="193"/>
    </row>
    <row r="152" spans="1:10" ht="15" customHeight="1">
      <c r="A152" s="181" t="s">
        <v>420</v>
      </c>
      <c r="B152" s="193">
        <v>758213.63</v>
      </c>
      <c r="C152" s="193">
        <v>0</v>
      </c>
      <c r="D152" s="193">
        <v>0</v>
      </c>
      <c r="E152" s="206">
        <v>0</v>
      </c>
      <c r="F152" s="206">
        <v>0</v>
      </c>
      <c r="G152" s="206">
        <v>758213.63</v>
      </c>
      <c r="H152" s="206">
        <v>0</v>
      </c>
      <c r="I152" s="193">
        <f t="shared" si="4"/>
        <v>758213.63</v>
      </c>
      <c r="J152" s="193"/>
    </row>
    <row r="153" spans="1:10" ht="15" customHeight="1">
      <c r="A153" s="181" t="s">
        <v>421</v>
      </c>
      <c r="B153" s="193">
        <v>0</v>
      </c>
      <c r="C153" s="193">
        <v>0</v>
      </c>
      <c r="D153" s="193">
        <v>0</v>
      </c>
      <c r="E153" s="206">
        <v>0</v>
      </c>
      <c r="F153" s="206">
        <v>0</v>
      </c>
      <c r="G153" s="206">
        <v>0</v>
      </c>
      <c r="H153" s="206">
        <v>0</v>
      </c>
      <c r="I153" s="193">
        <f t="shared" si="4"/>
        <v>0</v>
      </c>
      <c r="J153" s="193"/>
    </row>
    <row r="154" spans="1:10" ht="15" customHeight="1">
      <c r="A154" s="181" t="s">
        <v>422</v>
      </c>
      <c r="B154" s="193">
        <v>0</v>
      </c>
      <c r="C154" s="193">
        <v>334.94</v>
      </c>
      <c r="D154" s="193">
        <v>0</v>
      </c>
      <c r="E154" s="206">
        <v>0</v>
      </c>
      <c r="F154" s="206">
        <v>0</v>
      </c>
      <c r="G154" s="206">
        <v>0</v>
      </c>
      <c r="H154" s="206">
        <v>334.94</v>
      </c>
      <c r="I154" s="193">
        <f t="shared" si="4"/>
        <v>334.94</v>
      </c>
      <c r="J154" s="193"/>
    </row>
    <row r="155" spans="1:10" ht="15" customHeight="1">
      <c r="A155" s="181" t="s">
        <v>423</v>
      </c>
      <c r="B155" s="193">
        <v>0</v>
      </c>
      <c r="C155" s="193">
        <v>0</v>
      </c>
      <c r="D155" s="193">
        <v>0</v>
      </c>
      <c r="E155" s="206">
        <v>0</v>
      </c>
      <c r="F155" s="206">
        <v>0</v>
      </c>
      <c r="G155" s="206">
        <v>0</v>
      </c>
      <c r="H155" s="206">
        <v>0</v>
      </c>
      <c r="I155" s="193">
        <f t="shared" si="4"/>
        <v>0</v>
      </c>
      <c r="J155" s="193"/>
    </row>
    <row r="156" spans="1:10" ht="15" customHeight="1">
      <c r="A156" s="181" t="s">
        <v>424</v>
      </c>
      <c r="B156" s="193">
        <v>0</v>
      </c>
      <c r="C156" s="193">
        <v>0</v>
      </c>
      <c r="D156" s="193">
        <v>0</v>
      </c>
      <c r="E156" s="206">
        <v>0</v>
      </c>
      <c r="F156" s="206">
        <v>0</v>
      </c>
      <c r="G156" s="206">
        <v>0</v>
      </c>
      <c r="H156" s="206">
        <v>0</v>
      </c>
      <c r="I156" s="193">
        <f t="shared" si="4"/>
        <v>0</v>
      </c>
      <c r="J156" s="193"/>
    </row>
    <row r="157" spans="1:10" ht="15" customHeight="1">
      <c r="A157" s="181" t="s">
        <v>425</v>
      </c>
      <c r="B157" s="193">
        <v>0</v>
      </c>
      <c r="C157" s="193">
        <v>0</v>
      </c>
      <c r="D157" s="193">
        <v>0</v>
      </c>
      <c r="E157" s="206">
        <v>0</v>
      </c>
      <c r="F157" s="206">
        <v>0</v>
      </c>
      <c r="G157" s="206">
        <v>0</v>
      </c>
      <c r="H157" s="206">
        <v>0</v>
      </c>
      <c r="I157" s="193">
        <f t="shared" si="4"/>
        <v>0</v>
      </c>
      <c r="J157" s="193"/>
    </row>
    <row r="158" spans="1:10" ht="15" customHeight="1">
      <c r="A158" s="181" t="s">
        <v>428</v>
      </c>
      <c r="B158" s="193">
        <v>0</v>
      </c>
      <c r="C158" s="193">
        <v>0</v>
      </c>
      <c r="D158" s="193">
        <v>0</v>
      </c>
      <c r="E158" s="206">
        <v>0</v>
      </c>
      <c r="F158" s="206">
        <v>0</v>
      </c>
      <c r="G158" s="206">
        <v>0</v>
      </c>
      <c r="H158" s="206">
        <v>0</v>
      </c>
      <c r="I158" s="193">
        <f t="shared" si="4"/>
        <v>0</v>
      </c>
      <c r="J158" s="193"/>
    </row>
    <row r="159" spans="1:10" ht="15" customHeight="1">
      <c r="A159" s="198" t="s">
        <v>429</v>
      </c>
      <c r="B159" s="193">
        <v>0</v>
      </c>
      <c r="C159" s="193">
        <v>0</v>
      </c>
      <c r="D159" s="193">
        <v>0</v>
      </c>
      <c r="E159" s="206">
        <v>0</v>
      </c>
      <c r="F159" s="206">
        <v>0</v>
      </c>
      <c r="G159" s="206">
        <v>0</v>
      </c>
      <c r="H159" s="206">
        <v>0</v>
      </c>
      <c r="I159" s="193">
        <f t="shared" si="4"/>
        <v>0</v>
      </c>
      <c r="J159" s="197"/>
    </row>
    <row r="160" spans="1:10" ht="13.5" customHeight="1">
      <c r="A160" s="181" t="s">
        <v>430</v>
      </c>
      <c r="B160" s="194">
        <v>21942131.289999999</v>
      </c>
      <c r="C160" s="194">
        <v>334.94</v>
      </c>
      <c r="D160" s="194">
        <v>0</v>
      </c>
      <c r="E160" s="209">
        <v>0</v>
      </c>
      <c r="F160" s="209">
        <v>0</v>
      </c>
      <c r="G160" s="209">
        <v>21942131.289999999</v>
      </c>
      <c r="H160" s="209">
        <v>334.94</v>
      </c>
      <c r="I160" s="194">
        <f t="shared" si="4"/>
        <v>21942466.23</v>
      </c>
      <c r="J160" s="193"/>
    </row>
    <row r="161" spans="1:10" ht="12.75" customHeight="1">
      <c r="A161" s="182" t="s">
        <v>431</v>
      </c>
      <c r="B161" s="193"/>
      <c r="C161" s="193"/>
      <c r="D161" s="193"/>
      <c r="E161"/>
      <c r="F161"/>
      <c r="G161"/>
      <c r="H161"/>
      <c r="I161" s="193"/>
      <c r="J161" s="193"/>
    </row>
    <row r="162" spans="1:10" ht="15" customHeight="1">
      <c r="A162" s="181" t="s">
        <v>432</v>
      </c>
      <c r="B162" s="193">
        <v>1343920.9099999899</v>
      </c>
      <c r="C162" s="193">
        <v>0</v>
      </c>
      <c r="D162" s="193">
        <v>0</v>
      </c>
      <c r="E162" s="206">
        <v>0</v>
      </c>
      <c r="F162" s="206">
        <v>0</v>
      </c>
      <c r="G162" s="206">
        <v>1343920.9099999899</v>
      </c>
      <c r="H162" s="206">
        <v>0</v>
      </c>
      <c r="I162" s="193">
        <f t="shared" si="4"/>
        <v>1343920.9099999899</v>
      </c>
      <c r="J162" s="193"/>
    </row>
    <row r="163" spans="1:10" ht="15" customHeight="1">
      <c r="A163" s="181" t="s">
        <v>433</v>
      </c>
      <c r="B163" s="193">
        <v>2890987.46999999</v>
      </c>
      <c r="C163" s="193">
        <v>0</v>
      </c>
      <c r="D163" s="193">
        <v>0</v>
      </c>
      <c r="E163" s="206">
        <v>0</v>
      </c>
      <c r="F163" s="206">
        <v>0</v>
      </c>
      <c r="G163" s="206">
        <v>2890987.46999999</v>
      </c>
      <c r="H163" s="206">
        <v>0</v>
      </c>
      <c r="I163" s="193">
        <f t="shared" si="4"/>
        <v>2890987.46999999</v>
      </c>
      <c r="J163" s="193"/>
    </row>
    <row r="164" spans="1:10" ht="15" customHeight="1">
      <c r="A164" s="181" t="s">
        <v>434</v>
      </c>
      <c r="B164" s="193">
        <v>1774721.7</v>
      </c>
      <c r="C164" s="193">
        <v>0</v>
      </c>
      <c r="D164" s="193">
        <v>0</v>
      </c>
      <c r="E164" s="206">
        <v>0</v>
      </c>
      <c r="F164" s="206">
        <v>0</v>
      </c>
      <c r="G164" s="206">
        <v>1774721.7</v>
      </c>
      <c r="H164" s="206">
        <v>0</v>
      </c>
      <c r="I164" s="193">
        <f t="shared" si="4"/>
        <v>1774721.7</v>
      </c>
      <c r="J164" s="193"/>
    </row>
    <row r="165" spans="1:10" ht="15" customHeight="1">
      <c r="A165" s="181" t="s">
        <v>435</v>
      </c>
      <c r="B165" s="193">
        <v>4446246.91</v>
      </c>
      <c r="C165" s="193">
        <v>0</v>
      </c>
      <c r="D165" s="193">
        <v>0</v>
      </c>
      <c r="E165" s="206">
        <v>0</v>
      </c>
      <c r="F165" s="206">
        <v>0</v>
      </c>
      <c r="G165" s="206">
        <v>4446246.91</v>
      </c>
      <c r="H165" s="206">
        <v>0</v>
      </c>
      <c r="I165" s="193">
        <f t="shared" ref="I165:I231" si="5">G165+H165</f>
        <v>4446246.91</v>
      </c>
      <c r="J165" s="193"/>
    </row>
    <row r="166" spans="1:10" ht="15" customHeight="1">
      <c r="A166" s="181" t="s">
        <v>436</v>
      </c>
      <c r="B166" s="193">
        <v>2498486.8399999901</v>
      </c>
      <c r="C166" s="193">
        <v>0</v>
      </c>
      <c r="D166" s="193">
        <v>0</v>
      </c>
      <c r="E166" s="206">
        <v>0</v>
      </c>
      <c r="F166" s="206">
        <v>0</v>
      </c>
      <c r="G166" s="206">
        <v>2498486.8399999901</v>
      </c>
      <c r="H166" s="206">
        <v>0</v>
      </c>
      <c r="I166" s="193">
        <f t="shared" si="5"/>
        <v>2498486.8399999901</v>
      </c>
      <c r="J166" s="193"/>
    </row>
    <row r="167" spans="1:10" ht="15" customHeight="1">
      <c r="A167" s="181" t="s">
        <v>437</v>
      </c>
      <c r="B167" s="193">
        <v>210369.93</v>
      </c>
      <c r="C167" s="193">
        <v>0</v>
      </c>
      <c r="D167" s="193">
        <v>0</v>
      </c>
      <c r="E167" s="206">
        <v>0</v>
      </c>
      <c r="F167" s="206">
        <v>0</v>
      </c>
      <c r="G167" s="206">
        <v>210369.93</v>
      </c>
      <c r="H167" s="206">
        <v>0</v>
      </c>
      <c r="I167" s="193">
        <f t="shared" si="5"/>
        <v>210369.93</v>
      </c>
      <c r="J167" s="193"/>
    </row>
    <row r="168" spans="1:10" ht="15" customHeight="1">
      <c r="A168" s="181" t="s">
        <v>438</v>
      </c>
      <c r="B168" s="193">
        <v>1823037.54999999</v>
      </c>
      <c r="C168" s="193">
        <v>0</v>
      </c>
      <c r="D168" s="193">
        <v>0</v>
      </c>
      <c r="E168" s="206">
        <v>0</v>
      </c>
      <c r="F168" s="206">
        <v>0</v>
      </c>
      <c r="G168" s="206">
        <v>1823037.54999999</v>
      </c>
      <c r="H168" s="206">
        <v>0</v>
      </c>
      <c r="I168" s="193">
        <f t="shared" si="5"/>
        <v>1823037.54999999</v>
      </c>
      <c r="J168" s="193"/>
    </row>
    <row r="169" spans="1:10" ht="15" customHeight="1">
      <c r="A169" s="181" t="s">
        <v>439</v>
      </c>
      <c r="B169" s="193">
        <v>4375574.18</v>
      </c>
      <c r="C169" s="193">
        <v>0</v>
      </c>
      <c r="D169" s="193">
        <v>0</v>
      </c>
      <c r="E169" s="206">
        <v>0</v>
      </c>
      <c r="F169" s="206">
        <v>0</v>
      </c>
      <c r="G169" s="206">
        <v>4375574.18</v>
      </c>
      <c r="H169" s="206">
        <v>0</v>
      </c>
      <c r="I169" s="193">
        <f t="shared" si="5"/>
        <v>4375574.18</v>
      </c>
      <c r="J169" s="193"/>
    </row>
    <row r="170" spans="1:10" ht="15" customHeight="1">
      <c r="A170" s="181" t="s">
        <v>440</v>
      </c>
      <c r="B170" s="193">
        <v>4090489.1599999899</v>
      </c>
      <c r="C170" s="193">
        <v>0</v>
      </c>
      <c r="D170" s="193">
        <v>0</v>
      </c>
      <c r="E170" s="206">
        <v>0</v>
      </c>
      <c r="F170" s="206">
        <v>0</v>
      </c>
      <c r="G170" s="206">
        <v>4090489.1599999899</v>
      </c>
      <c r="H170" s="206">
        <v>0</v>
      </c>
      <c r="I170" s="193">
        <f t="shared" si="5"/>
        <v>4090489.1599999899</v>
      </c>
      <c r="J170" s="193"/>
    </row>
    <row r="171" spans="1:10" ht="15" customHeight="1">
      <c r="A171" s="181" t="s">
        <v>441</v>
      </c>
      <c r="B171" s="193">
        <v>846225.94</v>
      </c>
      <c r="C171" s="193">
        <v>0</v>
      </c>
      <c r="D171" s="193">
        <v>0</v>
      </c>
      <c r="E171" s="206">
        <v>0</v>
      </c>
      <c r="F171" s="206">
        <v>0</v>
      </c>
      <c r="G171" s="206">
        <v>846225.94</v>
      </c>
      <c r="H171" s="206">
        <v>0</v>
      </c>
      <c r="I171" s="193">
        <f t="shared" si="5"/>
        <v>846225.94</v>
      </c>
      <c r="J171" s="193"/>
    </row>
    <row r="172" spans="1:10" ht="15" customHeight="1">
      <c r="A172" s="181" t="s">
        <v>660</v>
      </c>
      <c r="B172" s="193">
        <v>0</v>
      </c>
      <c r="C172" s="193">
        <v>0</v>
      </c>
      <c r="D172" s="193">
        <v>0</v>
      </c>
      <c r="E172" s="206">
        <v>0</v>
      </c>
      <c r="F172" s="206">
        <v>0</v>
      </c>
      <c r="G172" s="206">
        <v>0</v>
      </c>
      <c r="H172" s="206">
        <v>0</v>
      </c>
      <c r="I172" s="193">
        <f t="shared" si="5"/>
        <v>0</v>
      </c>
      <c r="J172" s="193"/>
    </row>
    <row r="173" spans="1:10" ht="15" customHeight="1">
      <c r="A173" s="181" t="s">
        <v>442</v>
      </c>
      <c r="B173" s="193">
        <v>7245.72</v>
      </c>
      <c r="C173" s="193">
        <v>0</v>
      </c>
      <c r="D173" s="193">
        <v>0</v>
      </c>
      <c r="E173" s="206">
        <v>0</v>
      </c>
      <c r="F173" s="206">
        <v>0</v>
      </c>
      <c r="G173" s="206">
        <v>7245.72</v>
      </c>
      <c r="H173" s="206">
        <v>0</v>
      </c>
      <c r="I173" s="193">
        <f t="shared" si="5"/>
        <v>7245.72</v>
      </c>
      <c r="J173" s="193"/>
    </row>
    <row r="174" spans="1:10" ht="15" customHeight="1">
      <c r="A174" s="181" t="s">
        <v>443</v>
      </c>
      <c r="B174" s="193">
        <v>3443124.8</v>
      </c>
      <c r="C174" s="193">
        <v>0</v>
      </c>
      <c r="D174" s="193">
        <v>0</v>
      </c>
      <c r="E174" s="206">
        <v>0</v>
      </c>
      <c r="F174" s="206">
        <v>0</v>
      </c>
      <c r="G174" s="206">
        <v>3443124.8</v>
      </c>
      <c r="H174" s="206">
        <v>0</v>
      </c>
      <c r="I174" s="193">
        <f t="shared" si="5"/>
        <v>3443124.8</v>
      </c>
      <c r="J174" s="193"/>
    </row>
    <row r="175" spans="1:10" ht="15" customHeight="1">
      <c r="A175" s="181" t="s">
        <v>444</v>
      </c>
      <c r="B175" s="193">
        <v>33736663.700000003</v>
      </c>
      <c r="C175" s="193">
        <v>0</v>
      </c>
      <c r="D175" s="193">
        <v>0</v>
      </c>
      <c r="E175" s="206">
        <v>0</v>
      </c>
      <c r="F175" s="206">
        <v>0</v>
      </c>
      <c r="G175" s="206">
        <v>33736663.700000003</v>
      </c>
      <c r="H175" s="206">
        <v>0</v>
      </c>
      <c r="I175" s="193">
        <f t="shared" si="5"/>
        <v>33736663.700000003</v>
      </c>
      <c r="J175" s="193"/>
    </row>
    <row r="176" spans="1:10" ht="15" customHeight="1">
      <c r="A176" s="181" t="s">
        <v>445</v>
      </c>
      <c r="B176" s="193">
        <v>16533451.57</v>
      </c>
      <c r="C176" s="193">
        <v>0</v>
      </c>
      <c r="D176" s="193">
        <v>0</v>
      </c>
      <c r="E176" s="206">
        <v>0</v>
      </c>
      <c r="F176" s="206">
        <v>0</v>
      </c>
      <c r="G176" s="206">
        <v>16533451.57</v>
      </c>
      <c r="H176" s="206">
        <v>0</v>
      </c>
      <c r="I176" s="193">
        <f t="shared" si="5"/>
        <v>16533451.57</v>
      </c>
      <c r="J176" s="193"/>
    </row>
    <row r="177" spans="1:10" ht="15" customHeight="1">
      <c r="A177" s="181" t="s">
        <v>446</v>
      </c>
      <c r="B177" s="193">
        <v>247246.56999999899</v>
      </c>
      <c r="C177" s="193">
        <v>0</v>
      </c>
      <c r="D177" s="193">
        <v>0</v>
      </c>
      <c r="E177" s="206">
        <v>0</v>
      </c>
      <c r="F177" s="206">
        <v>0</v>
      </c>
      <c r="G177" s="206">
        <v>247246.56999999899</v>
      </c>
      <c r="H177" s="206">
        <v>0</v>
      </c>
      <c r="I177" s="193">
        <f t="shared" si="5"/>
        <v>247246.56999999899</v>
      </c>
      <c r="J177" s="193"/>
    </row>
    <row r="178" spans="1:10" ht="15" customHeight="1">
      <c r="A178" s="181" t="s">
        <v>447</v>
      </c>
      <c r="B178" s="193">
        <v>2397971.8899999899</v>
      </c>
      <c r="C178" s="193">
        <v>0</v>
      </c>
      <c r="D178" s="193">
        <v>0</v>
      </c>
      <c r="E178" s="206">
        <v>0</v>
      </c>
      <c r="F178" s="206">
        <v>0</v>
      </c>
      <c r="G178" s="206">
        <v>2397971.8899999899</v>
      </c>
      <c r="H178" s="206">
        <v>0</v>
      </c>
      <c r="I178" s="193">
        <f t="shared" si="5"/>
        <v>2397971.8899999899</v>
      </c>
      <c r="J178" s="193"/>
    </row>
    <row r="179" spans="1:10" ht="15" customHeight="1">
      <c r="A179" s="181" t="s">
        <v>448</v>
      </c>
      <c r="B179" s="193">
        <v>441676.71999999898</v>
      </c>
      <c r="C179" s="193">
        <v>0</v>
      </c>
      <c r="D179" s="193">
        <v>0</v>
      </c>
      <c r="E179" s="206">
        <v>0</v>
      </c>
      <c r="F179" s="206">
        <v>0</v>
      </c>
      <c r="G179" s="206">
        <v>441676.71999999898</v>
      </c>
      <c r="H179" s="206">
        <v>0</v>
      </c>
      <c r="I179" s="193">
        <f t="shared" si="5"/>
        <v>441676.71999999898</v>
      </c>
      <c r="J179" s="193"/>
    </row>
    <row r="180" spans="1:10" ht="15" customHeight="1">
      <c r="A180" s="181" t="s">
        <v>662</v>
      </c>
      <c r="B180" s="193">
        <v>0</v>
      </c>
      <c r="C180" s="193">
        <v>0</v>
      </c>
      <c r="D180" s="193">
        <v>0</v>
      </c>
      <c r="E180" s="206">
        <v>0</v>
      </c>
      <c r="F180" s="206">
        <v>0</v>
      </c>
      <c r="G180" s="206">
        <v>0</v>
      </c>
      <c r="H180" s="206">
        <v>0</v>
      </c>
      <c r="I180" s="193">
        <f t="shared" si="5"/>
        <v>0</v>
      </c>
      <c r="J180" s="193"/>
    </row>
    <row r="181" spans="1:10" ht="15" customHeight="1">
      <c r="A181" s="181" t="s">
        <v>449</v>
      </c>
      <c r="B181" s="193">
        <v>0</v>
      </c>
      <c r="C181" s="193">
        <v>1937741.68</v>
      </c>
      <c r="D181" s="193">
        <v>0</v>
      </c>
      <c r="E181" s="206">
        <v>0</v>
      </c>
      <c r="F181" s="206">
        <v>0</v>
      </c>
      <c r="G181" s="206">
        <v>0</v>
      </c>
      <c r="H181" s="206">
        <v>1937741.68</v>
      </c>
      <c r="I181" s="193">
        <f t="shared" si="5"/>
        <v>1937741.68</v>
      </c>
      <c r="J181" s="193"/>
    </row>
    <row r="182" spans="1:10" ht="15" customHeight="1">
      <c r="A182" s="181" t="s">
        <v>450</v>
      </c>
      <c r="B182" s="193">
        <v>0</v>
      </c>
      <c r="C182" s="193">
        <v>1293091.6199999901</v>
      </c>
      <c r="D182" s="193">
        <v>0</v>
      </c>
      <c r="E182" s="206">
        <v>0</v>
      </c>
      <c r="F182" s="206">
        <v>0</v>
      </c>
      <c r="G182" s="206">
        <v>0</v>
      </c>
      <c r="H182" s="206">
        <v>1293091.6199999901</v>
      </c>
      <c r="I182" s="193">
        <f t="shared" si="5"/>
        <v>1293091.6199999901</v>
      </c>
      <c r="J182" s="193"/>
    </row>
    <row r="183" spans="1:10" ht="15" customHeight="1">
      <c r="A183" s="181" t="s">
        <v>451</v>
      </c>
      <c r="B183" s="193">
        <v>0</v>
      </c>
      <c r="C183" s="193">
        <v>18336868.539999999</v>
      </c>
      <c r="D183" s="193">
        <v>0</v>
      </c>
      <c r="E183" s="206">
        <v>0</v>
      </c>
      <c r="F183" s="206">
        <v>0</v>
      </c>
      <c r="G183" s="206">
        <v>0</v>
      </c>
      <c r="H183" s="206">
        <v>18336868.539999999</v>
      </c>
      <c r="I183" s="193">
        <f t="shared" si="5"/>
        <v>18336868.539999999</v>
      </c>
      <c r="J183" s="193"/>
    </row>
    <row r="184" spans="1:10" ht="15" customHeight="1">
      <c r="A184" s="181" t="s">
        <v>452</v>
      </c>
      <c r="B184" s="193">
        <v>0</v>
      </c>
      <c r="C184" s="193">
        <v>2256058.94</v>
      </c>
      <c r="D184" s="193">
        <v>0</v>
      </c>
      <c r="E184" s="206">
        <v>0</v>
      </c>
      <c r="F184" s="206">
        <v>0</v>
      </c>
      <c r="G184" s="206">
        <v>0</v>
      </c>
      <c r="H184" s="206">
        <v>2256058.94</v>
      </c>
      <c r="I184" s="193">
        <f t="shared" si="5"/>
        <v>2256058.94</v>
      </c>
      <c r="J184" s="193"/>
    </row>
    <row r="185" spans="1:10" ht="15" customHeight="1">
      <c r="A185" s="181" t="s">
        <v>453</v>
      </c>
      <c r="B185" s="193">
        <v>0</v>
      </c>
      <c r="C185" s="193">
        <v>133606.31</v>
      </c>
      <c r="D185" s="193">
        <v>0</v>
      </c>
      <c r="E185" s="206">
        <v>0</v>
      </c>
      <c r="F185" s="206">
        <v>0</v>
      </c>
      <c r="G185" s="206">
        <v>0</v>
      </c>
      <c r="H185" s="206">
        <v>133606.31</v>
      </c>
      <c r="I185" s="193">
        <f t="shared" si="5"/>
        <v>133606.31</v>
      </c>
      <c r="J185" s="193"/>
    </row>
    <row r="186" spans="1:10" ht="15" customHeight="1">
      <c r="A186" s="181" t="s">
        <v>454</v>
      </c>
      <c r="B186" s="193">
        <v>0</v>
      </c>
      <c r="C186" s="193">
        <v>5109068.5599999996</v>
      </c>
      <c r="D186" s="193">
        <v>0</v>
      </c>
      <c r="E186" s="206">
        <v>0</v>
      </c>
      <c r="F186" s="206">
        <v>0</v>
      </c>
      <c r="G186" s="206">
        <v>0</v>
      </c>
      <c r="H186" s="206">
        <v>5109068.5599999996</v>
      </c>
      <c r="I186" s="193">
        <f t="shared" si="5"/>
        <v>5109068.5599999996</v>
      </c>
      <c r="J186" s="193"/>
    </row>
    <row r="187" spans="1:10" ht="15" customHeight="1">
      <c r="A187" s="181" t="s">
        <v>455</v>
      </c>
      <c r="B187" s="193">
        <v>0</v>
      </c>
      <c r="C187" s="193">
        <v>4682444.99</v>
      </c>
      <c r="D187" s="193">
        <v>0</v>
      </c>
      <c r="E187" s="206">
        <v>0</v>
      </c>
      <c r="F187" s="206">
        <v>0</v>
      </c>
      <c r="G187" s="206">
        <v>0</v>
      </c>
      <c r="H187" s="206">
        <v>4682444.99</v>
      </c>
      <c r="I187" s="193">
        <f t="shared" si="5"/>
        <v>4682444.99</v>
      </c>
      <c r="J187" s="193"/>
    </row>
    <row r="188" spans="1:10" ht="15" customHeight="1">
      <c r="A188" s="181" t="s">
        <v>456</v>
      </c>
      <c r="B188" s="193">
        <v>0</v>
      </c>
      <c r="C188" s="193">
        <v>3730918.41</v>
      </c>
      <c r="D188" s="193">
        <v>0</v>
      </c>
      <c r="E188" s="206">
        <v>0</v>
      </c>
      <c r="F188" s="206">
        <v>0</v>
      </c>
      <c r="G188" s="206">
        <v>0</v>
      </c>
      <c r="H188" s="206">
        <v>3730918.41</v>
      </c>
      <c r="I188" s="193">
        <f t="shared" si="5"/>
        <v>3730918.41</v>
      </c>
      <c r="J188" s="193"/>
    </row>
    <row r="189" spans="1:10" ht="15" customHeight="1">
      <c r="A189" s="181" t="s">
        <v>457</v>
      </c>
      <c r="B189" s="193">
        <v>0</v>
      </c>
      <c r="C189" s="193">
        <v>172110.8</v>
      </c>
      <c r="D189" s="193">
        <v>0</v>
      </c>
      <c r="E189" s="206">
        <v>0</v>
      </c>
      <c r="F189" s="206">
        <v>0</v>
      </c>
      <c r="G189" s="206">
        <v>0</v>
      </c>
      <c r="H189" s="206">
        <v>172110.8</v>
      </c>
      <c r="I189" s="193">
        <f t="shared" si="5"/>
        <v>172110.8</v>
      </c>
      <c r="J189" s="193"/>
    </row>
    <row r="190" spans="1:10" ht="15" customHeight="1">
      <c r="A190" s="181" t="s">
        <v>659</v>
      </c>
      <c r="B190" s="193">
        <v>0</v>
      </c>
      <c r="C190" s="193">
        <v>161941.9</v>
      </c>
      <c r="D190" s="193">
        <v>0</v>
      </c>
      <c r="E190" s="206">
        <v>0</v>
      </c>
      <c r="F190" s="206">
        <v>0</v>
      </c>
      <c r="G190" s="206">
        <v>0</v>
      </c>
      <c r="H190" s="206">
        <v>161941.9</v>
      </c>
      <c r="I190" s="193">
        <f t="shared" si="5"/>
        <v>161941.9</v>
      </c>
      <c r="J190" s="193"/>
    </row>
    <row r="191" spans="1:10" ht="15" customHeight="1">
      <c r="A191" s="181" t="s">
        <v>458</v>
      </c>
      <c r="B191" s="203">
        <v>0</v>
      </c>
      <c r="C191" s="203">
        <v>6586380.5899999999</v>
      </c>
      <c r="D191" s="203">
        <v>0</v>
      </c>
      <c r="E191" s="206">
        <v>0</v>
      </c>
      <c r="F191" s="206">
        <v>0</v>
      </c>
      <c r="G191" s="206">
        <v>0</v>
      </c>
      <c r="H191" s="206">
        <v>6586380.5899999999</v>
      </c>
      <c r="I191" s="203">
        <f t="shared" si="5"/>
        <v>6586380.5899999999</v>
      </c>
      <c r="J191" s="193"/>
    </row>
    <row r="192" spans="1:10" ht="15" customHeight="1">
      <c r="A192" s="181" t="s">
        <v>459</v>
      </c>
      <c r="B192" s="203">
        <v>0</v>
      </c>
      <c r="C192" s="203">
        <v>700117.15</v>
      </c>
      <c r="D192" s="203">
        <v>0</v>
      </c>
      <c r="E192" s="206">
        <v>0</v>
      </c>
      <c r="F192" s="206">
        <v>0</v>
      </c>
      <c r="G192" s="206">
        <v>0</v>
      </c>
      <c r="H192" s="206">
        <v>700117.15</v>
      </c>
      <c r="I192" s="203">
        <f t="shared" si="5"/>
        <v>700117.15</v>
      </c>
      <c r="J192" s="193"/>
    </row>
    <row r="193" spans="1:10" ht="12.75" customHeight="1">
      <c r="A193" s="181" t="s">
        <v>460</v>
      </c>
      <c r="B193" s="197">
        <v>0</v>
      </c>
      <c r="C193" s="197">
        <v>544878.88</v>
      </c>
      <c r="D193" s="197">
        <v>0</v>
      </c>
      <c r="E193" s="206">
        <v>0</v>
      </c>
      <c r="F193" s="206">
        <v>0</v>
      </c>
      <c r="G193" s="206">
        <v>0</v>
      </c>
      <c r="H193" s="206">
        <v>544878.88</v>
      </c>
      <c r="I193" s="197">
        <f t="shared" si="5"/>
        <v>544878.88</v>
      </c>
      <c r="J193" s="193"/>
    </row>
    <row r="194" spans="1:10" ht="13.5" customHeight="1">
      <c r="A194" s="181" t="s">
        <v>461</v>
      </c>
      <c r="B194" s="197">
        <v>0</v>
      </c>
      <c r="C194" s="197">
        <v>3101752.4399999902</v>
      </c>
      <c r="D194" s="197">
        <v>0</v>
      </c>
      <c r="E194" s="206">
        <v>0</v>
      </c>
      <c r="F194" s="206">
        <v>0</v>
      </c>
      <c r="G194" s="206">
        <v>0</v>
      </c>
      <c r="H194" s="206">
        <v>3101752.4399999902</v>
      </c>
      <c r="I194" s="197">
        <f t="shared" si="5"/>
        <v>3101752.4399999902</v>
      </c>
      <c r="J194" s="197"/>
    </row>
    <row r="195" spans="1:10" ht="15" customHeight="1">
      <c r="A195" s="181" t="s">
        <v>462</v>
      </c>
      <c r="B195" s="203">
        <v>0</v>
      </c>
      <c r="C195" s="203">
        <v>792978.54</v>
      </c>
      <c r="D195" s="203">
        <v>0</v>
      </c>
      <c r="E195" s="206">
        <v>0</v>
      </c>
      <c r="F195" s="206">
        <v>0</v>
      </c>
      <c r="G195" s="206">
        <v>0</v>
      </c>
      <c r="H195" s="206">
        <v>792978.54</v>
      </c>
      <c r="I195" s="203">
        <f t="shared" si="5"/>
        <v>792978.54</v>
      </c>
      <c r="J195" s="193"/>
    </row>
    <row r="196" spans="1:10" ht="15" customHeight="1">
      <c r="A196" s="198" t="s">
        <v>463</v>
      </c>
      <c r="B196" s="188">
        <v>0</v>
      </c>
      <c r="C196" s="188">
        <v>1113490.55</v>
      </c>
      <c r="D196" s="188">
        <v>0</v>
      </c>
      <c r="E196" s="206">
        <v>0</v>
      </c>
      <c r="F196" s="206">
        <v>0</v>
      </c>
      <c r="G196" s="206">
        <v>0</v>
      </c>
      <c r="H196" s="206">
        <v>1113490.55</v>
      </c>
      <c r="I196" s="188">
        <f t="shared" si="5"/>
        <v>1113490.55</v>
      </c>
      <c r="J196" s="193"/>
    </row>
    <row r="197" spans="1:10" ht="15" customHeight="1">
      <c r="A197" s="181" t="s">
        <v>464</v>
      </c>
      <c r="B197" s="203">
        <v>81107441.560000002</v>
      </c>
      <c r="C197" s="203">
        <v>50653449.899999999</v>
      </c>
      <c r="D197" s="203">
        <v>0</v>
      </c>
      <c r="E197" s="209">
        <v>0</v>
      </c>
      <c r="F197" s="209">
        <v>0</v>
      </c>
      <c r="G197" s="209">
        <v>81107441.560000002</v>
      </c>
      <c r="H197" s="209">
        <v>50653449.899999999</v>
      </c>
      <c r="I197" s="203">
        <f t="shared" si="5"/>
        <v>131760891.46000001</v>
      </c>
      <c r="J197" s="193"/>
    </row>
    <row r="198" spans="1:10" ht="12" customHeight="1">
      <c r="A198" s="182" t="s">
        <v>465</v>
      </c>
      <c r="B198" s="203"/>
      <c r="C198" s="203"/>
      <c r="D198" s="203"/>
      <c r="E198"/>
      <c r="F198"/>
      <c r="G198"/>
      <c r="H198"/>
      <c r="I198" s="203"/>
      <c r="J198" s="193"/>
    </row>
    <row r="199" spans="1:10" ht="15" customHeight="1">
      <c r="A199" s="181" t="s">
        <v>466</v>
      </c>
      <c r="B199" s="203">
        <v>0</v>
      </c>
      <c r="C199" s="203">
        <v>0</v>
      </c>
      <c r="D199" s="203">
        <v>285255.679999999</v>
      </c>
      <c r="E199" s="206">
        <v>166402.36616599999</v>
      </c>
      <c r="F199" s="206">
        <v>118853.313834</v>
      </c>
      <c r="G199" s="206">
        <v>166402.36616599999</v>
      </c>
      <c r="H199" s="206">
        <v>118853.313834</v>
      </c>
      <c r="I199" s="203">
        <f t="shared" si="5"/>
        <v>285255.67999999999</v>
      </c>
      <c r="J199" s="193"/>
    </row>
    <row r="200" spans="1:10" ht="15" customHeight="1">
      <c r="A200" s="181" t="s">
        <v>467</v>
      </c>
      <c r="B200" s="197">
        <v>17997245.879999999</v>
      </c>
      <c r="C200" s="197">
        <v>13158970.640000001</v>
      </c>
      <c r="D200" s="197">
        <v>665492.96</v>
      </c>
      <c r="E200" s="206">
        <v>415523.66950600001</v>
      </c>
      <c r="F200" s="206">
        <v>249969.29049399999</v>
      </c>
      <c r="G200" s="206">
        <v>18412769.549506001</v>
      </c>
      <c r="H200" s="206">
        <v>13408939.930493999</v>
      </c>
      <c r="I200" s="197">
        <f t="shared" si="5"/>
        <v>31821709.48</v>
      </c>
      <c r="J200" s="193"/>
    </row>
    <row r="201" spans="1:10" ht="15" customHeight="1">
      <c r="A201" s="181" t="s">
        <v>468</v>
      </c>
      <c r="B201" s="197">
        <v>2961004.77</v>
      </c>
      <c r="C201" s="197">
        <v>1323430.17</v>
      </c>
      <c r="D201" s="197">
        <v>29723723.579999998</v>
      </c>
      <c r="E201" s="206">
        <v>17340024.045747001</v>
      </c>
      <c r="F201" s="206">
        <v>12383699.534252999</v>
      </c>
      <c r="G201" s="206">
        <v>20301028.8157469</v>
      </c>
      <c r="H201" s="206">
        <v>13707129.704252999</v>
      </c>
      <c r="I201" s="197">
        <f t="shared" si="5"/>
        <v>34008158.519999899</v>
      </c>
      <c r="J201" s="197"/>
    </row>
    <row r="202" spans="1:10" ht="12.75" customHeight="1">
      <c r="A202" s="181" t="s">
        <v>469</v>
      </c>
      <c r="B202" s="203">
        <v>18520271.989999998</v>
      </c>
      <c r="C202" s="203">
        <v>5998421.5099999998</v>
      </c>
      <c r="D202" s="203">
        <v>0</v>
      </c>
      <c r="E202" s="206">
        <v>0</v>
      </c>
      <c r="F202" s="206">
        <v>0</v>
      </c>
      <c r="G202" s="206">
        <v>18520271.989999998</v>
      </c>
      <c r="H202" s="206">
        <v>5998421.5099999998</v>
      </c>
      <c r="I202" s="203">
        <f t="shared" si="5"/>
        <v>24518693.5</v>
      </c>
      <c r="J202" s="193"/>
    </row>
    <row r="203" spans="1:10" ht="15" customHeight="1">
      <c r="A203" s="198" t="s">
        <v>470</v>
      </c>
      <c r="B203" s="188">
        <v>0</v>
      </c>
      <c r="C203" s="188">
        <v>0</v>
      </c>
      <c r="D203" s="188">
        <v>4000.38</v>
      </c>
      <c r="E203" s="206">
        <v>2335.8218820000002</v>
      </c>
      <c r="F203" s="206">
        <v>1664.5581179999999</v>
      </c>
      <c r="G203" s="206">
        <v>2335.8218820000002</v>
      </c>
      <c r="H203" s="206">
        <v>1664.5581179999999</v>
      </c>
      <c r="I203" s="188">
        <f t="shared" si="5"/>
        <v>4000.38</v>
      </c>
      <c r="J203" s="193"/>
    </row>
    <row r="204" spans="1:10" ht="15" customHeight="1">
      <c r="A204" s="181" t="s">
        <v>471</v>
      </c>
      <c r="B204" s="203">
        <v>39478522.640000001</v>
      </c>
      <c r="C204" s="203">
        <v>20480822.32</v>
      </c>
      <c r="D204" s="203">
        <v>30678472.600000001</v>
      </c>
      <c r="E204" s="209">
        <v>17924285.9033009</v>
      </c>
      <c r="F204" s="209">
        <v>12754186.696699001</v>
      </c>
      <c r="G204" s="209">
        <v>57402808.543301001</v>
      </c>
      <c r="H204" s="209">
        <v>33235009.016699001</v>
      </c>
      <c r="I204" s="203">
        <f t="shared" si="5"/>
        <v>90637817.560000002</v>
      </c>
      <c r="J204" s="193"/>
    </row>
    <row r="205" spans="1:10" ht="12.75" customHeight="1">
      <c r="A205" s="182" t="s">
        <v>472</v>
      </c>
      <c r="B205" s="193"/>
      <c r="C205" s="193"/>
      <c r="D205" s="193"/>
      <c r="E205"/>
      <c r="F205"/>
      <c r="G205"/>
      <c r="H205"/>
      <c r="I205" s="193"/>
      <c r="J205" s="193"/>
    </row>
    <row r="206" spans="1:10" ht="15" customHeight="1">
      <c r="A206" s="181" t="s">
        <v>473</v>
      </c>
      <c r="B206" s="193">
        <v>15562271.039999999</v>
      </c>
      <c r="C206" s="193">
        <v>5716227.3300000001</v>
      </c>
      <c r="D206" s="193">
        <v>1537736.71</v>
      </c>
      <c r="E206" s="206">
        <v>897132.65339800005</v>
      </c>
      <c r="F206" s="206">
        <v>640604.05660199898</v>
      </c>
      <c r="G206" s="206">
        <v>16459403.693398001</v>
      </c>
      <c r="H206" s="206">
        <v>6356831.3866020003</v>
      </c>
      <c r="I206" s="193">
        <f t="shared" si="5"/>
        <v>22816235.080000002</v>
      </c>
      <c r="J206" s="193"/>
    </row>
    <row r="207" spans="1:10" ht="15" customHeight="1">
      <c r="A207" s="181" t="s">
        <v>474</v>
      </c>
      <c r="B207" s="193">
        <v>1233514.53</v>
      </c>
      <c r="C207" s="193">
        <v>216880.65999999901</v>
      </c>
      <c r="D207" s="193">
        <v>1152172.49</v>
      </c>
      <c r="E207" s="206">
        <v>672238.24530799896</v>
      </c>
      <c r="F207" s="206">
        <v>479934.24469199998</v>
      </c>
      <c r="G207" s="206">
        <v>1905752.7753079999</v>
      </c>
      <c r="H207" s="206">
        <v>696814.90469199896</v>
      </c>
      <c r="I207" s="193">
        <f t="shared" si="5"/>
        <v>2602567.6799999988</v>
      </c>
      <c r="J207" s="193"/>
    </row>
    <row r="208" spans="1:10" ht="15" customHeight="1">
      <c r="A208" s="181" t="s">
        <v>475</v>
      </c>
      <c r="B208" s="203">
        <v>0</v>
      </c>
      <c r="C208" s="203">
        <v>0</v>
      </c>
      <c r="D208" s="203">
        <v>236136.4</v>
      </c>
      <c r="E208" s="206">
        <v>137796.63271599999</v>
      </c>
      <c r="F208" s="206">
        <v>98339.7672839999</v>
      </c>
      <c r="G208" s="206">
        <v>137796.63271599999</v>
      </c>
      <c r="H208" s="206">
        <v>98339.7672839999</v>
      </c>
      <c r="I208" s="203">
        <f t="shared" si="5"/>
        <v>236136.39999999991</v>
      </c>
      <c r="J208" s="193"/>
    </row>
    <row r="209" spans="1:10" ht="12.75" customHeight="1">
      <c r="A209" s="181" t="s">
        <v>476</v>
      </c>
      <c r="B209" s="197">
        <v>0</v>
      </c>
      <c r="C209" s="197">
        <v>0</v>
      </c>
      <c r="D209" s="197">
        <v>0</v>
      </c>
      <c r="E209" s="206">
        <v>0</v>
      </c>
      <c r="F209" s="206">
        <v>0</v>
      </c>
      <c r="G209" s="206">
        <v>0</v>
      </c>
      <c r="H209" s="206">
        <v>0</v>
      </c>
      <c r="I209" s="197">
        <f t="shared" si="5"/>
        <v>0</v>
      </c>
      <c r="J209" s="193"/>
    </row>
    <row r="210" spans="1:10" ht="13.5" customHeight="1">
      <c r="A210" s="181" t="s">
        <v>478</v>
      </c>
      <c r="B210" s="197">
        <v>563695.03</v>
      </c>
      <c r="C210" s="197">
        <v>5158.3599999999997</v>
      </c>
      <c r="D210" s="197">
        <v>0</v>
      </c>
      <c r="E210" s="206">
        <v>0</v>
      </c>
      <c r="F210" s="206">
        <v>0</v>
      </c>
      <c r="G210" s="206">
        <v>563695.03</v>
      </c>
      <c r="H210" s="206">
        <v>5158.3599999999997</v>
      </c>
      <c r="I210" s="197">
        <f t="shared" si="5"/>
        <v>568853.39</v>
      </c>
      <c r="J210" s="197"/>
    </row>
    <row r="211" spans="1:10" ht="16.5" customHeight="1">
      <c r="A211" s="181" t="s">
        <v>479</v>
      </c>
      <c r="B211" s="197">
        <v>0</v>
      </c>
      <c r="C211" s="197">
        <v>0</v>
      </c>
      <c r="D211" s="197">
        <v>0</v>
      </c>
      <c r="E211" s="206">
        <v>0</v>
      </c>
      <c r="F211" s="206">
        <v>0</v>
      </c>
      <c r="G211" s="206">
        <v>0</v>
      </c>
      <c r="H211" s="206">
        <v>0</v>
      </c>
      <c r="I211" s="197">
        <f t="shared" si="5"/>
        <v>0</v>
      </c>
      <c r="J211" s="193"/>
    </row>
    <row r="212" spans="1:10" ht="15" customHeight="1">
      <c r="A212" s="198" t="s">
        <v>480</v>
      </c>
      <c r="B212" s="188">
        <v>0</v>
      </c>
      <c r="C212" s="188">
        <v>0</v>
      </c>
      <c r="D212" s="188">
        <v>0</v>
      </c>
      <c r="E212" s="206">
        <v>0</v>
      </c>
      <c r="F212" s="206">
        <v>0</v>
      </c>
      <c r="G212" s="206">
        <v>0</v>
      </c>
      <c r="H212" s="206">
        <v>0</v>
      </c>
      <c r="I212" s="188">
        <f t="shared" si="5"/>
        <v>0</v>
      </c>
      <c r="J212" s="193"/>
    </row>
    <row r="213" spans="1:10" ht="12.75" customHeight="1">
      <c r="A213" s="181" t="s">
        <v>481</v>
      </c>
      <c r="B213" s="203">
        <v>17359480.599999901</v>
      </c>
      <c r="C213" s="203">
        <v>5938266.3499999996</v>
      </c>
      <c r="D213" s="203">
        <v>2926045.6</v>
      </c>
      <c r="E213" s="209">
        <v>1707167.5314219899</v>
      </c>
      <c r="F213" s="209">
        <v>1218878.0685779999</v>
      </c>
      <c r="G213" s="209">
        <v>19066648.131421998</v>
      </c>
      <c r="H213" s="209">
        <v>7157144.4185779998</v>
      </c>
      <c r="I213" s="203">
        <f t="shared" si="5"/>
        <v>26223792.549999997</v>
      </c>
      <c r="J213" s="197"/>
    </row>
    <row r="214" spans="1:10" ht="12" customHeight="1">
      <c r="A214" s="182" t="s">
        <v>482</v>
      </c>
      <c r="B214" s="203"/>
      <c r="C214" s="203"/>
      <c r="D214" s="203"/>
      <c r="E214"/>
      <c r="F214"/>
      <c r="G214"/>
      <c r="H214"/>
      <c r="I214" s="203"/>
      <c r="J214" s="193"/>
    </row>
    <row r="215" spans="1:10" ht="15" customHeight="1">
      <c r="A215" s="198" t="s">
        <v>483</v>
      </c>
      <c r="B215" s="188">
        <v>95554928.959999993</v>
      </c>
      <c r="C215" s="188">
        <v>9162971.3200000003</v>
      </c>
      <c r="D215" s="188">
        <v>0</v>
      </c>
      <c r="E215" s="206">
        <v>0</v>
      </c>
      <c r="F215" s="206">
        <v>0</v>
      </c>
      <c r="G215" s="206">
        <v>95554928.959999993</v>
      </c>
      <c r="H215" s="206">
        <v>9162971.3200000003</v>
      </c>
      <c r="I215" s="188">
        <f t="shared" si="5"/>
        <v>104717900.28</v>
      </c>
      <c r="J215" s="193"/>
    </row>
    <row r="216" spans="1:10" ht="15" customHeight="1">
      <c r="A216" s="181" t="s">
        <v>484</v>
      </c>
      <c r="B216" s="193">
        <v>95554928.959999993</v>
      </c>
      <c r="C216" s="193">
        <v>9162971.3200000003</v>
      </c>
      <c r="D216" s="193">
        <v>0</v>
      </c>
      <c r="E216" s="209">
        <v>0</v>
      </c>
      <c r="F216" s="209">
        <v>0</v>
      </c>
      <c r="G216" s="209">
        <v>95554928.959999993</v>
      </c>
      <c r="H216" s="209">
        <v>9162971.3200000003</v>
      </c>
      <c r="I216" s="193">
        <f t="shared" si="5"/>
        <v>104717900.28</v>
      </c>
      <c r="J216" s="193"/>
    </row>
    <row r="217" spans="1:10" ht="12" customHeight="1">
      <c r="A217" s="182" t="s">
        <v>485</v>
      </c>
      <c r="B217" s="193"/>
      <c r="C217" s="193"/>
      <c r="D217" s="193"/>
      <c r="E217"/>
      <c r="F217"/>
      <c r="G217"/>
      <c r="H217"/>
      <c r="I217" s="193"/>
      <c r="J217" s="193"/>
    </row>
    <row r="218" spans="1:10" ht="15" customHeight="1">
      <c r="A218" s="181" t="s">
        <v>486</v>
      </c>
      <c r="B218" s="193">
        <v>3686363.04</v>
      </c>
      <c r="C218" s="193">
        <v>1724342.08</v>
      </c>
      <c r="D218" s="193">
        <v>37635275.740000002</v>
      </c>
      <c r="E218" s="206">
        <v>25640247.245802</v>
      </c>
      <c r="F218" s="206">
        <v>11995028.494198</v>
      </c>
      <c r="G218" s="206">
        <v>29326610.285801999</v>
      </c>
      <c r="H218" s="206">
        <v>13719370.574198</v>
      </c>
      <c r="I218" s="193">
        <f t="shared" si="5"/>
        <v>43045980.859999999</v>
      </c>
      <c r="J218" s="193"/>
    </row>
    <row r="219" spans="1:10" ht="15" customHeight="1">
      <c r="A219" s="181" t="s">
        <v>487</v>
      </c>
      <c r="B219" s="193">
        <v>543949.81999999995</v>
      </c>
      <c r="C219" s="193">
        <v>520990.6</v>
      </c>
      <c r="D219" s="193">
        <v>5460496.4800000004</v>
      </c>
      <c r="E219" s="206">
        <v>3717073.1754029999</v>
      </c>
      <c r="F219" s="206">
        <v>1743423.3045969999</v>
      </c>
      <c r="G219" s="206">
        <v>4261022.9954030002</v>
      </c>
      <c r="H219" s="206">
        <v>2264413.9045970002</v>
      </c>
      <c r="I219" s="193">
        <f t="shared" si="5"/>
        <v>6525436.9000000004</v>
      </c>
      <c r="J219" s="193"/>
    </row>
    <row r="220" spans="1:10" ht="15" customHeight="1">
      <c r="A220" s="181" t="s">
        <v>488</v>
      </c>
      <c r="B220" s="193">
        <v>0</v>
      </c>
      <c r="C220" s="193">
        <v>0</v>
      </c>
      <c r="D220" s="193">
        <v>-294274.67</v>
      </c>
      <c r="E220" s="206">
        <v>-200493.44417999999</v>
      </c>
      <c r="F220" s="206">
        <v>-93781.225820000007</v>
      </c>
      <c r="G220" s="206">
        <v>-200493.44417999999</v>
      </c>
      <c r="H220" s="206">
        <v>-93781.225820000007</v>
      </c>
      <c r="I220" s="193">
        <f t="shared" si="5"/>
        <v>-294274.67</v>
      </c>
      <c r="J220" s="193"/>
    </row>
    <row r="221" spans="1:10" ht="15" customHeight="1">
      <c r="A221" s="181" t="s">
        <v>489</v>
      </c>
      <c r="B221" s="193">
        <v>1848791.8399999901</v>
      </c>
      <c r="C221" s="193">
        <v>604871.13</v>
      </c>
      <c r="D221" s="193">
        <v>9219439.52999999</v>
      </c>
      <c r="E221" s="206">
        <v>6281714.8728299998</v>
      </c>
      <c r="F221" s="206">
        <v>2937724.6571699898</v>
      </c>
      <c r="G221" s="206">
        <v>8130506.7128299996</v>
      </c>
      <c r="H221" s="206">
        <v>3542595.7871699999</v>
      </c>
      <c r="I221" s="193">
        <f t="shared" si="5"/>
        <v>11673102.5</v>
      </c>
      <c r="J221" s="193"/>
    </row>
    <row r="222" spans="1:10" ht="15" customHeight="1">
      <c r="A222" s="181" t="s">
        <v>490</v>
      </c>
      <c r="B222" s="193">
        <v>4799394.23999999</v>
      </c>
      <c r="C222" s="193">
        <v>447015.37</v>
      </c>
      <c r="D222" s="193">
        <v>586348.35</v>
      </c>
      <c r="E222" s="206">
        <v>358467.78307499998</v>
      </c>
      <c r="F222" s="206">
        <v>227880.56692499999</v>
      </c>
      <c r="G222" s="206">
        <v>5157862.0230750004</v>
      </c>
      <c r="H222" s="206">
        <v>674895.93692500005</v>
      </c>
      <c r="I222" s="193">
        <f t="shared" si="5"/>
        <v>5832757.9600000009</v>
      </c>
      <c r="J222" s="193"/>
    </row>
    <row r="223" spans="1:10" ht="15" customHeight="1">
      <c r="A223" s="181" t="s">
        <v>491</v>
      </c>
      <c r="B223" s="193">
        <v>541549.929999999</v>
      </c>
      <c r="C223" s="193">
        <v>710686.16999999899</v>
      </c>
      <c r="D223" s="193">
        <v>5000020.1799999904</v>
      </c>
      <c r="E223" s="206">
        <v>2917046.6075499998</v>
      </c>
      <c r="F223" s="206">
        <v>2082973.5724500001</v>
      </c>
      <c r="G223" s="206">
        <v>3458596.5375499902</v>
      </c>
      <c r="H223" s="206">
        <v>2793659.7424499998</v>
      </c>
      <c r="I223" s="193">
        <f t="shared" si="5"/>
        <v>6252256.27999999</v>
      </c>
      <c r="J223" s="193"/>
    </row>
    <row r="224" spans="1:10" ht="15" customHeight="1">
      <c r="A224" s="181" t="s">
        <v>492</v>
      </c>
      <c r="B224" s="193">
        <v>21398447.93</v>
      </c>
      <c r="C224" s="193">
        <v>9595996.2399999909</v>
      </c>
      <c r="D224" s="193">
        <v>11731276.9799999</v>
      </c>
      <c r="E224" s="206">
        <v>8061127.7629979895</v>
      </c>
      <c r="F224" s="206">
        <v>3670149.2170019899</v>
      </c>
      <c r="G224" s="206">
        <v>29459575.692997999</v>
      </c>
      <c r="H224" s="206">
        <v>13266145.4570019</v>
      </c>
      <c r="I224" s="193">
        <f t="shared" si="5"/>
        <v>42725721.149999902</v>
      </c>
      <c r="J224" s="193"/>
    </row>
    <row r="225" spans="1:10" ht="15" customHeight="1">
      <c r="A225" s="181" t="s">
        <v>493</v>
      </c>
      <c r="B225" s="193">
        <v>6711646.9199999999</v>
      </c>
      <c r="C225" s="193">
        <v>2022589.6</v>
      </c>
      <c r="D225" s="193">
        <v>1441312.36</v>
      </c>
      <c r="E225" s="206">
        <v>981277.80567899998</v>
      </c>
      <c r="F225" s="206">
        <v>460034.554321</v>
      </c>
      <c r="G225" s="206">
        <v>7692924.7256789897</v>
      </c>
      <c r="H225" s="206">
        <v>2482624.154321</v>
      </c>
      <c r="I225" s="193">
        <f t="shared" si="5"/>
        <v>10175548.87999999</v>
      </c>
      <c r="J225" s="193"/>
    </row>
    <row r="226" spans="1:10" ht="15" customHeight="1">
      <c r="A226" s="181" t="s">
        <v>494</v>
      </c>
      <c r="B226" s="203">
        <v>0</v>
      </c>
      <c r="C226" s="203">
        <v>0</v>
      </c>
      <c r="D226" s="203">
        <v>15444.0999999999</v>
      </c>
      <c r="E226" s="206">
        <v>10512.8961</v>
      </c>
      <c r="F226" s="206">
        <v>4931.2039000000004</v>
      </c>
      <c r="G226" s="206">
        <v>10512.8961</v>
      </c>
      <c r="H226" s="206">
        <v>4931.2039000000004</v>
      </c>
      <c r="I226" s="203">
        <f t="shared" si="5"/>
        <v>15444.1</v>
      </c>
      <c r="J226" s="193"/>
    </row>
    <row r="227" spans="1:10" ht="15" customHeight="1">
      <c r="A227" s="181" t="s">
        <v>495</v>
      </c>
      <c r="B227" s="197">
        <v>2730906.14</v>
      </c>
      <c r="C227" s="197">
        <v>520291.21</v>
      </c>
      <c r="D227" s="197">
        <v>1981701.9</v>
      </c>
      <c r="E227" s="206">
        <v>1349830.1272140001</v>
      </c>
      <c r="F227" s="206">
        <v>631871.772785999</v>
      </c>
      <c r="G227" s="206">
        <v>4080736.2672140002</v>
      </c>
      <c r="H227" s="206">
        <v>1152162.982786</v>
      </c>
      <c r="I227" s="197">
        <f t="shared" si="5"/>
        <v>5232899.25</v>
      </c>
      <c r="J227" s="193"/>
    </row>
    <row r="228" spans="1:10" ht="15" customHeight="1">
      <c r="A228" s="181" t="s">
        <v>496</v>
      </c>
      <c r="B228" s="193">
        <v>195010.59</v>
      </c>
      <c r="C228" s="193">
        <v>0</v>
      </c>
      <c r="D228" s="193">
        <v>10484668.98</v>
      </c>
      <c r="E228" s="206">
        <v>7142577.1682369998</v>
      </c>
      <c r="F228" s="206">
        <v>3342091.8117630002</v>
      </c>
      <c r="G228" s="206">
        <v>7337587.7582369996</v>
      </c>
      <c r="H228" s="206">
        <v>3342091.8117630002</v>
      </c>
      <c r="I228" s="193">
        <f t="shared" ref="I228:I291" si="6">G228+H228</f>
        <v>10679679.57</v>
      </c>
      <c r="J228" s="193"/>
    </row>
    <row r="229" spans="1:10" ht="17.25" customHeight="1">
      <c r="A229" s="181" t="s">
        <v>497</v>
      </c>
      <c r="B229" s="197">
        <v>0</v>
      </c>
      <c r="C229" s="197">
        <v>860564.52999999898</v>
      </c>
      <c r="D229" s="197">
        <v>0</v>
      </c>
      <c r="E229" s="206">
        <v>0</v>
      </c>
      <c r="F229" s="206">
        <v>0</v>
      </c>
      <c r="G229" s="206">
        <v>0</v>
      </c>
      <c r="H229" s="206">
        <v>860564.52999999898</v>
      </c>
      <c r="I229" s="197">
        <f t="shared" si="5"/>
        <v>860564.52999999898</v>
      </c>
      <c r="J229" s="193"/>
    </row>
    <row r="230" spans="1:10" ht="14.25" customHeight="1">
      <c r="A230" s="198" t="s">
        <v>498</v>
      </c>
      <c r="B230" s="188">
        <v>610379.92000000004</v>
      </c>
      <c r="C230" s="188">
        <v>0</v>
      </c>
      <c r="D230" s="188">
        <v>16908826.850000001</v>
      </c>
      <c r="E230" s="206">
        <v>11519480.753241001</v>
      </c>
      <c r="F230" s="206">
        <v>5389346.0967589999</v>
      </c>
      <c r="G230" s="206">
        <v>12129860.673241001</v>
      </c>
      <c r="H230" s="206">
        <v>5389346.0967589999</v>
      </c>
      <c r="I230" s="188">
        <f t="shared" si="5"/>
        <v>17519206.77</v>
      </c>
      <c r="J230" s="193"/>
    </row>
    <row r="231" spans="1:10" ht="14.25" customHeight="1">
      <c r="A231" s="199" t="s">
        <v>499</v>
      </c>
      <c r="B231" s="188">
        <v>43066440.369999997</v>
      </c>
      <c r="C231" s="188">
        <v>17007346.929999899</v>
      </c>
      <c r="D231" s="188">
        <v>100170536.78</v>
      </c>
      <c r="E231" s="209">
        <v>67778862.753949001</v>
      </c>
      <c r="F231" s="209">
        <v>32391674.026051</v>
      </c>
      <c r="G231" s="209">
        <v>110845303.12394901</v>
      </c>
      <c r="H231" s="209">
        <v>49399020.956050999</v>
      </c>
      <c r="I231" s="188">
        <f t="shared" si="5"/>
        <v>160244324.08000001</v>
      </c>
      <c r="J231" s="193"/>
    </row>
    <row r="232" spans="1:10" ht="15" customHeight="1" thickBot="1">
      <c r="A232" s="201" t="s">
        <v>145</v>
      </c>
      <c r="B232" s="205">
        <v>410297107</v>
      </c>
      <c r="C232" s="205">
        <v>105275008.58</v>
      </c>
      <c r="D232" s="205">
        <v>133775054.98</v>
      </c>
      <c r="E232" s="209">
        <v>87410316.188672006</v>
      </c>
      <c r="F232" s="209">
        <v>46364738.791327998</v>
      </c>
      <c r="G232" s="209">
        <v>497707423.18867201</v>
      </c>
      <c r="H232" s="209">
        <v>151639747.371328</v>
      </c>
      <c r="I232" s="205">
        <f t="shared" ref="I232" si="7">G232+H232</f>
        <v>649347170.55999994</v>
      </c>
      <c r="J232" s="193"/>
    </row>
    <row r="233" spans="1:10" ht="18.75" customHeight="1" thickTop="1">
      <c r="A233" s="181"/>
      <c r="B233" s="203"/>
      <c r="C233" s="203"/>
      <c r="D233" s="203"/>
      <c r="E233" s="213"/>
      <c r="F233" s="213"/>
      <c r="G233" s="213"/>
      <c r="H233" s="213"/>
      <c r="I233" s="203"/>
      <c r="J233" s="193"/>
    </row>
    <row r="234" spans="1:10" ht="15" customHeight="1">
      <c r="A234" s="181" t="s">
        <v>500</v>
      </c>
      <c r="B234" s="197"/>
      <c r="C234" s="197"/>
      <c r="D234" s="197"/>
      <c r="E234"/>
      <c r="F234"/>
      <c r="G234"/>
      <c r="H234"/>
      <c r="I234" s="197"/>
      <c r="J234" s="193"/>
    </row>
    <row r="235" spans="1:10" ht="15" customHeight="1">
      <c r="A235" s="182" t="s">
        <v>501</v>
      </c>
      <c r="B235" s="203"/>
      <c r="C235" s="203"/>
      <c r="D235" s="203"/>
      <c r="E235"/>
      <c r="F235"/>
      <c r="G235"/>
      <c r="H235"/>
      <c r="I235" s="203"/>
      <c r="J235" s="197"/>
    </row>
    <row r="236" spans="1:10" ht="15" customHeight="1">
      <c r="A236" s="181" t="s">
        <v>502</v>
      </c>
      <c r="B236" s="193">
        <v>243751296.03999999</v>
      </c>
      <c r="C236" s="193">
        <v>106373085.199999</v>
      </c>
      <c r="D236" s="193">
        <v>21497688.559999999</v>
      </c>
      <c r="E236" s="206">
        <v>14643369.398487</v>
      </c>
      <c r="F236" s="206">
        <v>6854319.1615129998</v>
      </c>
      <c r="G236" s="206">
        <v>258394665.43848601</v>
      </c>
      <c r="H236" s="206">
        <v>113227404.36151201</v>
      </c>
      <c r="I236" s="193">
        <f t="shared" si="6"/>
        <v>371622069.79999804</v>
      </c>
      <c r="J236" s="193"/>
    </row>
    <row r="237" spans="1:10" ht="15" customHeight="1">
      <c r="A237" s="198" t="s">
        <v>503</v>
      </c>
      <c r="B237" s="216">
        <v>934098.40999999898</v>
      </c>
      <c r="C237" s="216">
        <v>380384.13</v>
      </c>
      <c r="D237" s="216">
        <v>69811.72</v>
      </c>
      <c r="E237" s="206">
        <v>47577.307002000001</v>
      </c>
      <c r="F237" s="206">
        <v>22234.412998</v>
      </c>
      <c r="G237" s="206">
        <v>981675.71700199996</v>
      </c>
      <c r="H237" s="206">
        <v>402618.54299799999</v>
      </c>
      <c r="I237" s="216">
        <f t="shared" si="6"/>
        <v>1384294.26</v>
      </c>
      <c r="J237" s="193"/>
    </row>
    <row r="238" spans="1:10" ht="15" customHeight="1">
      <c r="A238" s="181" t="s">
        <v>504</v>
      </c>
      <c r="B238" s="193">
        <v>244685394.449999</v>
      </c>
      <c r="C238" s="193">
        <v>106753469.33</v>
      </c>
      <c r="D238" s="193">
        <v>21567500.279999901</v>
      </c>
      <c r="E238" s="209">
        <v>14690946.705489</v>
      </c>
      <c r="F238" s="209">
        <v>6876553.574511</v>
      </c>
      <c r="G238" s="209">
        <v>259376341.155489</v>
      </c>
      <c r="H238" s="209">
        <v>113630022.90451001</v>
      </c>
      <c r="I238" s="193">
        <f>G238+H238</f>
        <v>373006364.05999899</v>
      </c>
      <c r="J238" s="203"/>
    </row>
    <row r="239" spans="1:10" ht="15" customHeight="1">
      <c r="A239" s="182" t="s">
        <v>505</v>
      </c>
      <c r="B239" s="197"/>
      <c r="C239" s="197"/>
      <c r="D239" s="197"/>
      <c r="E239"/>
      <c r="F239"/>
      <c r="G239"/>
      <c r="H239"/>
      <c r="I239" s="197"/>
      <c r="J239" s="203"/>
    </row>
    <row r="240" spans="1:10" ht="15" customHeight="1">
      <c r="A240" s="181" t="s">
        <v>506</v>
      </c>
      <c r="B240" s="197">
        <v>9725442.7899999991</v>
      </c>
      <c r="C240" s="197">
        <v>2318674.2799999998</v>
      </c>
      <c r="D240" s="197">
        <v>29720057.3199999</v>
      </c>
      <c r="E240" s="206">
        <v>20245862.790651001</v>
      </c>
      <c r="F240" s="206">
        <v>9474194.5293489993</v>
      </c>
      <c r="G240" s="206">
        <v>29971305.580651</v>
      </c>
      <c r="H240" s="206">
        <v>11792868.809349</v>
      </c>
      <c r="I240" s="197">
        <f t="shared" si="6"/>
        <v>41764174.390000001</v>
      </c>
      <c r="J240" s="197"/>
    </row>
    <row r="241" spans="1:10" ht="12" customHeight="1">
      <c r="A241" s="202" t="s">
        <v>507</v>
      </c>
      <c r="B241" s="203">
        <v>13863555.2199999</v>
      </c>
      <c r="C241" s="203">
        <v>0</v>
      </c>
      <c r="D241" s="203">
        <v>0</v>
      </c>
      <c r="E241" s="206">
        <v>0</v>
      </c>
      <c r="F241" s="206">
        <v>0</v>
      </c>
      <c r="G241" s="206">
        <v>13863555.2199999</v>
      </c>
      <c r="H241" s="206">
        <v>0</v>
      </c>
      <c r="I241" s="203">
        <f t="shared" si="6"/>
        <v>13863555.2199999</v>
      </c>
      <c r="J241" s="193"/>
    </row>
    <row r="242" spans="1:10" ht="15" customHeight="1">
      <c r="A242" s="198" t="s">
        <v>508</v>
      </c>
      <c r="B242" s="216">
        <v>1293912.3999999999</v>
      </c>
      <c r="C242" s="216">
        <v>32790.299999999901</v>
      </c>
      <c r="D242" s="216">
        <v>7704.15</v>
      </c>
      <c r="E242" s="206">
        <v>5248.3351229999998</v>
      </c>
      <c r="F242" s="206">
        <v>2455.8148769999998</v>
      </c>
      <c r="G242" s="206">
        <v>1299160.7351229901</v>
      </c>
      <c r="H242" s="206">
        <v>35246.114877</v>
      </c>
      <c r="I242" s="216">
        <f t="shared" si="6"/>
        <v>1334406.8499999901</v>
      </c>
      <c r="J242" s="193"/>
    </row>
    <row r="243" spans="1:10" ht="15" customHeight="1">
      <c r="A243" s="181" t="s">
        <v>509</v>
      </c>
      <c r="B243" s="193">
        <v>24882910.41</v>
      </c>
      <c r="C243" s="193">
        <v>2351464.58</v>
      </c>
      <c r="D243" s="193">
        <v>29727761.469999999</v>
      </c>
      <c r="E243" s="209">
        <v>20251111.125774</v>
      </c>
      <c r="F243" s="209">
        <v>9476650.3442260008</v>
      </c>
      <c r="G243" s="209">
        <v>45134021.535774</v>
      </c>
      <c r="H243" s="209">
        <v>11828114.9242259</v>
      </c>
      <c r="I243" s="193">
        <f t="shared" si="6"/>
        <v>56962136.459999904</v>
      </c>
      <c r="J243" s="197"/>
    </row>
    <row r="244" spans="1:10" ht="15" customHeight="1">
      <c r="A244" s="182" t="s">
        <v>510</v>
      </c>
      <c r="B244" s="203"/>
      <c r="C244" s="203"/>
      <c r="D244" s="203"/>
      <c r="E244"/>
      <c r="F244"/>
      <c r="G244"/>
      <c r="H244"/>
      <c r="I244" s="203"/>
      <c r="J244" s="193"/>
    </row>
    <row r="245" spans="1:10" ht="15" customHeight="1">
      <c r="A245" s="198" t="s">
        <v>511</v>
      </c>
      <c r="B245" s="216">
        <v>18343866.16</v>
      </c>
      <c r="C245" s="216">
        <v>0</v>
      </c>
      <c r="D245" s="216">
        <v>0</v>
      </c>
      <c r="E245" s="206">
        <v>0</v>
      </c>
      <c r="F245" s="206">
        <v>0</v>
      </c>
      <c r="G245" s="206">
        <v>18343866.16</v>
      </c>
      <c r="H245" s="206">
        <v>0</v>
      </c>
      <c r="I245" s="216">
        <f t="shared" si="6"/>
        <v>18343866.16</v>
      </c>
      <c r="J245" s="193"/>
    </row>
    <row r="246" spans="1:10" ht="12" customHeight="1">
      <c r="A246" s="181" t="s">
        <v>512</v>
      </c>
      <c r="B246" s="193">
        <v>18343866.16</v>
      </c>
      <c r="C246" s="193">
        <v>0</v>
      </c>
      <c r="D246" s="193">
        <v>0</v>
      </c>
      <c r="E246" s="209">
        <v>0</v>
      </c>
      <c r="F246" s="209">
        <v>0</v>
      </c>
      <c r="G246" s="209">
        <v>18343866.16</v>
      </c>
      <c r="H246" s="209">
        <v>0</v>
      </c>
      <c r="I246" s="193">
        <f t="shared" si="6"/>
        <v>18343866.16</v>
      </c>
      <c r="J246" s="193"/>
    </row>
    <row r="247" spans="1:10" ht="15" customHeight="1">
      <c r="A247" s="182" t="s">
        <v>513</v>
      </c>
      <c r="B247" s="193"/>
      <c r="C247" s="193"/>
      <c r="D247" s="193"/>
      <c r="E247"/>
      <c r="F247"/>
      <c r="G247"/>
      <c r="H247"/>
      <c r="I247" s="193"/>
      <c r="J247" s="193"/>
    </row>
    <row r="248" spans="1:10" ht="15" customHeight="1">
      <c r="A248" s="181" t="s">
        <v>514</v>
      </c>
      <c r="B248" s="193">
        <v>48851655.189999998</v>
      </c>
      <c r="C248" s="193">
        <v>0</v>
      </c>
      <c r="D248" s="193">
        <v>0</v>
      </c>
      <c r="E248" s="206">
        <v>0</v>
      </c>
      <c r="F248" s="206">
        <v>0</v>
      </c>
      <c r="G248" s="206">
        <v>48851655.189999998</v>
      </c>
      <c r="H248" s="206">
        <v>0</v>
      </c>
      <c r="I248" s="193">
        <f t="shared" si="6"/>
        <v>48851655.189999998</v>
      </c>
      <c r="J248" s="193"/>
    </row>
    <row r="249" spans="1:10" ht="15" customHeight="1">
      <c r="A249" s="181" t="s">
        <v>515</v>
      </c>
      <c r="B249" s="203">
        <v>-92732833.579999998</v>
      </c>
      <c r="C249" s="203">
        <v>0</v>
      </c>
      <c r="D249" s="203">
        <v>0</v>
      </c>
      <c r="E249" s="206">
        <v>0</v>
      </c>
      <c r="F249" s="206">
        <v>0</v>
      </c>
      <c r="G249" s="206">
        <v>-92732833.579999998</v>
      </c>
      <c r="H249" s="206">
        <v>0</v>
      </c>
      <c r="I249" s="203">
        <f t="shared" si="6"/>
        <v>-92732833.579999998</v>
      </c>
      <c r="J249" s="193"/>
    </row>
    <row r="250" spans="1:10" ht="15" customHeight="1">
      <c r="A250" s="181" t="s">
        <v>516</v>
      </c>
      <c r="B250" s="197">
        <v>-633007.68000000005</v>
      </c>
      <c r="C250" s="197">
        <v>-61849.0799999999</v>
      </c>
      <c r="D250" s="197">
        <v>0</v>
      </c>
      <c r="E250" s="206">
        <v>0</v>
      </c>
      <c r="F250" s="206">
        <v>0</v>
      </c>
      <c r="G250" s="206">
        <v>-633007.68000000005</v>
      </c>
      <c r="H250" s="206">
        <v>-61849.0799999999</v>
      </c>
      <c r="I250" s="197">
        <f t="shared" si="6"/>
        <v>-694856.76</v>
      </c>
      <c r="J250" s="193"/>
    </row>
    <row r="251" spans="1:10" ht="15" customHeight="1">
      <c r="A251" s="181" t="s">
        <v>517</v>
      </c>
      <c r="B251" s="197">
        <v>132648.6</v>
      </c>
      <c r="C251" s="197">
        <v>16478.88</v>
      </c>
      <c r="D251" s="197">
        <v>0</v>
      </c>
      <c r="E251" s="206">
        <v>0</v>
      </c>
      <c r="F251" s="206">
        <v>0</v>
      </c>
      <c r="G251" s="206">
        <v>132648.6</v>
      </c>
      <c r="H251" s="206">
        <v>16478.88</v>
      </c>
      <c r="I251" s="197">
        <f t="shared" si="6"/>
        <v>149127.48000000001</v>
      </c>
      <c r="J251" s="197"/>
    </row>
    <row r="252" spans="1:10" ht="15" customHeight="1">
      <c r="A252" s="181" t="s">
        <v>518</v>
      </c>
      <c r="B252" s="203">
        <v>-45767.049999999901</v>
      </c>
      <c r="C252" s="203">
        <v>0</v>
      </c>
      <c r="D252" s="203">
        <v>0</v>
      </c>
      <c r="E252" s="206">
        <v>0</v>
      </c>
      <c r="F252" s="206">
        <v>0</v>
      </c>
      <c r="G252" s="206">
        <v>-45767.049999999901</v>
      </c>
      <c r="H252" s="206">
        <v>0</v>
      </c>
      <c r="I252" s="203">
        <f t="shared" si="6"/>
        <v>-45767.049999999901</v>
      </c>
      <c r="J252" s="193"/>
    </row>
    <row r="253" spans="1:10" ht="15" customHeight="1">
      <c r="A253" s="198" t="s">
        <v>519</v>
      </c>
      <c r="B253" s="216">
        <v>0</v>
      </c>
      <c r="C253" s="216">
        <v>0</v>
      </c>
      <c r="D253" s="216">
        <v>0</v>
      </c>
      <c r="E253" s="206">
        <v>0</v>
      </c>
      <c r="F253" s="206">
        <v>0</v>
      </c>
      <c r="G253" s="206">
        <v>0</v>
      </c>
      <c r="H253" s="206">
        <v>0</v>
      </c>
      <c r="I253" s="216">
        <f t="shared" si="6"/>
        <v>0</v>
      </c>
      <c r="J253" s="193"/>
    </row>
    <row r="254" spans="1:10" ht="15" customHeight="1">
      <c r="A254" s="181" t="s">
        <v>520</v>
      </c>
      <c r="B254" s="193">
        <v>-44427304.520000003</v>
      </c>
      <c r="C254" s="193">
        <v>-45370.199999999903</v>
      </c>
      <c r="D254" s="193">
        <v>0</v>
      </c>
      <c r="E254" s="209">
        <v>0</v>
      </c>
      <c r="F254" s="209">
        <v>0</v>
      </c>
      <c r="G254" s="209">
        <v>-44427304.520000003</v>
      </c>
      <c r="H254" s="209">
        <v>-45370.199999999903</v>
      </c>
      <c r="I254" s="193">
        <f t="shared" si="6"/>
        <v>-44472674.720000006</v>
      </c>
      <c r="J254" s="197"/>
    </row>
    <row r="255" spans="1:10" ht="15" customHeight="1">
      <c r="A255" s="182" t="s">
        <v>183</v>
      </c>
      <c r="B255" s="197"/>
      <c r="C255" s="197"/>
      <c r="D255" s="197"/>
      <c r="E255"/>
      <c r="F255"/>
      <c r="G255"/>
      <c r="H255"/>
      <c r="I255" s="197"/>
      <c r="J255" s="197"/>
    </row>
    <row r="256" spans="1:10" ht="15.75" customHeight="1">
      <c r="A256" s="181" t="s">
        <v>521</v>
      </c>
      <c r="B256" s="197">
        <v>23414151.599999901</v>
      </c>
      <c r="C256" s="197">
        <v>0</v>
      </c>
      <c r="D256" s="197">
        <v>0</v>
      </c>
      <c r="E256" s="206">
        <v>0</v>
      </c>
      <c r="F256" s="206">
        <v>0</v>
      </c>
      <c r="G256" s="206">
        <v>23414151.599999901</v>
      </c>
      <c r="H256" s="206">
        <v>0</v>
      </c>
      <c r="I256" s="197">
        <f t="shared" si="6"/>
        <v>23414151.599999901</v>
      </c>
      <c r="J256" s="197"/>
    </row>
    <row r="257" spans="1:10" ht="19.5" customHeight="1">
      <c r="A257" s="198" t="s">
        <v>522</v>
      </c>
      <c r="B257" s="188">
        <v>66340273.039999902</v>
      </c>
      <c r="C257" s="188">
        <v>0</v>
      </c>
      <c r="D257" s="188">
        <v>0</v>
      </c>
      <c r="E257" s="206">
        <v>0</v>
      </c>
      <c r="F257" s="206">
        <v>0</v>
      </c>
      <c r="G257" s="206">
        <v>66340273.039999902</v>
      </c>
      <c r="H257" s="206">
        <v>0</v>
      </c>
      <c r="I257" s="188">
        <f t="shared" si="6"/>
        <v>66340273.039999902</v>
      </c>
      <c r="J257" s="197"/>
    </row>
    <row r="258" spans="1:10" ht="15" customHeight="1">
      <c r="A258" s="199" t="s">
        <v>523</v>
      </c>
      <c r="B258" s="188">
        <v>89754424.640000001</v>
      </c>
      <c r="C258" s="188">
        <v>0</v>
      </c>
      <c r="D258" s="188">
        <v>0</v>
      </c>
      <c r="E258" s="209">
        <v>0</v>
      </c>
      <c r="F258" s="209">
        <v>0</v>
      </c>
      <c r="G258" s="209">
        <v>89754424.640000001</v>
      </c>
      <c r="H258" s="209">
        <v>0</v>
      </c>
      <c r="I258" s="188">
        <f t="shared" si="6"/>
        <v>89754424.640000001</v>
      </c>
      <c r="J258" s="197"/>
    </row>
    <row r="259" spans="1:10" ht="14.25" customHeight="1" thickBot="1">
      <c r="A259" s="201" t="s">
        <v>524</v>
      </c>
      <c r="B259" s="205">
        <v>333239291.13999897</v>
      </c>
      <c r="C259" s="205">
        <v>109059563.70999999</v>
      </c>
      <c r="D259" s="205">
        <v>51295261.75</v>
      </c>
      <c r="E259" s="209">
        <v>34942057.831262998</v>
      </c>
      <c r="F259" s="209">
        <v>16353203.918737</v>
      </c>
      <c r="G259" s="209">
        <v>368181348.97126198</v>
      </c>
      <c r="H259" s="209">
        <v>125412767.628737</v>
      </c>
      <c r="I259" s="205">
        <f t="shared" si="6"/>
        <v>493594116.59999895</v>
      </c>
      <c r="J259" s="197"/>
    </row>
    <row r="260" spans="1:10" ht="15" customHeight="1" thickTop="1">
      <c r="A260" s="181" t="s">
        <v>525</v>
      </c>
      <c r="B260" s="197"/>
      <c r="C260" s="197"/>
      <c r="D260" s="197"/>
      <c r="E260" s="213"/>
      <c r="F260" s="213"/>
      <c r="G260" s="213"/>
      <c r="H260" s="213"/>
      <c r="I260" s="197"/>
      <c r="J260" s="197"/>
    </row>
    <row r="261" spans="1:10" ht="15" customHeight="1">
      <c r="A261" s="182" t="s">
        <v>526</v>
      </c>
      <c r="B261" s="197"/>
      <c r="C261" s="197"/>
      <c r="D261" s="197"/>
      <c r="E261"/>
      <c r="F261"/>
      <c r="G261"/>
      <c r="H261"/>
      <c r="I261" s="197"/>
      <c r="J261" s="197"/>
    </row>
    <row r="262" spans="1:10" ht="15" customHeight="1">
      <c r="A262" s="198" t="s">
        <v>527</v>
      </c>
      <c r="B262" s="216">
        <v>202480122.34999999</v>
      </c>
      <c r="C262" s="216">
        <v>96836232.309999898</v>
      </c>
      <c r="D262" s="216">
        <v>5158623.6500000004</v>
      </c>
      <c r="E262" s="206">
        <v>3521519.9060849999</v>
      </c>
      <c r="F262" s="206">
        <v>1637103.743915</v>
      </c>
      <c r="G262" s="206">
        <v>206001642.25608501</v>
      </c>
      <c r="H262" s="206">
        <v>98473336.053914994</v>
      </c>
      <c r="I262" s="216">
        <f t="shared" si="6"/>
        <v>304474978.31</v>
      </c>
      <c r="J262" s="197"/>
    </row>
    <row r="263" spans="1:10" ht="15" customHeight="1">
      <c r="A263" s="181" t="s">
        <v>528</v>
      </c>
      <c r="B263" s="193">
        <v>202480122.34999999</v>
      </c>
      <c r="C263" s="193">
        <v>96836232.309999898</v>
      </c>
      <c r="D263" s="193">
        <v>5158623.6500000004</v>
      </c>
      <c r="E263" s="209">
        <v>3521519.9060849999</v>
      </c>
      <c r="F263" s="209">
        <v>1637103.743915</v>
      </c>
      <c r="G263" s="209">
        <v>206001642.25608501</v>
      </c>
      <c r="H263" s="209">
        <v>98473336.053914994</v>
      </c>
      <c r="I263" s="193">
        <f t="shared" si="6"/>
        <v>304474978.31</v>
      </c>
      <c r="J263" s="197"/>
    </row>
    <row r="264" spans="1:10" ht="15" customHeight="1">
      <c r="A264" s="182" t="s">
        <v>529</v>
      </c>
      <c r="B264" s="197"/>
      <c r="C264" s="197"/>
      <c r="D264" s="197"/>
      <c r="E264"/>
      <c r="F264"/>
      <c r="G264"/>
      <c r="H264"/>
      <c r="I264" s="197"/>
      <c r="J264" s="197"/>
    </row>
    <row r="265" spans="1:10" ht="15" customHeight="1">
      <c r="A265" s="181" t="s">
        <v>530</v>
      </c>
      <c r="B265" s="197">
        <v>0</v>
      </c>
      <c r="C265" s="197">
        <v>0</v>
      </c>
      <c r="D265" s="197">
        <v>0</v>
      </c>
      <c r="E265" s="206">
        <v>0</v>
      </c>
      <c r="F265" s="206">
        <v>0</v>
      </c>
      <c r="G265" s="206">
        <v>0</v>
      </c>
      <c r="H265" s="206">
        <v>0</v>
      </c>
      <c r="I265" s="197">
        <f t="shared" si="6"/>
        <v>0</v>
      </c>
      <c r="J265" s="197"/>
    </row>
    <row r="266" spans="1:10" ht="15" customHeight="1">
      <c r="A266" s="181" t="s">
        <v>426</v>
      </c>
      <c r="B266" s="197">
        <v>0</v>
      </c>
      <c r="C266" s="197">
        <v>0</v>
      </c>
      <c r="D266" s="197">
        <v>0</v>
      </c>
      <c r="E266" s="206">
        <v>0</v>
      </c>
      <c r="F266" s="206">
        <v>0</v>
      </c>
      <c r="G266" s="206">
        <v>0</v>
      </c>
      <c r="H266" s="206">
        <v>0</v>
      </c>
      <c r="I266" s="197">
        <f t="shared" si="6"/>
        <v>0</v>
      </c>
      <c r="J266" s="197"/>
    </row>
    <row r="267" spans="1:10" ht="15" customHeight="1">
      <c r="A267" s="198" t="s">
        <v>531</v>
      </c>
      <c r="B267" s="216">
        <v>0</v>
      </c>
      <c r="C267" s="216">
        <v>0</v>
      </c>
      <c r="D267" s="216">
        <v>0</v>
      </c>
      <c r="E267" s="206">
        <v>0</v>
      </c>
      <c r="F267" s="206">
        <v>0</v>
      </c>
      <c r="G267" s="206">
        <v>0</v>
      </c>
      <c r="H267" s="206">
        <v>0</v>
      </c>
      <c r="I267" s="216">
        <f t="shared" si="6"/>
        <v>0</v>
      </c>
      <c r="J267" s="197"/>
    </row>
    <row r="268" spans="1:10" ht="15" customHeight="1">
      <c r="A268" s="181" t="s">
        <v>532</v>
      </c>
      <c r="B268" s="193">
        <f>SUM(B265:B267)</f>
        <v>0</v>
      </c>
      <c r="C268" s="193">
        <f>SUM(C265:C267)</f>
        <v>0</v>
      </c>
      <c r="D268" s="193">
        <v>0</v>
      </c>
      <c r="E268" s="209">
        <v>0</v>
      </c>
      <c r="F268" s="209">
        <v>0</v>
      </c>
      <c r="G268" s="209">
        <v>0</v>
      </c>
      <c r="H268" s="209">
        <v>0</v>
      </c>
      <c r="I268" s="193">
        <f t="shared" si="6"/>
        <v>0</v>
      </c>
      <c r="J268" s="197"/>
    </row>
    <row r="269" spans="1:10" ht="15.75" customHeight="1">
      <c r="A269" s="182" t="s">
        <v>533</v>
      </c>
      <c r="B269" s="203"/>
      <c r="C269" s="203"/>
      <c r="D269" s="203"/>
      <c r="E269"/>
      <c r="F269"/>
      <c r="G269"/>
      <c r="H269"/>
      <c r="I269" s="203"/>
      <c r="J269" s="197"/>
    </row>
    <row r="270" spans="1:10" ht="15" customHeight="1">
      <c r="A270" s="181" t="s">
        <v>534</v>
      </c>
      <c r="B270" s="197">
        <v>1614817169.3099999</v>
      </c>
      <c r="C270" s="197">
        <v>648888305.01999903</v>
      </c>
      <c r="D270" s="197">
        <v>35000</v>
      </c>
      <c r="E270" s="206">
        <v>23793</v>
      </c>
      <c r="F270" s="206">
        <v>11207</v>
      </c>
      <c r="G270" s="206">
        <v>1614840962.3099999</v>
      </c>
      <c r="H270" s="206">
        <v>648899512.01999903</v>
      </c>
      <c r="I270" s="197">
        <f t="shared" si="6"/>
        <v>2263740474.329999</v>
      </c>
      <c r="J270" s="197"/>
    </row>
    <row r="271" spans="1:10" ht="11.25" customHeight="1">
      <c r="A271" s="181" t="s">
        <v>535</v>
      </c>
      <c r="B271" s="197">
        <v>-1498926136.5799999</v>
      </c>
      <c r="C271" s="197">
        <v>-587199053.67999995</v>
      </c>
      <c r="D271" s="197">
        <v>0</v>
      </c>
      <c r="E271" s="206">
        <v>0</v>
      </c>
      <c r="F271" s="206">
        <v>0</v>
      </c>
      <c r="G271" s="206">
        <v>-1498926136.5799999</v>
      </c>
      <c r="H271" s="206">
        <v>-587199053.67999995</v>
      </c>
      <c r="I271" s="197">
        <f t="shared" si="6"/>
        <v>-2086125190.2599998</v>
      </c>
      <c r="J271" s="197"/>
    </row>
    <row r="272" spans="1:10" ht="14.25" customHeight="1">
      <c r="A272" s="198" t="s">
        <v>536</v>
      </c>
      <c r="B272" s="197">
        <v>0</v>
      </c>
      <c r="C272" s="197">
        <v>0</v>
      </c>
      <c r="D272" s="197">
        <v>0</v>
      </c>
      <c r="E272" s="206">
        <v>0</v>
      </c>
      <c r="F272" s="206">
        <v>0</v>
      </c>
      <c r="G272" s="206">
        <v>0</v>
      </c>
      <c r="H272" s="206">
        <v>0</v>
      </c>
      <c r="I272" s="197">
        <f t="shared" si="6"/>
        <v>0</v>
      </c>
      <c r="J272" s="197"/>
    </row>
    <row r="273" spans="1:10" ht="13.5" customHeight="1">
      <c r="A273" s="181" t="s">
        <v>537</v>
      </c>
      <c r="B273" s="194">
        <v>115891032.72999901</v>
      </c>
      <c r="C273" s="194">
        <v>61689251.299999997</v>
      </c>
      <c r="D273" s="194">
        <v>35000</v>
      </c>
      <c r="E273" s="209">
        <v>23793</v>
      </c>
      <c r="F273" s="209">
        <v>11207</v>
      </c>
      <c r="G273" s="209">
        <v>115914825.72999901</v>
      </c>
      <c r="H273" s="209">
        <v>61700458.299999997</v>
      </c>
      <c r="I273" s="194">
        <f t="shared" si="6"/>
        <v>177615284.02999902</v>
      </c>
      <c r="J273" s="197"/>
    </row>
    <row r="274" spans="1:10" ht="9.75" customHeight="1">
      <c r="A274" s="198"/>
      <c r="B274" s="203"/>
      <c r="C274" s="203"/>
      <c r="D274" s="203"/>
      <c r="E274" s="211"/>
      <c r="F274" s="211"/>
      <c r="G274" s="211"/>
      <c r="H274" s="211"/>
      <c r="I274" s="203"/>
      <c r="J274" s="197"/>
    </row>
    <row r="275" spans="1:10" ht="15" customHeight="1" thickBot="1">
      <c r="A275" s="200" t="s">
        <v>597</v>
      </c>
      <c r="B275" s="204">
        <v>417388533.45999998</v>
      </c>
      <c r="C275" s="204">
        <v>177599788.52999899</v>
      </c>
      <c r="D275" s="204">
        <v>-190263940.38</v>
      </c>
      <c r="E275" s="212">
        <v>-125897686.92602</v>
      </c>
      <c r="F275" s="212">
        <v>-64366253.453979999</v>
      </c>
      <c r="G275" s="212">
        <v>291490846.53398001</v>
      </c>
      <c r="H275" s="212">
        <v>113233535.076019</v>
      </c>
      <c r="I275" s="204">
        <f t="shared" si="6"/>
        <v>404724381.609999</v>
      </c>
      <c r="J275" s="245"/>
    </row>
    <row r="276" spans="1:10" ht="15" customHeight="1" thickTop="1">
      <c r="A276" s="181"/>
      <c r="B276" s="193"/>
      <c r="C276" s="193"/>
      <c r="D276" s="193"/>
      <c r="E276"/>
      <c r="F276"/>
      <c r="G276"/>
      <c r="H276"/>
      <c r="I276" s="193"/>
      <c r="J276" s="193"/>
    </row>
    <row r="277" spans="1:10" ht="15" customHeight="1">
      <c r="A277" s="218" t="s">
        <v>612</v>
      </c>
      <c r="B277" s="193"/>
      <c r="C277" s="193"/>
      <c r="D277" s="193"/>
      <c r="E277"/>
      <c r="F277"/>
      <c r="G277"/>
      <c r="H277"/>
      <c r="I277" s="193"/>
      <c r="J277" s="193"/>
    </row>
    <row r="278" spans="1:10" ht="15" customHeight="1">
      <c r="A278" s="182" t="s">
        <v>538</v>
      </c>
      <c r="B278" s="193"/>
      <c r="C278" s="193"/>
      <c r="D278" s="193"/>
      <c r="E278"/>
      <c r="F278"/>
      <c r="G278"/>
      <c r="H278"/>
      <c r="I278" s="193"/>
      <c r="J278" s="193"/>
    </row>
    <row r="279" spans="1:10" ht="15" customHeight="1">
      <c r="A279" s="181" t="s">
        <v>539</v>
      </c>
      <c r="B279" s="193">
        <v>269914.95</v>
      </c>
      <c r="C279" s="193">
        <v>0</v>
      </c>
      <c r="D279" s="193">
        <v>0</v>
      </c>
      <c r="E279" s="206">
        <v>0</v>
      </c>
      <c r="F279" s="206">
        <v>0</v>
      </c>
      <c r="G279" s="206">
        <v>269914.95</v>
      </c>
      <c r="H279" s="206">
        <v>0</v>
      </c>
      <c r="I279" s="193">
        <f t="shared" si="6"/>
        <v>269914.95</v>
      </c>
      <c r="J279" s="193"/>
    </row>
    <row r="280" spans="1:10" ht="15" customHeight="1">
      <c r="A280" s="181" t="s">
        <v>540</v>
      </c>
      <c r="B280" s="193">
        <v>0</v>
      </c>
      <c r="C280" s="193">
        <v>0</v>
      </c>
      <c r="D280" s="193">
        <v>0</v>
      </c>
      <c r="E280" s="206">
        <v>0</v>
      </c>
      <c r="F280" s="206">
        <v>0</v>
      </c>
      <c r="G280" s="206">
        <v>0</v>
      </c>
      <c r="H280" s="206">
        <v>0</v>
      </c>
      <c r="I280" s="193">
        <f t="shared" si="6"/>
        <v>0</v>
      </c>
      <c r="J280" s="193"/>
    </row>
    <row r="281" spans="1:10" ht="15" customHeight="1">
      <c r="A281" s="181" t="s">
        <v>541</v>
      </c>
      <c r="B281" s="193">
        <v>0</v>
      </c>
      <c r="C281" s="193">
        <v>0</v>
      </c>
      <c r="D281" s="193">
        <v>-87550793.629999995</v>
      </c>
      <c r="E281" s="206">
        <v>-59658382.599335998</v>
      </c>
      <c r="F281" s="206">
        <v>-27892411.0306639</v>
      </c>
      <c r="G281" s="206">
        <v>-59658382.599335998</v>
      </c>
      <c r="H281" s="206">
        <v>-27892411.0306639</v>
      </c>
      <c r="I281" s="193">
        <f t="shared" si="6"/>
        <v>-87550793.629999906</v>
      </c>
      <c r="J281" s="193"/>
    </row>
    <row r="282" spans="1:10" ht="15" customHeight="1">
      <c r="A282" s="181" t="s">
        <v>542</v>
      </c>
      <c r="B282" s="193">
        <v>0</v>
      </c>
      <c r="C282" s="193">
        <v>0</v>
      </c>
      <c r="D282" s="193">
        <v>0</v>
      </c>
      <c r="E282" s="206">
        <v>0</v>
      </c>
      <c r="F282" s="206">
        <v>0</v>
      </c>
      <c r="G282" s="206">
        <v>0</v>
      </c>
      <c r="H282" s="206">
        <v>0</v>
      </c>
      <c r="I282" s="193">
        <f t="shared" si="6"/>
        <v>0</v>
      </c>
      <c r="J282" s="193"/>
    </row>
    <row r="283" spans="1:10" ht="15" customHeight="1">
      <c r="A283" s="181" t="s">
        <v>543</v>
      </c>
      <c r="B283" s="193">
        <v>0</v>
      </c>
      <c r="C283" s="193">
        <v>0</v>
      </c>
      <c r="D283" s="193">
        <v>-1005563.58999999</v>
      </c>
      <c r="E283" s="206">
        <v>-684940.027626</v>
      </c>
      <c r="F283" s="206">
        <v>-320623.56237399997</v>
      </c>
      <c r="G283" s="206">
        <v>-684940.027626</v>
      </c>
      <c r="H283" s="206">
        <v>-320623.56237399997</v>
      </c>
      <c r="I283" s="193">
        <f t="shared" si="6"/>
        <v>-1005563.59</v>
      </c>
      <c r="J283" s="193"/>
    </row>
    <row r="284" spans="1:10" ht="11.25" customHeight="1">
      <c r="A284" s="181" t="s">
        <v>544</v>
      </c>
      <c r="B284" s="193">
        <v>0</v>
      </c>
      <c r="C284" s="193">
        <v>0</v>
      </c>
      <c r="D284" s="193">
        <v>961192.2</v>
      </c>
      <c r="E284" s="206">
        <v>654843.67239299999</v>
      </c>
      <c r="F284" s="206">
        <v>306348.52760700003</v>
      </c>
      <c r="G284" s="206">
        <v>654843.67239299999</v>
      </c>
      <c r="H284" s="206">
        <v>306348.52760700003</v>
      </c>
      <c r="I284" s="193">
        <f t="shared" si="6"/>
        <v>961192.2</v>
      </c>
      <c r="J284" s="193"/>
    </row>
    <row r="285" spans="1:10" ht="15" customHeight="1">
      <c r="A285" s="181" t="s">
        <v>545</v>
      </c>
      <c r="B285" s="193">
        <v>0</v>
      </c>
      <c r="C285" s="193">
        <v>0</v>
      </c>
      <c r="D285" s="193">
        <v>-13781435.85</v>
      </c>
      <c r="E285" s="206">
        <v>-9390353.0696399994</v>
      </c>
      <c r="F285" s="206">
        <v>-4391082.7803600002</v>
      </c>
      <c r="G285" s="206">
        <v>-9390353.0696399994</v>
      </c>
      <c r="H285" s="206">
        <v>-4391082.7803600002</v>
      </c>
      <c r="I285" s="193">
        <f t="shared" si="6"/>
        <v>-13781435.85</v>
      </c>
      <c r="J285" s="193"/>
    </row>
    <row r="286" spans="1:10" ht="15" customHeight="1">
      <c r="A286" s="181" t="s">
        <v>546</v>
      </c>
      <c r="B286" s="193">
        <v>0</v>
      </c>
      <c r="C286" s="193">
        <v>0</v>
      </c>
      <c r="D286" s="193">
        <v>0</v>
      </c>
      <c r="E286" s="206">
        <v>0</v>
      </c>
      <c r="F286" s="206">
        <v>0</v>
      </c>
      <c r="G286" s="206">
        <v>0</v>
      </c>
      <c r="H286" s="206">
        <v>0</v>
      </c>
      <c r="I286" s="193">
        <f t="shared" si="6"/>
        <v>0</v>
      </c>
      <c r="J286" s="193"/>
    </row>
    <row r="287" spans="1:10" ht="15" customHeight="1">
      <c r="A287" s="181" t="s">
        <v>547</v>
      </c>
      <c r="B287" s="193">
        <v>0</v>
      </c>
      <c r="C287" s="193">
        <v>0</v>
      </c>
      <c r="D287" s="193">
        <v>17337207.399999999</v>
      </c>
      <c r="E287" s="206">
        <v>11814811.976814</v>
      </c>
      <c r="F287" s="206">
        <v>5522395.4231860004</v>
      </c>
      <c r="G287" s="206">
        <v>11814811.976814</v>
      </c>
      <c r="H287" s="206">
        <v>5522395.4231860004</v>
      </c>
      <c r="I287" s="193">
        <f t="shared" si="6"/>
        <v>17337207.399999999</v>
      </c>
      <c r="J287" s="193"/>
    </row>
    <row r="288" spans="1:10" ht="15" customHeight="1">
      <c r="A288" s="181" t="s">
        <v>548</v>
      </c>
      <c r="B288" s="193">
        <v>0</v>
      </c>
      <c r="C288" s="193">
        <v>0</v>
      </c>
      <c r="D288" s="193">
        <v>0</v>
      </c>
      <c r="E288" s="206">
        <v>0</v>
      </c>
      <c r="F288" s="206">
        <v>0</v>
      </c>
      <c r="G288" s="206">
        <v>0</v>
      </c>
      <c r="H288" s="206">
        <v>0</v>
      </c>
      <c r="I288" s="193">
        <f t="shared" si="6"/>
        <v>0</v>
      </c>
      <c r="J288" s="193"/>
    </row>
    <row r="289" spans="1:10" ht="15" customHeight="1">
      <c r="A289" s="181" t="s">
        <v>549</v>
      </c>
      <c r="B289" s="193">
        <v>0</v>
      </c>
      <c r="C289" s="193">
        <v>0</v>
      </c>
      <c r="D289" s="193">
        <v>-2074661</v>
      </c>
      <c r="E289" s="206">
        <v>-1410296.8809</v>
      </c>
      <c r="F289" s="206">
        <v>-664364.11910000001</v>
      </c>
      <c r="G289" s="206">
        <v>-1410296.8809</v>
      </c>
      <c r="H289" s="206">
        <v>-664364.11910000001</v>
      </c>
      <c r="I289" s="193">
        <f t="shared" si="6"/>
        <v>-2074661</v>
      </c>
      <c r="J289" s="193"/>
    </row>
    <row r="290" spans="1:10" ht="15" customHeight="1">
      <c r="A290" s="181" t="s">
        <v>550</v>
      </c>
      <c r="B290" s="193">
        <v>0</v>
      </c>
      <c r="C290" s="193">
        <v>0</v>
      </c>
      <c r="D290" s="193">
        <v>-6114347.6799999997</v>
      </c>
      <c r="E290" s="206">
        <v>-4166642.5983389998</v>
      </c>
      <c r="F290" s="206">
        <v>-1947705.0816609999</v>
      </c>
      <c r="G290" s="206">
        <v>-4166642.5983389998</v>
      </c>
      <c r="H290" s="206">
        <v>-1947705.0816609999</v>
      </c>
      <c r="I290" s="193">
        <f t="shared" si="6"/>
        <v>-6114347.6799999997</v>
      </c>
      <c r="J290" s="193"/>
    </row>
    <row r="291" spans="1:10" ht="15" customHeight="1">
      <c r="A291" s="181" t="s">
        <v>551</v>
      </c>
      <c r="B291" s="193">
        <v>-5257182.05</v>
      </c>
      <c r="C291" s="193">
        <v>-1362156.29999999</v>
      </c>
      <c r="D291" s="193">
        <v>-660965.98</v>
      </c>
      <c r="E291" s="206">
        <v>-450353.94203999999</v>
      </c>
      <c r="F291" s="206">
        <v>-210612.03795999999</v>
      </c>
      <c r="G291" s="206">
        <v>-5707535.9920399897</v>
      </c>
      <c r="H291" s="206">
        <v>-1572768.3379599999</v>
      </c>
      <c r="I291" s="193">
        <f t="shared" si="6"/>
        <v>-7280304.3299999898</v>
      </c>
      <c r="J291" s="193"/>
    </row>
    <row r="292" spans="1:10" ht="15" customHeight="1">
      <c r="A292" s="181" t="s">
        <v>552</v>
      </c>
      <c r="B292" s="193">
        <v>0</v>
      </c>
      <c r="C292" s="193">
        <v>-950</v>
      </c>
      <c r="D292" s="193">
        <v>-1614.85</v>
      </c>
      <c r="E292" s="206">
        <v>-1098.2813040000001</v>
      </c>
      <c r="F292" s="206">
        <v>-516.56869599999902</v>
      </c>
      <c r="G292" s="206">
        <v>-1098.2813040000001</v>
      </c>
      <c r="H292" s="206">
        <v>-1466.568696</v>
      </c>
      <c r="I292" s="193">
        <f t="shared" ref="I292:I322" si="8">G292+H292</f>
        <v>-2564.8500000000004</v>
      </c>
      <c r="J292" s="193"/>
    </row>
    <row r="293" spans="1:10" ht="15" customHeight="1">
      <c r="A293" s="181" t="s">
        <v>553</v>
      </c>
      <c r="B293" s="193">
        <v>-7483195.8399999999</v>
      </c>
      <c r="C293" s="193">
        <v>0</v>
      </c>
      <c r="D293" s="193">
        <v>0</v>
      </c>
      <c r="E293" s="206">
        <v>0</v>
      </c>
      <c r="F293" s="206">
        <v>0</v>
      </c>
      <c r="G293" s="206">
        <v>-7483195.8399999999</v>
      </c>
      <c r="H293" s="206">
        <v>0</v>
      </c>
      <c r="I293" s="193">
        <f t="shared" si="8"/>
        <v>-7483195.8399999999</v>
      </c>
      <c r="J293" s="193"/>
    </row>
    <row r="294" spans="1:10" ht="15" customHeight="1">
      <c r="A294" s="181" t="s">
        <v>554</v>
      </c>
      <c r="B294" s="193">
        <v>0</v>
      </c>
      <c r="C294" s="193">
        <v>0</v>
      </c>
      <c r="D294" s="193">
        <v>0</v>
      </c>
      <c r="E294" s="206">
        <v>0</v>
      </c>
      <c r="F294" s="206">
        <v>0</v>
      </c>
      <c r="G294" s="206">
        <v>0</v>
      </c>
      <c r="H294" s="206">
        <v>0</v>
      </c>
      <c r="I294" s="193">
        <f t="shared" si="8"/>
        <v>0</v>
      </c>
      <c r="J294" s="193"/>
    </row>
    <row r="295" spans="1:10" ht="15" customHeight="1">
      <c r="A295" s="181" t="s">
        <v>555</v>
      </c>
      <c r="B295" s="193">
        <v>-481195.32999999903</v>
      </c>
      <c r="C295" s="193">
        <v>0</v>
      </c>
      <c r="D295" s="193">
        <v>0</v>
      </c>
      <c r="E295" s="206">
        <v>0</v>
      </c>
      <c r="F295" s="206">
        <v>0</v>
      </c>
      <c r="G295" s="206">
        <v>-481195.32999999903</v>
      </c>
      <c r="H295" s="206">
        <v>0</v>
      </c>
      <c r="I295" s="193">
        <f t="shared" si="8"/>
        <v>-481195.32999999903</v>
      </c>
      <c r="J295" s="193"/>
    </row>
    <row r="296" spans="1:10" ht="15" customHeight="1">
      <c r="A296" s="181" t="s">
        <v>556</v>
      </c>
      <c r="B296" s="193">
        <v>0</v>
      </c>
      <c r="C296" s="193">
        <v>0</v>
      </c>
      <c r="D296" s="193">
        <v>0</v>
      </c>
      <c r="E296" s="206">
        <v>0</v>
      </c>
      <c r="F296" s="206">
        <v>0</v>
      </c>
      <c r="G296" s="206">
        <v>0</v>
      </c>
      <c r="H296" s="206">
        <v>0</v>
      </c>
      <c r="I296" s="193">
        <f t="shared" si="8"/>
        <v>0</v>
      </c>
      <c r="J296" s="193"/>
    </row>
    <row r="297" spans="1:10" ht="15" customHeight="1">
      <c r="A297" s="181" t="s">
        <v>557</v>
      </c>
      <c r="B297" s="193">
        <v>795.12</v>
      </c>
      <c r="C297" s="193">
        <v>0</v>
      </c>
      <c r="D297" s="193">
        <v>0</v>
      </c>
      <c r="E297" s="206">
        <v>0</v>
      </c>
      <c r="F297" s="206">
        <v>0</v>
      </c>
      <c r="G297" s="206">
        <v>795.12</v>
      </c>
      <c r="H297" s="206">
        <v>0</v>
      </c>
      <c r="I297" s="193">
        <f t="shared" si="8"/>
        <v>795.12</v>
      </c>
      <c r="J297" s="193"/>
    </row>
    <row r="298" spans="1:10" ht="15" customHeight="1">
      <c r="A298" s="181" t="s">
        <v>558</v>
      </c>
      <c r="B298" s="203">
        <v>0</v>
      </c>
      <c r="C298" s="203">
        <v>0</v>
      </c>
      <c r="D298" s="203">
        <v>29772.45</v>
      </c>
      <c r="E298" s="206">
        <v>20266.667235000001</v>
      </c>
      <c r="F298" s="206">
        <v>9505.7827649999999</v>
      </c>
      <c r="G298" s="206">
        <v>20266.667235000001</v>
      </c>
      <c r="H298" s="206">
        <v>9505.7827649999999</v>
      </c>
      <c r="I298" s="203">
        <f t="shared" si="8"/>
        <v>29772.45</v>
      </c>
      <c r="J298" s="193"/>
    </row>
    <row r="299" spans="1:10" ht="15" customHeight="1">
      <c r="A299" s="181" t="s">
        <v>559</v>
      </c>
      <c r="B299" s="197">
        <v>0</v>
      </c>
      <c r="C299" s="197">
        <v>0</v>
      </c>
      <c r="D299" s="197">
        <v>-2861365.75</v>
      </c>
      <c r="E299" s="206">
        <v>-1950766.580454</v>
      </c>
      <c r="F299" s="206">
        <v>-910599.16954599996</v>
      </c>
      <c r="G299" s="206">
        <v>-1950766.580454</v>
      </c>
      <c r="H299" s="206">
        <v>-910599.16954599996</v>
      </c>
      <c r="I299" s="197">
        <f t="shared" si="8"/>
        <v>-2861365.75</v>
      </c>
      <c r="J299" s="193"/>
    </row>
    <row r="300" spans="1:10" ht="15" customHeight="1">
      <c r="A300" s="181" t="s">
        <v>560</v>
      </c>
      <c r="B300" s="203">
        <v>0</v>
      </c>
      <c r="C300" s="203">
        <v>0</v>
      </c>
      <c r="D300" s="203">
        <v>195822.78999999899</v>
      </c>
      <c r="E300" s="206">
        <v>132915.13264200001</v>
      </c>
      <c r="F300" s="206">
        <v>62907.657357999997</v>
      </c>
      <c r="G300" s="206">
        <v>132915.13264200001</v>
      </c>
      <c r="H300" s="206">
        <v>62907.657357999997</v>
      </c>
      <c r="I300" s="203">
        <f t="shared" si="8"/>
        <v>195822.79</v>
      </c>
      <c r="J300" s="197"/>
    </row>
    <row r="301" spans="1:10" ht="15" customHeight="1">
      <c r="A301" s="181" t="s">
        <v>561</v>
      </c>
      <c r="B301" s="197">
        <v>0</v>
      </c>
      <c r="C301" s="197">
        <v>0</v>
      </c>
      <c r="D301" s="197">
        <v>5550000.8599999901</v>
      </c>
      <c r="E301" s="206">
        <v>3779558.3187150001</v>
      </c>
      <c r="F301" s="206">
        <v>1770442.541285</v>
      </c>
      <c r="G301" s="206">
        <v>3779558.3187150001</v>
      </c>
      <c r="H301" s="206">
        <v>1770442.541285</v>
      </c>
      <c r="I301" s="197">
        <f t="shared" si="8"/>
        <v>5550000.8600000003</v>
      </c>
      <c r="J301" s="193"/>
    </row>
    <row r="302" spans="1:10" ht="15" customHeight="1">
      <c r="A302" s="198" t="s">
        <v>264</v>
      </c>
      <c r="B302" s="197">
        <v>0</v>
      </c>
      <c r="C302" s="197">
        <v>0</v>
      </c>
      <c r="D302" s="197">
        <v>6282778.4299999904</v>
      </c>
      <c r="E302" s="206">
        <v>4280185.1103060003</v>
      </c>
      <c r="F302" s="206">
        <v>2002593.3196940001</v>
      </c>
      <c r="G302" s="206">
        <v>4280185.1103060003</v>
      </c>
      <c r="H302" s="206">
        <v>2002593.3196940001</v>
      </c>
      <c r="I302" s="197">
        <f t="shared" si="8"/>
        <v>6282778.4300000006</v>
      </c>
      <c r="J302" s="193"/>
    </row>
    <row r="303" spans="1:10" ht="15" customHeight="1">
      <c r="A303" s="181" t="s">
        <v>265</v>
      </c>
      <c r="B303" s="194">
        <v>-12950863.15</v>
      </c>
      <c r="C303" s="194">
        <v>-1363106.29999999</v>
      </c>
      <c r="D303" s="194">
        <v>-83693974.200000003</v>
      </c>
      <c r="E303" s="209">
        <v>-57030253.101534002</v>
      </c>
      <c r="F303" s="209">
        <v>-26663721.098466001</v>
      </c>
      <c r="G303" s="209">
        <v>-69981116.251534</v>
      </c>
      <c r="H303" s="209">
        <v>-28026827.398465998</v>
      </c>
      <c r="I303" s="194">
        <f t="shared" si="8"/>
        <v>-98007943.650000006</v>
      </c>
      <c r="J303" s="193"/>
    </row>
    <row r="304" spans="1:10" ht="15" customHeight="1">
      <c r="A304" s="182" t="s">
        <v>266</v>
      </c>
      <c r="B304" s="193"/>
      <c r="C304" s="193"/>
      <c r="D304" s="193"/>
      <c r="E304"/>
      <c r="F304"/>
      <c r="G304"/>
      <c r="H304"/>
      <c r="I304" s="193"/>
      <c r="J304" s="193"/>
    </row>
    <row r="305" spans="1:10" ht="15" customHeight="1">
      <c r="A305" s="181" t="s">
        <v>267</v>
      </c>
      <c r="B305" s="193">
        <v>0</v>
      </c>
      <c r="C305" s="193">
        <v>0</v>
      </c>
      <c r="D305" s="193">
        <v>225414534</v>
      </c>
      <c r="E305" s="206">
        <v>153558015.92414999</v>
      </c>
      <c r="F305" s="206">
        <v>71856518.075849995</v>
      </c>
      <c r="G305" s="206">
        <v>153558015.92414999</v>
      </c>
      <c r="H305" s="206">
        <v>71856518.075849995</v>
      </c>
      <c r="I305" s="193">
        <f t="shared" si="8"/>
        <v>225414534</v>
      </c>
      <c r="J305" s="193"/>
    </row>
    <row r="306" spans="1:10" ht="15" customHeight="1">
      <c r="A306" s="181" t="s">
        <v>268</v>
      </c>
      <c r="B306" s="193">
        <v>0</v>
      </c>
      <c r="C306" s="193">
        <v>0</v>
      </c>
      <c r="D306" s="193">
        <v>0</v>
      </c>
      <c r="E306" s="206">
        <v>0</v>
      </c>
      <c r="F306" s="206">
        <v>0</v>
      </c>
      <c r="G306" s="206">
        <v>0</v>
      </c>
      <c r="H306" s="206">
        <v>0</v>
      </c>
      <c r="I306" s="193">
        <f t="shared" si="8"/>
        <v>0</v>
      </c>
      <c r="J306" s="193"/>
    </row>
    <row r="307" spans="1:10" ht="15" customHeight="1">
      <c r="A307" s="181" t="s">
        <v>269</v>
      </c>
      <c r="B307" s="193">
        <v>0</v>
      </c>
      <c r="C307" s="193">
        <v>0</v>
      </c>
      <c r="D307" s="193">
        <v>3094527.87</v>
      </c>
      <c r="E307" s="206">
        <v>2108137.219668</v>
      </c>
      <c r="F307" s="206">
        <v>986390.65033199999</v>
      </c>
      <c r="G307" s="206">
        <v>2108137.219668</v>
      </c>
      <c r="H307" s="206">
        <v>986390.65033199999</v>
      </c>
      <c r="I307" s="193">
        <f t="shared" si="8"/>
        <v>3094527.87</v>
      </c>
      <c r="J307" s="193"/>
    </row>
    <row r="308" spans="1:10" ht="15" customHeight="1">
      <c r="A308" s="181" t="s">
        <v>270</v>
      </c>
      <c r="B308" s="193">
        <v>9062.9499999999898</v>
      </c>
      <c r="C308" s="193">
        <v>5554.7299999999896</v>
      </c>
      <c r="D308" s="193">
        <v>2375498.2200000002</v>
      </c>
      <c r="E308" s="206">
        <v>1618249.7698830001</v>
      </c>
      <c r="F308" s="206">
        <v>757248.45011700003</v>
      </c>
      <c r="G308" s="206">
        <v>1627312.719883</v>
      </c>
      <c r="H308" s="206">
        <v>762803.18011700001</v>
      </c>
      <c r="I308" s="193">
        <f t="shared" si="8"/>
        <v>2390115.9</v>
      </c>
      <c r="J308" s="193"/>
    </row>
    <row r="309" spans="1:10" ht="15" customHeight="1">
      <c r="A309" s="181" t="s">
        <v>271</v>
      </c>
      <c r="B309" s="193">
        <v>0</v>
      </c>
      <c r="C309" s="193">
        <v>0</v>
      </c>
      <c r="D309" s="193">
        <v>0</v>
      </c>
      <c r="E309" s="206">
        <v>0</v>
      </c>
      <c r="F309" s="206">
        <v>0</v>
      </c>
      <c r="G309" s="206">
        <v>0</v>
      </c>
      <c r="H309" s="206">
        <v>0</v>
      </c>
      <c r="I309" s="193">
        <f t="shared" si="8"/>
        <v>0</v>
      </c>
      <c r="J309" s="193"/>
    </row>
    <row r="310" spans="1:10" ht="15" customHeight="1">
      <c r="A310" s="181" t="s">
        <v>272</v>
      </c>
      <c r="B310" s="193">
        <v>0</v>
      </c>
      <c r="C310" s="193">
        <v>0</v>
      </c>
      <c r="D310" s="193">
        <v>0</v>
      </c>
      <c r="E310" s="206">
        <v>0</v>
      </c>
      <c r="F310" s="206">
        <v>0</v>
      </c>
      <c r="G310" s="206">
        <v>0</v>
      </c>
      <c r="H310" s="206">
        <v>0</v>
      </c>
      <c r="I310" s="193">
        <f t="shared" si="8"/>
        <v>0</v>
      </c>
      <c r="J310" s="193"/>
    </row>
    <row r="311" spans="1:10" ht="11.25" customHeight="1">
      <c r="A311" s="181" t="s">
        <v>273</v>
      </c>
      <c r="B311" s="203">
        <v>0</v>
      </c>
      <c r="C311" s="203">
        <v>0</v>
      </c>
      <c r="D311" s="203">
        <v>187409.3</v>
      </c>
      <c r="E311" s="206">
        <v>127579.64145</v>
      </c>
      <c r="F311" s="206">
        <v>59829.65855</v>
      </c>
      <c r="G311" s="206">
        <v>127579.64145</v>
      </c>
      <c r="H311" s="206">
        <v>59829.65855</v>
      </c>
      <c r="I311" s="203">
        <f t="shared" si="8"/>
        <v>187409.3</v>
      </c>
      <c r="J311" s="197"/>
    </row>
    <row r="312" spans="1:10" ht="13.5" customHeight="1">
      <c r="A312" s="181" t="s">
        <v>274</v>
      </c>
      <c r="B312" s="197">
        <v>30420293.859999999</v>
      </c>
      <c r="C312" s="197">
        <v>298538.59000000003</v>
      </c>
      <c r="D312" s="197">
        <v>2185499.5699999998</v>
      </c>
      <c r="E312" s="206">
        <v>1488607.4481269999</v>
      </c>
      <c r="F312" s="206">
        <v>696892.12187300005</v>
      </c>
      <c r="G312" s="206">
        <v>31908901.308127001</v>
      </c>
      <c r="H312" s="206">
        <v>995430.71187300002</v>
      </c>
      <c r="I312" s="197">
        <f t="shared" si="8"/>
        <v>32904332.02</v>
      </c>
      <c r="J312" s="193"/>
    </row>
    <row r="313" spans="1:10" ht="15" customHeight="1">
      <c r="A313" s="198" t="s">
        <v>275</v>
      </c>
      <c r="B313" s="197">
        <v>-4477994.8999999901</v>
      </c>
      <c r="C313" s="197">
        <v>-888492.88999999897</v>
      </c>
      <c r="D313" s="197">
        <v>-523260.95999999897</v>
      </c>
      <c r="E313" s="206">
        <v>-356554.03322699998</v>
      </c>
      <c r="F313" s="206">
        <v>-166706.92677300001</v>
      </c>
      <c r="G313" s="206">
        <v>-4834548.9332269998</v>
      </c>
      <c r="H313" s="206">
        <v>-1055199.8167729999</v>
      </c>
      <c r="I313" s="197">
        <f t="shared" si="8"/>
        <v>-5889748.75</v>
      </c>
      <c r="J313" s="193"/>
    </row>
    <row r="314" spans="1:10" ht="12" customHeight="1">
      <c r="A314" s="181" t="s">
        <v>276</v>
      </c>
      <c r="B314" s="194">
        <v>25951361.9099999</v>
      </c>
      <c r="C314" s="194">
        <v>-584399.56999999995</v>
      </c>
      <c r="D314" s="194">
        <v>232734207.99999899</v>
      </c>
      <c r="E314" s="209">
        <v>158544035.97005099</v>
      </c>
      <c r="F314" s="209">
        <v>74190172.029948905</v>
      </c>
      <c r="G314" s="209">
        <v>184495397.88005099</v>
      </c>
      <c r="H314" s="209">
        <v>73605772.459949002</v>
      </c>
      <c r="I314" s="194">
        <f t="shared" si="8"/>
        <v>258101170.33999997</v>
      </c>
      <c r="J314" s="193"/>
    </row>
    <row r="315" spans="1:10" ht="15" customHeight="1">
      <c r="A315" s="182" t="s">
        <v>277</v>
      </c>
      <c r="B315" s="203"/>
      <c r="C315" s="203"/>
      <c r="D315" s="203"/>
      <c r="E315"/>
      <c r="F315"/>
      <c r="G315"/>
      <c r="H315"/>
      <c r="I315" s="203"/>
      <c r="J315" s="197"/>
    </row>
    <row r="316" spans="1:10" ht="12" customHeight="1">
      <c r="A316" s="181" t="s">
        <v>278</v>
      </c>
      <c r="B316" s="197">
        <v>0</v>
      </c>
      <c r="C316" s="197">
        <v>0</v>
      </c>
      <c r="D316" s="197">
        <v>0</v>
      </c>
      <c r="E316" s="206">
        <v>0</v>
      </c>
      <c r="F316" s="206">
        <v>0</v>
      </c>
      <c r="G316" s="206">
        <v>0</v>
      </c>
      <c r="H316" s="206">
        <v>0</v>
      </c>
      <c r="I316" s="197">
        <f t="shared" si="8"/>
        <v>0</v>
      </c>
      <c r="J316" s="193"/>
    </row>
    <row r="317" spans="1:10" ht="12" customHeight="1">
      <c r="A317" s="198" t="s">
        <v>279</v>
      </c>
      <c r="B317" s="197">
        <v>0</v>
      </c>
      <c r="C317" s="197">
        <v>0</v>
      </c>
      <c r="D317" s="197">
        <v>0</v>
      </c>
      <c r="E317" s="206">
        <v>0</v>
      </c>
      <c r="F317" s="206">
        <v>0</v>
      </c>
      <c r="G317" s="206">
        <v>0</v>
      </c>
      <c r="H317" s="206">
        <v>0</v>
      </c>
      <c r="I317" s="197">
        <f t="shared" si="8"/>
        <v>0</v>
      </c>
      <c r="J317" s="193"/>
    </row>
    <row r="318" spans="1:10" ht="14.25" customHeight="1">
      <c r="A318" s="181" t="s">
        <v>280</v>
      </c>
      <c r="B318" s="194">
        <v>0</v>
      </c>
      <c r="C318" s="194">
        <v>0</v>
      </c>
      <c r="D318" s="194">
        <v>0</v>
      </c>
      <c r="E318" s="209">
        <v>0</v>
      </c>
      <c r="F318" s="209">
        <v>0</v>
      </c>
      <c r="G318" s="209">
        <v>0</v>
      </c>
      <c r="H318" s="209">
        <v>0</v>
      </c>
      <c r="I318" s="194">
        <f t="shared" si="8"/>
        <v>0</v>
      </c>
      <c r="J318" s="193"/>
    </row>
    <row r="319" spans="1:10" ht="13.5" customHeight="1">
      <c r="A319" s="202"/>
      <c r="B319" s="217"/>
      <c r="C319" s="217"/>
      <c r="D319" s="217"/>
      <c r="E319" s="211"/>
      <c r="F319" s="211"/>
      <c r="G319" s="211"/>
      <c r="H319" s="211"/>
      <c r="I319" s="217"/>
      <c r="J319" s="193"/>
    </row>
    <row r="320" spans="1:10" ht="15" customHeight="1" thickBot="1">
      <c r="A320" s="199" t="s">
        <v>609</v>
      </c>
      <c r="B320" s="220">
        <v>13000498.759999899</v>
      </c>
      <c r="C320" s="220">
        <v>-1947505.87</v>
      </c>
      <c r="D320" s="220">
        <v>149040233.799999</v>
      </c>
      <c r="E320" s="212">
        <v>101513782.868517</v>
      </c>
      <c r="F320" s="212">
        <v>47526450.931482904</v>
      </c>
      <c r="G320" s="212">
        <v>114514281.628517</v>
      </c>
      <c r="H320" s="212">
        <v>45578945.061482899</v>
      </c>
      <c r="I320" s="220">
        <f t="shared" si="8"/>
        <v>160093226.68999991</v>
      </c>
      <c r="J320" s="193"/>
    </row>
    <row r="321" spans="1:10" ht="15" customHeight="1" thickTop="1">
      <c r="A321" s="202"/>
      <c r="B321" s="219"/>
      <c r="C321" s="219"/>
      <c r="D321" s="219"/>
      <c r="E321" s="211"/>
      <c r="F321" s="211"/>
      <c r="G321" s="211"/>
      <c r="H321" s="211"/>
      <c r="I321" s="219"/>
      <c r="J321" s="193"/>
    </row>
    <row r="322" spans="1:10" ht="15" customHeight="1" thickBot="1">
      <c r="A322" s="200" t="s">
        <v>613</v>
      </c>
      <c r="B322" s="204">
        <v>404388034.69999999</v>
      </c>
      <c r="C322" s="204">
        <v>179547294.39999899</v>
      </c>
      <c r="D322" s="204">
        <v>-339304174.18000001</v>
      </c>
      <c r="E322" s="212">
        <v>-227411469.79453701</v>
      </c>
      <c r="F322" s="212">
        <v>-111892704.385463</v>
      </c>
      <c r="G322" s="212">
        <v>176976564.90546301</v>
      </c>
      <c r="H322" s="212">
        <v>67654590.014536902</v>
      </c>
      <c r="I322" s="204">
        <f t="shared" si="8"/>
        <v>244631154.9199999</v>
      </c>
      <c r="J322" s="244"/>
    </row>
    <row r="323" spans="1:10" ht="15" customHeight="1" thickTop="1">
      <c r="J323" s="193"/>
    </row>
    <row r="324" spans="1:10" ht="15" customHeight="1">
      <c r="A324" s="186"/>
      <c r="J324" s="193"/>
    </row>
    <row r="325" spans="1:10" ht="15" customHeight="1">
      <c r="A325" s="186"/>
      <c r="J325" s="193"/>
    </row>
    <row r="326" spans="1:10" ht="15" customHeight="1">
      <c r="A326" s="186"/>
      <c r="J326" s="193"/>
    </row>
    <row r="327" spans="1:10" ht="15" customHeight="1">
      <c r="A327" s="186"/>
      <c r="J327" s="193"/>
    </row>
    <row r="328" spans="1:10" ht="15" customHeight="1">
      <c r="A328" s="186"/>
      <c r="J328" s="193"/>
    </row>
    <row r="329" spans="1:10" ht="15" customHeight="1">
      <c r="A329" s="186"/>
      <c r="J329" s="193"/>
    </row>
    <row r="330" spans="1:10" ht="15" customHeight="1">
      <c r="A330" s="186"/>
      <c r="J330" s="193"/>
    </row>
    <row r="331" spans="1:10" ht="15" customHeight="1">
      <c r="A331" s="186"/>
      <c r="J331" s="193"/>
    </row>
    <row r="332" spans="1:10" ht="15" customHeight="1">
      <c r="A332" s="186"/>
      <c r="J332" s="193"/>
    </row>
    <row r="333" spans="1:10" ht="15" customHeight="1">
      <c r="A333" s="186"/>
      <c r="J333" s="193"/>
    </row>
    <row r="334" spans="1:10" ht="15" customHeight="1">
      <c r="A334" s="186"/>
      <c r="J334" s="193"/>
    </row>
    <row r="335" spans="1:10" ht="15" customHeight="1">
      <c r="A335" s="186"/>
      <c r="J335" s="193"/>
    </row>
    <row r="336" spans="1:10" ht="15" customHeight="1">
      <c r="A336" s="186"/>
      <c r="J336" s="193"/>
    </row>
    <row r="337" spans="1:10" ht="15" customHeight="1">
      <c r="A337" s="186"/>
      <c r="J337" s="193"/>
    </row>
    <row r="338" spans="1:10" ht="15" customHeight="1">
      <c r="A338" s="186"/>
      <c r="J338" s="193"/>
    </row>
    <row r="339" spans="1:10" ht="15" customHeight="1">
      <c r="A339" s="186"/>
      <c r="J339" s="193"/>
    </row>
    <row r="340" spans="1:10" ht="15" customHeight="1">
      <c r="A340" s="186"/>
      <c r="J340" s="193"/>
    </row>
    <row r="341" spans="1:10" ht="15" customHeight="1">
      <c r="A341" s="186"/>
    </row>
  </sheetData>
  <phoneticPr fontId="10" type="noConversion"/>
  <pageMargins left="0.76" right="0.34" top="0.51" bottom="0.66" header="0.24" footer="0.36"/>
  <pageSetup scale="78" fitToHeight="9" orientation="portrait" r:id="rId1"/>
  <headerFooter alignWithMargins="0">
    <oddFooter xml:space="preserve">&amp;C&amp;8Page &amp;P of &amp;N&amp;R&amp;8
Unallocated Detail
</oddFooter>
  </headerFooter>
  <rowBreaks count="3" manualBreakCount="3">
    <brk id="61" max="16383" man="1"/>
    <brk id="178" max="8" man="1"/>
    <brk id="23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9"/>
  <sheetViews>
    <sheetView tabSelected="1" topLeftCell="A37" workbookViewId="0">
      <selection activeCell="B17" sqref="B17"/>
    </sheetView>
  </sheetViews>
  <sheetFormatPr defaultColWidth="8.88671875" defaultRowHeight="15.9" customHeight="1"/>
  <cols>
    <col min="1" max="1" width="5.44140625" style="103" customWidth="1"/>
    <col min="2" max="2" width="44.5546875" style="103" customWidth="1"/>
    <col min="3" max="3" width="15.109375" style="103" customWidth="1"/>
    <col min="4" max="4" width="19.44140625" style="103" customWidth="1"/>
    <col min="5" max="5" width="13.109375" style="103" customWidth="1"/>
    <col min="6" max="6" width="14.109375" style="103" customWidth="1"/>
    <col min="7" max="7" width="11.88671875" style="103" customWidth="1"/>
    <col min="8" max="8" width="16.33203125" style="103" customWidth="1"/>
    <col min="9" max="9" width="8.88671875" style="103" customWidth="1"/>
    <col min="10" max="16384" width="8.88671875" style="103"/>
  </cols>
  <sheetData>
    <row r="1" spans="1:8" ht="15.9" customHeight="1">
      <c r="A1" s="102"/>
      <c r="B1" s="258" t="s">
        <v>563</v>
      </c>
      <c r="C1" s="258"/>
      <c r="D1" s="258"/>
      <c r="E1" s="258"/>
      <c r="F1" s="258"/>
      <c r="G1" s="258"/>
      <c r="H1" s="258"/>
    </row>
    <row r="2" spans="1:8" ht="15.9" customHeight="1">
      <c r="A2" s="104"/>
      <c r="B2" s="259" t="s">
        <v>242</v>
      </c>
      <c r="C2" s="259"/>
      <c r="D2" s="259"/>
      <c r="E2" s="259"/>
      <c r="F2" s="259"/>
      <c r="G2" s="259"/>
      <c r="H2" s="259"/>
    </row>
    <row r="3" spans="1:8" ht="15.9" customHeight="1">
      <c r="A3" s="259" t="str">
        <f>Allocated!A3</f>
        <v>FOR THE 12 MONTHS ENDED MARCH 31, 2015</v>
      </c>
      <c r="B3" s="259"/>
      <c r="C3" s="259"/>
      <c r="D3" s="259"/>
      <c r="E3" s="259"/>
      <c r="F3" s="259"/>
      <c r="G3" s="259"/>
      <c r="H3" s="259"/>
    </row>
    <row r="4" spans="1:8" ht="15" customHeight="1">
      <c r="A4" s="178"/>
      <c r="B4" s="260" t="str">
        <f>Allocated!A5</f>
        <v>(April through December 2014 spread is based on allocation factors developed for the 12 ME 12/31/2013)</v>
      </c>
      <c r="C4" s="260"/>
      <c r="D4" s="260"/>
      <c r="E4" s="260"/>
      <c r="F4" s="260"/>
      <c r="G4" s="260"/>
      <c r="H4" s="260"/>
    </row>
    <row r="5" spans="1:8" ht="15.9" customHeight="1">
      <c r="A5" s="178"/>
      <c r="B5" s="260" t="str">
        <f>Allocated!A6</f>
        <v>(January through March 2015 spread is based on allocation factors developed for the 12 ME 12/31/2014)</v>
      </c>
      <c r="C5" s="260"/>
      <c r="D5" s="260"/>
      <c r="E5" s="260"/>
      <c r="F5" s="260"/>
      <c r="G5" s="260"/>
      <c r="H5" s="260"/>
    </row>
    <row r="6" spans="1:8" ht="10.5" customHeight="1"/>
    <row r="7" spans="1:8" ht="26.4">
      <c r="A7" s="105"/>
      <c r="B7" s="106" t="s">
        <v>243</v>
      </c>
      <c r="C7" s="173" t="s">
        <v>244</v>
      </c>
      <c r="D7" s="173" t="s">
        <v>245</v>
      </c>
      <c r="E7" s="174" t="s">
        <v>668</v>
      </c>
      <c r="F7" s="232" t="s">
        <v>669</v>
      </c>
      <c r="G7" s="233" t="s">
        <v>670</v>
      </c>
      <c r="H7" s="173" t="s">
        <v>601</v>
      </c>
    </row>
    <row r="8" spans="1:8" ht="15.9" customHeight="1">
      <c r="A8" s="107" t="s">
        <v>584</v>
      </c>
      <c r="B8" s="108"/>
      <c r="C8" s="152"/>
      <c r="D8" s="152"/>
      <c r="E8" s="164"/>
      <c r="F8" s="170"/>
      <c r="G8" s="170"/>
      <c r="H8" s="109"/>
    </row>
    <row r="9" spans="1:8" ht="15.9" customHeight="1">
      <c r="A9" s="107"/>
      <c r="B9" s="110" t="s">
        <v>120</v>
      </c>
      <c r="C9" s="159">
        <f>Detail!E199</f>
        <v>166402.36616599999</v>
      </c>
      <c r="D9" s="159">
        <f>Detail!F199</f>
        <v>118853.313834</v>
      </c>
      <c r="E9" s="165">
        <v>1</v>
      </c>
      <c r="F9" s="221">
        <f>+C9/H9</f>
        <v>0.58334461969696794</v>
      </c>
      <c r="G9" s="221">
        <f>+D9/H9</f>
        <v>0.41665538030303201</v>
      </c>
      <c r="H9" s="112">
        <f>C9+D9</f>
        <v>285255.67999999999</v>
      </c>
    </row>
    <row r="10" spans="1:8" ht="15.9" customHeight="1">
      <c r="A10" s="107" t="s">
        <v>247</v>
      </c>
      <c r="B10" s="110" t="s">
        <v>121</v>
      </c>
      <c r="C10" s="159">
        <f>Detail!E200</f>
        <v>415523.66950600001</v>
      </c>
      <c r="D10" s="159">
        <f>Detail!F200</f>
        <v>249969.29049399999</v>
      </c>
      <c r="E10" s="166">
        <v>2</v>
      </c>
      <c r="F10" s="221">
        <f>+C10/H10</f>
        <v>0.62438477111162838</v>
      </c>
      <c r="G10" s="221">
        <f>+D10/H10</f>
        <v>0.37561522888837173</v>
      </c>
      <c r="H10" s="112">
        <f t="shared" ref="H10:H12" si="0">C10+D10</f>
        <v>665492.96</v>
      </c>
    </row>
    <row r="11" spans="1:8" ht="15.9" customHeight="1">
      <c r="A11" s="107" t="s">
        <v>247</v>
      </c>
      <c r="B11" s="110" t="s">
        <v>122</v>
      </c>
      <c r="C11" s="159">
        <f>Detail!E201</f>
        <v>17340024.045747001</v>
      </c>
      <c r="D11" s="159">
        <f>Detail!F201</f>
        <v>12383699.534252999</v>
      </c>
      <c r="E11" s="166">
        <v>1</v>
      </c>
      <c r="F11" s="221">
        <f>+C11/H11</f>
        <v>0.58337321026005184</v>
      </c>
      <c r="G11" s="221">
        <f>+D11/H11</f>
        <v>0.41662678973994821</v>
      </c>
      <c r="H11" s="112">
        <f t="shared" si="0"/>
        <v>29723723.579999998</v>
      </c>
    </row>
    <row r="12" spans="1:8" ht="15.9" customHeight="1">
      <c r="A12" s="107" t="s">
        <v>247</v>
      </c>
      <c r="B12" s="110" t="s">
        <v>124</v>
      </c>
      <c r="C12" s="161">
        <f>Detail!E203</f>
        <v>2335.8218820000002</v>
      </c>
      <c r="D12" s="161">
        <f>Detail!F203</f>
        <v>1664.5581179999999</v>
      </c>
      <c r="E12" s="167">
        <v>1</v>
      </c>
      <c r="F12" s="228">
        <f>+C12/H12</f>
        <v>0.58390000000000009</v>
      </c>
      <c r="G12" s="228">
        <f>+D12/H12</f>
        <v>0.41609999999999997</v>
      </c>
      <c r="H12" s="161">
        <f t="shared" si="0"/>
        <v>4000.38</v>
      </c>
    </row>
    <row r="13" spans="1:8" ht="15.9" customHeight="1">
      <c r="A13" s="107" t="s">
        <v>247</v>
      </c>
      <c r="B13" s="108" t="s">
        <v>626</v>
      </c>
      <c r="C13" s="159">
        <f>SUM(C9:C12)</f>
        <v>17924285.903301001</v>
      </c>
      <c r="D13" s="159">
        <f>SUM(D9:D12)</f>
        <v>12754186.696699001</v>
      </c>
      <c r="E13" s="165"/>
      <c r="F13" s="229"/>
      <c r="G13" s="230"/>
      <c r="H13" s="112">
        <f>SUM(H9:H12)</f>
        <v>30678472.599999998</v>
      </c>
    </row>
    <row r="14" spans="1:8" ht="15.9" customHeight="1">
      <c r="A14" s="107" t="s">
        <v>585</v>
      </c>
      <c r="B14" s="108"/>
      <c r="C14" s="160"/>
      <c r="D14" s="160"/>
      <c r="E14" s="166"/>
      <c r="F14" s="230"/>
      <c r="G14" s="230"/>
      <c r="H14" s="109"/>
    </row>
    <row r="15" spans="1:8" ht="15.9" customHeight="1">
      <c r="A15" s="107"/>
      <c r="B15" s="110" t="s">
        <v>125</v>
      </c>
      <c r="C15" s="159">
        <f>Detail!E206</f>
        <v>897132.65339800005</v>
      </c>
      <c r="D15" s="159">
        <f>Detail!F206</f>
        <v>640604.05660199898</v>
      </c>
      <c r="E15" s="165">
        <v>1</v>
      </c>
      <c r="F15" s="221">
        <f>+C15/H15</f>
        <v>0.58341109213553255</v>
      </c>
      <c r="G15" s="221">
        <f>+D15/H15</f>
        <v>0.41658890786446751</v>
      </c>
      <c r="H15" s="112">
        <f>C15+D15</f>
        <v>1537736.709999999</v>
      </c>
    </row>
    <row r="16" spans="1:8" ht="15.9" customHeight="1">
      <c r="A16" s="107" t="s">
        <v>247</v>
      </c>
      <c r="B16" s="110" t="s">
        <v>126</v>
      </c>
      <c r="C16" s="159">
        <f>Detail!E207</f>
        <v>672238.24530799896</v>
      </c>
      <c r="D16" s="159">
        <f>Detail!F207</f>
        <v>479934.24469199998</v>
      </c>
      <c r="E16" s="166">
        <v>1</v>
      </c>
      <c r="F16" s="221">
        <f>+C16/H16</f>
        <v>0.58345278258466282</v>
      </c>
      <c r="G16" s="221">
        <f>+D16/H16</f>
        <v>0.41654721741533723</v>
      </c>
      <c r="H16" s="112">
        <f t="shared" ref="H16:H21" si="1">C16+D16</f>
        <v>1152172.4899999988</v>
      </c>
    </row>
    <row r="17" spans="1:8" ht="15.9" customHeight="1">
      <c r="A17" s="107" t="s">
        <v>247</v>
      </c>
      <c r="B17" s="110" t="s">
        <v>127</v>
      </c>
      <c r="C17" s="159">
        <f>Detail!E208</f>
        <v>137796.63271599999</v>
      </c>
      <c r="D17" s="159">
        <f>Detail!F208</f>
        <v>98339.7672839999</v>
      </c>
      <c r="E17" s="166">
        <v>1</v>
      </c>
      <c r="F17" s="221">
        <f t="shared" ref="F17" si="2">+C17/H17</f>
        <v>0.58354676668230754</v>
      </c>
      <c r="G17" s="221">
        <f t="shared" ref="G17" si="3">+D17/H17</f>
        <v>0.41645323331769241</v>
      </c>
      <c r="H17" s="112">
        <f t="shared" si="1"/>
        <v>236136.39999999991</v>
      </c>
    </row>
    <row r="18" spans="1:8" ht="15.9" customHeight="1">
      <c r="A18" s="107"/>
      <c r="B18" s="110" t="s">
        <v>128</v>
      </c>
      <c r="C18" s="159">
        <f>Detail!E209</f>
        <v>0</v>
      </c>
      <c r="D18" s="159">
        <f>Detail!F209</f>
        <v>0</v>
      </c>
      <c r="E18" s="166">
        <v>1</v>
      </c>
      <c r="F18" s="221"/>
      <c r="G18" s="221"/>
      <c r="H18" s="112">
        <f t="shared" si="1"/>
        <v>0</v>
      </c>
    </row>
    <row r="19" spans="1:8" ht="15.9" customHeight="1">
      <c r="A19" s="107" t="s">
        <v>247</v>
      </c>
      <c r="B19" s="110" t="s">
        <v>129</v>
      </c>
      <c r="C19" s="159">
        <f>Detail!E210</f>
        <v>0</v>
      </c>
      <c r="D19" s="159">
        <f>Detail!F210</f>
        <v>0</v>
      </c>
      <c r="E19" s="166">
        <v>1</v>
      </c>
      <c r="F19" s="221"/>
      <c r="G19" s="221"/>
      <c r="H19" s="112">
        <f t="shared" si="1"/>
        <v>0</v>
      </c>
    </row>
    <row r="20" spans="1:8" ht="15.9" customHeight="1">
      <c r="A20" s="107"/>
      <c r="B20" s="110" t="s">
        <v>248</v>
      </c>
      <c r="C20" s="159">
        <f>Detail!E211</f>
        <v>0</v>
      </c>
      <c r="D20" s="159">
        <f>Detail!F211</f>
        <v>0</v>
      </c>
      <c r="E20" s="166">
        <v>1</v>
      </c>
      <c r="F20" s="221"/>
      <c r="G20" s="221"/>
      <c r="H20" s="112">
        <f t="shared" si="1"/>
        <v>0</v>
      </c>
    </row>
    <row r="21" spans="1:8" ht="15.9" customHeight="1">
      <c r="A21" s="107"/>
      <c r="B21" s="110" t="s">
        <v>131</v>
      </c>
      <c r="C21" s="161">
        <f>Detail!E212</f>
        <v>0</v>
      </c>
      <c r="D21" s="161">
        <f>Detail!F212</f>
        <v>0</v>
      </c>
      <c r="E21" s="167">
        <v>1</v>
      </c>
      <c r="F21" s="228"/>
      <c r="G21" s="228"/>
      <c r="H21" s="161">
        <f t="shared" si="1"/>
        <v>0</v>
      </c>
    </row>
    <row r="22" spans="1:8" ht="15.9" customHeight="1">
      <c r="A22" s="107" t="s">
        <v>247</v>
      </c>
      <c r="B22" s="108" t="s">
        <v>626</v>
      </c>
      <c r="C22" s="159">
        <f>SUM(C15:C20)</f>
        <v>1707167.531421999</v>
      </c>
      <c r="D22" s="159">
        <f>SUM(D15:D20)</f>
        <v>1218878.0685779988</v>
      </c>
      <c r="E22" s="165"/>
      <c r="F22" s="229"/>
      <c r="G22" s="230"/>
      <c r="H22" s="112">
        <f>SUM(H15:H20)</f>
        <v>2926045.5999999978</v>
      </c>
    </row>
    <row r="23" spans="1:8" ht="15.9" customHeight="1">
      <c r="A23" s="107" t="s">
        <v>587</v>
      </c>
      <c r="B23" s="108"/>
      <c r="C23" s="160"/>
      <c r="D23" s="160"/>
      <c r="E23" s="166"/>
      <c r="F23" s="230"/>
      <c r="G23" s="230"/>
      <c r="H23" s="109"/>
    </row>
    <row r="24" spans="1:8" ht="15.9" customHeight="1">
      <c r="A24" s="107"/>
      <c r="B24" s="110" t="s">
        <v>133</v>
      </c>
      <c r="C24" s="159">
        <f>Detail!E218</f>
        <v>25640247.245802</v>
      </c>
      <c r="D24" s="159">
        <f>Detail!F218</f>
        <v>11995028.494198</v>
      </c>
      <c r="E24" s="165">
        <v>4</v>
      </c>
      <c r="F24" s="221">
        <f t="shared" ref="F24:F36" si="4">+C24/H24</f>
        <v>0.68128230075781548</v>
      </c>
      <c r="G24" s="221">
        <f t="shared" ref="G24:G36" si="5">+D24/H24</f>
        <v>0.3187176992421844</v>
      </c>
      <c r="H24" s="112">
        <f t="shared" ref="H24:H36" si="6">C24+D24</f>
        <v>37635275.740000002</v>
      </c>
    </row>
    <row r="25" spans="1:8" ht="15.9" customHeight="1">
      <c r="A25" s="107"/>
      <c r="B25" s="110" t="s">
        <v>134</v>
      </c>
      <c r="C25" s="159">
        <f>Detail!E219</f>
        <v>3717073.1754029999</v>
      </c>
      <c r="D25" s="159">
        <f>Detail!F219</f>
        <v>1743423.3045969999</v>
      </c>
      <c r="E25" s="165">
        <v>4</v>
      </c>
      <c r="F25" s="221">
        <f t="shared" si="4"/>
        <v>0.68072073464700777</v>
      </c>
      <c r="G25" s="221">
        <f t="shared" si="5"/>
        <v>0.31927926535299223</v>
      </c>
      <c r="H25" s="112">
        <f t="shared" si="6"/>
        <v>5460496.4799999995</v>
      </c>
    </row>
    <row r="26" spans="1:8" ht="15.9" customHeight="1">
      <c r="A26" s="107" t="s">
        <v>247</v>
      </c>
      <c r="B26" s="110" t="s">
        <v>135</v>
      </c>
      <c r="C26" s="159">
        <f>Detail!E220</f>
        <v>-200493.44417999999</v>
      </c>
      <c r="D26" s="159">
        <f>Detail!F220</f>
        <v>-93781.225820000007</v>
      </c>
      <c r="E26" s="166">
        <v>4</v>
      </c>
      <c r="F26" s="221">
        <f t="shared" si="4"/>
        <v>0.68131397167143204</v>
      </c>
      <c r="G26" s="221">
        <f t="shared" si="5"/>
        <v>0.31868602832856802</v>
      </c>
      <c r="H26" s="112">
        <f t="shared" si="6"/>
        <v>-294274.67</v>
      </c>
    </row>
    <row r="27" spans="1:8" ht="15.9" customHeight="1">
      <c r="A27" s="107" t="s">
        <v>247</v>
      </c>
      <c r="B27" s="110" t="s">
        <v>136</v>
      </c>
      <c r="C27" s="159">
        <f>Detail!E221</f>
        <v>6281714.8728299998</v>
      </c>
      <c r="D27" s="159">
        <f>Detail!F221</f>
        <v>2937724.6571699898</v>
      </c>
      <c r="E27" s="166">
        <v>4</v>
      </c>
      <c r="F27" s="221">
        <f t="shared" si="4"/>
        <v>0.68135539610508256</v>
      </c>
      <c r="G27" s="221">
        <f t="shared" si="5"/>
        <v>0.31864460389491733</v>
      </c>
      <c r="H27" s="112">
        <f t="shared" si="6"/>
        <v>9219439.52999999</v>
      </c>
    </row>
    <row r="28" spans="1:8" ht="15.9" customHeight="1">
      <c r="A28" s="107" t="s">
        <v>247</v>
      </c>
      <c r="B28" s="110" t="s">
        <v>137</v>
      </c>
      <c r="C28" s="159">
        <f>Detail!E222</f>
        <v>358467.78307499998</v>
      </c>
      <c r="D28" s="159">
        <f>Detail!F222</f>
        <v>227880.56692499999</v>
      </c>
      <c r="E28" s="166">
        <v>3</v>
      </c>
      <c r="F28" s="221">
        <f t="shared" si="4"/>
        <v>0.61135634316187637</v>
      </c>
      <c r="G28" s="221">
        <f t="shared" si="5"/>
        <v>0.38864365683812363</v>
      </c>
      <c r="H28" s="112">
        <f t="shared" si="6"/>
        <v>586348.35</v>
      </c>
    </row>
    <row r="29" spans="1:8" ht="15.9" customHeight="1">
      <c r="A29" s="107" t="s">
        <v>247</v>
      </c>
      <c r="B29" s="110" t="s">
        <v>138</v>
      </c>
      <c r="C29" s="159">
        <f>Detail!E223</f>
        <v>2917046.6075499998</v>
      </c>
      <c r="D29" s="159">
        <f>Detail!F223</f>
        <v>2082973.5724500001</v>
      </c>
      <c r="E29" s="166">
        <v>1</v>
      </c>
      <c r="F29" s="221">
        <f t="shared" si="4"/>
        <v>0.58340696687948168</v>
      </c>
      <c r="G29" s="221">
        <f t="shared" si="5"/>
        <v>0.41659303312051837</v>
      </c>
      <c r="H29" s="112">
        <f t="shared" si="6"/>
        <v>5000020.18</v>
      </c>
    </row>
    <row r="30" spans="1:8" ht="15.9" customHeight="1">
      <c r="A30" s="107" t="s">
        <v>247</v>
      </c>
      <c r="B30" s="110" t="s">
        <v>139</v>
      </c>
      <c r="C30" s="159">
        <f>Detail!E224</f>
        <v>8061127.7629979895</v>
      </c>
      <c r="D30" s="159">
        <f>Detail!F224</f>
        <v>3670149.2170019899</v>
      </c>
      <c r="E30" s="166">
        <v>5</v>
      </c>
      <c r="F30" s="221">
        <f t="shared" si="4"/>
        <v>0.68714836217241915</v>
      </c>
      <c r="G30" s="221">
        <f t="shared" si="5"/>
        <v>0.31285163782758085</v>
      </c>
      <c r="H30" s="112">
        <f t="shared" si="6"/>
        <v>11731276.97999998</v>
      </c>
    </row>
    <row r="31" spans="1:8" ht="15.9" customHeight="1">
      <c r="A31" s="107"/>
      <c r="B31" s="110" t="s">
        <v>140</v>
      </c>
      <c r="C31" s="159">
        <f>Detail!E225</f>
        <v>981277.80567899998</v>
      </c>
      <c r="D31" s="159">
        <f>Detail!F225</f>
        <v>460034.554321</v>
      </c>
      <c r="E31" s="166">
        <v>4</v>
      </c>
      <c r="F31" s="221"/>
      <c r="G31" s="221"/>
      <c r="H31" s="112">
        <f t="shared" si="6"/>
        <v>1441312.3599999999</v>
      </c>
    </row>
    <row r="32" spans="1:8" ht="15.9" customHeight="1">
      <c r="A32" s="107" t="s">
        <v>247</v>
      </c>
      <c r="B32" s="110" t="s">
        <v>141</v>
      </c>
      <c r="C32" s="159">
        <f>Detail!E226</f>
        <v>10512.8961</v>
      </c>
      <c r="D32" s="159">
        <f>Detail!F226</f>
        <v>4931.2039000000004</v>
      </c>
      <c r="E32" s="166">
        <v>4</v>
      </c>
      <c r="F32" s="221">
        <f t="shared" si="4"/>
        <v>0.68070629560803153</v>
      </c>
      <c r="G32" s="221">
        <f t="shared" si="5"/>
        <v>0.31929370439196847</v>
      </c>
      <c r="H32" s="112">
        <f t="shared" si="6"/>
        <v>15444.1</v>
      </c>
    </row>
    <row r="33" spans="1:8" ht="15.9" customHeight="1">
      <c r="A33" s="107" t="s">
        <v>247</v>
      </c>
      <c r="B33" s="110" t="s">
        <v>142</v>
      </c>
      <c r="C33" s="159">
        <f>Detail!E227</f>
        <v>1349830.1272140001</v>
      </c>
      <c r="D33" s="159">
        <f>Detail!F227</f>
        <v>631871.772785999</v>
      </c>
      <c r="E33" s="166">
        <v>4</v>
      </c>
      <c r="F33" s="221">
        <f t="shared" si="4"/>
        <v>0.68114691075080502</v>
      </c>
      <c r="G33" s="221">
        <f t="shared" si="5"/>
        <v>0.31885308924919503</v>
      </c>
      <c r="H33" s="112">
        <f t="shared" si="6"/>
        <v>1981701.899999999</v>
      </c>
    </row>
    <row r="34" spans="1:8" ht="15.9" customHeight="1">
      <c r="A34" s="107" t="s">
        <v>247</v>
      </c>
      <c r="B34" s="110" t="s">
        <v>143</v>
      </c>
      <c r="C34" s="159">
        <f>Detail!E228</f>
        <v>7142577.1682369998</v>
      </c>
      <c r="D34" s="159">
        <f>Detail!F228</f>
        <v>3342091.8117630002</v>
      </c>
      <c r="E34" s="166">
        <v>4</v>
      </c>
      <c r="F34" s="221">
        <f t="shared" si="4"/>
        <v>0.68124012134878098</v>
      </c>
      <c r="G34" s="221">
        <f t="shared" si="5"/>
        <v>0.31875987865121902</v>
      </c>
      <c r="H34" s="112">
        <f t="shared" si="6"/>
        <v>10484668.98</v>
      </c>
    </row>
    <row r="35" spans="1:8" ht="15.9" customHeight="1">
      <c r="A35" s="107"/>
      <c r="B35" s="110" t="s">
        <v>144</v>
      </c>
      <c r="C35" s="159">
        <f>Detail!E229</f>
        <v>0</v>
      </c>
      <c r="D35" s="159">
        <f>Detail!F229</f>
        <v>0</v>
      </c>
      <c r="E35" s="166">
        <v>4</v>
      </c>
      <c r="F35" s="221"/>
      <c r="G35" s="221"/>
      <c r="H35" s="112">
        <f t="shared" si="6"/>
        <v>0</v>
      </c>
    </row>
    <row r="36" spans="1:8" ht="15.9" customHeight="1">
      <c r="A36" s="107"/>
      <c r="B36" s="110" t="s">
        <v>240</v>
      </c>
      <c r="C36" s="161">
        <f>Detail!E230</f>
        <v>11519480.753241001</v>
      </c>
      <c r="D36" s="161">
        <f>Detail!F230</f>
        <v>5389346.0967589999</v>
      </c>
      <c r="E36" s="167">
        <v>4</v>
      </c>
      <c r="F36" s="228">
        <f t="shared" si="4"/>
        <v>0.68127025342630432</v>
      </c>
      <c r="G36" s="228">
        <f t="shared" si="5"/>
        <v>0.31872974657369557</v>
      </c>
      <c r="H36" s="161">
        <f t="shared" si="6"/>
        <v>16908826.850000001</v>
      </c>
    </row>
    <row r="37" spans="1:8" ht="15.9" customHeight="1">
      <c r="A37" s="107" t="s">
        <v>247</v>
      </c>
      <c r="B37" s="108" t="s">
        <v>626</v>
      </c>
      <c r="C37" s="159">
        <f>SUM(C24:C36)</f>
        <v>67778862.753948987</v>
      </c>
      <c r="D37" s="159">
        <f>SUM(D24:D36)</f>
        <v>32391674.026050974</v>
      </c>
      <c r="E37" s="165"/>
      <c r="F37" s="229"/>
      <c r="G37" s="230"/>
      <c r="H37" s="112">
        <f>SUM(H24:H36)</f>
        <v>100170536.77999997</v>
      </c>
    </row>
    <row r="38" spans="1:8" ht="15.9" customHeight="1">
      <c r="A38" s="107" t="s">
        <v>249</v>
      </c>
      <c r="B38" s="108"/>
      <c r="C38" s="160"/>
      <c r="D38" s="160"/>
      <c r="E38" s="166"/>
      <c r="F38" s="230"/>
      <c r="G38" s="230"/>
      <c r="H38" s="109"/>
    </row>
    <row r="39" spans="1:8" ht="15.9" customHeight="1">
      <c r="A39" s="107"/>
      <c r="B39" s="110" t="s">
        <v>147</v>
      </c>
      <c r="C39" s="159">
        <f>Detail!E236</f>
        <v>14643369.398487</v>
      </c>
      <c r="D39" s="159">
        <f>Detail!F236</f>
        <v>6854319.1615129998</v>
      </c>
      <c r="E39" s="166">
        <v>4</v>
      </c>
      <c r="F39" s="221">
        <f t="shared" ref="F39" si="7">+C39/H39</f>
        <v>0.68116017950568919</v>
      </c>
      <c r="G39" s="221">
        <f t="shared" ref="G39" si="8">+D39/H39</f>
        <v>0.31883982049431087</v>
      </c>
      <c r="H39" s="112">
        <f t="shared" ref="H39:H45" si="9">C39+D39</f>
        <v>21497688.559999999</v>
      </c>
    </row>
    <row r="40" spans="1:8" ht="15.9" customHeight="1">
      <c r="A40" s="107"/>
      <c r="B40" s="114" t="s">
        <v>658</v>
      </c>
      <c r="C40" s="161">
        <f>Detail!E237</f>
        <v>47577.307002000001</v>
      </c>
      <c r="D40" s="161">
        <f>Detail!F237</f>
        <v>22234.412998</v>
      </c>
      <c r="E40" s="167">
        <v>4</v>
      </c>
      <c r="F40" s="228">
        <f t="shared" ref="F40" si="10">+C40/H40</f>
        <v>0.68150887848057606</v>
      </c>
      <c r="G40" s="228">
        <f t="shared" ref="G40" si="11">+D40/H40</f>
        <v>0.31849112151942394</v>
      </c>
      <c r="H40" s="161">
        <f t="shared" si="9"/>
        <v>69811.72</v>
      </c>
    </row>
    <row r="41" spans="1:8" ht="15.9" customHeight="1">
      <c r="A41" s="107"/>
      <c r="B41" s="108" t="s">
        <v>626</v>
      </c>
      <c r="C41" s="159">
        <f>SUM(C39:C40)</f>
        <v>14690946.705489</v>
      </c>
      <c r="D41" s="159">
        <f>SUM(D39:D40)</f>
        <v>6876553.574511</v>
      </c>
      <c r="E41" s="165"/>
      <c r="F41" s="230"/>
      <c r="G41" s="230"/>
      <c r="H41" s="112">
        <f>SUM(H39:H40)</f>
        <v>21567500.279999997</v>
      </c>
    </row>
    <row r="42" spans="1:8" ht="15.9" customHeight="1">
      <c r="A42" s="107" t="s">
        <v>589</v>
      </c>
      <c r="B42" s="110"/>
      <c r="C42" s="159"/>
      <c r="D42" s="159"/>
      <c r="E42" s="165"/>
      <c r="F42" s="230"/>
      <c r="G42" s="230"/>
      <c r="H42" s="112"/>
    </row>
    <row r="43" spans="1:8" ht="15.9" customHeight="1">
      <c r="A43" s="107"/>
      <c r="B43" s="110" t="s">
        <v>149</v>
      </c>
      <c r="C43" s="159">
        <f>Detail!E240</f>
        <v>20245862.790651001</v>
      </c>
      <c r="D43" s="159">
        <f>Detail!F240</f>
        <v>9474194.5293489993</v>
      </c>
      <c r="E43" s="166">
        <v>4</v>
      </c>
      <c r="F43" s="221">
        <f t="shared" ref="F43" si="12">+C43/H43</f>
        <v>0.68121883388921411</v>
      </c>
      <c r="G43" s="221">
        <f t="shared" ref="G43" si="13">+D43/H43</f>
        <v>0.31878116611078594</v>
      </c>
      <c r="H43" s="112">
        <f t="shared" si="9"/>
        <v>29720057.32</v>
      </c>
    </row>
    <row r="44" spans="1:8" ht="15.9" customHeight="1">
      <c r="A44" s="107"/>
      <c r="B44" s="110" t="s">
        <v>150</v>
      </c>
      <c r="C44" s="159">
        <f>Detail!E241</f>
        <v>0</v>
      </c>
      <c r="D44" s="159">
        <f>Detail!F241</f>
        <v>0</v>
      </c>
      <c r="E44" s="166">
        <v>4</v>
      </c>
      <c r="F44" s="221"/>
      <c r="G44" s="221"/>
      <c r="H44" s="112">
        <f t="shared" si="9"/>
        <v>0</v>
      </c>
    </row>
    <row r="45" spans="1:8" ht="15.9" customHeight="1">
      <c r="A45" s="107"/>
      <c r="B45" s="114" t="s">
        <v>151</v>
      </c>
      <c r="C45" s="161">
        <f>Detail!E242</f>
        <v>5248.3351229999998</v>
      </c>
      <c r="D45" s="161">
        <f>Detail!F242</f>
        <v>2455.8148769999998</v>
      </c>
      <c r="E45" s="167">
        <v>4</v>
      </c>
      <c r="F45" s="228">
        <f t="shared" ref="F45" si="14">+C45/H45</f>
        <v>0.68123480500769062</v>
      </c>
      <c r="G45" s="228">
        <f t="shared" ref="G45" si="15">+D45/H45</f>
        <v>0.31876519499230932</v>
      </c>
      <c r="H45" s="112">
        <f t="shared" si="9"/>
        <v>7704.15</v>
      </c>
    </row>
    <row r="46" spans="1:8" ht="15.9" customHeight="1">
      <c r="A46" s="107" t="s">
        <v>247</v>
      </c>
      <c r="B46" s="108" t="s">
        <v>626</v>
      </c>
      <c r="C46" s="159">
        <f>SUM(C43:C45)</f>
        <v>20251111.125774</v>
      </c>
      <c r="D46" s="159">
        <f>SUM(D43:D45)</f>
        <v>9476650.344225999</v>
      </c>
      <c r="E46" s="165"/>
      <c r="F46" s="230"/>
      <c r="G46" s="230"/>
      <c r="H46" s="115">
        <f>SUM(H43:H45)</f>
        <v>29727761.469999999</v>
      </c>
    </row>
    <row r="47" spans="1:8" ht="15.9" customHeight="1">
      <c r="A47" s="107" t="s">
        <v>250</v>
      </c>
      <c r="B47" s="108"/>
      <c r="C47" s="160"/>
      <c r="D47" s="160"/>
      <c r="E47" s="166"/>
      <c r="F47" s="230"/>
      <c r="G47" s="230"/>
      <c r="H47" s="109"/>
    </row>
    <row r="48" spans="1:8" ht="15.9" customHeight="1">
      <c r="A48" s="107"/>
      <c r="B48" s="114" t="s">
        <v>161</v>
      </c>
      <c r="C48" s="161">
        <f>Detail!E262</f>
        <v>3521519.9060849999</v>
      </c>
      <c r="D48" s="161">
        <f>Detail!F262</f>
        <v>1637103.743915</v>
      </c>
      <c r="E48" s="168">
        <v>4</v>
      </c>
      <c r="F48" s="228">
        <f t="shared" ref="F48" si="16">+C48/H48</f>
        <v>0.6826471836310446</v>
      </c>
      <c r="G48" s="228">
        <f t="shared" ref="G48" si="17">+D48/H48</f>
        <v>0.31735281636895529</v>
      </c>
      <c r="H48" s="112">
        <f t="shared" ref="H48" si="18">C48+D48</f>
        <v>5158623.6500000004</v>
      </c>
    </row>
    <row r="49" spans="1:8" ht="15.9" customHeight="1">
      <c r="A49" s="107" t="s">
        <v>247</v>
      </c>
      <c r="B49" s="108" t="s">
        <v>626</v>
      </c>
      <c r="C49" s="159">
        <f>C48</f>
        <v>3521519.9060849999</v>
      </c>
      <c r="D49" s="159">
        <f>D48</f>
        <v>1637103.743915</v>
      </c>
      <c r="E49" s="165"/>
      <c r="F49" s="230"/>
      <c r="G49" s="230"/>
      <c r="H49" s="115">
        <f>SUM(H48)</f>
        <v>5158623.6500000004</v>
      </c>
    </row>
    <row r="50" spans="1:8" ht="15.9" customHeight="1">
      <c r="A50" s="107"/>
      <c r="B50" s="108"/>
      <c r="C50" s="159"/>
      <c r="D50" s="159"/>
      <c r="E50" s="165"/>
      <c r="F50" s="230"/>
      <c r="G50" s="230"/>
      <c r="H50" s="112"/>
    </row>
    <row r="51" spans="1:8" ht="15.9" customHeight="1">
      <c r="A51" s="116" t="s">
        <v>251</v>
      </c>
      <c r="B51" s="117"/>
      <c r="C51" s="162"/>
      <c r="D51" s="162"/>
      <c r="E51" s="208"/>
      <c r="F51" s="162"/>
      <c r="G51" s="162"/>
      <c r="H51" s="119"/>
    </row>
    <row r="52" spans="1:8" ht="15.9" customHeight="1">
      <c r="A52" s="116"/>
      <c r="B52" s="114" t="s">
        <v>163</v>
      </c>
      <c r="C52" s="161">
        <v>0</v>
      </c>
      <c r="D52" s="161">
        <v>0</v>
      </c>
      <c r="E52" s="168">
        <v>4</v>
      </c>
      <c r="F52" s="228"/>
      <c r="G52" s="228"/>
      <c r="H52" s="113">
        <v>0</v>
      </c>
    </row>
    <row r="53" spans="1:8" ht="15.9" customHeight="1">
      <c r="A53" s="116"/>
      <c r="B53" s="108" t="s">
        <v>626</v>
      </c>
      <c r="C53" s="159">
        <f>SUM(C52)</f>
        <v>0</v>
      </c>
      <c r="D53" s="159">
        <f>SUM(D52)</f>
        <v>0</v>
      </c>
      <c r="E53" s="165"/>
      <c r="F53" s="230"/>
      <c r="G53" s="230"/>
      <c r="H53" s="112">
        <f>SUM(H52)</f>
        <v>0</v>
      </c>
    </row>
    <row r="54" spans="1:8" ht="15.9" customHeight="1">
      <c r="A54" s="116"/>
      <c r="B54" s="117"/>
      <c r="C54" s="159"/>
      <c r="D54" s="159"/>
      <c r="E54" s="165"/>
      <c r="F54" s="230"/>
      <c r="G54" s="230"/>
      <c r="H54" s="120"/>
    </row>
    <row r="55" spans="1:8" ht="15.9" customHeight="1">
      <c r="A55" s="118" t="s">
        <v>252</v>
      </c>
      <c r="B55" s="108"/>
      <c r="C55" s="160"/>
      <c r="D55" s="160"/>
      <c r="E55" s="166"/>
      <c r="F55" s="230"/>
      <c r="G55" s="230"/>
      <c r="H55" s="109"/>
    </row>
    <row r="56" spans="1:8" ht="15.9" customHeight="1">
      <c r="A56" s="118"/>
      <c r="B56" s="114" t="s">
        <v>164</v>
      </c>
      <c r="C56" s="159">
        <f>Detail!E270</f>
        <v>23793</v>
      </c>
      <c r="D56" s="159">
        <f>Detail!F270</f>
        <v>11207</v>
      </c>
      <c r="E56" s="166">
        <v>4</v>
      </c>
      <c r="F56" s="221">
        <v>0</v>
      </c>
      <c r="G56" s="221">
        <v>0</v>
      </c>
      <c r="H56" s="112">
        <f t="shared" ref="H56:H57" si="19">C56+D56</f>
        <v>35000</v>
      </c>
    </row>
    <row r="57" spans="1:8" ht="15.9" customHeight="1">
      <c r="A57" s="107"/>
      <c r="B57" s="114" t="s">
        <v>165</v>
      </c>
      <c r="C57" s="161">
        <f>Detail!E271</f>
        <v>0</v>
      </c>
      <c r="D57" s="161">
        <f>Detail!F271</f>
        <v>0</v>
      </c>
      <c r="E57" s="169">
        <v>4</v>
      </c>
      <c r="F57" s="228">
        <v>0</v>
      </c>
      <c r="G57" s="228">
        <v>0</v>
      </c>
      <c r="H57" s="161">
        <f t="shared" si="19"/>
        <v>0</v>
      </c>
    </row>
    <row r="58" spans="1:8" ht="15.9" customHeight="1">
      <c r="A58" s="121" t="s">
        <v>247</v>
      </c>
      <c r="B58" s="122" t="s">
        <v>626</v>
      </c>
      <c r="C58" s="161">
        <f>SUM(C56:C57)</f>
        <v>23793</v>
      </c>
      <c r="D58" s="161">
        <f>SUM(D56:D57)</f>
        <v>11207</v>
      </c>
      <c r="E58" s="168"/>
      <c r="F58" s="231"/>
      <c r="G58" s="231"/>
      <c r="H58" s="161">
        <f>SUM(H56:H57)</f>
        <v>35000</v>
      </c>
    </row>
    <row r="59" spans="1:8" ht="12" customHeight="1">
      <c r="A59" s="107"/>
      <c r="B59" s="108"/>
      <c r="C59" s="160"/>
      <c r="D59" s="160"/>
      <c r="E59" s="160"/>
      <c r="F59" s="230"/>
      <c r="G59" s="230"/>
      <c r="H59" s="109"/>
    </row>
    <row r="60" spans="1:8" ht="15.9" customHeight="1">
      <c r="A60" s="121" t="s">
        <v>246</v>
      </c>
      <c r="B60" s="122"/>
      <c r="C60" s="163">
        <f>C58+C53+C49+C46+C41+C37+C22+C13</f>
        <v>125897686.92601998</v>
      </c>
      <c r="D60" s="163">
        <f>D13+D22+D37+D41+D46+D49+D53+D58</f>
        <v>64366253.453979976</v>
      </c>
      <c r="E60" s="163"/>
      <c r="F60" s="171"/>
      <c r="G60" s="172"/>
      <c r="H60" s="123">
        <f>H13+H22+H37+H41+H46+H49+H53+H58</f>
        <v>190263940.37999997</v>
      </c>
    </row>
    <row r="61" spans="1:8" ht="11.25" customHeight="1">
      <c r="C61" s="74"/>
      <c r="D61" s="74"/>
      <c r="E61" s="74"/>
      <c r="F61" s="74"/>
    </row>
    <row r="62" spans="1:8" ht="15.9" customHeight="1">
      <c r="E62" s="234" t="s">
        <v>565</v>
      </c>
      <c r="F62" s="235" t="s">
        <v>566</v>
      </c>
      <c r="G62" s="236" t="s">
        <v>565</v>
      </c>
      <c r="H62" s="237" t="s">
        <v>566</v>
      </c>
    </row>
    <row r="63" spans="1:8" ht="15.9" customHeight="1">
      <c r="B63" s="246" t="s">
        <v>354</v>
      </c>
      <c r="C63" s="222"/>
      <c r="D63" s="222"/>
      <c r="E63" s="256" t="s">
        <v>675</v>
      </c>
      <c r="F63" s="257"/>
      <c r="G63" s="254" t="s">
        <v>676</v>
      </c>
      <c r="H63" s="255"/>
    </row>
    <row r="64" spans="1:8" ht="15.9" customHeight="1">
      <c r="B64" s="247">
        <v>1</v>
      </c>
      <c r="C64" s="223" t="s">
        <v>663</v>
      </c>
      <c r="D64" s="224"/>
      <c r="E64" s="238">
        <v>0.58389999999999997</v>
      </c>
      <c r="F64" s="239">
        <v>0.41610000000000003</v>
      </c>
      <c r="G64" s="238">
        <v>0.58179999999999998</v>
      </c>
      <c r="H64" s="239">
        <v>0.41820000000000002</v>
      </c>
    </row>
    <row r="65" spans="2:8" ht="15.9" customHeight="1">
      <c r="B65" s="247">
        <v>2</v>
      </c>
      <c r="C65" s="223" t="s">
        <v>664</v>
      </c>
      <c r="D65" s="224"/>
      <c r="E65" s="240">
        <v>0.62480000000000002</v>
      </c>
      <c r="F65" s="241">
        <v>0.37519999999999998</v>
      </c>
      <c r="G65" s="240">
        <v>0.62270000000000003</v>
      </c>
      <c r="H65" s="241">
        <v>0.37730000000000002</v>
      </c>
    </row>
    <row r="66" spans="2:8" ht="15.9" customHeight="1">
      <c r="B66" s="247">
        <v>3</v>
      </c>
      <c r="C66" s="224" t="s">
        <v>665</v>
      </c>
      <c r="D66" s="224"/>
      <c r="E66" s="240">
        <v>0.61260000000000003</v>
      </c>
      <c r="F66" s="241">
        <v>0.38740000000000002</v>
      </c>
      <c r="G66" s="240">
        <v>0.6099</v>
      </c>
      <c r="H66" s="241">
        <v>0.3901</v>
      </c>
    </row>
    <row r="67" spans="2:8" ht="15.9" customHeight="1">
      <c r="B67" s="247">
        <v>4</v>
      </c>
      <c r="C67" s="223" t="s">
        <v>666</v>
      </c>
      <c r="D67" s="224"/>
      <c r="E67" s="240">
        <v>0.67979999999999996</v>
      </c>
      <c r="F67" s="241">
        <v>0.32019999999999998</v>
      </c>
      <c r="G67" s="240">
        <v>0.6855</v>
      </c>
      <c r="H67" s="241">
        <v>0.3145</v>
      </c>
    </row>
    <row r="68" spans="2:8" ht="15.9" customHeight="1">
      <c r="B68" s="248">
        <v>5</v>
      </c>
      <c r="C68" s="225" t="s">
        <v>667</v>
      </c>
      <c r="D68" s="226"/>
      <c r="E68" s="242">
        <v>0.68300000000000005</v>
      </c>
      <c r="F68" s="243">
        <v>0.317</v>
      </c>
      <c r="G68" s="242">
        <v>0.69589999999999996</v>
      </c>
      <c r="H68" s="243">
        <v>0.30409999999999998</v>
      </c>
    </row>
    <row r="69" spans="2:8" ht="15.9" customHeight="1">
      <c r="B69" s="227"/>
      <c r="C69" s="227"/>
      <c r="D69" s="227"/>
      <c r="E69" s="227"/>
      <c r="F69" s="227"/>
      <c r="G69" s="227"/>
    </row>
  </sheetData>
  <mergeCells count="7">
    <mergeCell ref="G63:H63"/>
    <mergeCell ref="E63:F63"/>
    <mergeCell ref="B1:H1"/>
    <mergeCell ref="B2:H2"/>
    <mergeCell ref="A3:H3"/>
    <mergeCell ref="B5:H5"/>
    <mergeCell ref="B4:H4"/>
  </mergeCells>
  <phoneticPr fontId="10" type="noConversion"/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>
      <c r="A2" s="51" t="s">
        <v>253</v>
      </c>
    </row>
    <row r="3" spans="1:12">
      <c r="A3" s="51" t="s">
        <v>202</v>
      </c>
    </row>
    <row r="6" spans="1:12">
      <c r="G6" s="52" t="s">
        <v>565</v>
      </c>
      <c r="H6" s="52" t="s">
        <v>566</v>
      </c>
    </row>
    <row r="7" spans="1:12">
      <c r="F7" s="51" t="s">
        <v>203</v>
      </c>
      <c r="G7" s="53">
        <v>0.6462</v>
      </c>
      <c r="H7" s="53">
        <v>0.3538</v>
      </c>
      <c r="I7" s="138">
        <v>0.65149999999999997</v>
      </c>
      <c r="J7" s="138">
        <v>0.34849999999999998</v>
      </c>
    </row>
    <row r="8" spans="1:12">
      <c r="B8" s="51" t="s">
        <v>204</v>
      </c>
      <c r="C8" s="51" t="s">
        <v>205</v>
      </c>
      <c r="F8" s="51" t="s">
        <v>206</v>
      </c>
      <c r="G8" s="53">
        <v>0.6462</v>
      </c>
      <c r="H8" s="53">
        <v>0.3538</v>
      </c>
      <c r="I8" s="138">
        <v>0.65149999999999997</v>
      </c>
      <c r="J8" s="138">
        <v>0.34849999999999998</v>
      </c>
    </row>
    <row r="10" spans="1:12" ht="13.8">
      <c r="A10" s="54" t="s">
        <v>207</v>
      </c>
      <c r="E10" s="55" t="s">
        <v>263</v>
      </c>
      <c r="F10" s="55" t="s">
        <v>258</v>
      </c>
      <c r="G10" s="55" t="s">
        <v>259</v>
      </c>
      <c r="H10" s="55" t="s">
        <v>260</v>
      </c>
      <c r="I10" s="55" t="s">
        <v>262</v>
      </c>
      <c r="J10" s="148"/>
      <c r="K10" s="125"/>
      <c r="L10" s="125"/>
    </row>
    <row r="11" spans="1:12" ht="13.8">
      <c r="B11" s="51">
        <v>81</v>
      </c>
      <c r="C11" s="51" t="s">
        <v>208</v>
      </c>
      <c r="J11" s="60"/>
      <c r="K11" s="125"/>
      <c r="L11" s="125"/>
    </row>
    <row r="12" spans="1:12" ht="13.8">
      <c r="A12" s="51" t="s">
        <v>209</v>
      </c>
      <c r="B12" s="51">
        <v>81</v>
      </c>
      <c r="C12" s="51" t="s">
        <v>210</v>
      </c>
      <c r="D12" s="56" t="s">
        <v>211</v>
      </c>
      <c r="E12" s="126">
        <f>F12+G12+H12+I12</f>
        <v>-209753.01</v>
      </c>
      <c r="F12" s="126">
        <v>-209753.01</v>
      </c>
      <c r="G12" s="126">
        <v>0</v>
      </c>
      <c r="H12" s="135">
        <v>0</v>
      </c>
      <c r="I12" s="133">
        <v>0</v>
      </c>
      <c r="J12" s="149"/>
      <c r="K12" s="125"/>
      <c r="L12" s="125"/>
    </row>
    <row r="13" spans="1:12" ht="13.8">
      <c r="A13" s="51" t="s">
        <v>212</v>
      </c>
      <c r="B13" s="51">
        <v>81</v>
      </c>
      <c r="C13" s="101" t="s">
        <v>213</v>
      </c>
      <c r="D13" s="56" t="s">
        <v>214</v>
      </c>
      <c r="E13" s="126">
        <f>F13+G13+H13+I13</f>
        <v>138086.82999999999</v>
      </c>
      <c r="F13" s="126">
        <v>138086.82999999999</v>
      </c>
      <c r="G13" s="147">
        <v>0</v>
      </c>
      <c r="H13" s="136">
        <v>0</v>
      </c>
      <c r="I13" s="133">
        <v>0</v>
      </c>
      <c r="J13" s="149"/>
      <c r="K13" s="125"/>
      <c r="L13" s="125"/>
    </row>
    <row r="14" spans="1:12" ht="13.8">
      <c r="A14" s="51" t="s">
        <v>215</v>
      </c>
      <c r="B14" s="51">
        <v>81</v>
      </c>
      <c r="C14" s="101" t="s">
        <v>216</v>
      </c>
      <c r="D14" s="56" t="s">
        <v>217</v>
      </c>
      <c r="E14" s="126">
        <f>F14+G14+H14+I14</f>
        <v>325889.71999999997</v>
      </c>
      <c r="F14" s="126">
        <v>325889.71999999997</v>
      </c>
      <c r="G14" s="147">
        <v>0</v>
      </c>
      <c r="H14" s="136">
        <v>0</v>
      </c>
      <c r="I14" s="133">
        <v>0</v>
      </c>
      <c r="J14" s="149"/>
      <c r="K14" s="125"/>
      <c r="L14" s="125"/>
    </row>
    <row r="15" spans="1:12" ht="13.8">
      <c r="A15" s="51" t="s">
        <v>218</v>
      </c>
      <c r="B15" s="51">
        <v>81</v>
      </c>
      <c r="C15" s="101" t="s">
        <v>219</v>
      </c>
      <c r="D15" s="56" t="s">
        <v>220</v>
      </c>
      <c r="E15" s="126">
        <f>F15+G15+H15+I15</f>
        <v>134192.76</v>
      </c>
      <c r="F15" s="126">
        <v>134192.76</v>
      </c>
      <c r="G15" s="147">
        <v>0</v>
      </c>
      <c r="H15" s="136">
        <v>0</v>
      </c>
      <c r="I15" s="133">
        <v>0</v>
      </c>
      <c r="J15" s="149"/>
      <c r="K15" s="125"/>
      <c r="L15" s="125"/>
    </row>
    <row r="16" spans="1:12" ht="13.8">
      <c r="A16" s="51" t="s">
        <v>218</v>
      </c>
      <c r="B16" s="51">
        <v>81</v>
      </c>
      <c r="C16" s="101" t="s">
        <v>221</v>
      </c>
      <c r="D16" s="56" t="s">
        <v>222</v>
      </c>
      <c r="E16" s="126">
        <f>F16+G16+H16+I16</f>
        <v>1125</v>
      </c>
      <c r="F16" s="127">
        <v>1125</v>
      </c>
      <c r="G16" s="137">
        <v>0</v>
      </c>
      <c r="H16" s="137">
        <v>0</v>
      </c>
      <c r="I16" s="134">
        <v>0</v>
      </c>
      <c r="J16" s="149"/>
      <c r="K16" s="125"/>
      <c r="L16" s="125"/>
    </row>
    <row r="17" spans="1:12" ht="13.8">
      <c r="B17" s="51">
        <v>81</v>
      </c>
      <c r="C17" s="101" t="s">
        <v>223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5"/>
      <c r="L17" s="125"/>
    </row>
    <row r="18" spans="1:12" ht="13.8">
      <c r="A18" s="51" t="s">
        <v>224</v>
      </c>
      <c r="C18" s="101" t="s">
        <v>225</v>
      </c>
      <c r="D18" s="56" t="s">
        <v>227</v>
      </c>
      <c r="E18" s="18">
        <f>-E17</f>
        <v>-389541.29999999993</v>
      </c>
      <c r="G18" s="124"/>
      <c r="H18" s="125"/>
      <c r="I18" s="124"/>
      <c r="J18" s="125"/>
      <c r="K18" s="125"/>
      <c r="L18" s="125"/>
    </row>
    <row r="19" spans="1:12" ht="13.8">
      <c r="A19" s="57" t="s">
        <v>228</v>
      </c>
      <c r="E19" s="58">
        <f>SUM(E17:E18)</f>
        <v>0</v>
      </c>
      <c r="G19" s="124"/>
      <c r="H19" s="125"/>
      <c r="I19" s="124"/>
      <c r="J19" s="125"/>
      <c r="K19" s="125"/>
      <c r="L19" s="125"/>
    </row>
    <row r="20" spans="1:12" ht="13.8">
      <c r="G20" s="124"/>
      <c r="H20" s="125"/>
    </row>
    <row r="21" spans="1:12" ht="13.8">
      <c r="A21" s="55"/>
      <c r="G21" s="124"/>
      <c r="H21" s="125"/>
    </row>
    <row r="22" spans="1:12">
      <c r="A22" s="59" t="s">
        <v>229</v>
      </c>
      <c r="B22" s="60"/>
      <c r="C22" s="59" t="s">
        <v>230</v>
      </c>
      <c r="D22" s="60"/>
      <c r="E22" s="59" t="s">
        <v>231</v>
      </c>
      <c r="F22" s="59" t="s">
        <v>232</v>
      </c>
      <c r="H22" s="60"/>
      <c r="I22" s="60"/>
    </row>
    <row r="23" spans="1:12">
      <c r="A23" s="60"/>
      <c r="B23" s="61"/>
      <c r="C23" s="29"/>
      <c r="D23" s="60"/>
    </row>
    <row r="24" spans="1:12">
      <c r="A24" s="51" t="s">
        <v>209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203</v>
      </c>
      <c r="H24" s="58">
        <f>F24*G7</f>
        <v>-105192.01853279999</v>
      </c>
      <c r="I24" s="58">
        <f>F24*H7</f>
        <v>-57593.525467200001</v>
      </c>
    </row>
    <row r="25" spans="1:12">
      <c r="A25" s="51" t="s">
        <v>218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206</v>
      </c>
      <c r="H25" s="58">
        <f>F25*G8</f>
        <v>726.97500000000002</v>
      </c>
      <c r="I25" s="58">
        <f>F25*H8</f>
        <v>398.02499999999998</v>
      </c>
    </row>
    <row r="26" spans="1:12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>
      <c r="A27" s="66" t="s">
        <v>233</v>
      </c>
      <c r="B27" s="132">
        <f>'[2]12 ME Q1-15'!B26</f>
        <v>0</v>
      </c>
      <c r="C27" s="67">
        <f>-C26</f>
        <v>74435.25</v>
      </c>
      <c r="E27" s="67">
        <f>-E26</f>
        <v>87225.294000000009</v>
      </c>
      <c r="F27" s="67">
        <f>SUM(B27,C27,E27)</f>
        <v>161660.54399999999</v>
      </c>
    </row>
    <row r="28" spans="1:12">
      <c r="A28" s="60"/>
      <c r="B28" s="61"/>
      <c r="C28" s="62"/>
      <c r="D28" s="60"/>
      <c r="H28" s="63"/>
    </row>
    <row r="29" spans="1:12">
      <c r="A29" s="51" t="s">
        <v>234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>
      <c r="A30" s="51" t="s">
        <v>235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>
      <c r="A31" s="51" t="s">
        <v>236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>
      <c r="A32" s="51" t="s">
        <v>212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>
      <c r="A33" s="51" t="s">
        <v>215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>
      <c r="B36" s="60"/>
      <c r="C36" s="62"/>
      <c r="D36" s="60"/>
      <c r="E36" s="62"/>
    </row>
    <row r="37" spans="1:8">
      <c r="A37" s="66" t="s">
        <v>237</v>
      </c>
      <c r="B37" s="128">
        <f>'[2]12 ME Q1-15'!B43</f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>
      <c r="A39" s="70"/>
      <c r="B39" s="60"/>
      <c r="C39" s="60"/>
    </row>
    <row r="40" spans="1:8">
      <c r="A40" s="71"/>
      <c r="B40" s="129"/>
      <c r="C40" s="129"/>
    </row>
    <row r="41" spans="1:8" ht="13.8">
      <c r="A41" s="60"/>
      <c r="B41" s="130"/>
      <c r="C41" s="130"/>
    </row>
    <row r="42" spans="1:8" ht="13.8">
      <c r="A42" s="60"/>
      <c r="B42" s="131"/>
      <c r="C42" s="131"/>
    </row>
    <row r="43" spans="1:8">
      <c r="A43" s="60"/>
      <c r="B43" s="60"/>
      <c r="C43" s="29"/>
    </row>
    <row r="44" spans="1:8">
      <c r="A44" s="60"/>
      <c r="B44" s="60"/>
      <c r="C44" s="60"/>
    </row>
    <row r="45" spans="1:8">
      <c r="A45" s="60"/>
      <c r="B45" s="60"/>
      <c r="C45" s="60"/>
    </row>
    <row r="46" spans="1:8">
      <c r="A46" s="60"/>
      <c r="B46" s="60"/>
      <c r="C46" s="60"/>
    </row>
    <row r="47" spans="1:8">
      <c r="A47" s="60"/>
      <c r="B47" s="61"/>
      <c r="C47" s="62"/>
    </row>
    <row r="48" spans="1:8">
      <c r="A48" s="60"/>
      <c r="B48" s="61"/>
      <c r="C48" s="62"/>
    </row>
    <row r="49" spans="1:3">
      <c r="A49" s="60"/>
      <c r="B49" s="60"/>
      <c r="C49" s="29"/>
    </row>
    <row r="50" spans="1:3">
      <c r="A50" s="60"/>
      <c r="B50" s="60"/>
      <c r="C50" s="60"/>
    </row>
    <row r="51" spans="1:3">
      <c r="A51" s="60"/>
      <c r="B51" s="60"/>
      <c r="C51" s="29"/>
    </row>
    <row r="52" spans="1:3">
      <c r="A52" s="60"/>
      <c r="B52" s="60"/>
      <c r="C52" s="29"/>
    </row>
    <row r="53" spans="1:3">
      <c r="A53" s="60"/>
      <c r="B53" s="60"/>
      <c r="C53" s="29"/>
    </row>
  </sheetData>
  <phoneticPr fontId="1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7D30A69D1FE6449F9A4F8EEA28AEC4" ma:contentTypeVersion="119" ma:contentTypeDescription="" ma:contentTypeScope="" ma:versionID="3b65adf35b409848ab22044b218eb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C5ED73-75F3-4712-8215-47ADFB999FAE}"/>
</file>

<file path=customXml/itemProps2.xml><?xml version="1.0" encoding="utf-8"?>
<ds:datastoreItem xmlns:ds="http://schemas.openxmlformats.org/officeDocument/2006/customXml" ds:itemID="{0D0DC294-19A1-4C71-A40A-58FEB13EC6F0}"/>
</file>

<file path=customXml/itemProps3.xml><?xml version="1.0" encoding="utf-8"?>
<ds:datastoreItem xmlns:ds="http://schemas.openxmlformats.org/officeDocument/2006/customXml" ds:itemID="{8BD555BB-FFAF-476D-8C5F-AA802E7E56A8}"/>
</file>

<file path=customXml/itemProps4.xml><?xml version="1.0" encoding="utf-8"?>
<ds:datastoreItem xmlns:ds="http://schemas.openxmlformats.org/officeDocument/2006/customXml" ds:itemID="{BEF22748-845B-4A9C-8831-6C62AEAE2C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Detail</vt:lpstr>
      <vt:lpstr>Common by Account</vt:lpstr>
      <vt:lpstr>PSE 12M_funding</vt:lpstr>
      <vt:lpstr>Detail!Print_Area</vt:lpstr>
      <vt:lpstr>'Unallocated Detail'!Print_Area</vt:lpstr>
      <vt:lpstr>Detail!Print_Titles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2015-05-11T21:50:18Z</cp:lastPrinted>
  <dcterms:created xsi:type="dcterms:W3CDTF">2008-01-09T21:52:11Z</dcterms:created>
  <dcterms:modified xsi:type="dcterms:W3CDTF">2015-05-15T15:58:26Z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0x0101006E56B4D1795A2E4DB2F0B01679ED314A00C97D30A69D1FE6449F9A4F8EEA28AEC4</vt:lpwstr>
  </property>
  <property fmtid="{D5CDD505-2E9C-101B-9397-08002B2CF9AE}" pid="3" name="_docset_NoMedatataSyncRequired">
    <vt:lpwstr>False</vt:lpwstr>
  </property>
</Properties>
</file>