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5.xml" ContentType="application/vnd.openxmlformats-officedocument.spreadsheetml.worksheet+xml"/>
  <Override PartName="/xl/styles.xml" ContentType="application/vnd.openxmlformats-officedocument.spreadsheetml.styl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-12" yWindow="-12" windowWidth="14520" windowHeight="12240" tabRatio="868" firstSheet="3"/>
  </bookViews>
  <sheets>
    <sheet name="1.01 ROR ROE" sheetId="9" r:id="rId1"/>
    <sheet name="1.02 COC" sheetId="10" r:id="rId2"/>
    <sheet name="1.03 ET" sheetId="16" r:id="rId3"/>
    <sheet name="2.01 IS" sheetId="11" r:id="rId4"/>
    <sheet name="2.02 BS" sheetId="12" r:id="rId5"/>
    <sheet name="2.03 RB" sheetId="13" r:id="rId6"/>
    <sheet name="2.04 WC" sheetId="14" r:id="rId7"/>
    <sheet name="2.05 AM" sheetId="15" r:id="rId8"/>
    <sheet name="Summaries &amp; 3.01-3.18 &amp; 4.01" sheetId="2" r:id="rId9"/>
    <sheet name="Restating Print Macros" sheetId="4" state="veryHidden" r:id="rId10"/>
    <sheet name="Module13" sheetId="5" state="veryHidden" r:id="rId11"/>
    <sheet name="Module14" sheetId="6" state="veryHidden" r:id="rId12"/>
    <sheet name="Module15" sheetId="7" state="veryHidden" r:id="rId13"/>
    <sheet name="Module1" sheetId="8" state="veryHidden" r:id="rId14"/>
    <sheet name="Sheet1" sheetId="17" r:id="rId15"/>
  </sheets>
  <externalReferences>
    <externalReference r:id="rId16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six6" hidden="1">{#N/A,#N/A,FALSE,"CRPT";#N/A,#N/A,FALSE,"TREND";#N/A,#N/A,FALSE,"%Curve"}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ECURRENT" localSheetId="2" hidden="1">[1]ConsolidatingPL!#REF!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1.01">'1.01 ROR ROE'!$A$1:$E$23</definedName>
    <definedName name="_1.02">'1.02 COC'!$A$1:$G$27</definedName>
    <definedName name="_2.01">'2.01 IS'!$A$1:$D$43</definedName>
    <definedName name="_2.02">'2.02 BS'!$A$1:$D$208</definedName>
    <definedName name="_2.03">'2.03 RB'!$A$1:$D$98</definedName>
    <definedName name="_2.04">'2.04 WC'!$A$1:$C$115</definedName>
    <definedName name="_2.05">'2.05 AM'!$A$1:$G$41</definedName>
    <definedName name="_3.01">'Summaries &amp; 3.01-3.18 &amp; 4.01'!$A$2:$G$55</definedName>
    <definedName name="_3.02">'Summaries &amp; 3.01-3.18 &amp; 4.01'!$H$2:$L$58</definedName>
    <definedName name="_3.03">'Summaries &amp; 3.01-3.18 &amp; 4.01'!$M$2:$Q$45</definedName>
    <definedName name="_3.04">'Summaries &amp; 3.01-3.18 &amp; 4.01'!$R$2:$U$50</definedName>
    <definedName name="_3.05">'Summaries &amp; 3.01-3.18 &amp; 4.01'!$V$2:$Y$41</definedName>
    <definedName name="_3.06">'Summaries &amp; 3.01-3.18 &amp; 4.01'!$Z$2:$AD$50</definedName>
    <definedName name="_3.07">'Summaries &amp; 3.01-3.18 &amp; 4.01'!$AE$2:$AH$31</definedName>
    <definedName name="_3.08">'Summaries &amp; 3.01-3.18 &amp; 4.01'!$AI$2:$AQ$50</definedName>
    <definedName name="_3.09">'Summaries &amp; 3.01-3.18 &amp; 4.01'!$AR$2:$AV$20</definedName>
    <definedName name="_3.10">'Summaries &amp; 3.01-3.18 &amp; 4.01'!$AW$2:$AZ$26</definedName>
    <definedName name="_3.11">'Summaries &amp; 3.01-3.18 &amp; 4.01'!$BA$2:$BE$20</definedName>
    <definedName name="_3.12">'Summaries &amp; 3.01-3.18 &amp; 4.01'!$BF$2:$BJ$50</definedName>
    <definedName name="_3.13">'Summaries &amp; 3.01-3.18 &amp; 4.01'!$BK$2:$BN$15</definedName>
    <definedName name="_3.14">'Summaries &amp; 3.01-3.18 &amp; 4.01'!$BO$2:$BS$20</definedName>
    <definedName name="_3.15">'Summaries &amp; 3.01-3.18 &amp; 4.01'!$BT$2:$BX$19</definedName>
    <definedName name="_3.16">'Summaries &amp; 3.01-3.18 &amp; 4.01'!$BY$2:$CC$19</definedName>
    <definedName name="_3.17">'Summaries &amp; 3.01-3.18 &amp; 4.01'!$CD$2:$CH$27</definedName>
    <definedName name="_3A">'Summaries &amp; 3.01-3.18 &amp; 4.01'!$CN$1:$CX$60</definedName>
    <definedName name="_3B">'Summaries &amp; 3.01-3.18 &amp; 4.01'!$CY$1:$DJ$60</definedName>
    <definedName name="_3Summary">'Summaries &amp; 3.01-3.18 &amp; 4.01'!$DK$1:$DO$60</definedName>
    <definedName name="_4.01">'Summaries &amp; 3.01-3.18 &amp; 4.01'!$CI$1:$CM$20</definedName>
    <definedName name="_Fill" localSheetId="7" hidden="1">#REF!</definedName>
    <definedName name="_Fill" hidden="1">#REF!</definedName>
    <definedName name="_Key1" localSheetId="2" hidden="1">#REF!</definedName>
    <definedName name="_Key1" localSheetId="7" hidden="1">#REF!</definedName>
    <definedName name="_Key1" hidden="1">#REF!</definedName>
    <definedName name="_Key2" localSheetId="2" hidden="1">#REF!</definedName>
    <definedName name="_Key2" localSheetId="7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localSheetId="2" hidden="1">#REF!</definedName>
    <definedName name="_Sort" localSheetId="7" hidden="1">#REF!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4" hidden="1">{#N/A,#N/A,FALSE,"Coversheet";#N/A,#N/A,FALSE,"QA"}</definedName>
    <definedName name="b" localSheetId="7" hidden="1">{#N/A,#N/A,FALSE,"Coversheet";#N/A,#N/A,FALSE,"QA"}</definedName>
    <definedName name="b" hidden="1">{#N/A,#N/A,FALSE,"Coversheet";#N/A,#N/A,FALSE,"QA"}</definedName>
    <definedName name="BD">'Summaries &amp; 3.01-3.18 &amp; 4.01'!$CM$12</definedName>
    <definedName name="BEm" hidden="1">#REF!</definedName>
    <definedName name="Bum" hidden="1">#REF!</definedName>
    <definedName name="CBWorkbookPriority" hidden="1">-2060790043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4" hidden="1">{#N/A,#N/A,FALSE,"Coversheet";#N/A,#N/A,FALSE,"QA"}</definedName>
    <definedName name="DELETE01" localSheetId="7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4" hidden="1">{#N/A,#N/A,FALSE,"Schedule F";#N/A,#N/A,FALSE,"Schedule G"}</definedName>
    <definedName name="DELETE02" localSheetId="7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7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7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4" hidden="1">{#N/A,#N/A,FALSE,"Coversheet";#N/A,#N/A,FALSE,"QA"}</definedName>
    <definedName name="Delete1" localSheetId="7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7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7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7" hidden="1">{#N/A,#N/A,FALSE,"Coversheet";#N/A,#N/A,FALSE,"QA"}</definedName>
    <definedName name="DFIT" hidden="1">{#N/A,#N/A,FALSE,"Coversheet";#N/A,#N/A,FALSE,"QA"}</definedName>
    <definedName name="DOCKET">'Summaries &amp; 3.01-3.18 &amp; 4.01'!$A$7</definedName>
    <definedName name="ee" localSheetId="2" hidden="1">{#N/A,#N/A,FALSE,"Month ";#N/A,#N/A,FALSE,"YTD";#N/A,#N/A,FALSE,"12 mo ended"}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hidden="1">{#N/A,#N/A,FALSE,"Month ";#N/A,#N/A,FALSE,"YTD";#N/A,#N/A,FALSE,"12 mo ended"}</definedName>
    <definedName name="FF">'Summaries &amp; 3.01-3.18 &amp; 4.01'!$CM$13</definedName>
    <definedName name="FIT">'Summaries &amp; 3.01-3.18 &amp; 4.01'!$CL$19</definedName>
    <definedName name="HELP" hidden="1">{#N/A,#N/A,FALSE,"Coversheet";#N/A,#N/A,FALSE,"QA"}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MOTANA">'Summaries &amp; 3.01-3.18 &amp; 4.01'!$BF$3:$BJ$21</definedName>
    <definedName name="MT">'Summaries &amp; 3.01-3.18 &amp; 4.01'!$CM$15</definedName>
    <definedName name="new" hidden="1">{#N/A,#N/A,FALSE,"Summ";#N/A,#N/A,FALSE,"General"}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'1.01 ROR ROE'!$A$1:$E$24</definedName>
    <definedName name="_xlnm.Print_Area" localSheetId="1">'1.02 COC'!$A$1:$F$27</definedName>
    <definedName name="_xlnm.Print_Area" localSheetId="3">'2.01 IS'!$A$1:$E$43</definedName>
    <definedName name="_xlnm.Print_Area" localSheetId="4">'2.02 BS'!$A$1:$D$209</definedName>
    <definedName name="_xlnm.Print_Area" localSheetId="5">'2.03 RB'!$A$1:$D$98</definedName>
    <definedName name="_xlnm.Print_Area" localSheetId="6">'2.04 WC'!$A$1:$C$115</definedName>
    <definedName name="_xlnm.Print_Area" localSheetId="7">'2.05 AM'!$A$1:$G$41</definedName>
    <definedName name="_xlnm.Print_Area" localSheetId="8">'Summaries &amp; 3.01-3.18 &amp; 4.01'!$A$1:$G$54</definedName>
    <definedName name="_xlnm.Print_Titles" localSheetId="4">'2.02 BS'!$1:$8</definedName>
    <definedName name="_xlnm.Print_Titles" localSheetId="5">'2.03 RB'!$1:$8</definedName>
    <definedName name="_xlnm.Print_Titles" localSheetId="6">'2.04 WC'!$1:$9</definedName>
    <definedName name="PSPL">'Summaries &amp; 3.01-3.18 &amp; 4.01'!$A$4</definedName>
    <definedName name="PWRCSTRS">'Summaries &amp; 3.01-3.18 &amp; 4.01'!$M$3:$Q$29</definedName>
    <definedName name="qqq" hidden="1">{#N/A,#N/A,FALSE,"schA"}</definedName>
    <definedName name="RATEBASE">'Summaries &amp; 3.01-3.18 &amp; 4.01'!$A$4:$F$51</definedName>
    <definedName name="RESTATING">'Summaries &amp; 3.01-3.18 &amp; 4.01'!$CP$5:$DJ$51</definedName>
    <definedName name="REVADJ">'Summaries &amp; 3.01-3.18 &amp; 4.01'!$A$4:$G$34</definedName>
    <definedName name="ROR">'Summaries &amp; 3.01-3.18 &amp; 4.01'!$CI$25:$CM$40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AXBENEFIT">'Summaries &amp; 3.01-3.18 &amp; 4.01'!$V$3:$Y$20</definedName>
    <definedName name="TAXEXCISE">'Summaries &amp; 3.01-3.18 &amp; 4.01'!$AW$3:$AZ$27</definedName>
    <definedName name="TAXINCOME">'Summaries &amp; 3.01-3.18 &amp; 4.01'!$R$3:$U$32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YEAR">'Summaries &amp; 3.01-3.18 &amp; 4.01'!$A$6</definedName>
    <definedName name="Transfer" localSheetId="2" hidden="1">#REF!</definedName>
    <definedName name="Transfer" localSheetId="7" hidden="1">#REF!</definedName>
    <definedName name="Transfer" hidden="1">#REF!</definedName>
    <definedName name="Transfers" localSheetId="2" hidden="1">#REF!</definedName>
    <definedName name="Transfers" localSheetId="7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">'Summaries &amp; 3.01-3.18 &amp; 4.01'!$CL$14</definedName>
    <definedName name="UTN">'Summaries &amp; 3.01-3.18 &amp; 4.01'!$CM$14</definedName>
    <definedName name="v" hidden="1">{#N/A,#N/A,FALSE,"Coversheet";#N/A,#N/A,FALSE,"QA"}</definedName>
    <definedName name="w" hidden="1">{#N/A,#N/A,FALSE,"Schedule F";#N/A,#N/A,FALSE,"Schedule G"}</definedName>
    <definedName name="we" localSheetId="2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7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7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  <definedName name="Z_067119CC_1C61_43DB_B4BB_54397DC63A91_.wvu.PrintArea" localSheetId="8" hidden="1">'Summaries &amp; 3.01-3.18 &amp; 4.01'!$A$1:$G$60</definedName>
    <definedName name="Z_14262664_129C_4E9B_8245_4B43AF19E33A_.wvu.PrintArea" localSheetId="8" hidden="1">'Summaries &amp; 3.01-3.18 &amp; 4.01'!$A$1:$G$60</definedName>
    <definedName name="Z_17768135_68BF_4539_94C0_50ED7816A698_.wvu.PrintArea" localSheetId="8" hidden="1">'Summaries &amp; 3.01-3.18 &amp; 4.01'!$A$1:$G$60</definedName>
    <definedName name="Z_1E64D771_8C52_4EFE_8F0D_67326F432767_.wvu.PrintArea" localSheetId="8" hidden="1">'Summaries &amp; 3.01-3.18 &amp; 4.01'!$A$1:$G$60</definedName>
    <definedName name="Z_28C5A156_92F3_4234_9C7A_A32D75F798CC_.wvu.PrintArea" localSheetId="8" hidden="1">'Summaries &amp; 3.01-3.18 &amp; 4.01'!$A$1:$G$60</definedName>
    <definedName name="Z_2DBDF3D7_BA4D_404D_AE4B_DFD7008C0411_.wvu.PrintArea" localSheetId="8" hidden="1">'Summaries &amp; 3.01-3.18 &amp; 4.01'!$A$1:$G$60</definedName>
    <definedName name="Z_3797879C_3298_4122_A12D_3DFD0284FBDD_.wvu.PrintArea" localSheetId="8" hidden="1">'Summaries &amp; 3.01-3.18 &amp; 4.01'!$A$1:$G$60</definedName>
    <definedName name="Z_3834E606_B28A_4696_9192_7BDA898195A1_.wvu.PrintArea" localSheetId="8" hidden="1">'Summaries &amp; 3.01-3.18 &amp; 4.01'!$A$1:$G$60</definedName>
    <definedName name="Z_3DB8EC99_BD55_4ABF_B71E_F70797B0173C_.wvu.PrintArea" localSheetId="8" hidden="1">'Summaries &amp; 3.01-3.18 &amp; 4.01'!$A$1:$G$60</definedName>
    <definedName name="Z_40B7FB48_DAE3_4682_852F_AC0650D2BE14_.wvu.PrintArea" localSheetId="8" hidden="1">'Summaries &amp; 3.01-3.18 &amp; 4.01'!$A$1:$G$60</definedName>
    <definedName name="Z_41713566_6DDC_4C14_8259_D9C15B9E45DD_.wvu.PrintArea" localSheetId="8" hidden="1">'Summaries &amp; 3.01-3.18 &amp; 4.01'!$A$1:$G$60</definedName>
    <definedName name="Z_423F2953_9177_4482_AE78_C7C47BA8995B_.wvu.PrintArea" localSheetId="8" hidden="1">'Summaries &amp; 3.01-3.18 &amp; 4.01'!$A$1:$G$60</definedName>
    <definedName name="Z_46E5C546_9AEA_4E06_B017_805B7E255C92_.wvu.PrintArea" localSheetId="8" hidden="1">'Summaries &amp; 3.01-3.18 &amp; 4.01'!$A$1:$G$60</definedName>
    <definedName name="Z_4840C72E_33E7_45CF_A897_030BC56F6B90_.wvu.PrintArea" localSheetId="8" hidden="1">'Summaries &amp; 3.01-3.18 &amp; 4.01'!$A$1:$G$60</definedName>
    <definedName name="Z_605C023E_A5C7_400F_9AAA_827B8FDB13A8_.wvu.PrintArea" localSheetId="8" hidden="1">'Summaries &amp; 3.01-3.18 &amp; 4.01'!$A$1:$G$60</definedName>
    <definedName name="Z_62EE4FB2_B9F8_4C5D_BC5C_181361F6DD86_.wvu.PrintArea" localSheetId="8" hidden="1">'Summaries &amp; 3.01-3.18 &amp; 4.01'!$A$1:$G$60</definedName>
    <definedName name="Z_813D7A4F_EDF6_49ED_B8FD_B74D0B9276AB_.wvu.PrintArea" localSheetId="8" hidden="1">'Summaries &amp; 3.01-3.18 &amp; 4.01'!$A$1:$G$60</definedName>
    <definedName name="Z_88A240CE_F5A6_4995_A526_0E22BADCFF6D_.wvu.PrintArea" localSheetId="8" hidden="1">'Summaries &amp; 3.01-3.18 &amp; 4.01'!$A$1:$G$60</definedName>
    <definedName name="Z_8920654A_B782_40BF_9A51_A43F20A27C02_.wvu.PrintArea" localSheetId="8" hidden="1">'Summaries &amp; 3.01-3.18 &amp; 4.01'!$A$1:$G$60</definedName>
    <definedName name="Z_8E7EA697_A1C1_4FA5_9CC7_93304413A154_.wvu.PrintArea" localSheetId="8" hidden="1">'Summaries &amp; 3.01-3.18 &amp; 4.01'!$A$1:$G$60</definedName>
    <definedName name="Z_990691EF_FF43_4000_BCD8_6862D2BAD44A_.wvu.PrintArea" localSheetId="8" hidden="1">'Summaries &amp; 3.01-3.18 &amp; 4.01'!$A$1:$G$60</definedName>
    <definedName name="Z_A3FBC4C2_6ECB_480C_89DD_35506B048870_.wvu.PrintArea" localSheetId="8" hidden="1">'Summaries &amp; 3.01-3.18 &amp; 4.01'!$A$1:$G$60</definedName>
    <definedName name="Z_ACABE5FC_E604_45C9_ACB7_53C863CA19F6_.wvu.PrintArea" localSheetId="8" hidden="1">'Summaries &amp; 3.01-3.18 &amp; 4.01'!$CI$1:$CM$21</definedName>
    <definedName name="Z_BA39091D_C7FC_45D0_82A3_5E4EAAFABA5A_.wvu.PrintArea" localSheetId="8" hidden="1">'Summaries &amp; 3.01-3.18 &amp; 4.01'!$A$1:$G$60</definedName>
    <definedName name="Z_BBEC464C_25F9_4835_BB05_13062D5DEAC1_.wvu.PrintArea" localSheetId="8" hidden="1">'Summaries &amp; 3.01-3.18 &amp; 4.01'!$A$1:$G$60</definedName>
    <definedName name="Z_C3CE34FF_D7D7_4ECF_B6E1_4700E3130E94_.wvu.PrintArea" localSheetId="8" hidden="1">'Summaries &amp; 3.01-3.18 &amp; 4.01'!$A$1:$G$60</definedName>
    <definedName name="Z_CD5012F4_E6A6_495E_BF90_5F6D9EE7AF29_.wvu.PrintArea" localSheetId="8" hidden="1">'Summaries &amp; 3.01-3.18 &amp; 4.01'!$A$1:$G$60</definedName>
    <definedName name="Z_D034A8AA_A968_4D12_B6AF_09F53E5CD513_.wvu.PrintArea" localSheetId="8" hidden="1">'Summaries &amp; 3.01-3.18 &amp; 4.01'!$H$1:$L$48</definedName>
    <definedName name="Z_D358E58B_5EA6_4EB2_8562_4D9FEBA8EA54_.wvu.PrintArea" localSheetId="8" hidden="1">'Summaries &amp; 3.01-3.18 &amp; 4.01'!$CI$22:$CM$42</definedName>
    <definedName name="Z_D564613F_7CF3_40DE_8CDA_0C25C1F35855_.wvu.PrintArea" localSheetId="8" hidden="1">'Summaries &amp; 3.01-3.18 &amp; 4.01'!$A$1:$G$60</definedName>
    <definedName name="Z_DD70B4E1_CC64_4568_BFD6_83390A7B0268_.wvu.PrintArea" localSheetId="8" hidden="1">'Summaries &amp; 3.01-3.18 &amp; 4.01'!$A$1:$G$60</definedName>
    <definedName name="Z_DF4E3B04_E442_43A1_A47D_E26F6CE7F11C_.wvu.PrintArea" localSheetId="8" hidden="1">'Summaries &amp; 3.01-3.18 &amp; 4.01'!$A$1:$G$60</definedName>
    <definedName name="Z_E2C26153_D457_4603_B564_60CFADB5026B_.wvu.PrintArea" localSheetId="8" hidden="1">'Summaries &amp; 3.01-3.18 &amp; 4.01'!$A$1:$G$60</definedName>
    <definedName name="Z_E98B4028_3602_46AA_8C00_41FD8ABF8836_.wvu.PrintArea" localSheetId="8" hidden="1">'Summaries &amp; 3.01-3.18 &amp; 4.01'!$A$1:$G$60</definedName>
    <definedName name="Z_EDF3DC03_FBB9_4397_9335_6FA548B9B5CD_.wvu.PrintArea" localSheetId="8" hidden="1">'Summaries &amp; 3.01-3.18 &amp; 4.01'!$A$1:$G$60</definedName>
    <definedName name="Z_F531E925_9E0B_409C_9EAA_ADCDD51D6BA7_.wvu.PrintArea" localSheetId="8" hidden="1">'Summaries &amp; 3.01-3.18 &amp; 4.01'!$A$1:$G$60</definedName>
    <definedName name="Z_F985D028_064A_46CA_9D34_E4E9B88A9B3C_.wvu.PrintArea" localSheetId="8" hidden="1">'Summaries &amp; 3.01-3.18 &amp; 4.01'!$A$1:$G$60</definedName>
    <definedName name="Z_FEFCE477_944B_4DAC_AD75_686CC83D0F0B_.wvu.PrintArea" localSheetId="8" hidden="1">'Summaries &amp; 3.01-3.18 &amp; 4.01'!$A$1:$G$60</definedName>
  </definedNames>
  <calcPr calcId="152511"/>
  <customWorkbookViews>
    <customWorkbookView name="Page 4.02" guid="{D358E58B-5EA6-4EB2-8562-4D9FEBA8EA54}" maximized="1" windowWidth="1276" windowHeight="719" tabRatio="588" activeSheetId="1"/>
    <customWorkbookView name="Page 2.03" guid="{DD70B4E1-CC64-4568-BFD6-83390A7B0268}" maximized="1" windowWidth="1020" windowHeight="606" tabRatio="588" activeSheetId="1"/>
    <customWorkbookView name="Page 2.04" guid="{1E64D771-8C52-4EFE-8F0D-67326F432767}" maximized="1" windowWidth="1020" windowHeight="606" tabRatio="588" activeSheetId="1"/>
    <customWorkbookView name="Page 2.05" guid="{8920654A-B782-40BF-9A51-A43F20A27C02}" maximized="1" windowWidth="1020" windowHeight="606" tabRatio="588" activeSheetId="1"/>
    <customWorkbookView name="Page 2.06" guid="{F985D028-064A-46CA-9D34-E4E9B88A9B3C}" maximized="1" windowWidth="1020" windowHeight="606" tabRatio="588" activeSheetId="1"/>
    <customWorkbookView name="Page 2.07" guid="{CD5012F4-E6A6-495E-BF90-5F6D9EE7AF29}" maximized="1" windowWidth="1020" windowHeight="606" tabRatio="588" activeSheetId="1"/>
    <customWorkbookView name="Page 2.08" guid="{14262664-129C-4E9B-8245-4B43AF19E33A}" maximized="1" windowWidth="1020" windowHeight="606" tabRatio="588" activeSheetId="1"/>
    <customWorkbookView name="Page 2.09" guid="{8E7EA697-A1C1-4FA5-9CC7-93304413A154}" maximized="1" windowWidth="1020" windowHeight="606" tabRatio="588" activeSheetId="1"/>
    <customWorkbookView name="Page 2.10" guid="{F531E925-9E0B-409C-9EAA-ADCDD51D6BA7}" maximized="1" windowWidth="1020" windowHeight="606" tabRatio="588" activeSheetId="1"/>
    <customWorkbookView name="Page 2.11" guid="{4840C72E-33E7-45CF-A897-030BC56F6B90}" maximized="1" windowWidth="1020" windowHeight="606" tabRatio="588" activeSheetId="1"/>
    <customWorkbookView name="Page 2.12" guid="{40B7FB48-DAE3-4682-852F-AC0650D2BE14}" maximized="1" windowWidth="1020" windowHeight="606" tabRatio="588" activeSheetId="1"/>
    <customWorkbookView name="Page 2.13" guid="{A3FBC4C2-6ECB-480C-89DD-35506B048870}" maximized="1" windowWidth="1020" windowHeight="606" tabRatio="588" activeSheetId="1"/>
    <customWorkbookView name="Page 2.14" guid="{EDF3DC03-FBB9-4397-9335-6FA548B9B5CD}" maximized="1" windowWidth="1020" windowHeight="606" tabRatio="588" activeSheetId="1"/>
    <customWorkbookView name="Page 2.15" guid="{605C023E-A5C7-400F-9AAA-827B8FDB13A8}" maximized="1" windowWidth="1020" windowHeight="606" tabRatio="588" activeSheetId="1"/>
    <customWorkbookView name="Page 2.16" guid="{3DB8EC99-BD55-4ABF-B71E-F70797B0173C}" maximized="1" windowWidth="1020" windowHeight="606" tabRatio="588" activeSheetId="1"/>
    <customWorkbookView name="Page 2.17" guid="{62EE4FB2-B9F8-4C5D-BC5C-181361F6DD86}" maximized="1" windowWidth="1020" windowHeight="606" tabRatio="588" activeSheetId="1"/>
    <customWorkbookView name="Page 2.18" guid="{BBEC464C-25F9-4835-BB05-13062D5DEAC1}" maximized="1" windowWidth="1020" windowHeight="606" tabRatio="588" activeSheetId="1"/>
    <customWorkbookView name="Page 2.19" guid="{88A240CE-F5A6-4995-A526-0E22BADCFF6D}" maximized="1" windowWidth="1020" windowHeight="606" tabRatio="588" activeSheetId="1"/>
    <customWorkbookView name="Page 2.20" guid="{3834E606-B28A-4696-9192-7BDA898195A1}" maximized="1" windowWidth="1020" windowHeight="606" tabRatio="588" activeSheetId="1"/>
    <customWorkbookView name="Page 2.21" guid="{D564613F-7CF3-40DE-8CDA-0C25C1F35855}" maximized="1" windowWidth="1020" windowHeight="606" tabRatio="588" activeSheetId="1"/>
    <customWorkbookView name="Page 2.22" guid="{BA39091D-C7FC-45D0-82A3-5E4EAAFABA5A}" maximized="1" windowWidth="1020" windowHeight="606" tabRatio="588" activeSheetId="1"/>
    <customWorkbookView name="Page 2.23" guid="{3797879C-3298-4122-A12D-3DFD0284FBDD}" maximized="1" windowWidth="1020" windowHeight="606" tabRatio="588" activeSheetId="1"/>
    <customWorkbookView name="Page 2.24" guid="{46E5C546-9AEA-4E06-B017-805B7E255C92}" maximized="1" windowWidth="1020" windowHeight="606" tabRatio="588" activeSheetId="1"/>
    <customWorkbookView name="Page 2.25" guid="{813D7A4F-EDF6-49ED-B8FD-B74D0B9276AB}" maximized="1" windowWidth="1020" windowHeight="606" tabRatio="588" activeSheetId="1"/>
    <customWorkbookView name="Page 2.26" guid="{28C5A156-92F3-4234-9C7A-A32D75F798CC}" maximized="1" windowWidth="1020" windowHeight="606" tabRatio="588" activeSheetId="1"/>
    <customWorkbookView name="Page 2.27" guid="{E98B4028-3602-46AA-8C00-41FD8ABF8836}" maximized="1" windowWidth="1020" windowHeight="606" tabRatio="588" activeSheetId="1"/>
    <customWorkbookView name="Page 2.28" guid="{41713566-6DDC-4C14-8259-D9C15B9E45DD}" maximized="1" windowWidth="1020" windowHeight="606" tabRatio="588" activeSheetId="1"/>
    <customWorkbookView name="Page 2.29" guid="{990691EF-FF43-4000-BCD8-6862D2BAD44A}" maximized="1" windowWidth="1020" windowHeight="606" tabRatio="588" activeSheetId="1"/>
    <customWorkbookView name="Page 2.30" guid="{17768135-68BF-4539-94C0-50ED7816A698}" maximized="1" windowWidth="1020" windowHeight="606" tabRatio="588" activeSheetId="1"/>
    <customWorkbookView name="Page 4.00" guid="{DF4E3B04-E442-43A1-A47D-E26F6CE7F11C}" maximized="1" windowWidth="1020" windowHeight="606" tabRatio="588" activeSheetId="1"/>
    <customWorkbookView name="Page E3A" guid="{2DBDF3D7-BA4D-404D-AE4B-DFD7008C0411}" maximized="1" windowWidth="1020" windowHeight="606" tabRatio="588" activeSheetId="1"/>
    <customWorkbookView name="Page E3B" guid="{423F2953-9177-4482-AE78-C7C47BA8995B}" maximized="1" windowWidth="1020" windowHeight="606" tabRatio="588" activeSheetId="1"/>
    <customWorkbookView name="Page E3C" guid="{E2C26153-D457-4603-B564-60CFADB5026B}" maximized="1" windowWidth="1020" windowHeight="606" tabRatio="588" activeSheetId="1"/>
    <customWorkbookView name="Page E3D" guid="{C3CE34FF-D7D7-4ECF-B6E1-4700E3130E94}" maximized="1" windowWidth="1020" windowHeight="606" tabRatio="588" activeSheetId="1"/>
    <customWorkbookView name="Summary" guid="{067119CC-1C61-43DB-B4BB-54397DC63A91}" maximized="1" windowWidth="1020" windowHeight="606" tabRatio="588" activeSheetId="1"/>
    <customWorkbookView name="Page 2.01" guid="{FEFCE477-944B-4DAC-AD75-686CC83D0F0B}" maximized="1" windowWidth="1020" windowHeight="606" tabRatio="588" activeSheetId="1"/>
    <customWorkbookView name="Page 2.02" guid="{D034A8AA-A968-4D12-B6AF-09F53E5CD513}" maximized="1" windowWidth="1020" windowHeight="606" tabRatio="588" activeSheetId="1"/>
    <customWorkbookView name="Page 4.03" guid="{ACABE5FC-E604-45C9-ACB7-53C863CA19F6}" maximized="1" windowWidth="1020" windowHeight="606" tabRatio="588" activeSheetId="1"/>
  </customWorkbookViews>
</workbook>
</file>

<file path=xl/calcChain.xml><?xml version="1.0" encoding="utf-8"?>
<calcChain xmlns="http://schemas.openxmlformats.org/spreadsheetml/2006/main">
  <c r="D17" i="9" l="1"/>
  <c r="CT44" i="2" l="1"/>
  <c r="CT43" i="2"/>
  <c r="U15" i="2"/>
  <c r="U27" i="2" l="1"/>
  <c r="U20" i="2"/>
  <c r="CR18" i="2" l="1"/>
  <c r="D19" i="9" l="1"/>
  <c r="D21" i="9" s="1"/>
  <c r="BJ18" i="2" l="1"/>
  <c r="BJ15" i="2"/>
  <c r="CV40" i="2" l="1"/>
  <c r="CV18" i="2"/>
  <c r="AD45" i="2"/>
  <c r="BN15" i="2"/>
  <c r="AP12" i="2" l="1"/>
  <c r="AP13" i="2"/>
  <c r="AP14" i="2"/>
  <c r="CV25" i="2" l="1"/>
  <c r="CV34" i="2" l="1"/>
  <c r="CV35" i="2"/>
  <c r="CV27" i="2"/>
  <c r="BJ20" i="2" l="1"/>
  <c r="AQ14" i="2" l="1"/>
  <c r="BT13" i="2" l="1"/>
  <c r="AM11" i="2" l="1"/>
  <c r="AN11" i="2" s="1"/>
  <c r="AO11" i="2" s="1"/>
  <c r="AP11" i="2" s="1"/>
  <c r="AG23" i="2" l="1"/>
  <c r="A4" i="14" l="1"/>
  <c r="AQ12" i="2" l="1"/>
  <c r="AQ13" i="2"/>
  <c r="AC29" i="2" l="1"/>
  <c r="CG24" i="2" l="1"/>
  <c r="DH28" i="2"/>
  <c r="DI28" i="2"/>
  <c r="DH19" i="2"/>
  <c r="DI19" i="2"/>
  <c r="DA60" i="2"/>
  <c r="CG22" i="2"/>
  <c r="CD7" i="2"/>
  <c r="CD6" i="2"/>
  <c r="CD4" i="2"/>
  <c r="CD13" i="2"/>
  <c r="CD14" i="2" s="1"/>
  <c r="CD15" i="2" s="1"/>
  <c r="CD16" i="2" s="1"/>
  <c r="CD17" i="2" s="1"/>
  <c r="CD18" i="2" s="1"/>
  <c r="CD19" i="2" s="1"/>
  <c r="CD20" i="2" s="1"/>
  <c r="CD21" i="2" s="1"/>
  <c r="CD22" i="2" s="1"/>
  <c r="CD23" i="2" s="1"/>
  <c r="CD24" i="2" s="1"/>
  <c r="CD25" i="2" s="1"/>
  <c r="CH14" i="2" l="1"/>
  <c r="DI54" i="2" s="1"/>
  <c r="CH20" i="2"/>
  <c r="DI37" i="2" s="1"/>
  <c r="CF22" i="2"/>
  <c r="CH15" i="2"/>
  <c r="DI55" i="2" s="1"/>
  <c r="CH16" i="2"/>
  <c r="DI57" i="2" s="1"/>
  <c r="CG17" i="2"/>
  <c r="CF17" i="2"/>
  <c r="CH22" i="2" l="1"/>
  <c r="CH24" i="2" s="1"/>
  <c r="DI43" i="2" s="1"/>
  <c r="CH17" i="2"/>
  <c r="CH25" i="2" l="1"/>
  <c r="DI60" i="2"/>
  <c r="DI49" i="2"/>
  <c r="DI45" i="2"/>
  <c r="DI47" i="2" s="1"/>
  <c r="AG25" i="2" l="1"/>
  <c r="AH25" i="2" s="1"/>
  <c r="CJ20" i="2"/>
  <c r="CJ18" i="2"/>
  <c r="CR12" i="2"/>
  <c r="CS12" i="2" s="1"/>
  <c r="H12" i="2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93" i="13"/>
  <c r="A94" i="13" s="1"/>
  <c r="A95" i="13" s="1"/>
  <c r="A96" i="13" s="1"/>
  <c r="A97" i="13" s="1"/>
  <c r="A85" i="13"/>
  <c r="A86" i="13" s="1"/>
  <c r="A87" i="13" s="1"/>
  <c r="A88" i="13" s="1"/>
  <c r="A89" i="13" s="1"/>
  <c r="A90" i="13" s="1"/>
  <c r="A91" i="13" s="1"/>
  <c r="A45" i="13"/>
  <c r="A46" i="13" s="1"/>
  <c r="A47" i="13" s="1"/>
  <c r="A48" i="13" s="1"/>
  <c r="A49" i="13" s="1"/>
  <c r="A53" i="13" s="1"/>
  <c r="A55" i="13" s="1"/>
  <c r="A57" i="13" s="1"/>
  <c r="A59" i="13" s="1"/>
  <c r="A60" i="13" s="1"/>
  <c r="A61" i="13" s="1"/>
  <c r="A62" i="13" s="1"/>
  <c r="A63" i="13" s="1"/>
  <c r="A64" i="13" s="1"/>
  <c r="A68" i="13" s="1"/>
  <c r="A69" i="13" s="1"/>
  <c r="A83" i="13" s="1"/>
  <c r="A32" i="13"/>
  <c r="A33" i="13" s="1"/>
  <c r="A34" i="13" s="1"/>
  <c r="A35" i="13" s="1"/>
  <c r="A36" i="13" s="1"/>
  <c r="A10" i="13"/>
  <c r="BJ22" i="2"/>
  <c r="D18" i="12"/>
  <c r="C18" i="12"/>
  <c r="AG17" i="2"/>
  <c r="CP44" i="2"/>
  <c r="DM44" i="2" s="1"/>
  <c r="CP43" i="2"/>
  <c r="DM43" i="2" s="1"/>
  <c r="CP42" i="2"/>
  <c r="DM42" i="2" s="1"/>
  <c r="CP41" i="2"/>
  <c r="CP40" i="2"/>
  <c r="CP39" i="2"/>
  <c r="CP38" i="2"/>
  <c r="CP37" i="2"/>
  <c r="DM37" i="2" s="1"/>
  <c r="CP36" i="2"/>
  <c r="DM36" i="2" s="1"/>
  <c r="CP35" i="2"/>
  <c r="DM35" i="2" s="1"/>
  <c r="CP34" i="2"/>
  <c r="DM34" i="2" s="1"/>
  <c r="CP33" i="2"/>
  <c r="DM33" i="2" s="1"/>
  <c r="CP32" i="2"/>
  <c r="DM32" i="2" s="1"/>
  <c r="CP31" i="2"/>
  <c r="DM31" i="2" s="1"/>
  <c r="CP30" i="2"/>
  <c r="DM30" i="2" s="1"/>
  <c r="CP27" i="2"/>
  <c r="DM27" i="2" s="1"/>
  <c r="CP26" i="2"/>
  <c r="DM26" i="2" s="1"/>
  <c r="CP25" i="2"/>
  <c r="DM25" i="2" s="1"/>
  <c r="CP24" i="2"/>
  <c r="CP18" i="2"/>
  <c r="DM18" i="2" s="1"/>
  <c r="CP17" i="2"/>
  <c r="DM17" i="2" s="1"/>
  <c r="CP16" i="2"/>
  <c r="DM16" i="2" s="1"/>
  <c r="CP15" i="2"/>
  <c r="DM15" i="2" s="1"/>
  <c r="D10" i="11"/>
  <c r="D11" i="11"/>
  <c r="D12" i="11"/>
  <c r="B14" i="11"/>
  <c r="D13" i="11"/>
  <c r="C14" i="11"/>
  <c r="D19" i="11"/>
  <c r="D20" i="11"/>
  <c r="D21" i="11"/>
  <c r="D22" i="11"/>
  <c r="B23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B40" i="11"/>
  <c r="BY13" i="2"/>
  <c r="BY14" i="2" s="1"/>
  <c r="BY15" i="2" s="1"/>
  <c r="BY16" i="2" s="1"/>
  <c r="BY17" i="2" s="1"/>
  <c r="BY18" i="2" s="1"/>
  <c r="BY19" i="2" s="1"/>
  <c r="DH60" i="2"/>
  <c r="BY7" i="2"/>
  <c r="BY6" i="2"/>
  <c r="BY4" i="2"/>
  <c r="CW60" i="2"/>
  <c r="AG30" i="2"/>
  <c r="AE7" i="2"/>
  <c r="AE6" i="2"/>
  <c r="AE4" i="2"/>
  <c r="AR4" i="2"/>
  <c r="AR6" i="2"/>
  <c r="AR7" i="2"/>
  <c r="AR13" i="2"/>
  <c r="G3" i="2"/>
  <c r="C23" i="10"/>
  <c r="D19" i="10" s="1"/>
  <c r="DA28" i="2"/>
  <c r="AZ18" i="2"/>
  <c r="DB36" i="2" s="1"/>
  <c r="E40" i="2"/>
  <c r="E48" i="2"/>
  <c r="J22" i="2"/>
  <c r="J39" i="2"/>
  <c r="CI4" i="2"/>
  <c r="CI6" i="2"/>
  <c r="CI7" i="2"/>
  <c r="DE19" i="2"/>
  <c r="DE28" i="2"/>
  <c r="DE33" i="2"/>
  <c r="DD19" i="2"/>
  <c r="DD28" i="2"/>
  <c r="DC19" i="2"/>
  <c r="DC28" i="2"/>
  <c r="DB19" i="2"/>
  <c r="DB28" i="2"/>
  <c r="CX19" i="2"/>
  <c r="CX28" i="2"/>
  <c r="CY15" i="2"/>
  <c r="CY16" i="2" s="1"/>
  <c r="CY17" i="2" s="1"/>
  <c r="CY18" i="2" s="1"/>
  <c r="CT28" i="2"/>
  <c r="CT19" i="2"/>
  <c r="CS27" i="2"/>
  <c r="CR28" i="2"/>
  <c r="CQ28" i="2"/>
  <c r="Z13" i="2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4" i="2" s="1"/>
  <c r="Z35" i="2" s="1"/>
  <c r="M13" i="2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H13" i="2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BA13" i="2"/>
  <c r="BA14" i="2" s="1"/>
  <c r="BA15" i="2" s="1"/>
  <c r="BA16" i="2" s="1"/>
  <c r="BA17" i="2" s="1"/>
  <c r="BA18" i="2" s="1"/>
  <c r="BA19" i="2" s="1"/>
  <c r="BA20" i="2" s="1"/>
  <c r="H6" i="2"/>
  <c r="DG60" i="2"/>
  <c r="BT14" i="2"/>
  <c r="BT15" i="2" s="1"/>
  <c r="BT16" i="2" s="1"/>
  <c r="BT17" i="2" s="1"/>
  <c r="BT18" i="2" s="1"/>
  <c r="BT19" i="2" s="1"/>
  <c r="BT7" i="2"/>
  <c r="BT6" i="2"/>
  <c r="BT4" i="2"/>
  <c r="AI13" i="2"/>
  <c r="DK15" i="2"/>
  <c r="DK16" i="2" s="1"/>
  <c r="DK17" i="2" s="1"/>
  <c r="DK18" i="2" s="1"/>
  <c r="DK19" i="2" s="1"/>
  <c r="DK20" i="2" s="1"/>
  <c r="DK21" i="2" s="1"/>
  <c r="DK22" i="2" s="1"/>
  <c r="DK23" i="2" s="1"/>
  <c r="DK24" i="2" s="1"/>
  <c r="DK25" i="2" s="1"/>
  <c r="DK26" i="2" s="1"/>
  <c r="DK27" i="2" s="1"/>
  <c r="DK28" i="2" s="1"/>
  <c r="DK29" i="2" s="1"/>
  <c r="DK30" i="2" s="1"/>
  <c r="DK31" i="2" s="1"/>
  <c r="DK32" i="2" s="1"/>
  <c r="DK33" i="2" s="1"/>
  <c r="DK34" i="2" s="1"/>
  <c r="DK35" i="2" s="1"/>
  <c r="DK36" i="2" s="1"/>
  <c r="DK37" i="2" s="1"/>
  <c r="DK38" i="2" s="1"/>
  <c r="DK39" i="2" s="1"/>
  <c r="DK40" i="2" s="1"/>
  <c r="DK41" i="2" s="1"/>
  <c r="DK42" i="2" s="1"/>
  <c r="DK43" i="2" s="1"/>
  <c r="DK44" i="2" s="1"/>
  <c r="DK45" i="2" s="1"/>
  <c r="DK46" i="2" s="1"/>
  <c r="DK47" i="2" s="1"/>
  <c r="DK48" i="2" s="1"/>
  <c r="DK49" i="2" s="1"/>
  <c r="DK50" i="2" s="1"/>
  <c r="DK51" i="2" s="1"/>
  <c r="DK52" i="2" s="1"/>
  <c r="DK53" i="2" s="1"/>
  <c r="DK54" i="2" s="1"/>
  <c r="DK55" i="2" s="1"/>
  <c r="DK56" i="2" s="1"/>
  <c r="DK57" i="2" s="1"/>
  <c r="DK58" i="2" s="1"/>
  <c r="DK59" i="2" s="1"/>
  <c r="DK60" i="2" s="1"/>
  <c r="CN15" i="2"/>
  <c r="CN16" i="2" s="1"/>
  <c r="CN17" i="2" s="1"/>
  <c r="CN18" i="2" s="1"/>
  <c r="CN19" i="2" s="1"/>
  <c r="CN20" i="2" s="1"/>
  <c r="CN21" i="2" s="1"/>
  <c r="CN22" i="2" s="1"/>
  <c r="CN23" i="2" s="1"/>
  <c r="CN24" i="2" s="1"/>
  <c r="CN25" i="2" s="1"/>
  <c r="CN26" i="2" s="1"/>
  <c r="CN27" i="2" s="1"/>
  <c r="CN28" i="2" s="1"/>
  <c r="CN29" i="2" s="1"/>
  <c r="CN30" i="2" s="1"/>
  <c r="CN31" i="2" s="1"/>
  <c r="CN32" i="2" s="1"/>
  <c r="CN33" i="2" s="1"/>
  <c r="CN34" i="2" s="1"/>
  <c r="CN35" i="2" s="1"/>
  <c r="CN36" i="2" s="1"/>
  <c r="CN37" i="2" s="1"/>
  <c r="CN38" i="2" s="1"/>
  <c r="CN39" i="2" s="1"/>
  <c r="CN40" i="2" s="1"/>
  <c r="CN41" i="2" s="1"/>
  <c r="CN42" i="2" s="1"/>
  <c r="CN43" i="2" s="1"/>
  <c r="CN44" i="2" s="1"/>
  <c r="CN45" i="2" s="1"/>
  <c r="CN46" i="2" s="1"/>
  <c r="CN47" i="2" s="1"/>
  <c r="CN48" i="2" s="1"/>
  <c r="CN49" i="2" s="1"/>
  <c r="CN50" i="2" s="1"/>
  <c r="CN51" i="2" s="1"/>
  <c r="CN52" i="2" s="1"/>
  <c r="CN53" i="2" s="1"/>
  <c r="CN54" i="2" s="1"/>
  <c r="CN55" i="2" s="1"/>
  <c r="CN56" i="2" s="1"/>
  <c r="CN57" i="2" s="1"/>
  <c r="CN58" i="2" s="1"/>
  <c r="CN59" i="2" s="1"/>
  <c r="CN60" i="2" s="1"/>
  <c r="V13" i="2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CN7" i="2"/>
  <c r="CY7" i="2"/>
  <c r="BK13" i="2"/>
  <c r="BK14" i="2" s="1"/>
  <c r="BK15" i="2" s="1"/>
  <c r="CR60" i="2"/>
  <c r="CJ14" i="2"/>
  <c r="CJ19" i="2"/>
  <c r="M4" i="2"/>
  <c r="M6" i="2"/>
  <c r="M7" i="2"/>
  <c r="CQ60" i="2"/>
  <c r="BO7" i="2"/>
  <c r="BF7" i="2"/>
  <c r="BO13" i="2"/>
  <c r="BO14" i="2" s="1"/>
  <c r="BO15" i="2" s="1"/>
  <c r="BO16" i="2" s="1"/>
  <c r="BO17" i="2" s="1"/>
  <c r="BO18" i="2" s="1"/>
  <c r="BO19" i="2" s="1"/>
  <c r="BO20" i="2" s="1"/>
  <c r="DF60" i="2"/>
  <c r="DD60" i="2"/>
  <c r="DB60" i="2"/>
  <c r="DE60" i="2"/>
  <c r="CX60" i="2"/>
  <c r="CV60" i="2"/>
  <c r="DC60" i="2"/>
  <c r="CU60" i="2"/>
  <c r="CT60" i="2"/>
  <c r="CS60" i="2"/>
  <c r="CY6" i="2"/>
  <c r="CY4" i="2"/>
  <c r="BR14" i="2"/>
  <c r="BK7" i="2"/>
  <c r="R13" i="2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BO6" i="2"/>
  <c r="BO4" i="2"/>
  <c r="DK5" i="2"/>
  <c r="V7" i="2"/>
  <c r="V6" i="2"/>
  <c r="V4" i="2"/>
  <c r="BF12" i="2"/>
  <c r="BF13" i="2" s="1"/>
  <c r="BF14" i="2" s="1"/>
  <c r="BF15" i="2" s="1"/>
  <c r="BF16" i="2" s="1"/>
  <c r="BF17" i="2" s="1"/>
  <c r="BF18" i="2" s="1"/>
  <c r="BF19" i="2" s="1"/>
  <c r="BF20" i="2" s="1"/>
  <c r="Z7" i="2"/>
  <c r="Z6" i="2"/>
  <c r="Z4" i="2"/>
  <c r="DK8" i="2"/>
  <c r="AW7" i="2"/>
  <c r="R7" i="2"/>
  <c r="AI7" i="2"/>
  <c r="BA7" i="2"/>
  <c r="BF6" i="2"/>
  <c r="BF4" i="2"/>
  <c r="BA4" i="2"/>
  <c r="AI4" i="2"/>
  <c r="R4" i="2"/>
  <c r="AW4" i="2"/>
  <c r="CN4" i="2"/>
  <c r="BK4" i="2"/>
  <c r="BA6" i="2"/>
  <c r="AI6" i="2"/>
  <c r="R6" i="2"/>
  <c r="AW6" i="2"/>
  <c r="CN6" i="2"/>
  <c r="BK6" i="2"/>
  <c r="DK7" i="2"/>
  <c r="DL47" i="2"/>
  <c r="DL49" i="2"/>
  <c r="DL51" i="2"/>
  <c r="C23" i="11"/>
  <c r="C40" i="11" s="1"/>
  <c r="CU28" i="2"/>
  <c r="DG19" i="2"/>
  <c r="CU19" i="2"/>
  <c r="DF28" i="2"/>
  <c r="DF19" i="2"/>
  <c r="DG28" i="2"/>
  <c r="AQ16" i="2"/>
  <c r="CM12" i="2" s="1"/>
  <c r="CM14" i="2" l="1"/>
  <c r="E39" i="2"/>
  <c r="DM39" i="2"/>
  <c r="DM38" i="2"/>
  <c r="DM40" i="2"/>
  <c r="F19" i="10"/>
  <c r="D17" i="10"/>
  <c r="F17" i="10" s="1"/>
  <c r="D21" i="10"/>
  <c r="F21" i="10" s="1"/>
  <c r="Z36" i="2"/>
  <c r="Z37" i="2" s="1"/>
  <c r="Z38" i="2" s="1"/>
  <c r="Z39" i="2" s="1"/>
  <c r="Z40" i="2" s="1"/>
  <c r="Z41" i="2" s="1"/>
  <c r="Z42" i="2" s="1"/>
  <c r="Z43" i="2" s="1"/>
  <c r="Z44" i="2" s="1"/>
  <c r="Z45" i="2" s="1"/>
  <c r="Z46" i="2" s="1"/>
  <c r="Z47" i="2" s="1"/>
  <c r="Z48" i="2" s="1"/>
  <c r="Z49" i="2" s="1"/>
  <c r="AR14" i="2"/>
  <c r="AR15" i="2" s="1"/>
  <c r="AR16" i="2" s="1"/>
  <c r="AR17" i="2" s="1"/>
  <c r="AR18" i="2" s="1"/>
  <c r="AR19" i="2" s="1"/>
  <c r="AR20" i="2" s="1"/>
  <c r="AI14" i="2"/>
  <c r="AI15" i="2" s="1"/>
  <c r="AI16" i="2" s="1"/>
  <c r="AI17" i="2" s="1"/>
  <c r="AI18" i="2" s="1"/>
  <c r="AI19" i="2" s="1"/>
  <c r="AI20" i="2" s="1"/>
  <c r="AI21" i="2" s="1"/>
  <c r="AI22" i="2" s="1"/>
  <c r="AI23" i="2" s="1"/>
  <c r="AI24" i="2" s="1"/>
  <c r="AI25" i="2" s="1"/>
  <c r="AI26" i="2" s="1"/>
  <c r="AI27" i="2" s="1"/>
  <c r="AI28" i="2" s="1"/>
  <c r="L3" i="2"/>
  <c r="C42" i="11"/>
  <c r="Q3" i="2"/>
  <c r="CT12" i="2"/>
  <c r="AC28" i="2"/>
  <c r="D14" i="11"/>
  <c r="J21" i="2"/>
  <c r="D23" i="11"/>
  <c r="D40" i="11" s="1"/>
  <c r="B42" i="11"/>
  <c r="DM24" i="2"/>
  <c r="CP19" i="2"/>
  <c r="CP28" i="2"/>
  <c r="CP45" i="2" s="1"/>
  <c r="DE45" i="2"/>
  <c r="DE47" i="2" s="1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DM41" i="2"/>
  <c r="CU12" i="2"/>
  <c r="Y3" i="2" s="1"/>
  <c r="DM19" i="2"/>
  <c r="AP20" i="2"/>
  <c r="BQ14" i="2"/>
  <c r="A38" i="14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CY19" i="2"/>
  <c r="CY20" i="2" s="1"/>
  <c r="CY21" i="2" s="1"/>
  <c r="CY22" i="2" s="1"/>
  <c r="CY23" i="2" s="1"/>
  <c r="CY24" i="2" s="1"/>
  <c r="BJ24" i="2"/>
  <c r="DD43" i="2" s="1"/>
  <c r="DD42" i="2"/>
  <c r="C20" i="9" l="1"/>
  <c r="E20" i="9" s="1"/>
  <c r="F27" i="10"/>
  <c r="X14" i="2" s="1"/>
  <c r="DM28" i="2"/>
  <c r="F23" i="10"/>
  <c r="D42" i="11"/>
  <c r="CV12" i="2"/>
  <c r="CW12" i="2" s="1"/>
  <c r="CM16" i="2"/>
  <c r="AC30" i="2"/>
  <c r="BN51" i="2"/>
  <c r="CP47" i="2"/>
  <c r="BJ25" i="2"/>
  <c r="BN1" i="2"/>
  <c r="U3" i="2"/>
  <c r="DD45" i="2"/>
  <c r="DD47" i="2" s="1"/>
  <c r="E43" i="2"/>
  <c r="BS12" i="2"/>
  <c r="J25" i="2"/>
  <c r="CY25" i="2"/>
  <c r="CM18" i="2" l="1"/>
  <c r="CM19" i="2"/>
  <c r="CM20" i="2" s="1"/>
  <c r="DM45" i="2"/>
  <c r="AD3" i="2"/>
  <c r="BJ1" i="2"/>
  <c r="BJ51" i="2"/>
  <c r="CY26" i="2"/>
  <c r="BS14" i="2"/>
  <c r="BS16" i="2" s="1"/>
  <c r="DF41" i="2"/>
  <c r="AH3" i="2"/>
  <c r="CX12" i="2"/>
  <c r="DM47" i="2" l="1"/>
  <c r="BS18" i="2"/>
  <c r="DF44" i="2" s="1"/>
  <c r="CY27" i="2"/>
  <c r="CY28" i="2" s="1"/>
  <c r="CY29" i="2" s="1"/>
  <c r="CY30" i="2" s="1"/>
  <c r="DJ30" i="2" s="1"/>
  <c r="AQ3" i="2"/>
  <c r="DA12" i="2"/>
  <c r="DF45" i="2" l="1"/>
  <c r="DF47" i="2" s="1"/>
  <c r="BS20" i="2"/>
  <c r="AV3" i="2"/>
  <c r="DB12" i="2"/>
  <c r="DN30" i="2"/>
  <c r="DO30" i="2" s="1"/>
  <c r="CY31" i="2"/>
  <c r="DJ31" i="2" s="1"/>
  <c r="BS51" i="2" l="1"/>
  <c r="BS1" i="2"/>
  <c r="DN31" i="2"/>
  <c r="DO31" i="2" s="1"/>
  <c r="CY32" i="2"/>
  <c r="DJ32" i="2" s="1"/>
  <c r="AZ3" i="2"/>
  <c r="DC12" i="2"/>
  <c r="DD12" i="2" l="1"/>
  <c r="BE3" i="2"/>
  <c r="CY33" i="2"/>
  <c r="DN32" i="2"/>
  <c r="DO32" i="2" s="1"/>
  <c r="CY34" i="2" l="1"/>
  <c r="DE12" i="2"/>
  <c r="BJ3" i="2"/>
  <c r="BN3" i="2" l="1"/>
  <c r="DF12" i="2"/>
  <c r="CY35" i="2"/>
  <c r="CY36" i="2" l="1"/>
  <c r="DG12" i="2"/>
  <c r="BS3" i="2"/>
  <c r="DH12" i="2" l="1"/>
  <c r="DI12" i="2" s="1"/>
  <c r="BX3" i="2"/>
  <c r="CY37" i="2"/>
  <c r="DJ37" i="2" s="1"/>
  <c r="CY38" i="2" l="1"/>
  <c r="DJ38" i="2" s="1"/>
  <c r="DN37" i="2"/>
  <c r="DO37" i="2" s="1"/>
  <c r="CH3" i="2"/>
  <c r="CC3" i="2"/>
  <c r="CY39" i="2" l="1"/>
  <c r="DJ39" i="2" s="1"/>
  <c r="DN38" i="2" l="1"/>
  <c r="DN39" i="2"/>
  <c r="DO39" i="2" s="1"/>
  <c r="CY40" i="2"/>
  <c r="DO38" i="2" l="1"/>
  <c r="CY41" i="2"/>
  <c r="DJ41" i="2" s="1"/>
  <c r="CY42" i="2" l="1"/>
  <c r="DN41" i="2"/>
  <c r="DO41" i="2" s="1"/>
  <c r="CY43" i="2" l="1"/>
  <c r="CY44" i="2" l="1"/>
  <c r="DJ44" i="2" s="1"/>
  <c r="CY45" i="2" l="1"/>
  <c r="CY46" i="2" s="1"/>
  <c r="CY47" i="2" s="1"/>
  <c r="CY48" i="2" s="1"/>
  <c r="CY49" i="2" s="1"/>
  <c r="DJ49" i="2" s="1"/>
  <c r="CY50" i="2" l="1"/>
  <c r="CY51" i="2" s="1"/>
  <c r="CY52" i="2" s="1"/>
  <c r="CY53" i="2" s="1"/>
  <c r="DN49" i="2"/>
  <c r="DN44" i="2"/>
  <c r="DO44" i="2" s="1"/>
  <c r="CY54" i="2" l="1"/>
  <c r="CY55" i="2" s="1"/>
  <c r="CY56" i="2" l="1"/>
  <c r="DJ55" i="2"/>
  <c r="DN55" i="2" s="1"/>
  <c r="DJ54" i="2"/>
  <c r="DN54" i="2" s="1"/>
  <c r="CY57" i="2" l="1"/>
  <c r="DJ56" i="2"/>
  <c r="DN56" i="2" s="1"/>
  <c r="CY58" i="2" l="1"/>
  <c r="DJ57" i="2"/>
  <c r="DN57" i="2" s="1"/>
  <c r="CY59" i="2" l="1"/>
  <c r="DJ58" i="2"/>
  <c r="DN58" i="2" s="1"/>
  <c r="CY60" i="2" l="1"/>
  <c r="DJ59" i="2"/>
  <c r="DN59" i="2" l="1"/>
  <c r="DN60" i="2" s="1"/>
  <c r="DN62" i="2" s="1"/>
  <c r="DJ60" i="2"/>
  <c r="O23" i="2" l="1"/>
  <c r="BD14" i="2" l="1"/>
  <c r="BC14" i="2"/>
  <c r="BE12" i="2" l="1"/>
  <c r="BE14" i="2" s="1"/>
  <c r="BE16" i="2" l="1"/>
  <c r="DC36" i="2"/>
  <c r="BE18" i="2" l="1"/>
  <c r="DC43" i="2" s="1"/>
  <c r="BE20" i="2" l="1"/>
  <c r="DC45" i="2"/>
  <c r="DC47" i="2" s="1"/>
  <c r="BE1" i="2" l="1"/>
  <c r="BE51" i="2"/>
  <c r="BV14" i="2" l="1"/>
  <c r="AG19" i="2" l="1"/>
  <c r="AH19" i="2" s="1"/>
  <c r="AH28" i="2" s="1"/>
  <c r="CW36" i="2" l="1"/>
  <c r="AH30" i="2"/>
  <c r="CW43" i="2" s="1"/>
  <c r="AH31" i="2" l="1"/>
  <c r="CW45" i="2"/>
  <c r="CW47" i="2" s="1"/>
  <c r="AH1" i="2" l="1"/>
  <c r="AZ14" i="2" l="1"/>
  <c r="DB42" i="2" l="1"/>
  <c r="AZ20" i="2"/>
  <c r="AZ22" i="2"/>
  <c r="AZ24" i="2" l="1"/>
  <c r="DB43" i="2" s="1"/>
  <c r="AZ26" i="2" l="1"/>
  <c r="DB45" i="2"/>
  <c r="DB47" i="2" s="1"/>
  <c r="AZ51" i="2" l="1"/>
  <c r="AZ1" i="2"/>
  <c r="DJ27" i="2" l="1"/>
  <c r="DN27" i="2" s="1"/>
  <c r="DO27" i="2" s="1"/>
  <c r="DJ35" i="2" l="1"/>
  <c r="DN35" i="2" s="1"/>
  <c r="DO35" i="2" s="1"/>
  <c r="DJ34" i="2" l="1"/>
  <c r="DN34" i="2" s="1"/>
  <c r="DO34" i="2" s="1"/>
  <c r="CV28" i="2" l="1"/>
  <c r="AP18" i="2" l="1"/>
  <c r="AP21" i="2" s="1"/>
  <c r="AQ24" i="2" s="1"/>
  <c r="CX33" i="2" s="1"/>
  <c r="AQ26" i="2" l="1"/>
  <c r="AQ27" i="2"/>
  <c r="CX43" i="2" s="1"/>
  <c r="CX45" i="2" l="1"/>
  <c r="CX47" i="2" s="1"/>
  <c r="AQ28" i="2"/>
  <c r="AQ1" i="2" l="1"/>
  <c r="Q17" i="2" l="1"/>
  <c r="CS18" i="2" s="1"/>
  <c r="Q15" i="2" l="1"/>
  <c r="CS26" i="2" s="1"/>
  <c r="DJ26" i="2" s="1"/>
  <c r="DN26" i="2" s="1"/>
  <c r="DO26" i="2" l="1"/>
  <c r="Q13" i="2" l="1"/>
  <c r="CS24" i="2" l="1"/>
  <c r="DJ24" i="2" l="1"/>
  <c r="DN24" i="2" l="1"/>
  <c r="DO24" i="2" l="1"/>
  <c r="BW14" i="2" l="1"/>
  <c r="BX12" i="2"/>
  <c r="BX14" i="2" s="1"/>
  <c r="DG36" i="2" l="1"/>
  <c r="BX16" i="2"/>
  <c r="BX17" i="2" l="1"/>
  <c r="DG43" i="2" s="1"/>
  <c r="DG45" i="2" l="1"/>
  <c r="DG47" i="2" s="1"/>
  <c r="BX19" i="2"/>
  <c r="BX50" i="2" l="1"/>
  <c r="BX1" i="2"/>
  <c r="AV12" i="2" l="1"/>
  <c r="DA36" i="2" l="1"/>
  <c r="AT15" i="2" l="1"/>
  <c r="AV14" i="2" l="1"/>
  <c r="AU15" i="2"/>
  <c r="DA42" i="2" l="1"/>
  <c r="AV15" i="2"/>
  <c r="AV17" i="2" s="1"/>
  <c r="AV18" i="2" l="1"/>
  <c r="DA43" i="2" s="1"/>
  <c r="AV20" i="2" l="1"/>
  <c r="DA45" i="2"/>
  <c r="DA47" i="2" s="1"/>
  <c r="AV1" i="2" l="1"/>
  <c r="DJ18" i="2" l="1"/>
  <c r="DN18" i="2" s="1"/>
  <c r="DO18" i="2" s="1"/>
  <c r="E18" i="15" l="1"/>
  <c r="F9" i="15" l="1"/>
  <c r="E9" i="15"/>
  <c r="G9" i="15" l="1"/>
  <c r="E23" i="15"/>
  <c r="F23" i="15"/>
  <c r="G23" i="15" l="1"/>
  <c r="E12" i="15" l="1"/>
  <c r="F12" i="15"/>
  <c r="F18" i="15" l="1"/>
  <c r="G18" i="15" s="1"/>
  <c r="G12" i="15"/>
  <c r="F19" i="15" l="1"/>
  <c r="E19" i="15"/>
  <c r="G19" i="15" l="1"/>
  <c r="F39" i="15"/>
  <c r="G38" i="15" l="1"/>
  <c r="G39" i="15" s="1"/>
  <c r="F40" i="15" s="1"/>
  <c r="E39" i="15"/>
  <c r="E40" i="15" l="1"/>
  <c r="G40" i="15" s="1"/>
  <c r="E26" i="15" l="1"/>
  <c r="F26" i="15" l="1"/>
  <c r="G26" i="15" s="1"/>
  <c r="F29" i="15"/>
  <c r="E29" i="15" l="1"/>
  <c r="G29" i="15" s="1"/>
  <c r="AD29" i="2" l="1"/>
  <c r="CV36" i="2" s="1"/>
  <c r="AD28" i="2"/>
  <c r="CV33" i="2" s="1"/>
  <c r="AD30" i="2"/>
  <c r="AD31" i="2" l="1"/>
  <c r="CV42" i="2"/>
  <c r="AD25" i="2" l="1"/>
  <c r="AD47" i="2" s="1"/>
  <c r="CV15" i="2"/>
  <c r="AD48" i="2" l="1"/>
  <c r="CV43" i="2" s="1"/>
  <c r="CV19" i="2"/>
  <c r="AD49" i="2" l="1"/>
  <c r="CV45" i="2"/>
  <c r="CV47" i="2" s="1"/>
  <c r="AD1" i="2" l="1"/>
  <c r="L35" i="2" l="1"/>
  <c r="CR40" i="2" s="1"/>
  <c r="DJ40" i="2" l="1"/>
  <c r="DN40" i="2" s="1"/>
  <c r="DO40" i="2" s="1"/>
  <c r="CR15" i="2"/>
  <c r="K17" i="2"/>
  <c r="L19" i="2" s="1"/>
  <c r="K22" i="2" l="1"/>
  <c r="CR36" i="2" s="1"/>
  <c r="K21" i="2"/>
  <c r="K25" i="2"/>
  <c r="L26" i="2" s="1"/>
  <c r="CR42" i="2" s="1"/>
  <c r="CR19" i="2" l="1"/>
  <c r="CR33" i="2"/>
  <c r="L23" i="2"/>
  <c r="L37" i="2" s="1"/>
  <c r="L39" i="2" l="1"/>
  <c r="CR43" i="2" l="1"/>
  <c r="CR45" i="2" s="1"/>
  <c r="L41" i="2"/>
  <c r="CR47" i="2" l="1"/>
  <c r="L1" i="2" l="1"/>
  <c r="F32" i="15" l="1"/>
  <c r="E32" i="15" l="1"/>
  <c r="G32" i="15" s="1"/>
  <c r="G34" i="15" s="1"/>
  <c r="G35" i="15" s="1"/>
  <c r="E35" i="15" l="1"/>
  <c r="F35" i="15" l="1"/>
  <c r="C26" i="2" l="1"/>
  <c r="E14" i="2" l="1"/>
  <c r="D26" i="2"/>
  <c r="E24" i="2"/>
  <c r="F24" i="2" s="1"/>
  <c r="E22" i="2"/>
  <c r="F22" i="2" s="1"/>
  <c r="E20" i="2"/>
  <c r="F20" i="2" s="1"/>
  <c r="E18" i="2"/>
  <c r="F18" i="2" s="1"/>
  <c r="E16" i="2"/>
  <c r="F16" i="2" s="1"/>
  <c r="E25" i="2"/>
  <c r="F25" i="2" s="1"/>
  <c r="E23" i="2"/>
  <c r="F23" i="2" s="1"/>
  <c r="E21" i="2"/>
  <c r="F21" i="2" s="1"/>
  <c r="E19" i="2"/>
  <c r="F19" i="2" s="1"/>
  <c r="E17" i="2"/>
  <c r="F17" i="2" s="1"/>
  <c r="E15" i="2"/>
  <c r="F15" i="2" s="1"/>
  <c r="F14" i="2" l="1"/>
  <c r="E26" i="2"/>
  <c r="F26" i="2" l="1"/>
  <c r="CQ16" i="2" l="1"/>
  <c r="DJ16" i="2" s="1"/>
  <c r="DN16" i="2" s="1"/>
  <c r="DO16" i="2" s="1"/>
  <c r="E37" i="2"/>
  <c r="E38" i="2" s="1"/>
  <c r="G37" i="2" l="1"/>
  <c r="F37" i="2"/>
  <c r="F40" i="2" l="1"/>
  <c r="CQ36" i="2" s="1"/>
  <c r="CQ15" i="2"/>
  <c r="F43" i="2"/>
  <c r="G44" i="2" s="1"/>
  <c r="CQ42" i="2" s="1"/>
  <c r="DJ42" i="2" s="1"/>
  <c r="DN42" i="2" s="1"/>
  <c r="DO42" i="2" s="1"/>
  <c r="F39" i="2"/>
  <c r="CQ33" i="2" l="1"/>
  <c r="G41" i="2"/>
  <c r="G46" i="2" s="1"/>
  <c r="CQ19" i="2"/>
  <c r="DJ15" i="2"/>
  <c r="DN15" i="2" l="1"/>
  <c r="G48" i="2"/>
  <c r="CQ43" i="2" s="1"/>
  <c r="CQ45" i="2" s="1"/>
  <c r="CQ47" i="2" s="1"/>
  <c r="DJ33" i="2"/>
  <c r="G49" i="2" l="1"/>
  <c r="G1" i="2" s="1"/>
  <c r="DN33" i="2"/>
  <c r="DO15" i="2"/>
  <c r="DO33" i="2" l="1"/>
  <c r="CA14" i="2" l="1"/>
  <c r="CC13" i="2"/>
  <c r="CC12" i="2" l="1"/>
  <c r="CC14" i="2" s="1"/>
  <c r="CC16" i="2" s="1"/>
  <c r="CB14" i="2"/>
  <c r="CC17" i="2" l="1"/>
  <c r="DH43" i="2" s="1"/>
  <c r="DH36" i="2"/>
  <c r="CC19" i="2" l="1"/>
  <c r="DH45" i="2"/>
  <c r="DH47" i="2" s="1"/>
  <c r="DJ36" i="2"/>
  <c r="DN36" i="2" l="1"/>
  <c r="CC1" i="2"/>
  <c r="DO36" i="2" l="1"/>
  <c r="CT45" i="2" l="1"/>
  <c r="CT47" i="2" s="1"/>
  <c r="U1" i="2" s="1"/>
  <c r="Q16" i="2" l="1"/>
  <c r="CS17" i="2" s="1"/>
  <c r="DJ17" i="2" s="1"/>
  <c r="O20" i="2"/>
  <c r="O18" i="2"/>
  <c r="O22" i="2" s="1"/>
  <c r="O24" i="2" s="1"/>
  <c r="O25" i="2" s="1"/>
  <c r="CS19" i="2" l="1"/>
  <c r="DN17" i="2"/>
  <c r="DJ19" i="2"/>
  <c r="DO17" i="2" l="1"/>
  <c r="DN19" i="2"/>
  <c r="DO19" i="2" l="1"/>
  <c r="P18" i="2" l="1"/>
  <c r="Q14" i="2"/>
  <c r="Q18" i="2" l="1"/>
  <c r="Q25" i="2" s="1"/>
  <c r="CS25" i="2"/>
  <c r="CS28" i="2" l="1"/>
  <c r="DJ25" i="2"/>
  <c r="Q27" i="2"/>
  <c r="CS43" i="2" s="1"/>
  <c r="Q28" i="2" l="1"/>
  <c r="DN25" i="2"/>
  <c r="DJ28" i="2"/>
  <c r="CS45" i="2"/>
  <c r="CS47" i="2" s="1"/>
  <c r="Q1" i="2" l="1"/>
  <c r="DN28" i="2"/>
  <c r="DO25" i="2"/>
  <c r="Q45" i="2"/>
  <c r="DO28" i="2" l="1"/>
  <c r="D15" i="9" l="1"/>
  <c r="C78" i="14" l="1"/>
  <c r="C23" i="14"/>
  <c r="C65" i="14" l="1"/>
  <c r="C80" i="14" s="1"/>
  <c r="C39" i="14" l="1"/>
  <c r="C55" i="14"/>
  <c r="C57" i="14" s="1"/>
  <c r="C82" i="14" s="1"/>
  <c r="C84" i="14" s="1"/>
  <c r="CP55" i="2"/>
  <c r="DM55" i="2" s="1"/>
  <c r="DO55" i="2" s="1"/>
  <c r="CP56" i="2" l="1"/>
  <c r="DM56" i="2" s="1"/>
  <c r="DO56" i="2" s="1"/>
  <c r="CP54" i="2" l="1"/>
  <c r="CP59" i="2"/>
  <c r="DM59" i="2" s="1"/>
  <c r="DO59" i="2" s="1"/>
  <c r="DM54" i="2" l="1"/>
  <c r="DO54" i="2" l="1"/>
  <c r="CP57" i="2" l="1"/>
  <c r="DM57" i="2" l="1"/>
  <c r="DO57" i="2" l="1"/>
  <c r="C107" i="14"/>
  <c r="C109" i="14" s="1"/>
  <c r="C111" i="14" s="1"/>
  <c r="C94" i="14"/>
  <c r="C96" i="14" s="1"/>
  <c r="C98" i="14" s="1"/>
  <c r="C113" i="14" l="1"/>
  <c r="D87" i="13" l="1"/>
  <c r="CP58" i="2" l="1"/>
  <c r="D97" i="13"/>
  <c r="DM58" i="2" l="1"/>
  <c r="CP60" i="2"/>
  <c r="CP49" i="2" s="1"/>
  <c r="CP51" i="2" s="1"/>
  <c r="DO58" i="2" l="1"/>
  <c r="DO60" i="2" s="1"/>
  <c r="DM60" i="2"/>
  <c r="DM49" i="2" l="1"/>
  <c r="DM62" i="2"/>
  <c r="DO49" i="2" l="1"/>
  <c r="DM51" i="2"/>
  <c r="X12" i="2" l="1"/>
  <c r="Y15" i="2" s="1"/>
  <c r="C8" i="9"/>
  <c r="DO62" i="2"/>
  <c r="D8" i="16" l="1"/>
  <c r="D12" i="16" s="1"/>
  <c r="C19" i="9"/>
  <c r="C21" i="9" s="1"/>
  <c r="E8" i="9"/>
  <c r="E19" i="9" s="1"/>
  <c r="E21" i="9" s="1"/>
  <c r="C16" i="9"/>
  <c r="E16" i="9" s="1"/>
  <c r="Y20" i="2"/>
  <c r="Y22" i="2" s="1"/>
  <c r="Y24" i="2" l="1"/>
  <c r="CU43" i="2"/>
  <c r="CU45" i="2" l="1"/>
  <c r="CU47" i="2" s="1"/>
  <c r="Y1" i="2" s="1"/>
  <c r="DJ43" i="2"/>
  <c r="Y44" i="2"/>
  <c r="DN43" i="2" l="1"/>
  <c r="DJ45" i="2"/>
  <c r="DJ47" i="2" s="1"/>
  <c r="DO43" i="2" l="1"/>
  <c r="DO45" i="2" s="1"/>
  <c r="DO47" i="2" s="1"/>
  <c r="DN45" i="2"/>
  <c r="DN47" i="2" s="1"/>
  <c r="C7" i="9" l="1"/>
  <c r="DO51" i="2"/>
  <c r="D14" i="16" l="1"/>
  <c r="C15" i="9"/>
  <c r="C17" i="9" s="1"/>
  <c r="C23" i="9" s="1"/>
  <c r="C10" i="9"/>
  <c r="E7" i="9"/>
  <c r="E10" i="9" l="1"/>
  <c r="D10" i="9" s="1"/>
  <c r="E15" i="9"/>
  <c r="E17" i="9" s="1"/>
  <c r="E23" i="9" s="1"/>
  <c r="D23" i="9" s="1"/>
  <c r="D16" i="16"/>
  <c r="D18" i="16" s="1"/>
  <c r="D22" i="16" s="1"/>
  <c r="D26" i="16" s="1"/>
  <c r="E14" i="16"/>
</calcChain>
</file>

<file path=xl/comments1.xml><?xml version="1.0" encoding="utf-8"?>
<comments xmlns="http://schemas.openxmlformats.org/spreadsheetml/2006/main">
  <authors>
    <author>hlee</author>
    <author>Susan Free</author>
  </authors>
  <commentList>
    <comment ref="C34" authorId="0" shapeId="0">
      <text>
        <r>
          <rPr>
            <b/>
            <sz val="8"/>
            <color indexed="81"/>
            <rFont val="Tahoma"/>
            <family val="2"/>
          </rPr>
          <t>UPDATE:</t>
        </r>
        <r>
          <rPr>
            <sz val="8"/>
            <color indexed="81"/>
            <rFont val="Tahoma"/>
            <family val="2"/>
          </rPr>
          <t xml:space="preserve"> "AFUDC_WUTC"  schedule I</t>
        </r>
      </text>
    </comment>
    <comment ref="B84" authorId="1" shapeId="0">
      <text>
        <r>
          <rPr>
            <b/>
            <sz val="8"/>
            <color indexed="81"/>
            <rFont val="Tahoma"/>
            <family val="2"/>
          </rPr>
          <t>Susan Free:</t>
        </r>
        <r>
          <rPr>
            <sz val="8"/>
            <color indexed="81"/>
            <rFont val="Tahoma"/>
            <family val="2"/>
          </rPr>
          <t xml:space="preserve">
Accounts 18230181 and 22100691 were added to SAP in July 2003.  Previously, the AMA balance was determined  for Rate Base purposes from a schedule provided by Treasury.  Because there is not enough history in SAP to calculate a proper AMA balance, the old method of determination will be used through July 2004 at which time 13 months will have been recognized in SAP.</t>
        </r>
      </text>
    </comment>
  </commentList>
</comments>
</file>

<file path=xl/sharedStrings.xml><?xml version="1.0" encoding="utf-8"?>
<sst xmlns="http://schemas.openxmlformats.org/spreadsheetml/2006/main" count="1190" uniqueCount="844">
  <si>
    <t>EXCISE TAX &amp;</t>
  </si>
  <si>
    <t>COMMISSION BASIS REPORT</t>
  </si>
  <si>
    <t>SALES TO CUSTOMERS:</t>
  </si>
  <si>
    <t>RESTATED EXCISE TAXES</t>
  </si>
  <si>
    <t>INCREASE(DECREASE) EXCISE TAX</t>
  </si>
  <si>
    <t>INCREASE (DECREASE) OPERATING INCOME</t>
  </si>
  <si>
    <t>D&amp;O</t>
  </si>
  <si>
    <t>INCREASE(DECREASE) OPERATING INCOME</t>
  </si>
  <si>
    <t>INCREASE(DECREASE) FIT @</t>
  </si>
  <si>
    <t>RESTATED WUTC FILING FEE</t>
  </si>
  <si>
    <t>CHARGED TO EXPENSE</t>
  </si>
  <si>
    <t>WEIGHTED COST OF DEBT</t>
  </si>
  <si>
    <t>INCREASE (DECREASE) TAXES OTHER</t>
  </si>
  <si>
    <t>INCREASE (DECREASE) IN EXPENSE</t>
  </si>
  <si>
    <t>INCREASE (DECREASE) FIT @</t>
  </si>
  <si>
    <t>UNCOLLECTIBLES CHARGED TO EXPENSE IN TEST YEAR</t>
  </si>
  <si>
    <t>INCREASE(DECREASE) NOI</t>
  </si>
  <si>
    <t>INCREASE (DECREASE) INCOME</t>
  </si>
  <si>
    <t>INCREASE(DECREASE) WUTC FILING FEE</t>
  </si>
  <si>
    <t>INCREASE (DECREASE) FIT</t>
  </si>
  <si>
    <t>SUM OF TAXES OTHER</t>
  </si>
  <si>
    <t xml:space="preserve">INCREASE (DECREASE) FIT @ </t>
  </si>
  <si>
    <t>INCREASE (DECREASE) EXPENSE</t>
  </si>
  <si>
    <t>INCREASE(DECREASE) FIT</t>
  </si>
  <si>
    <t>LESS:  SALES FOR RESALE</t>
  </si>
  <si>
    <t>PURCHASED AND INTERCHANGED</t>
  </si>
  <si>
    <t>SCH. 94 - RES./FARM CREDIT</t>
  </si>
  <si>
    <t>OTHER POWER SUPPLY EXPENSES</t>
  </si>
  <si>
    <t xml:space="preserve">INCREASE(DECREASE) NOI </t>
  </si>
  <si>
    <t>RATE BASE:</t>
  </si>
  <si>
    <t>CUSTOMER ACCOUNT EXPENSES</t>
  </si>
  <si>
    <t>INCREASE (DECREASE) SALES TO CUSTOMERS</t>
  </si>
  <si>
    <t>UNCOLLECTIBLES @</t>
  </si>
  <si>
    <t>ANNUAL FILING FEE @</t>
  </si>
  <si>
    <t>STATE UTILITY TAX @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</si>
  <si>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</si>
  <si>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</si>
  <si>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</si>
  <si>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</si>
  <si>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</si>
  <si>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</si>
  <si>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</si>
  <si>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</si>
  <si>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</si>
  <si>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</si>
  <si>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</si>
  <si>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>RESIDENTIAL EXCHANGE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</si>
  <si>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</si>
  <si>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</si>
  <si>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</si>
  <si>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</si>
  <si>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</si>
  <si>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</si>
  <si>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</si>
  <si>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</si>
  <si>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</si>
  <si>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</si>
  <si>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</si>
  <si>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</si>
  <si>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</si>
  <si>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</si>
  <si>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/>
  </si>
  <si>
    <t xml:space="preserve"> </t>
  </si>
  <si>
    <t>POWER COSTS</t>
  </si>
  <si>
    <t>BAD DEBTS</t>
  </si>
  <si>
    <t>CONVERSION FACTOR</t>
  </si>
  <si>
    <t>RESULTS OF OPERATIONS</t>
  </si>
  <si>
    <t>&gt;</t>
  </si>
  <si>
    <t>LINE</t>
  </si>
  <si>
    <t>INCREASE</t>
  </si>
  <si>
    <t>NET</t>
  </si>
  <si>
    <t>GROSS</t>
  </si>
  <si>
    <t>SALES FOR</t>
  </si>
  <si>
    <t>WRITEOFF'S</t>
  </si>
  <si>
    <t xml:space="preserve">LINE </t>
  </si>
  <si>
    <t>POWER</t>
  </si>
  <si>
    <t>FEDERAL</t>
  </si>
  <si>
    <t>BAD</t>
  </si>
  <si>
    <t xml:space="preserve">INTEREST ON </t>
  </si>
  <si>
    <t>MONTANA</t>
  </si>
  <si>
    <t>ACTUAL</t>
  </si>
  <si>
    <t>NO.</t>
  </si>
  <si>
    <t>DESCRIPTION</t>
  </si>
  <si>
    <t>RESTATED</t>
  </si>
  <si>
    <t>(DECREASE)</t>
  </si>
  <si>
    <t>AMOUNT</t>
  </si>
  <si>
    <t>ADJUSTMENT</t>
  </si>
  <si>
    <t>TEST YEAR</t>
  </si>
  <si>
    <t>YEAR</t>
  </si>
  <si>
    <t>REVENUES</t>
  </si>
  <si>
    <t>RESALE OTHER</t>
  </si>
  <si>
    <t>RESALE FIRM</t>
  </si>
  <si>
    <t>TOTAL</t>
  </si>
  <si>
    <t>COSTS</t>
  </si>
  <si>
    <t>INCOME TAX</t>
  </si>
  <si>
    <t>INSURANCE</t>
  </si>
  <si>
    <t>DEBTS</t>
  </si>
  <si>
    <t>AMORTIZATION</t>
  </si>
  <si>
    <t>CUST DEPOSITS</t>
  </si>
  <si>
    <t>ENERGY TAX</t>
  </si>
  <si>
    <t>RESULTS OF</t>
  </si>
  <si>
    <t>OPERATIONS</t>
  </si>
  <si>
    <t>RATE</t>
  </si>
  <si>
    <t>PRODUCTION EXPENSES:</t>
  </si>
  <si>
    <t>1</t>
  </si>
  <si>
    <t>INTEREST EXPENSE FOR TEST YEAR</t>
  </si>
  <si>
    <t>D &amp; O INS. CHG  EXPENSE</t>
  </si>
  <si>
    <t>TAXABLE INCOME</t>
  </si>
  <si>
    <t>-</t>
  </si>
  <si>
    <t>TEMP ADJ</t>
  </si>
  <si>
    <t>ADJ FOR LOSSES</t>
  </si>
  <si>
    <t>FUEL</t>
  </si>
  <si>
    <t>CHARGED TO EXPENSE FOR TEST YEAR</t>
  </si>
  <si>
    <t>OPERATING REVENUES</t>
  </si>
  <si>
    <t>CHANGE</t>
  </si>
  <si>
    <t>INCREASE(DECREASE) INCOME</t>
  </si>
  <si>
    <t>RATE BASE</t>
  </si>
  <si>
    <t>ANNUAL FILING FEE</t>
  </si>
  <si>
    <t>WHEELING</t>
  </si>
  <si>
    <t>INCREASE (DECREASE) NOI</t>
  </si>
  <si>
    <t>RESTATED ENERGY TAX</t>
  </si>
  <si>
    <t>STATEMENT OF OPERATING INCOME AND ADJUSTMENTS</t>
  </si>
  <si>
    <t xml:space="preserve"> RESIDENTIAL EXCHANGE</t>
  </si>
  <si>
    <t>TEMPERATURE NORMALIZATION ADJUSTMENT:</t>
  </si>
  <si>
    <t>PURCHASES/SALES OF NON-CORE GAS</t>
  </si>
  <si>
    <t>ADJUSTMENTS</t>
  </si>
  <si>
    <t>TAXES OTHER THAN F.I.T.</t>
  </si>
  <si>
    <t xml:space="preserve">  DEFERRED DEBITS</t>
  </si>
  <si>
    <t xml:space="preserve">  DEFERRED TAXES</t>
  </si>
  <si>
    <t xml:space="preserve">  OTHER</t>
  </si>
  <si>
    <t xml:space="preserve">  ALLOWANCE FOR WORKING CAPITAL</t>
  </si>
  <si>
    <t>TOTAL RATE BASE</t>
  </si>
  <si>
    <t>PUGET SOUND ENERGY-ELECTRIC</t>
  </si>
  <si>
    <t>AMORTIZ OF PROPERTY GAIN/LOSS</t>
  </si>
  <si>
    <t>INCREASE(DECREASE) EXPENSE</t>
  </si>
  <si>
    <t>FEDERAL INCOME TAX</t>
  </si>
  <si>
    <t>D&amp;O INSURANCE</t>
  </si>
  <si>
    <t>INTEREST ON CUSTOMER DEPOSITS</t>
  </si>
  <si>
    <t>FILING FEE</t>
  </si>
  <si>
    <t xml:space="preserve">INCREASE (DECREASE) DEFERRED FIT @ </t>
  </si>
  <si>
    <t>TEMPERATURE</t>
  </si>
  <si>
    <t>NORMALIZATION</t>
  </si>
  <si>
    <t>REVENUE ADJUSTMENT:</t>
  </si>
  <si>
    <t>Schedule 7</t>
  </si>
  <si>
    <t>Schedule 24</t>
  </si>
  <si>
    <t>Schedule 25</t>
  </si>
  <si>
    <t>Schedule 26</t>
  </si>
  <si>
    <t>Schedule 29</t>
  </si>
  <si>
    <t>Schedule 31</t>
  </si>
  <si>
    <t>Schedule 43</t>
  </si>
  <si>
    <t>Firm Resale</t>
  </si>
  <si>
    <t>DEPRECIATION</t>
  </si>
  <si>
    <t>QUALIFIED RETIREMENT FUND</t>
  </si>
  <si>
    <t>TAX BENEFIT OF RESTATED INTEREST</t>
  </si>
  <si>
    <t xml:space="preserve">PERCENT </t>
  </si>
  <si>
    <t>TO REVENUE</t>
  </si>
  <si>
    <t xml:space="preserve">INCREASE (DECREASE) NOI </t>
  </si>
  <si>
    <t>FAS 133</t>
  </si>
  <si>
    <t>WRITEOFFS</t>
  </si>
  <si>
    <t>PENSION PLAN</t>
  </si>
  <si>
    <t>INCREASE (DECREASE ) IN EXPENSE</t>
  </si>
  <si>
    <t xml:space="preserve">PENSION </t>
  </si>
  <si>
    <t>PLAN</t>
  </si>
  <si>
    <t xml:space="preserve">TAX BENEFIT OF </t>
  </si>
  <si>
    <t>RESTATED INTEREST</t>
  </si>
  <si>
    <t>Electric</t>
  </si>
  <si>
    <t>a</t>
  </si>
  <si>
    <t>b</t>
  </si>
  <si>
    <t>c=a/b</t>
  </si>
  <si>
    <t>d=a</t>
  </si>
  <si>
    <t>e</t>
  </si>
  <si>
    <t>f=d-e</t>
  </si>
  <si>
    <t>g=b</t>
  </si>
  <si>
    <t>h</t>
  </si>
  <si>
    <t>Equity Rate Base</t>
  </si>
  <si>
    <t>i=g*h</t>
  </si>
  <si>
    <t>j=f/i</t>
  </si>
  <si>
    <t>Restated Net Operating Income</t>
  </si>
  <si>
    <t>Restated Rate Base</t>
  </si>
  <si>
    <t>Actual Equity Percent</t>
  </si>
  <si>
    <t>Restated Return on Actual Equity</t>
  </si>
  <si>
    <t>Normalized Overall Rate of Return</t>
  </si>
  <si>
    <t>INCREASE (DECREASE) REVENUES</t>
  </si>
  <si>
    <t>REMOVE REVENUES ASSOCIATED WITH RIDERS:</t>
  </si>
  <si>
    <t>TOTAL (INCREASE) DECREASE REVENUES</t>
  </si>
  <si>
    <t>DECREASE REVENUE SENSITIVE ITEMS FOR DECREASE IN REVENUES:</t>
  </si>
  <si>
    <t>STATE UTILITY TAX</t>
  </si>
  <si>
    <t xml:space="preserve">TOTAL 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</si>
  <si>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</si>
  <si>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</si>
  <si>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</si>
  <si>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</si>
  <si>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</si>
  <si>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</t>
  </si>
  <si>
    <t>REVENUE &amp; EXPENSE RESTATING</t>
  </si>
  <si>
    <t>PASS-THROUGH REVENUE &amp; EXPENSE</t>
  </si>
  <si>
    <t>EXCISE TAX &amp; FILING FEE</t>
  </si>
  <si>
    <t>MONTANA ENERGY TAX</t>
  </si>
  <si>
    <t>REVENUE</t>
  </si>
  <si>
    <t>&amp; EXPENSE</t>
  </si>
  <si>
    <t>Page 1.01</t>
  </si>
  <si>
    <t>INCREASE(DECREASE ) IN EXPENSE</t>
  </si>
  <si>
    <t>OTHER</t>
  </si>
  <si>
    <t>OPERATING</t>
  </si>
  <si>
    <t>Restated Interest Expense</t>
  </si>
  <si>
    <t>Restated NOI less Restated Interest Exp</t>
  </si>
  <si>
    <t>INCENTIVE PLAN</t>
  </si>
  <si>
    <t>INCENTIVE</t>
  </si>
  <si>
    <t>PAY</t>
  </si>
  <si>
    <t>Page 1.02</t>
  </si>
  <si>
    <t>PUGET SOUND ENERGY, INC.</t>
  </si>
  <si>
    <t>Utility Capital Structure</t>
  </si>
  <si>
    <t>Cost of Capital and Rate of Return</t>
  </si>
  <si>
    <t>(A)</t>
  </si>
  <si>
    <t>(B)</t>
  </si>
  <si>
    <t>(C)</t>
  </si>
  <si>
    <t>(D)</t>
  </si>
  <si>
    <t>(E)</t>
  </si>
  <si>
    <t>Weighted</t>
  </si>
  <si>
    <t>Cost of</t>
  </si>
  <si>
    <t>Description</t>
  </si>
  <si>
    <t>Amount (i)</t>
  </si>
  <si>
    <t>Ratio</t>
  </si>
  <si>
    <t>Cost</t>
  </si>
  <si>
    <t>Capital</t>
  </si>
  <si>
    <t>Short Term Debt</t>
  </si>
  <si>
    <t>Long Term Debt</t>
  </si>
  <si>
    <t>Common Stock</t>
  </si>
  <si>
    <t>Total</t>
  </si>
  <si>
    <t>Total (A)</t>
  </si>
  <si>
    <r>
      <t>(i)</t>
    </r>
    <r>
      <rPr>
        <sz val="10"/>
        <rFont val="Arial"/>
        <family val="2"/>
      </rPr>
      <t xml:space="preserve"> - Average of Month-End Balances</t>
    </r>
  </si>
  <si>
    <t>RESTATED BAD DEBT RATE</t>
  </si>
  <si>
    <t>RESTATED BAD DEBTS</t>
  </si>
  <si>
    <t>WILD HORSE</t>
  </si>
  <si>
    <t>SOLAR</t>
  </si>
  <si>
    <t>WILD HORSE SOLAR RATEBASE (AMA)</t>
  </si>
  <si>
    <t>UTILITY PLANT RATEBASE</t>
  </si>
  <si>
    <t>PLANT BALANCE</t>
  </si>
  <si>
    <t xml:space="preserve">ACCUM DEPRECIATION </t>
  </si>
  <si>
    <t>DEFERRED INCOME TAX LIABILITY</t>
  </si>
  <si>
    <t>NET WH SOLAR PLANT RATEBASE</t>
  </si>
  <si>
    <t>DEPRECIATION EXPENSE</t>
  </si>
  <si>
    <t>INCREASE (DECREASE ) EXPENSE</t>
  </si>
  <si>
    <t>PAGE 4.01</t>
  </si>
  <si>
    <t>REMOVE MERGER RATE CREDIT SCH 132</t>
  </si>
  <si>
    <t>TEMPERATURE NORMALIZATION</t>
  </si>
  <si>
    <t>RATE CASE</t>
  </si>
  <si>
    <t>EXPENSES</t>
  </si>
  <si>
    <t>LESS TEST YEAR EXPENSE</t>
  </si>
  <si>
    <t>RATE CASE EXPENSES</t>
  </si>
  <si>
    <t>INJURIES &amp;</t>
  </si>
  <si>
    <t>DAMAGES</t>
  </si>
  <si>
    <t>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</si>
  <si>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</si>
  <si>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</si>
  <si>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</si>
  <si>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</si>
  <si>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32 - TOTAL OPERATING REV. DEDUCT.</t>
  </si>
  <si>
    <t>31 - DEFERRED INCOME TAXES</t>
  </si>
  <si>
    <t>30 - INCOME TAXES</t>
  </si>
  <si>
    <t>29 - TAXES OTHER THAN INCOME TAXES</t>
  </si>
  <si>
    <t>28 - FAS 133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</si>
  <si>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</si>
  <si>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</si>
  <si>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</si>
  <si>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</si>
  <si>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</si>
  <si>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</si>
  <si>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</si>
  <si>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</si>
  <si>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</si>
  <si>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</si>
  <si>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</si>
  <si>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16</t>
  </si>
  <si>
    <t>15 - TOTAL PRODUCTION EXPENSES</t>
  </si>
  <si>
    <t>14 - RESIDENTIAL EXCHANGE</t>
  </si>
  <si>
    <t>13 -  WHEELING</t>
  </si>
  <si>
    <t>12 -  PURCHASED AND INTERCHANGED</t>
  </si>
  <si>
    <t>11 -  FUEL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</si>
  <si>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</si>
  <si>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</si>
  <si>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</si>
  <si>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</si>
  <si>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</si>
  <si>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</si>
  <si>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</si>
  <si>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</si>
  <si>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</si>
  <si>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</si>
  <si>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</si>
  <si>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</si>
  <si>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PERIODIC ALLOCATED RESULTS OF OPERATIONS</t>
  </si>
  <si>
    <t>PUGET SOUND ENERGY</t>
  </si>
  <si>
    <t>BALANCE SHEET</t>
  </si>
  <si>
    <t>FERC Account and Description</t>
  </si>
  <si>
    <t>*ASSETS</t>
  </si>
  <si>
    <t>**UTILITY PLANT</t>
  </si>
  <si>
    <t xml:space="preserve">  101 Electric Plant in Service</t>
  </si>
  <si>
    <t xml:space="preserve">  102 Electric Plant Purchased or Sold</t>
  </si>
  <si>
    <t xml:space="preserve">  105 Electric Plant Held for Future Use</t>
  </si>
  <si>
    <t xml:space="preserve">  106 Comp.Construction Not Classfd.-Electric</t>
  </si>
  <si>
    <t xml:space="preserve">  107 Construction Work in Prog. - Electric</t>
  </si>
  <si>
    <t xml:space="preserve">  114 Electric Plant Acquisition Adjustments</t>
  </si>
  <si>
    <t xml:space="preserve">     ***Total Electric Plant</t>
  </si>
  <si>
    <t>***Gas Plant</t>
  </si>
  <si>
    <t xml:space="preserve">  101 Gas Plant in Service</t>
  </si>
  <si>
    <t xml:space="preserve">  105 Gas Plant Held for Future Use</t>
  </si>
  <si>
    <t xml:space="preserve">  106 Comp. Construction Not Classfd.- Gas</t>
  </si>
  <si>
    <t xml:space="preserve">  107 Construction Work in Progress - Gas</t>
  </si>
  <si>
    <t xml:space="preserve">  117.3 Gas Strd.in Resvr.&amp; Pipln.-Noncurr.</t>
  </si>
  <si>
    <t xml:space="preserve">     ***Total Gas Plant</t>
  </si>
  <si>
    <t>***Common Plant</t>
  </si>
  <si>
    <t xml:space="preserve">  101 Plant in Service - Common</t>
  </si>
  <si>
    <t xml:space="preserve">  106 Comp Construction Not Classified - Common</t>
  </si>
  <si>
    <t xml:space="preserve">  107 Construction Work in Progress - Common</t>
  </si>
  <si>
    <t xml:space="preserve">     ***Total Common Plant</t>
  </si>
  <si>
    <t>***Accumulated Depreciation and Amortization</t>
  </si>
  <si>
    <t xml:space="preserve">  108 Accumulated Provision for Depreciation</t>
  </si>
  <si>
    <t xml:space="preserve">  111 Accumulated Provision for Amortization</t>
  </si>
  <si>
    <t xml:space="preserve">  115 Accm.Prv.for Amort.of Plant Acquis.Adj.</t>
  </si>
  <si>
    <t xml:space="preserve">     ***Less:  Accumulated Depr and Amortizat</t>
  </si>
  <si>
    <t xml:space="preserve">          **NET UTILITY PLANT</t>
  </si>
  <si>
    <t>**OTHER PROPERTY AND INVESTMENTS</t>
  </si>
  <si>
    <t>***Other Investments</t>
  </si>
  <si>
    <t xml:space="preserve">  121 Nonutility Property</t>
  </si>
  <si>
    <t xml:space="preserve">  122 Accm.Prov.for Depr.&amp; Amort.Non-utilty P</t>
  </si>
  <si>
    <t xml:space="preserve">  123.1 Investment in Subsidiary Companies</t>
  </si>
  <si>
    <t xml:space="preserve">  124 Other Investments</t>
  </si>
  <si>
    <t xml:space="preserve">     ***Total Other Investments</t>
  </si>
  <si>
    <t xml:space="preserve">        **TOTAL OTHER PROPERTY AND INVESTMENT</t>
  </si>
  <si>
    <t>**CURRENT ASSETS</t>
  </si>
  <si>
    <t>***Cash</t>
  </si>
  <si>
    <t xml:space="preserve">  131 Cash</t>
  </si>
  <si>
    <t xml:space="preserve">  134 Other Special Deposits</t>
  </si>
  <si>
    <t xml:space="preserve">  135 Working Funds</t>
  </si>
  <si>
    <t xml:space="preserve">  136 Temporary Cash Investments</t>
  </si>
  <si>
    <t xml:space="preserve">     ***Total Cash</t>
  </si>
  <si>
    <t>***Restricted Cash</t>
  </si>
  <si>
    <t xml:space="preserve">     ***Total Restricted Cash</t>
  </si>
  <si>
    <t>***Accounts Receivable</t>
  </si>
  <si>
    <t xml:space="preserve">  141 Notes Receivable</t>
  </si>
  <si>
    <t xml:space="preserve">  142 Customer Accounts Receivable</t>
  </si>
  <si>
    <t xml:space="preserve">  143 Other Accounts Receivable</t>
  </si>
  <si>
    <t xml:space="preserve">  146 Accounts Receiv.from Assoc. Companies</t>
  </si>
  <si>
    <t xml:space="preserve">  171 Interest and Dividends Receivable</t>
  </si>
  <si>
    <t xml:space="preserve">  173 Accrued Utility Revenues</t>
  </si>
  <si>
    <t xml:space="preserve">  185 Temporary Facilities</t>
  </si>
  <si>
    <t xml:space="preserve">  191 Unrecovered Purchased Gas Costs</t>
  </si>
  <si>
    <t xml:space="preserve">     ***Total Accounts Receivable</t>
  </si>
  <si>
    <t>***Allowance for Doubtful Accounts</t>
  </si>
  <si>
    <t xml:space="preserve">  144 Accm.Prov.for Uncollectble Accts-Credit</t>
  </si>
  <si>
    <t xml:space="preserve">     ***Less: Allowance for Doubtful Accounts</t>
  </si>
  <si>
    <t>***Materials and Supplies</t>
  </si>
  <si>
    <t xml:space="preserve">  151 Fuel Stock</t>
  </si>
  <si>
    <t xml:space="preserve">  154 Plant Materials and Operating Supplies</t>
  </si>
  <si>
    <t xml:space="preserve">  163 Stores Expense Undistributed</t>
  </si>
  <si>
    <t xml:space="preserve">  164.1 Gas Stored - Current</t>
  </si>
  <si>
    <t xml:space="preserve">  164.2 Liquefied Natural Gas Stored</t>
  </si>
  <si>
    <t xml:space="preserve">     ***Total Materials and Supplies</t>
  </si>
  <si>
    <t>***Unrealized Gain-Derivative Instrumnts (ST)</t>
  </si>
  <si>
    <t xml:space="preserve">  175 Invest in Derivative Instrumnts -Opt ST</t>
  </si>
  <si>
    <t xml:space="preserve">  176 Invest in Derivative Instrumnts-Gain ST</t>
  </si>
  <si>
    <t xml:space="preserve">     ***Unrealized Gain on Derivatives (ST)</t>
  </si>
  <si>
    <t>***Prepayments and Other Current Assets</t>
  </si>
  <si>
    <t xml:space="preserve">  165 Prepayments</t>
  </si>
  <si>
    <t xml:space="preserve">  174 Misc.Current and Accrued Assets</t>
  </si>
  <si>
    <t xml:space="preserve">  186 Miscellaneous Deferred Debits</t>
  </si>
  <si>
    <t xml:space="preserve">     ***Total Prepayments &amp; Othr.Currt.Assets</t>
  </si>
  <si>
    <t>Current Deferred Taxes</t>
  </si>
  <si>
    <t xml:space="preserve">     Total Current Deferred Taxes</t>
  </si>
  <si>
    <t xml:space="preserve">        **TOTAL CURRENT ASSETS</t>
  </si>
  <si>
    <t>**LONG-TERM ASSETS</t>
  </si>
  <si>
    <t xml:space="preserve">  128 Pension Assets</t>
  </si>
  <si>
    <t xml:space="preserve">  165 Long-Term Prepaid</t>
  </si>
  <si>
    <t xml:space="preserve">  175 Invest in Derivative Instrumnts -Opt LT</t>
  </si>
  <si>
    <t xml:space="preserve">  176 Invest in Derivative Instrumnts-Gain LT</t>
  </si>
  <si>
    <t xml:space="preserve">  181 Unamortized Debt Expense</t>
  </si>
  <si>
    <t xml:space="preserve">  182.1 Extraordinary Property Losses</t>
  </si>
  <si>
    <t xml:space="preserve">  182.2 Unrecovered Plant &amp; Reg Study Costs</t>
  </si>
  <si>
    <t xml:space="preserve">  Subtotal WUTC AFUDC</t>
  </si>
  <si>
    <t xml:space="preserve">  182.3 Other Regulatory Assets</t>
  </si>
  <si>
    <t xml:space="preserve">  183 Prelm. Survey and Investigation Charges</t>
  </si>
  <si>
    <t xml:space="preserve">  184 Clearing Accounts</t>
  </si>
  <si>
    <t xml:space="preserve">  187 Def.Losses from Dispos.of Utility Plant</t>
  </si>
  <si>
    <t xml:space="preserve">  189 Unamortized Loss on Reacquired Debt</t>
  </si>
  <si>
    <t xml:space="preserve">        **TOTAL LONG-TERM ASSETS</t>
  </si>
  <si>
    <t>*TOTAL ASSETS</t>
  </si>
  <si>
    <t>*CAPITALIZATION AND LIABILITIES</t>
  </si>
  <si>
    <t>**CURRENT LIABILITIES</t>
  </si>
  <si>
    <t xml:space="preserve">  230 Asset Retirement Obligations</t>
  </si>
  <si>
    <t xml:space="preserve">  244 FAS 133 Opt Unrealized Loss ST</t>
  </si>
  <si>
    <t xml:space="preserve">  245 FAS 133 Unrealized Loss ST</t>
  </si>
  <si>
    <t xml:space="preserve">  231 Notes Payable</t>
  </si>
  <si>
    <t xml:space="preserve">  232 Accounts Payable</t>
  </si>
  <si>
    <t xml:space="preserve">  233 Notes Payable to Associated Companies</t>
  </si>
  <si>
    <t xml:space="preserve">  234 Accounts Payable to Asscted Companies</t>
  </si>
  <si>
    <t xml:space="preserve">  235 Customer Deposits</t>
  </si>
  <si>
    <t xml:space="preserve">  236 Taxes Accrued</t>
  </si>
  <si>
    <t xml:space="preserve">  237 Interest Accrued</t>
  </si>
  <si>
    <t xml:space="preserve">  238 Dividends Declared</t>
  </si>
  <si>
    <t xml:space="preserve">  241 Tax Collections Payable</t>
  </si>
  <si>
    <t xml:space="preserve">  242 Misc. Current and Accrued Liabilities</t>
  </si>
  <si>
    <t xml:space="preserve">  243 Obligations Under Cap.Leases - Current</t>
  </si>
  <si>
    <t xml:space="preserve">          **TOTAL CURRENT LIABILITIES</t>
  </si>
  <si>
    <t>**DEFERRED TAXES</t>
  </si>
  <si>
    <t>***Reg. Liability for Def.Income Tax</t>
  </si>
  <si>
    <t xml:space="preserve">  253 Other Deferred Credits</t>
  </si>
  <si>
    <t xml:space="preserve">  283 Accum.Deferred Income Taxes - Other</t>
  </si>
  <si>
    <t xml:space="preserve">     ***Total Reg.Liab.for Def.Income Tax</t>
  </si>
  <si>
    <t>***Deferred Income Tax</t>
  </si>
  <si>
    <t xml:space="preserve">  255 Accum.Deferred Investment Tax Credits</t>
  </si>
  <si>
    <t xml:space="preserve">  282 Accum. Def. Income Taxes - Other Prop.</t>
  </si>
  <si>
    <t xml:space="preserve">     ***Total Deferred Income Tax</t>
  </si>
  <si>
    <t xml:space="preserve">          **TOTAL DEFERRED TAXES</t>
  </si>
  <si>
    <t>**OTHER DEFERRED CREDITS</t>
  </si>
  <si>
    <t xml:space="preserve">  Total Unrealized Loss on Derivatives -LT </t>
  </si>
  <si>
    <t xml:space="preserve">  228.2 Accum. Prov.for Injuries and Damages</t>
  </si>
  <si>
    <t xml:space="preserve">  228.3 Pension and Post Retirement Liabilities</t>
  </si>
  <si>
    <t xml:space="preserve">  228.4 Accum. Misc.Operating Provisions</t>
  </si>
  <si>
    <t xml:space="preserve">  230 Asset Retirement Obligations (FAS 143)</t>
  </si>
  <si>
    <t xml:space="preserve">  252 Customer Advances for Construction</t>
  </si>
  <si>
    <t xml:space="preserve">  254 Other Regulatory Liabilities</t>
  </si>
  <si>
    <t xml:space="preserve">  256 Def. Gains from Dispos.of Utility Plt</t>
  </si>
  <si>
    <t xml:space="preserve">  257 Unamortized Gain on Reacquired Debt</t>
  </si>
  <si>
    <t xml:space="preserve">          **TOTAL OTHER DEFERRED CREDITS</t>
  </si>
  <si>
    <t>**CAPITALIZATION</t>
  </si>
  <si>
    <t>***SHAREHOLDER'S EQUITY</t>
  </si>
  <si>
    <t>****Common Equity</t>
  </si>
  <si>
    <t xml:space="preserve">  201 Common Stock Issued</t>
  </si>
  <si>
    <t xml:space="preserve">  207 Premium on Capital Stock</t>
  </si>
  <si>
    <t xml:space="preserve">  210 Gain on Resale/Cancel.of Reacq.Cap.Stk</t>
  </si>
  <si>
    <t xml:space="preserve">  214 Capital Stock Expense</t>
  </si>
  <si>
    <t xml:space="preserve">  215 Appropriated Retained Earnings</t>
  </si>
  <si>
    <t xml:space="preserve">  216 Unappropriated Retained Earnings</t>
  </si>
  <si>
    <t xml:space="preserve">  216.1 Unappr.Undistrib.Subsidiary Earnings</t>
  </si>
  <si>
    <t xml:space="preserve">  219 Other Comprehensive Income</t>
  </si>
  <si>
    <t xml:space="preserve">  433 Balance Transferred from Income</t>
  </si>
  <si>
    <t xml:space="preserve">  438 Dividends Declared - Common Stock</t>
  </si>
  <si>
    <t xml:space="preserve">  439 Adjustments to Retained Earnings</t>
  </si>
  <si>
    <t xml:space="preserve">     ****Total Common Equity</t>
  </si>
  <si>
    <t xml:space="preserve">     ***TOTAL SHAREHOLDER'S EQUITY</t>
  </si>
  <si>
    <t>***REDEEMABLE SECURITIES AND LONG-TERM DEBT</t>
  </si>
  <si>
    <t>****Preferred Stock - Manditorily Redeemable</t>
  </si>
  <si>
    <t xml:space="preserve">     ****Total Preferred Stock - Mand Redeem</t>
  </si>
  <si>
    <t>****Corporation Obligated, Mand Redeemable</t>
  </si>
  <si>
    <t>Preferred Stock Subscribed</t>
  </si>
  <si>
    <t xml:space="preserve">     ****Corporation Obligated, Mand Redeem</t>
  </si>
  <si>
    <t>****Long-term Debt</t>
  </si>
  <si>
    <t xml:space="preserve">  221 Bonds</t>
  </si>
  <si>
    <t xml:space="preserve">  221 Junior Subordinated Debt</t>
  </si>
  <si>
    <t xml:space="preserve">  226 Unamort.Disct. on Long-term Debt-Debit</t>
  </si>
  <si>
    <t xml:space="preserve">  Long-term Debt</t>
  </si>
  <si>
    <t xml:space="preserve">     ****Long-term Debt</t>
  </si>
  <si>
    <t xml:space="preserve">     ***REDEEMABLE SECURITIES AND LTD</t>
  </si>
  <si>
    <t xml:space="preserve">          **TOTAL CAPITALIZATION</t>
  </si>
  <si>
    <t>*TOTAL CAPITALIZATION AND LIABILITIES</t>
  </si>
  <si>
    <t>Puget Sound Energy</t>
  </si>
  <si>
    <t>Electric Rate Base</t>
  </si>
  <si>
    <t>Account</t>
  </si>
  <si>
    <t>Rate Base</t>
  </si>
  <si>
    <t>101 / 102 / 230XXXX1</t>
  </si>
  <si>
    <t>Electric Plant in Service</t>
  </si>
  <si>
    <t>101 / 253XXXX3</t>
  </si>
  <si>
    <t>Common Plant-Allocation to Electric</t>
  </si>
  <si>
    <t>114XXXX1</t>
  </si>
  <si>
    <t>Electric Plant Aquisition Adjustment</t>
  </si>
  <si>
    <t>6a</t>
  </si>
  <si>
    <t>6b</t>
  </si>
  <si>
    <t>6c</t>
  </si>
  <si>
    <t>1822XXX1</t>
  </si>
  <si>
    <t>White River Deferred Plant Costs</t>
  </si>
  <si>
    <t>6d</t>
  </si>
  <si>
    <t>1823XXX1</t>
  </si>
  <si>
    <t>White River Deferred Relicensing &amp; CWIP</t>
  </si>
  <si>
    <t>6e</t>
  </si>
  <si>
    <t>6f</t>
  </si>
  <si>
    <t>6g</t>
  </si>
  <si>
    <t>Hopkins II Wake Effect Settlement</t>
  </si>
  <si>
    <t>6h</t>
  </si>
  <si>
    <t>18230381/18230391</t>
  </si>
  <si>
    <t>Goldendale Deferral -UE-070533</t>
  </si>
  <si>
    <t>6i</t>
  </si>
  <si>
    <t>Mint Farm Deferral</t>
  </si>
  <si>
    <t>6j</t>
  </si>
  <si>
    <t>BPA Deposits</t>
  </si>
  <si>
    <t>6k</t>
  </si>
  <si>
    <t>WHE Deferred Costs-UE-090704</t>
  </si>
  <si>
    <t>6l</t>
  </si>
  <si>
    <t>Colstrip Common FERC Adj - Reg Asset</t>
  </si>
  <si>
    <t>Accum Amortization Colstrip-Common FERC</t>
  </si>
  <si>
    <t>Colstrip Def Depr FERC Adj - Reg</t>
  </si>
  <si>
    <t>BPA Power Exch Invstmt - Reg Asset</t>
  </si>
  <si>
    <t>BPA Power Exch Inv Amortization - Reg Asset</t>
  </si>
  <si>
    <t>Electric - Def AFUDC - Regulatory Asset</t>
  </si>
  <si>
    <t>Capitalized OH</t>
  </si>
  <si>
    <t>Electric - Plant Held for Future Use</t>
  </si>
  <si>
    <t>Common Plant Held for Fut Use-Alloc to Electric</t>
  </si>
  <si>
    <t>Electric - Const Completed Non Classified</t>
  </si>
  <si>
    <t>16a</t>
  </si>
  <si>
    <t>Common - Const Completed Non Classified</t>
  </si>
  <si>
    <t>108XXXX1</t>
  </si>
  <si>
    <t>Elec-Accum Depreciation</t>
  </si>
  <si>
    <t>108XXXX3</t>
  </si>
  <si>
    <t>Common Accum Depr-Allocation to Electric</t>
  </si>
  <si>
    <t>111XXXX1</t>
  </si>
  <si>
    <t>Elec-Accum Amortization</t>
  </si>
  <si>
    <t>Common Accum Amort-Allocation to Electric</t>
  </si>
  <si>
    <t>115XXXX1</t>
  </si>
  <si>
    <t>Accum Amort Acq Adj - Electric</t>
  </si>
  <si>
    <t>Accum Unamort Consrv Costs</t>
  </si>
  <si>
    <t>CIAC after 10/8/76 - Accum Def Income Tax</t>
  </si>
  <si>
    <t>CIAC - 1986 Changes - Accum Def Income Tax</t>
  </si>
  <si>
    <t>CIAC - 7/1/87 - Accum Def Income Tax</t>
  </si>
  <si>
    <t>Vacation Pay - Accum Def Inc Taxes</t>
  </si>
  <si>
    <t>26a</t>
  </si>
  <si>
    <t>Cabot Gas Contract - Accum Def Inc Taxe</t>
  </si>
  <si>
    <t>26b</t>
  </si>
  <si>
    <t>DFIT - Westcoast Capacity Assignment - Electric</t>
  </si>
  <si>
    <t>26c</t>
  </si>
  <si>
    <t>DFIT- BNP Electric</t>
  </si>
  <si>
    <t>RB-Consv Pre91 Tax Settlmt - Accum Def Inc Tax</t>
  </si>
  <si>
    <t>DFFIT SSCM INT - ELEC</t>
  </si>
  <si>
    <t>235XXXX1</t>
  </si>
  <si>
    <t>Customer Deposits - Electric</t>
  </si>
  <si>
    <t>Residential Exchange</t>
  </si>
  <si>
    <t>25400191&amp; 25400201</t>
  </si>
  <si>
    <t>Westcoast Pipeline Capacity Regulatory Liabilities</t>
  </si>
  <si>
    <t>252XXXX1</t>
  </si>
  <si>
    <t>Cust Advances for Construction</t>
  </si>
  <si>
    <t>Major Projects - Property Tax Expense</t>
  </si>
  <si>
    <t>Def Inc Tax - Pre 1981 Additions</t>
  </si>
  <si>
    <t>28200121, 161/28300341</t>
  </si>
  <si>
    <t>Def Inc Tax - Post 1980 Additions</t>
  </si>
  <si>
    <t>Colstrip 3 &amp; 4 Deferred Inc Tax</t>
  </si>
  <si>
    <t>Excess Def Taxes - Centralia Sale</t>
  </si>
  <si>
    <t>35-1</t>
  </si>
  <si>
    <t>28200151</t>
  </si>
  <si>
    <t>Def FIT Indirect Cost Adj - Electric</t>
  </si>
  <si>
    <t>35a</t>
  </si>
  <si>
    <t>283XXXXX</t>
  </si>
  <si>
    <t>Electric Portion of Common Deferred Taxes</t>
  </si>
  <si>
    <t>Def Inc Tax - Energy Conservation &amp; FAS 133</t>
  </si>
  <si>
    <t>Def FIT Bond Redemption Costs</t>
  </si>
  <si>
    <t>37a</t>
  </si>
  <si>
    <t>37b</t>
  </si>
  <si>
    <t>37c</t>
  </si>
  <si>
    <t>Def FIT - White River Water Right</t>
  </si>
  <si>
    <t>37d</t>
  </si>
  <si>
    <t>37e</t>
  </si>
  <si>
    <t>Deferred Taxes WNP#3</t>
  </si>
  <si>
    <t>37f</t>
  </si>
  <si>
    <t>37g</t>
  </si>
  <si>
    <t>Common DFIT Summit Purchase Opt Buyout - Elec</t>
  </si>
  <si>
    <t>37h</t>
  </si>
  <si>
    <t>Def FIT - Wind Loss Settlement Agreemen</t>
  </si>
  <si>
    <t>37i</t>
  </si>
  <si>
    <t>28300541 \ 28300551</t>
  </si>
  <si>
    <t>37j</t>
  </si>
  <si>
    <t>DFIT Mint Fam Costs-UE-090704</t>
  </si>
  <si>
    <t>37k</t>
  </si>
  <si>
    <t>DFIT  Wild Horse  Costs-UE-090704</t>
  </si>
  <si>
    <t>124001X1</t>
  </si>
  <si>
    <t>Conservation Rate Base</t>
  </si>
  <si>
    <t>39</t>
  </si>
  <si>
    <t>1995 Conservation Trust Rate Base</t>
  </si>
  <si>
    <t>Working Capital- Rate Base</t>
  </si>
  <si>
    <t>Gross Utility Plant in Service</t>
  </si>
  <si>
    <t>Less Accum Dep and Amort</t>
  </si>
  <si>
    <t>Deferred Debits and Credits</t>
  </si>
  <si>
    <t>Deferred Taxes</t>
  </si>
  <si>
    <t>Allowance for Working Capital</t>
  </si>
  <si>
    <t>Customer Deposits/Advances</t>
  </si>
  <si>
    <t>Total Rate Base</t>
  </si>
  <si>
    <t>Combined Working Capital</t>
  </si>
  <si>
    <t>Line</t>
  </si>
  <si>
    <t>No.</t>
  </si>
  <si>
    <t>Average Invested Capital</t>
  </si>
  <si>
    <t xml:space="preserve">   Common Stock</t>
  </si>
  <si>
    <t xml:space="preserve">   Preferred Stock</t>
  </si>
  <si>
    <t xml:space="preserve">   Additional Paid in Capital</t>
  </si>
  <si>
    <t xml:space="preserve">   Unamortized Debt Expense</t>
  </si>
  <si>
    <t xml:space="preserve">   Unappropriated Retained Earnings</t>
  </si>
  <si>
    <t xml:space="preserve">   Notes Payable - Misc</t>
  </si>
  <si>
    <t xml:space="preserve">   Long Term Debt</t>
  </si>
  <si>
    <t xml:space="preserve">   Short Term Debt</t>
  </si>
  <si>
    <t xml:space="preserve">   Accumulated Deferred ITC</t>
  </si>
  <si>
    <t xml:space="preserve">   Deferred Debits-Other</t>
  </si>
  <si>
    <t xml:space="preserve">   Unamortized Gain/Loss on Debt</t>
  </si>
  <si>
    <t>Total Average Invested Capital</t>
  </si>
  <si>
    <t>Average Operating Investments - Electric</t>
  </si>
  <si>
    <t xml:space="preserve">   Plant in Service (includes acquisition adj)</t>
  </si>
  <si>
    <t xml:space="preserve">   Electric Future Use Property</t>
  </si>
  <si>
    <t xml:space="preserve">   Customer Advances for Construction</t>
  </si>
  <si>
    <t xml:space="preserve">   Customer Deposits</t>
  </si>
  <si>
    <t xml:space="preserve">   Deferred Taxes</t>
  </si>
  <si>
    <t xml:space="preserve">   Deferred Debits/Credits - Other</t>
  </si>
  <si>
    <t xml:space="preserve">   Less: Accumulated Depreciation</t>
  </si>
  <si>
    <t xml:space="preserve">   Conservation Investment</t>
  </si>
  <si>
    <t xml:space="preserve">   Common Plant-Allocation to Electric</t>
  </si>
  <si>
    <t xml:space="preserve">   Common Accum Depr-Allocation to Electric</t>
  </si>
  <si>
    <t xml:space="preserve">   Common Deferred Taxes-Allocation to Electric</t>
  </si>
  <si>
    <t xml:space="preserve">Total Average Operating Investment - Electric </t>
  </si>
  <si>
    <t>Average Operating Investments - Gas</t>
  </si>
  <si>
    <t xml:space="preserve">   Gas Utility Plant in Service</t>
  </si>
  <si>
    <t xml:space="preserve">   Deferred Items - Other</t>
  </si>
  <si>
    <t xml:space="preserve">   Gas Stored Underground, Non-Current</t>
  </si>
  <si>
    <t xml:space="preserve">   Gas Accumulated  Depreciation</t>
  </si>
  <si>
    <t xml:space="preserve">   Gas Customer Advances for Construction </t>
  </si>
  <si>
    <t xml:space="preserve">   Gas  Customer Deposits</t>
  </si>
  <si>
    <t xml:space="preserve">   DFIT 17</t>
  </si>
  <si>
    <t xml:space="preserve">   PGA</t>
  </si>
  <si>
    <t xml:space="preserve">   Common Plant-Allocation to Gas </t>
  </si>
  <si>
    <t xml:space="preserve">   Common Deferred Tax</t>
  </si>
  <si>
    <t xml:space="preserve">   Common Accumulated Depreciation-Allocation to Gas</t>
  </si>
  <si>
    <t xml:space="preserve">Total Average Operating Investment - Gas </t>
  </si>
  <si>
    <t>Total Electric &amp; Gas Operating Investment</t>
  </si>
  <si>
    <t>Construction Work in Progress</t>
  </si>
  <si>
    <t xml:space="preserve">   Elec Construction Work in Process</t>
  </si>
  <si>
    <t xml:space="preserve">   Gas Construction Work in Process</t>
  </si>
  <si>
    <t xml:space="preserve">   Other  Work in Process</t>
  </si>
  <si>
    <t xml:space="preserve">   Electric Preliminary Surveys</t>
  </si>
  <si>
    <t>Total Construction Work in Progress</t>
  </si>
  <si>
    <t>Nonoperating</t>
  </si>
  <si>
    <t xml:space="preserve">   Non-Utility Property </t>
  </si>
  <si>
    <t xml:space="preserve">   Investment in Associated Companies</t>
  </si>
  <si>
    <t xml:space="preserve">   Other Investments &amp; FAS 133</t>
  </si>
  <si>
    <t xml:space="preserve">   Deferred Items-Other</t>
  </si>
  <si>
    <t xml:space="preserve">   Deferred Federal Income Tax</t>
  </si>
  <si>
    <t xml:space="preserve">   Environmental Receivables</t>
  </si>
  <si>
    <t xml:space="preserve">   Current Accounts - Gas Allocation only</t>
  </si>
  <si>
    <t xml:space="preserve">    Merchandising Inventory - Gas Only</t>
  </si>
  <si>
    <t>Total Non Operatting Investment</t>
  </si>
  <si>
    <t xml:space="preserve">Total CWIP &amp; Nonoperating Investment </t>
  </si>
  <si>
    <t>Total Average Investments</t>
  </si>
  <si>
    <t>Rounding</t>
  </si>
  <si>
    <t>Total Investor Supplied Capital</t>
  </si>
  <si>
    <t>Allocation of Working Capital</t>
  </si>
  <si>
    <t>Electric Working Captial</t>
  </si>
  <si>
    <t>Total  Investment</t>
  </si>
  <si>
    <t>Less: Electric CWIP</t>
  </si>
  <si>
    <t xml:space="preserve">     Interest Bearing Regulatory Assets</t>
  </si>
  <si>
    <t xml:space="preserve">            Other Work in Progress</t>
  </si>
  <si>
    <t xml:space="preserve">             Preliminary Surveys</t>
  </si>
  <si>
    <t>Electric Working Capital Ratio</t>
  </si>
  <si>
    <t>Electric Working Capital</t>
  </si>
  <si>
    <t xml:space="preserve">Gas Working Capital </t>
  </si>
  <si>
    <t>Less: Gas CWIP</t>
  </si>
  <si>
    <t>Gas Working Capital Ratio</t>
  </si>
  <si>
    <t>Gas Working Capital</t>
  </si>
  <si>
    <t>Non Operating Working Capital</t>
  </si>
  <si>
    <t>Page 2.02</t>
  </si>
  <si>
    <t>Page 2.01</t>
  </si>
  <si>
    <t>PUGET SOUND ENERGY-ELECTRIC &amp; GAS</t>
  </si>
  <si>
    <t>ALLOCATION METHODS</t>
  </si>
  <si>
    <t>Method</t>
  </si>
  <si>
    <t>*</t>
  </si>
  <si>
    <t>12 Month Average Number of Customers</t>
  </si>
  <si>
    <t>updated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</si>
  <si>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</si>
  <si>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</si>
  <si>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</si>
  <si>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</si>
  <si>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</si>
  <si>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</si>
  <si>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</si>
  <si>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</si>
  <si>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</si>
  <si>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</si>
  <si>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</si>
  <si>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</si>
  <si>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</si>
  <si>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</si>
  <si>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</si>
  <si>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</si>
  <si>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Page 2.05</t>
  </si>
  <si>
    <t>6m</t>
  </si>
  <si>
    <t>Chelan PUD Contract Initiation</t>
  </si>
  <si>
    <t>35a2</t>
  </si>
  <si>
    <t>19000433</t>
  </si>
  <si>
    <t>NOL Carryforward</t>
  </si>
  <si>
    <t>Deferred FIT FAS 143 Whitehorn 2 &amp;3</t>
  </si>
  <si>
    <t xml:space="preserve">DFIT Goldendale Deferral -UE-070533 </t>
  </si>
  <si>
    <t>28300601\28300611\28300661</t>
  </si>
  <si>
    <t>28300631\28300641\28300671</t>
  </si>
  <si>
    <t>37l</t>
  </si>
  <si>
    <t>DFIT - Interest Chelan PUD Reg Asset</t>
  </si>
  <si>
    <t xml:space="preserve">   Treasury Grants</t>
  </si>
  <si>
    <t xml:space="preserve">   NOL Carryforward</t>
  </si>
  <si>
    <t xml:space="preserve">   Investment Tracking Funds</t>
  </si>
  <si>
    <t>Less: Gas</t>
  </si>
  <si>
    <t>ASC 815</t>
  </si>
  <si>
    <t xml:space="preserve">  101.1 Property Under Capital Leases</t>
  </si>
  <si>
    <t>Commission Basis Report</t>
  </si>
  <si>
    <t>REMOVE SCHEDULE 95A TREASURY GRANTS</t>
  </si>
  <si>
    <t>OTHER OPERATING EXPENSES:</t>
  </si>
  <si>
    <t xml:space="preserve">REMOVE ACCRUAL FOR FUTURE PTC LIABILITY </t>
  </si>
  <si>
    <t>(ACTUAL PTC'S REMOVED IN FIT ADJUSTMENT NO. 3.06)</t>
  </si>
  <si>
    <t>INCREASE (DECREASE) OPERATING EXPENSES</t>
  </si>
  <si>
    <t>SUBTOTAL - POWER COSTS TO BE ADJUSTED</t>
  </si>
  <si>
    <t>PRODUCTION EXPENSES ON INCOME STATEMENT</t>
  </si>
  <si>
    <t>WILD HORSE SOLAR OPERATING EXPENSE</t>
  </si>
  <si>
    <t>3-YR AVERAGE OF NET WRITE OFF RATE</t>
  </si>
  <si>
    <t>REPORTING PERIOD REVENUES</t>
  </si>
  <si>
    <t>***Electric Plant</t>
  </si>
  <si>
    <t>Subtotal 227 Oblig Under Cap Lease - Noncurr</t>
  </si>
  <si>
    <t xml:space="preserve">  229  Accum Provision for Rate Refunds</t>
  </si>
  <si>
    <t xml:space="preserve">AMA </t>
  </si>
  <si>
    <t>6n</t>
  </si>
  <si>
    <t>6o</t>
  </si>
  <si>
    <t>Upper Baker - Unrecovered Plant &amp; Reg. Study Costs</t>
  </si>
  <si>
    <t>LSR Deposit Carry Charge &amp; Deferral UE-100882</t>
  </si>
  <si>
    <t>18232301 &amp; 311 &amp; 331</t>
  </si>
  <si>
    <t>37m</t>
  </si>
  <si>
    <t xml:space="preserve">28300081 &amp; 28300721  </t>
  </si>
  <si>
    <t>DFIT BPA Prepayment &amp; LSR</t>
  </si>
  <si>
    <t>WILD HORSE SOLAR</t>
  </si>
  <si>
    <t>ASC 815 OPERATING EXPENSE</t>
  </si>
  <si>
    <t>Schedule 40</t>
  </si>
  <si>
    <t>GPI KWH</t>
  </si>
  <si>
    <t>KWH</t>
  </si>
  <si>
    <r>
      <t xml:space="preserve">ANNUAL NORMALIZATION (LINE 4 </t>
    </r>
    <r>
      <rPr>
        <sz val="11.5"/>
        <rFont val="Symbol"/>
        <family val="1"/>
        <charset val="2"/>
      </rPr>
      <t>¸</t>
    </r>
    <r>
      <rPr>
        <sz val="10"/>
        <rFont val="Times New Roman"/>
        <family val="1"/>
      </rPr>
      <t xml:space="preserve"> 2 YEARS)</t>
    </r>
  </si>
  <si>
    <r>
      <t xml:space="preserve">ANNUAL NORMALIZATION (LINE 10 </t>
    </r>
    <r>
      <rPr>
        <sz val="11.5"/>
        <rFont val="Symbol"/>
        <family val="1"/>
        <charset val="2"/>
      </rPr>
      <t>¸</t>
    </r>
    <r>
      <rPr>
        <sz val="10"/>
        <rFont val="Times New Roman"/>
        <family val="1"/>
      </rPr>
      <t xml:space="preserve"> 4 YEARS)</t>
    </r>
  </si>
  <si>
    <t>REV &amp; EXP</t>
  </si>
  <si>
    <t>28a</t>
  </si>
  <si>
    <t>Customer Deposits - Common</t>
  </si>
  <si>
    <t>AMORTIZATION OF INTEREST AND GRANTS</t>
  </si>
  <si>
    <t>AMA</t>
  </si>
  <si>
    <t>GROSS UTILITY PLANT IN SERVICE</t>
  </si>
  <si>
    <t>ACCUMULATED DEPRECIATION</t>
  </si>
  <si>
    <t>EXPENSES TO BE NORMALIZED</t>
  </si>
  <si>
    <t>2011 AND 2009 GRC EXPENSES TO BE NORMALIZED</t>
  </si>
  <si>
    <t>Page 2.03</t>
  </si>
  <si>
    <t>Page 2.04</t>
  </si>
  <si>
    <t>Prepaid Colstrip 1&amp;2 WECo Coal Resrv Ded.</t>
  </si>
  <si>
    <t>Prepaid Major Maint Sumas</t>
  </si>
  <si>
    <t>Accum Def Inc Tax - Snoqualmie</t>
  </si>
  <si>
    <t>Accum Def Inc Tax - Baker</t>
  </si>
  <si>
    <t>18600001 / 451/ 461</t>
  </si>
  <si>
    <t>Snoqualmie Deferral -UE-130559</t>
  </si>
  <si>
    <t>18600801 / 811/ 821</t>
  </si>
  <si>
    <t>Baker Deferral - UE-131387</t>
  </si>
  <si>
    <t>16599011 &amp;18232321</t>
  </si>
  <si>
    <t>18600531 / 671/ 691/791</t>
  </si>
  <si>
    <t>Ferndale Deferral - UE-12843</t>
  </si>
  <si>
    <t>18600531 &amp;671 &amp; 25301151</t>
  </si>
  <si>
    <t>Ferndale Deferral Accounts</t>
  </si>
  <si>
    <t>Accum Def Inc Tax - Ferndale</t>
  </si>
  <si>
    <t>OF OPERATIONS</t>
  </si>
  <si>
    <t>ACTUAL RESULTS</t>
  </si>
  <si>
    <t>GREEN POWER - SCH 135/136 ELIMINATE OVER EXPENSED</t>
  </si>
  <si>
    <t>156 Other Materials and Supplies</t>
  </si>
  <si>
    <t>GREEN POWER - SCH 135/136</t>
  </si>
  <si>
    <t>GREEN POWER - SCH 135/136 TAGS CHARGED TO 557</t>
  </si>
  <si>
    <t>GREEN POWER - SCH 135/136 CHARGED TO 908/909</t>
  </si>
  <si>
    <t>CONSERVATION RIDER - SCHEDULE 120</t>
  </si>
  <si>
    <t>PROPERTY TAX TRACKER - SCHEDULE 140</t>
  </si>
  <si>
    <t>MUNICIPAL TAXES - SCHEDULE 81</t>
  </si>
  <si>
    <t>LOW INCOME RIDER - SCHEDULE 129</t>
  </si>
  <si>
    <t>RESIDENTIAL EXCHANGE - SCH 194</t>
  </si>
  <si>
    <t>DECOUPLING SCH 142 REVENUE</t>
  </si>
  <si>
    <t>DECOUPLING SCH 142 SURCHARGE AMORT EXPENSE</t>
  </si>
  <si>
    <t>CONSERVATION AMORTIZATON - SCHEDULE 120</t>
  </si>
  <si>
    <t>PROPERTY TAX AMORTIZATION EXP - SCHEDULE 140</t>
  </si>
  <si>
    <t>LOW INCOME AMORTIZATION - SCHEDULE 129</t>
  </si>
  <si>
    <t>AMORT ON INTEREST ON REC PROCEEDS - SCH 137</t>
  </si>
  <si>
    <t>EXPENSE OFFSET FOR SCH 137 REC AND BIOGAS PROCEEDS</t>
  </si>
  <si>
    <t>REC PROCEEDS - SCH 137 REC AND BIOGAS PROCEEDS</t>
  </si>
  <si>
    <t>PURCHASES/SALES OF NON-CORE GAS &amp; OTHER REV</t>
  </si>
  <si>
    <t>Actual KWh</t>
  </si>
  <si>
    <t>Transmission Line Loss % for WECC</t>
  </si>
  <si>
    <t>WETT Tax Rate</t>
  </si>
  <si>
    <t xml:space="preserve">     WETT Tax</t>
  </si>
  <si>
    <t>EEELT Tax Rate</t>
  </si>
  <si>
    <t xml:space="preserve">     EEELT Tax</t>
  </si>
  <si>
    <t>FOR THE TWELVE MONTHS ENDED DECEMBER 31, 2014</t>
  </si>
  <si>
    <t>REMOVE JPUD GAIN ON SALE SCH 133</t>
  </si>
  <si>
    <t>REMOVE JPUD AMORT EXPENSE SCH 133</t>
  </si>
  <si>
    <t xml:space="preserve"> For The 12 Months EndingDecember 31, 2014</t>
  </si>
  <si>
    <t>FOR THE 12 MONTHS ENDED DECEMBER 31, 2014</t>
  </si>
  <si>
    <t>(Common cost is spread based on allocation factors developed for the 12 ME12/31/2014)</t>
  </si>
  <si>
    <t>12 ME DEC 31, 2014</t>
  </si>
  <si>
    <t>After Earnings</t>
  </si>
  <si>
    <t>Sharing</t>
  </si>
  <si>
    <t xml:space="preserve">Earnings </t>
  </si>
  <si>
    <t>Electric Commission Basis Report Cover Letter</t>
  </si>
  <si>
    <t>Adjusted Results</t>
  </si>
  <si>
    <t>December 31, 2014</t>
  </si>
  <si>
    <t>of Operations</t>
  </si>
  <si>
    <t>REMOVE TEST YEAR EARNINGS SHARING ACCRUAL</t>
  </si>
  <si>
    <t>December</t>
  </si>
  <si>
    <t>August</t>
  </si>
  <si>
    <t>As of December 31, 2014</t>
  </si>
  <si>
    <t>2013 AND 2007 PCORC EXPENSES TO BE NORMALIZED</t>
  </si>
  <si>
    <t>FEDERAL INCOME TAX @</t>
  </si>
  <si>
    <t>CURRENTLY PAYABLE</t>
  </si>
  <si>
    <t>DEFERRED FIT - DEBIT</t>
  </si>
  <si>
    <t>DEFERRED FIT - OTHER</t>
  </si>
  <si>
    <t>DEFERRED FIT - INV TAX CREDIT, NET OF AMORT.</t>
  </si>
  <si>
    <t>TOTAL RESTATED FIT</t>
  </si>
  <si>
    <t>FIT PER BOOKS:</t>
  </si>
  <si>
    <t>DEFERRED FIT - CREDIT</t>
  </si>
  <si>
    <t>TOTAL CHARGED TO EXPENSE</t>
  </si>
  <si>
    <t>INCREASE(DECREASE) DEFERRED FIT</t>
  </si>
  <si>
    <r>
      <t>CORRECTION TO DECOUPLING DEFERRALS</t>
    </r>
    <r>
      <rPr>
        <vertAlign val="superscript"/>
        <sz val="8.8000000000000007"/>
        <rFont val="Times New Roman"/>
        <family val="1"/>
      </rPr>
      <t>(1)</t>
    </r>
  </si>
  <si>
    <t xml:space="preserve">Dec-14 AMA </t>
  </si>
  <si>
    <t>Electric Earnings Test</t>
  </si>
  <si>
    <t>Line No.</t>
  </si>
  <si>
    <t>Calculation</t>
  </si>
  <si>
    <t>Source</t>
  </si>
  <si>
    <t>(a)</t>
  </si>
  <si>
    <t>(b)</t>
  </si>
  <si>
    <t>(c)</t>
  </si>
  <si>
    <t>Commission basis report pg 1.01 line b</t>
  </si>
  <si>
    <t xml:space="preserve">Threshold </t>
  </si>
  <si>
    <t>(Source:  UE130137/UG130138)</t>
  </si>
  <si>
    <t>Maximum Net Operating Income</t>
  </si>
  <si>
    <t>line 1 x line 2</t>
  </si>
  <si>
    <t>Commission basis report pg 1.01 line a</t>
  </si>
  <si>
    <t>Difference</t>
  </si>
  <si>
    <t>line 4 - line 3</t>
  </si>
  <si>
    <t>Excess Earnings</t>
  </si>
  <si>
    <t>Greater of zero or line 5</t>
  </si>
  <si>
    <t>Earnings Sharing Percentage</t>
  </si>
  <si>
    <t>UE-121697</t>
  </si>
  <si>
    <t>After-Tax Earnings Sharing</t>
  </si>
  <si>
    <t>line 6 x line 7</t>
  </si>
  <si>
    <t>Net to Gross Conversion Factor</t>
  </si>
  <si>
    <t>As Approved in ERF</t>
  </si>
  <si>
    <t>Earnings Sharing for CY 2014</t>
  </si>
  <si>
    <t>line 8 / line 9</t>
  </si>
  <si>
    <t>Page 1.03</t>
  </si>
  <si>
    <t>PAYROLL TAXES ASSOC WITH MERIT PAY</t>
  </si>
  <si>
    <t>Summary-2</t>
  </si>
  <si>
    <t>Summary-3</t>
  </si>
  <si>
    <t>Summary-1</t>
  </si>
  <si>
    <t>1340XXXX</t>
  </si>
  <si>
    <t>18606XXX</t>
  </si>
  <si>
    <t>(1) Adjustment relates to a correction that was booked in the 1st quarter of 2015 following the requested treatment in PSE's Petition</t>
  </si>
  <si>
    <t xml:space="preserve">to File an Errata to Ammended Accounting Petition in UE-121697 &amp; UG-121705 and in PSE's Schedule 142 filing </t>
  </si>
  <si>
    <t xml:space="preserve">made March 31, 2015.  The adjustment relates to 2014 activity.  Therefore, under WAC 480-100-257 (2) (b), </t>
  </si>
  <si>
    <t>PSE is making this material out-of-period adjustment to 2014 results.</t>
  </si>
  <si>
    <t>12 ME 12/31/2010 and 8/31/2010</t>
  </si>
  <si>
    <t>12 ME 12/31/2012 and 8/31/2012</t>
  </si>
  <si>
    <t>12 ME 12/31/2013 and 8/31/2013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</si>
</sst>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%"/>
    <numFmt numFmtId="166" formatCode="0.0000000"/>
    <numFmt numFmtId="167" formatCode="#,##0.0000000;\(#,##0.0000000\)"/>
    <numFmt numFmtId="168" formatCode="#,##0;\(#,##0\)"/>
    <numFmt numFmtId="169" formatCode="_(* #,##0_);_(* \(#,##0\);_(* &quot;-&quot;??_);_(@_)"/>
    <numFmt numFmtId="170" formatCode="_(&quot;$&quot;* #,##0_);_(&quot;$&quot;* \(#,##0\);_(&quot;$&quot;* &quot;-&quot;??_);_(@_)"/>
    <numFmt numFmtId="171" formatCode="_(* #,##0_);[Red]_(* \(#,##0\);_(* &quot;-&quot;_);_(@_)"/>
    <numFmt numFmtId="172" formatCode="_(&quot;$&quot;* #,##0_);[Red]_(&quot;$&quot;* \(#,##0\);_(&quot;$&quot;* &quot;-&quot;_);_(@_)"/>
    <numFmt numFmtId="173" formatCode="_(&quot;$&quot;* #,##0.000000_);_(&quot;$&quot;* \(#,##0.000000\);_(&quot;$&quot;* &quot;-&quot;??????_);_(@_)"/>
    <numFmt numFmtId="174" formatCode="0.000000"/>
    <numFmt numFmtId="175" formatCode="_(&quot;$&quot;* #,##0.0_);_(&quot;$&quot;* \(#,##0.0\);_(&quot;$&quot;* &quot;-&quot;??_);_(@_)"/>
    <numFmt numFmtId="176" formatCode="0.0000%"/>
    <numFmt numFmtId="177" formatCode="&quot;PAGE&quot;\ 0.00"/>
    <numFmt numFmtId="178" formatCode="__@"/>
    <numFmt numFmtId="179" formatCode="_(* #,##0.00000_);_(* \(#,##0.00000\);_(* &quot;-&quot;??_);_(@_)"/>
    <numFmt numFmtId="180" formatCode="d\.mmm\.yy"/>
    <numFmt numFmtId="181" formatCode="#."/>
    <numFmt numFmtId="182" formatCode="_(* ###0_);_(* \(###0\);_(* &quot;-&quot;_);_(@_)"/>
    <numFmt numFmtId="183" formatCode="mmmm\ d\,\ yyyy"/>
    <numFmt numFmtId="184" formatCode="_(&quot;$&quot;* #,##0.0000_);_(&quot;$&quot;* \(#,##0.0000\);_(&quot;$&quot;* &quot;-&quot;????_);_(@_)"/>
    <numFmt numFmtId="185" formatCode="_(* #,##0.0_);_(* \(#,##0.0\);_(* &quot;-&quot;_);_(@_)"/>
    <numFmt numFmtId="186" formatCode="&quot;$&quot;#,##0.00"/>
    <numFmt numFmtId="187" formatCode="0000"/>
    <numFmt numFmtId="188" formatCode="000000"/>
    <numFmt numFmtId="189" formatCode="[$-409]mmmm\ d\,\ yyyy;@"/>
    <numFmt numFmtId="190" formatCode="_(* #,##0.00000_);_(* \(#,##0.00000\);_(* &quot;-&quot;?????_);_(@_)"/>
    <numFmt numFmtId="191" formatCode="#,##0_);[Red]\(#,##0\);&quot; &quot;"/>
    <numFmt numFmtId="192" formatCode="0.00000%"/>
    <numFmt numFmtId="193" formatCode="0.000%"/>
    <numFmt numFmtId="194" formatCode="_([$€-2]* #,##0.00_);_([$€-2]* \(#,##0.00\);_([$€-2]* &quot;-&quot;??_)"/>
    <numFmt numFmtId="195" formatCode="&quot;$&quot;#,##0;\-&quot;$&quot;#,##0"/>
    <numFmt numFmtId="196" formatCode="0000000"/>
    <numFmt numFmtId="197" formatCode="_(&quot;$&quot;* #,##0.000_);_(&quot;$&quot;* \(#,##0.000\);_(&quot;$&quot;* &quot;-&quot;??_);_(@_)"/>
    <numFmt numFmtId="198" formatCode="yyyy"/>
    <numFmt numFmtId="199" formatCode="[$-409]mmm\-yy;@"/>
    <numFmt numFmtId="200" formatCode="_-* #,##0.00\ &quot;DM&quot;_-;\-* #,##0.00\ &quot;DM&quot;_-;_-* &quot;-&quot;??\ &quot;DM&quot;_-;_-@_-"/>
    <numFmt numFmtId="201" formatCode="0.00_)"/>
    <numFmt numFmtId="202" formatCode="_-* #,##0.00\ _D_M_-;\-* #,##0.00\ _D_M_-;_-* &quot;-&quot;??\ _D_M_-;_-@_-"/>
    <numFmt numFmtId="203" formatCode="_(* #,##0.000_);_(* \(#,##0.000\);_(* &quot;-&quot;??_);_(@_)"/>
    <numFmt numFmtId="204" formatCode="&quot;$&quot;#,##0\ ;\(&quot;$&quot;#,##0\)"/>
    <numFmt numFmtId="205" formatCode="0.0000_);\(0.0000\)"/>
    <numFmt numFmtId="206" formatCode="0\ &quot; HR&quot;"/>
    <numFmt numFmtId="207" formatCode="mmm\-yyyy"/>
    <numFmt numFmtId="208" formatCode="m/yy"/>
  </numFmts>
  <fonts count="154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univers (E1)"/>
    </font>
    <font>
      <b/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8"/>
      <name val="Helv"/>
    </font>
    <font>
      <sz val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sz val="11.5"/>
      <name val="Symbol"/>
      <family val="1"/>
      <charset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u val="doubleAccounting"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</font>
    <font>
      <sz val="11"/>
      <color indexed="19"/>
      <name val="Calibri"/>
      <family val="2"/>
      <scheme val="minor"/>
    </font>
    <font>
      <b/>
      <i/>
      <sz val="16"/>
      <name val="Helv"/>
    </font>
    <font>
      <sz val="8"/>
      <color theme="1"/>
      <name val="Arial"/>
      <family val="2"/>
    </font>
    <font>
      <sz val="8"/>
      <name val="MS Sans Serif"/>
      <family val="2"/>
    </font>
    <font>
      <sz val="10"/>
      <name val="Calibri"/>
      <family val="2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62"/>
      <name val="Cambria"/>
      <family val="2"/>
      <scheme val="major"/>
    </font>
    <font>
      <b/>
      <sz val="10"/>
      <color rgb="FFFF0000"/>
      <name val="Arial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8.8000000000000007"/>
      <name val="Times New Roman"/>
      <family val="1"/>
    </font>
    <font>
      <sz val="10"/>
      <color theme="1"/>
      <name val="Arial"/>
      <family val="2"/>
    </font>
    <font>
      <b/>
      <u val="double"/>
      <sz val="14"/>
      <name val="Arial MT"/>
    </font>
    <font>
      <b/>
      <sz val="14"/>
      <name val="Arial MT"/>
    </font>
    <font>
      <sz val="12"/>
      <name val="TIMES"/>
    </font>
    <font>
      <sz val="12"/>
      <name val="Arial MT"/>
    </font>
    <font>
      <sz val="18"/>
      <name val="Arial"/>
      <family val="2"/>
    </font>
    <font>
      <u/>
      <sz val="10"/>
      <color indexed="12"/>
      <name val="MS Sans Serif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indexed="10"/>
      <name val="TIMES"/>
    </font>
    <font>
      <b/>
      <sz val="8"/>
      <color indexed="62"/>
      <name val="Arial"/>
      <family val="2"/>
    </font>
    <font>
      <b/>
      <sz val="18"/>
      <color indexed="62"/>
      <name val="Arial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12"/>
      <color indexed="60"/>
      <name val="Arial"/>
      <family val="2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8"/>
      <color theme="1"/>
      <name val="Helv"/>
    </font>
  </fonts>
  <fills count="8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20"/>
      </patternFill>
    </fill>
    <fill>
      <patternFill patternType="lightDown">
        <fgColor indexed="22"/>
        <bgColor indexed="23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2279">
    <xf numFmtId="174" fontId="0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66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66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25" fillId="0" borderId="0"/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25" fillId="0" borderId="0"/>
    <xf numFmtId="187" fontId="64" fillId="0" borderId="0">
      <alignment horizontal="left"/>
    </xf>
    <xf numFmtId="188" fontId="65" fillId="0" borderId="0">
      <alignment horizontal="left"/>
    </xf>
    <xf numFmtId="0" fontId="71" fillId="43" borderId="0" applyNumberFormat="0" applyBorder="0" applyAlignment="0" applyProtection="0"/>
    <xf numFmtId="0" fontId="71" fillId="43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4" borderId="0" applyNumberFormat="0" applyBorder="0" applyAlignment="0" applyProtection="0"/>
    <xf numFmtId="0" fontId="71" fillId="54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8" fillId="13" borderId="0" applyNumberFormat="0" applyBorder="0" applyAlignment="0" applyProtection="0"/>
    <xf numFmtId="0" fontId="65" fillId="0" borderId="0" applyFont="0" applyFill="0" applyBorder="0" applyAlignment="0" applyProtection="0">
      <alignment horizontal="right"/>
    </xf>
    <xf numFmtId="180" fontId="34" fillId="0" borderId="0" applyFill="0" applyBorder="0" applyAlignment="0"/>
    <xf numFmtId="41" fontId="15" fillId="15" borderId="0"/>
    <xf numFmtId="4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181" fontId="44" fillId="0" borderId="0">
      <protection locked="0"/>
    </xf>
    <xf numFmtId="0" fontId="43" fillId="0" borderId="0"/>
    <xf numFmtId="0" fontId="45" fillId="0" borderId="0" applyNumberFormat="0" applyAlignment="0">
      <alignment horizontal="left"/>
    </xf>
    <xf numFmtId="0" fontId="46" fillId="0" borderId="0" applyNumberFormat="0" applyAlignment="0"/>
    <xf numFmtId="0" fontId="42" fillId="0" borderId="0"/>
    <xf numFmtId="0" fontId="43" fillId="0" borderId="0"/>
    <xf numFmtId="0" fontId="42" fillId="0" borderId="0"/>
    <xf numFmtId="0" fontId="43" fillId="0" borderId="0"/>
    <xf numFmtId="8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174" fontId="15" fillId="0" borderId="0"/>
    <xf numFmtId="2" fontId="41" fillId="0" borderId="0" applyFont="0" applyFill="0" applyBorder="0" applyAlignment="0" applyProtection="0"/>
    <xf numFmtId="0" fontId="42" fillId="0" borderId="0"/>
    <xf numFmtId="38" fontId="19" fillId="15" borderId="0" applyNumberFormat="0" applyBorder="0" applyAlignment="0" applyProtection="0"/>
    <xf numFmtId="175" fontId="66" fillId="0" borderId="0" applyNumberFormat="0" applyFill="0" applyBorder="0" applyProtection="0">
      <alignment horizontal="right"/>
    </xf>
    <xf numFmtId="0" fontId="47" fillId="0" borderId="1" applyNumberFormat="0" applyAlignment="0" applyProtection="0">
      <alignment horizontal="left"/>
    </xf>
    <xf numFmtId="0" fontId="47" fillId="0" borderId="2">
      <alignment horizontal="left"/>
    </xf>
    <xf numFmtId="14" fontId="22" fillId="19" borderId="3">
      <alignment horizontal="center" vertical="center" wrapText="1"/>
    </xf>
    <xf numFmtId="38" fontId="21" fillId="0" borderId="0"/>
    <xf numFmtId="40" fontId="21" fillId="0" borderId="0"/>
    <xf numFmtId="10" fontId="19" fillId="20" borderId="4" applyNumberFormat="0" applyBorder="0" applyAlignment="0" applyProtection="0"/>
    <xf numFmtId="41" fontId="48" fillId="21" borderId="5">
      <alignment horizontal="left"/>
      <protection locked="0"/>
    </xf>
    <xf numFmtId="10" fontId="48" fillId="21" borderId="5">
      <alignment horizontal="right"/>
      <protection locked="0"/>
    </xf>
    <xf numFmtId="0" fontId="17" fillId="15" borderId="0"/>
    <xf numFmtId="3" fontId="49" fillId="0" borderId="0" applyFill="0" applyBorder="0" applyAlignment="0" applyProtection="0"/>
    <xf numFmtId="44" fontId="22" fillId="0" borderId="6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37" fontId="50" fillId="0" borderId="0"/>
    <xf numFmtId="173" fontId="18" fillId="0" borderId="0"/>
    <xf numFmtId="0" fontId="27" fillId="0" borderId="0"/>
    <xf numFmtId="0" fontId="15" fillId="0" borderId="0"/>
    <xf numFmtId="0" fontId="27" fillId="0" borderId="0"/>
    <xf numFmtId="0" fontId="27" fillId="0" borderId="0"/>
    <xf numFmtId="174" fontId="18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1" fillId="0" borderId="0"/>
    <xf numFmtId="0" fontId="27" fillId="0" borderId="0"/>
    <xf numFmtId="0" fontId="15" fillId="0" borderId="0"/>
    <xf numFmtId="0" fontId="27" fillId="0" borderId="0"/>
    <xf numFmtId="0" fontId="33" fillId="0" borderId="0"/>
    <xf numFmtId="0" fontId="15" fillId="0" borderId="0"/>
    <xf numFmtId="183" fontId="15" fillId="0" borderId="0">
      <alignment horizontal="left" wrapText="1"/>
    </xf>
    <xf numFmtId="0" fontId="15" fillId="0" borderId="0"/>
    <xf numFmtId="0" fontId="27" fillId="0" borderId="0"/>
    <xf numFmtId="0" fontId="27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42" fillId="0" borderId="0"/>
    <xf numFmtId="0" fontId="42" fillId="0" borderId="0"/>
    <xf numFmtId="0" fontId="43" fillId="0" borderId="0"/>
    <xf numFmtId="9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41" fontId="15" fillId="22" borderId="5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2" fillId="0" borderId="3">
      <alignment horizontal="center"/>
    </xf>
    <xf numFmtId="3" fontId="51" fillId="0" borderId="0" applyFont="0" applyFill="0" applyBorder="0" applyAlignment="0" applyProtection="0"/>
    <xf numFmtId="0" fontId="51" fillId="23" borderId="0" applyNumberFormat="0" applyFont="0" applyBorder="0" applyAlignment="0" applyProtection="0"/>
    <xf numFmtId="0" fontId="43" fillId="0" borderId="0"/>
    <xf numFmtId="3" fontId="53" fillId="0" borderId="0" applyFill="0" applyBorder="0" applyAlignment="0" applyProtection="0"/>
    <xf numFmtId="0" fontId="54" fillId="0" borderId="0"/>
    <xf numFmtId="42" fontId="15" fillId="20" borderId="0"/>
    <xf numFmtId="42" fontId="15" fillId="20" borderId="10">
      <alignment vertical="center"/>
    </xf>
    <xf numFmtId="0" fontId="22" fillId="20" borderId="11" applyNumberFormat="0">
      <alignment horizontal="center" vertical="center" wrapText="1"/>
    </xf>
    <xf numFmtId="10" fontId="15" fillId="20" borderId="0"/>
    <xf numFmtId="184" fontId="15" fillId="20" borderId="0"/>
    <xf numFmtId="169" fontId="21" fillId="0" borderId="0" applyBorder="0" applyAlignment="0"/>
    <xf numFmtId="42" fontId="15" fillId="20" borderId="12">
      <alignment horizontal="left"/>
    </xf>
    <xf numFmtId="184" fontId="55" fillId="20" borderId="12">
      <alignment horizontal="left"/>
    </xf>
    <xf numFmtId="14" fontId="18" fillId="0" borderId="0" applyNumberFormat="0" applyFill="0" applyBorder="0" applyAlignment="0" applyProtection="0">
      <alignment horizontal="left"/>
    </xf>
    <xf numFmtId="185" fontId="15" fillId="0" borderId="0" applyFont="0" applyFill="0" applyAlignment="0">
      <alignment horizontal="right"/>
    </xf>
    <xf numFmtId="4" fontId="35" fillId="21" borderId="9" applyNumberFormat="0" applyProtection="0">
      <alignment vertical="center"/>
    </xf>
    <xf numFmtId="4" fontId="36" fillId="21" borderId="9" applyNumberFormat="0" applyProtection="0">
      <alignment vertical="center"/>
    </xf>
    <xf numFmtId="4" fontId="35" fillId="21" borderId="9" applyNumberFormat="0" applyProtection="0">
      <alignment horizontal="left" vertical="center" indent="1"/>
    </xf>
    <xf numFmtId="4" fontId="35" fillId="21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5" borderId="0" applyNumberFormat="0" applyProtection="0">
      <alignment horizontal="left" vertical="center" indent="1"/>
    </xf>
    <xf numFmtId="4" fontId="35" fillId="26" borderId="9" applyNumberFormat="0" applyProtection="0">
      <alignment horizontal="right" vertical="center"/>
    </xf>
    <xf numFmtId="4" fontId="35" fillId="27" borderId="9" applyNumberFormat="0" applyProtection="0">
      <alignment horizontal="right" vertical="center"/>
    </xf>
    <xf numFmtId="4" fontId="35" fillId="28" borderId="9" applyNumberFormat="0" applyProtection="0">
      <alignment horizontal="right" vertical="center"/>
    </xf>
    <xf numFmtId="4" fontId="35" fillId="29" borderId="9" applyNumberFormat="0" applyProtection="0">
      <alignment horizontal="right" vertical="center"/>
    </xf>
    <xf numFmtId="4" fontId="35" fillId="30" borderId="9" applyNumberFormat="0" applyProtection="0">
      <alignment horizontal="right" vertical="center"/>
    </xf>
    <xf numFmtId="4" fontId="35" fillId="31" borderId="9" applyNumberFormat="0" applyProtection="0">
      <alignment horizontal="right" vertical="center"/>
    </xf>
    <xf numFmtId="4" fontId="35" fillId="32" borderId="9" applyNumberFormat="0" applyProtection="0">
      <alignment horizontal="right" vertical="center"/>
    </xf>
    <xf numFmtId="4" fontId="35" fillId="33" borderId="9" applyNumberFormat="0" applyProtection="0">
      <alignment horizontal="right" vertical="center"/>
    </xf>
    <xf numFmtId="4" fontId="35" fillId="34" borderId="9" applyNumberFormat="0" applyProtection="0">
      <alignment horizontal="right" vertical="center"/>
    </xf>
    <xf numFmtId="4" fontId="37" fillId="35" borderId="9" applyNumberFormat="0" applyProtection="0">
      <alignment horizontal="left" vertical="center" indent="1"/>
    </xf>
    <xf numFmtId="4" fontId="35" fillId="36" borderId="13" applyNumberFormat="0" applyProtection="0">
      <alignment horizontal="left" vertical="center" indent="1"/>
    </xf>
    <xf numFmtId="4" fontId="38" fillId="37" borderId="0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4" fontId="35" fillId="36" borderId="9" applyNumberFormat="0" applyProtection="0">
      <alignment horizontal="left" vertical="center" indent="1"/>
    </xf>
    <xf numFmtId="4" fontId="3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9" borderId="9" applyNumberFormat="0" applyProtection="0">
      <alignment horizontal="left" vertical="center" indent="1"/>
    </xf>
    <xf numFmtId="0" fontId="15" fillId="39" borderId="9" applyNumberFormat="0" applyProtection="0">
      <alignment horizontal="left" vertical="center" indent="1"/>
    </xf>
    <xf numFmtId="0" fontId="15" fillId="15" borderId="9" applyNumberFormat="0" applyProtection="0">
      <alignment horizontal="left" vertical="center" indent="1"/>
    </xf>
    <xf numFmtId="0" fontId="15" fillId="15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14" borderId="4" applyNumberFormat="0">
      <protection locked="0"/>
    </xf>
    <xf numFmtId="4" fontId="35" fillId="40" borderId="9" applyNumberFormat="0" applyProtection="0">
      <alignment vertical="center"/>
    </xf>
    <xf numFmtId="4" fontId="36" fillId="40" borderId="9" applyNumberFormat="0" applyProtection="0">
      <alignment vertical="center"/>
    </xf>
    <xf numFmtId="4" fontId="35" fillId="40" borderId="9" applyNumberFormat="0" applyProtection="0">
      <alignment horizontal="left" vertical="center" indent="1"/>
    </xf>
    <xf numFmtId="4" fontId="35" fillId="40" borderId="9" applyNumberFormat="0" applyProtection="0">
      <alignment horizontal="left" vertical="center" indent="1"/>
    </xf>
    <xf numFmtId="4" fontId="35" fillId="36" borderId="9" applyNumberFormat="0" applyProtection="0">
      <alignment horizontal="right" vertical="center"/>
    </xf>
    <xf numFmtId="4" fontId="36" fillId="36" borderId="9" applyNumberFormat="0" applyProtection="0">
      <alignment horizontal="right" vertical="center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39" fillId="0" borderId="0"/>
    <xf numFmtId="4" fontId="40" fillId="36" borderId="9" applyNumberFormat="0" applyProtection="0">
      <alignment horizontal="right" vertical="center"/>
    </xf>
    <xf numFmtId="39" fontId="15" fillId="41" borderId="0"/>
    <xf numFmtId="0" fontId="29" fillId="0" borderId="0" applyNumberFormat="0" applyFill="0" applyBorder="0" applyAlignment="0" applyProtection="0"/>
    <xf numFmtId="38" fontId="19" fillId="0" borderId="14"/>
    <xf numFmtId="38" fontId="21" fillId="0" borderId="12"/>
    <xf numFmtId="39" fontId="18" fillId="42" borderId="0"/>
    <xf numFmtId="165" fontId="15" fillId="0" borderId="0">
      <alignment horizontal="left" wrapText="1"/>
    </xf>
    <xf numFmtId="167" fontId="15" fillId="0" borderId="0">
      <alignment horizontal="left" wrapText="1"/>
    </xf>
    <xf numFmtId="40" fontId="56" fillId="0" borderId="0" applyBorder="0">
      <alignment horizontal="right"/>
    </xf>
    <xf numFmtId="41" fontId="32" fillId="20" borderId="0">
      <alignment horizontal="left"/>
    </xf>
    <xf numFmtId="0" fontId="67" fillId="0" borderId="0"/>
    <xf numFmtId="0" fontId="68" fillId="0" borderId="0" applyFill="0" applyBorder="0" applyProtection="0">
      <alignment horizontal="left" vertical="top"/>
    </xf>
    <xf numFmtId="186" fontId="57" fillId="20" borderId="0">
      <alignment horizontal="left" vertical="center"/>
    </xf>
    <xf numFmtId="0" fontId="22" fillId="20" borderId="0">
      <alignment horizontal="left" wrapText="1"/>
    </xf>
    <xf numFmtId="0" fontId="58" fillId="0" borderId="0">
      <alignment horizontal="left" vertical="center"/>
    </xf>
    <xf numFmtId="0" fontId="43" fillId="0" borderId="15"/>
    <xf numFmtId="0" fontId="6" fillId="0" borderId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25" fillId="0" borderId="0"/>
    <xf numFmtId="0" fontId="2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2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2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25" fillId="0" borderId="0"/>
    <xf numFmtId="0" fontId="2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27" fillId="57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27" fillId="60" borderId="0" applyNumberFormat="0" applyBorder="0" applyAlignment="0" applyProtection="0"/>
    <xf numFmtId="0" fontId="27" fillId="63" borderId="0" applyNumberFormat="0" applyBorder="0" applyAlignment="0" applyProtection="0"/>
    <xf numFmtId="0" fontId="27" fillId="66" borderId="0" applyNumberFormat="0" applyBorder="0" applyAlignment="0" applyProtection="0"/>
    <xf numFmtId="0" fontId="28" fillId="67" borderId="0" applyNumberFormat="0" applyBorder="0" applyAlignment="0" applyProtection="0"/>
    <xf numFmtId="0" fontId="28" fillId="64" borderId="0" applyNumberFormat="0" applyBorder="0" applyAlignment="0" applyProtection="0"/>
    <xf numFmtId="0" fontId="28" fillId="65" borderId="0" applyNumberFormat="0" applyBorder="0" applyAlignment="0" applyProtection="0"/>
    <xf numFmtId="0" fontId="28" fillId="68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72" borderId="0" applyNumberFormat="0" applyBorder="0" applyAlignment="0" applyProtection="0"/>
    <xf numFmtId="0" fontId="28" fillId="73" borderId="0" applyNumberFormat="0" applyBorder="0" applyAlignment="0" applyProtection="0"/>
    <xf numFmtId="0" fontId="28" fillId="68" borderId="0" applyNumberFormat="0" applyBorder="0" applyAlignment="0" applyProtection="0"/>
    <xf numFmtId="0" fontId="28" fillId="69" borderId="0" applyNumberFormat="0" applyBorder="0" applyAlignment="0" applyProtection="0"/>
    <xf numFmtId="0" fontId="28" fillId="74" borderId="0" applyNumberFormat="0" applyBorder="0" applyAlignment="0" applyProtection="0"/>
    <xf numFmtId="0" fontId="79" fillId="58" borderId="0" applyNumberFormat="0" applyBorder="0" applyAlignment="0" applyProtection="0"/>
    <xf numFmtId="0" fontId="77" fillId="56" borderId="33" applyNumberFormat="0" applyAlignment="0" applyProtection="0"/>
    <xf numFmtId="0" fontId="80" fillId="75" borderId="35" applyNumberFormat="0" applyAlignment="0" applyProtection="0"/>
    <xf numFmtId="0" fontId="77" fillId="56" borderId="33" applyNumberFormat="0" applyAlignment="0" applyProtection="0"/>
    <xf numFmtId="0" fontId="81" fillId="76" borderId="36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74" fontId="15" fillId="0" borderId="0"/>
    <xf numFmtId="194" fontId="15" fillId="0" borderId="0" applyFont="0" applyFill="0" applyBorder="0" applyAlignment="0" applyProtection="0">
      <alignment horizontal="left" wrapText="1"/>
    </xf>
    <xf numFmtId="194" fontId="15" fillId="0" borderId="0" applyFont="0" applyFill="0" applyBorder="0" applyAlignment="0" applyProtection="0">
      <alignment horizontal="left" wrapText="1"/>
    </xf>
    <xf numFmtId="0" fontId="83" fillId="0" borderId="0" applyNumberFormat="0" applyFill="0" applyBorder="0" applyAlignment="0" applyProtection="0"/>
    <xf numFmtId="0" fontId="84" fillId="59" borderId="0" applyNumberFormat="0" applyBorder="0" applyAlignment="0" applyProtection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0" fontId="75" fillId="0" borderId="31" applyNumberFormat="0" applyFill="0" applyAlignment="0" applyProtection="0"/>
    <xf numFmtId="0" fontId="85" fillId="0" borderId="37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86" fillId="0" borderId="38" applyNumberFormat="0" applyFill="0" applyAlignment="0" applyProtection="0"/>
    <xf numFmtId="0" fontId="76" fillId="0" borderId="32" applyNumberFormat="0" applyFill="0" applyAlignment="0" applyProtection="0"/>
    <xf numFmtId="0" fontId="87" fillId="0" borderId="39" applyNumberFormat="0" applyFill="0" applyAlignment="0" applyProtection="0"/>
    <xf numFmtId="0" fontId="87" fillId="0" borderId="0" applyNumberFormat="0" applyFill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0" fontId="88" fillId="62" borderId="35" applyNumberFormat="0" applyAlignment="0" applyProtection="0"/>
    <xf numFmtId="41" fontId="48" fillId="21" borderId="5">
      <alignment horizontal="left"/>
      <protection locked="0"/>
    </xf>
    <xf numFmtId="0" fontId="17" fillId="15" borderId="0"/>
    <xf numFmtId="0" fontId="89" fillId="0" borderId="40" applyNumberFormat="0" applyFill="0" applyAlignment="0" applyProtection="0"/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0" fontId="90" fillId="77" borderId="0" applyNumberFormat="0" applyBorder="0" applyAlignment="0" applyProtection="0"/>
    <xf numFmtId="195" fontId="15" fillId="0" borderId="0"/>
    <xf numFmtId="195" fontId="15" fillId="0" borderId="0"/>
    <xf numFmtId="195" fontId="15" fillId="0" borderId="0"/>
    <xf numFmtId="196" fontId="91" fillId="0" borderId="0"/>
    <xf numFmtId="0" fontId="15" fillId="0" borderId="0"/>
    <xf numFmtId="0" fontId="15" fillId="0" borderId="0"/>
    <xf numFmtId="195" fontId="18" fillId="0" borderId="0">
      <alignment horizontal="left" wrapText="1"/>
    </xf>
    <xf numFmtId="195" fontId="18" fillId="0" borderId="0">
      <alignment horizontal="left" wrapText="1"/>
    </xf>
    <xf numFmtId="195" fontId="18" fillId="0" borderId="0">
      <alignment horizontal="left" wrapText="1"/>
    </xf>
    <xf numFmtId="195" fontId="18" fillId="0" borderId="0">
      <alignment horizontal="left" wrapText="1"/>
    </xf>
    <xf numFmtId="195" fontId="18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176" fontId="15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2" borderId="8" applyNumberFormat="0" applyFont="0" applyAlignment="0" applyProtection="0"/>
    <xf numFmtId="0" fontId="92" fillId="75" borderId="9" applyNumberFormat="0" applyAlignment="0" applyProtection="0"/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3" fontId="53" fillId="0" borderId="0" applyFill="0" applyBorder="0" applyAlignment="0" applyProtection="0"/>
    <xf numFmtId="0" fontId="22" fillId="20" borderId="11" applyNumberFormat="0">
      <alignment horizontal="center" vertical="center" wrapText="1"/>
    </xf>
    <xf numFmtId="10" fontId="15" fillId="20" borderId="0"/>
    <xf numFmtId="184" fontId="15" fillId="20" borderId="0"/>
    <xf numFmtId="42" fontId="15" fillId="20" borderId="0"/>
    <xf numFmtId="185" fontId="15" fillId="0" borderId="0" applyFont="0" applyFill="0" applyAlignment="0">
      <alignment horizontal="right"/>
    </xf>
    <xf numFmtId="39" fontId="15" fillId="41" borderId="0"/>
    <xf numFmtId="38" fontId="17" fillId="0" borderId="14"/>
    <xf numFmtId="38" fontId="17" fillId="0" borderId="14"/>
    <xf numFmtId="38" fontId="17" fillId="0" borderId="14"/>
    <xf numFmtId="38" fontId="17" fillId="0" borderId="14"/>
    <xf numFmtId="174" fontId="15" fillId="0" borderId="0">
      <alignment horizontal="left" wrapText="1"/>
    </xf>
    <xf numFmtId="174" fontId="15" fillId="0" borderId="0">
      <alignment horizontal="left" wrapText="1"/>
    </xf>
    <xf numFmtId="197" fontId="15" fillId="0" borderId="0">
      <alignment horizontal="left" wrapText="1"/>
    </xf>
    <xf numFmtId="0" fontId="93" fillId="0" borderId="0" applyNumberFormat="0" applyFill="0" applyBorder="0" applyAlignment="0" applyProtection="0"/>
    <xf numFmtId="0" fontId="22" fillId="20" borderId="0">
      <alignment horizontal="left" wrapText="1"/>
    </xf>
    <xf numFmtId="0" fontId="78" fillId="0" borderId="34" applyNumberFormat="0" applyFill="0" applyAlignment="0" applyProtection="0"/>
    <xf numFmtId="0" fontId="30" fillId="0" borderId="41" applyNumberFormat="0" applyFill="0" applyAlignment="0" applyProtection="0"/>
    <xf numFmtId="0" fontId="78" fillId="0" borderId="34" applyNumberFormat="0" applyFill="0" applyAlignment="0" applyProtection="0"/>
    <xf numFmtId="0" fontId="94" fillId="0" borderId="0" applyNumberFormat="0" applyFill="0" applyBorder="0" applyAlignment="0" applyProtection="0"/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2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2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5" fillId="63" borderId="0" applyNumberFormat="0" applyBorder="0" applyAlignment="0" applyProtection="0"/>
    <xf numFmtId="0" fontId="27" fillId="57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43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5" fillId="64" borderId="0" applyNumberFormat="0" applyBorder="0" applyAlignment="0" applyProtection="0"/>
    <xf numFmtId="0" fontId="27" fillId="58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44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5" fillId="2" borderId="0" applyNumberFormat="0" applyBorder="0" applyAlignment="0" applyProtection="0"/>
    <xf numFmtId="0" fontId="27" fillId="59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45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5" fillId="62" borderId="0" applyNumberFormat="0" applyBorder="0" applyAlignment="0" applyProtection="0"/>
    <xf numFmtId="0" fontId="27" fillId="60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46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5" fillId="47" borderId="0" applyNumberFormat="0" applyBorder="0" applyAlignment="0" applyProtection="0"/>
    <xf numFmtId="0" fontId="27" fillId="61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5" fillId="2" borderId="0" applyNumberFormat="0" applyBorder="0" applyAlignment="0" applyProtection="0"/>
    <xf numFmtId="0" fontId="27" fillId="6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48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5" fillId="61" borderId="0" applyNumberFormat="0" applyBorder="0" applyAlignment="0" applyProtection="0"/>
    <xf numFmtId="0" fontId="27" fillId="63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49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5" fillId="50" borderId="0" applyNumberFormat="0" applyBorder="0" applyAlignment="0" applyProtection="0"/>
    <xf numFmtId="0" fontId="27" fillId="64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5" fillId="77" borderId="0" applyNumberFormat="0" applyBorder="0" applyAlignment="0" applyProtection="0"/>
    <xf numFmtId="0" fontId="27" fillId="65" borderId="0" applyNumberFormat="0" applyBorder="0" applyAlignment="0" applyProtection="0"/>
    <xf numFmtId="0" fontId="5" fillId="77" borderId="0" applyNumberFormat="0" applyBorder="0" applyAlignment="0" applyProtection="0"/>
    <xf numFmtId="0" fontId="5" fillId="77" borderId="0" applyNumberFormat="0" applyBorder="0" applyAlignment="0" applyProtection="0"/>
    <xf numFmtId="0" fontId="5" fillId="77" borderId="0" applyNumberFormat="0" applyBorder="0" applyAlignment="0" applyProtection="0"/>
    <xf numFmtId="0" fontId="5" fillId="77" borderId="0" applyNumberFormat="0" applyBorder="0" applyAlignment="0" applyProtection="0"/>
    <xf numFmtId="0" fontId="5" fillId="77" borderId="0" applyNumberFormat="0" applyBorder="0" applyAlignment="0" applyProtection="0"/>
    <xf numFmtId="0" fontId="5" fillId="77" borderId="0" applyNumberFormat="0" applyBorder="0" applyAlignment="0" applyProtection="0"/>
    <xf numFmtId="0" fontId="5" fillId="77" borderId="0" applyNumberFormat="0" applyBorder="0" applyAlignment="0" applyProtection="0"/>
    <xf numFmtId="0" fontId="5" fillId="77" borderId="0" applyNumberFormat="0" applyBorder="0" applyAlignment="0" applyProtection="0"/>
    <xf numFmtId="0" fontId="5" fillId="77" borderId="0" applyNumberFormat="0" applyBorder="0" applyAlignment="0" applyProtection="0"/>
    <xf numFmtId="0" fontId="5" fillId="77" borderId="0" applyNumberFormat="0" applyBorder="0" applyAlignment="0" applyProtection="0"/>
    <xf numFmtId="0" fontId="5" fillId="51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5" fillId="58" borderId="0" applyNumberFormat="0" applyBorder="0" applyAlignment="0" applyProtection="0"/>
    <xf numFmtId="0" fontId="27" fillId="60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2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5" fillId="61" borderId="0" applyNumberFormat="0" applyBorder="0" applyAlignment="0" applyProtection="0"/>
    <xf numFmtId="0" fontId="27" fillId="63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53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5" fillId="2" borderId="0" applyNumberFormat="0" applyBorder="0" applyAlignment="0" applyProtection="0"/>
    <xf numFmtId="0" fontId="27" fillId="66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54" borderId="0" applyNumberFormat="0" applyBorder="0" applyAlignment="0" applyProtection="0"/>
    <xf numFmtId="0" fontId="28" fillId="61" borderId="0" applyNumberFormat="0" applyBorder="0" applyAlignment="0" applyProtection="0"/>
    <xf numFmtId="0" fontId="104" fillId="61" borderId="0" applyNumberFormat="0" applyBorder="0" applyAlignment="0" applyProtection="0"/>
    <xf numFmtId="0" fontId="28" fillId="67" borderId="0" applyNumberFormat="0" applyBorder="0" applyAlignment="0" applyProtection="0"/>
    <xf numFmtId="0" fontId="104" fillId="61" borderId="0" applyNumberFormat="0" applyBorder="0" applyAlignment="0" applyProtection="0"/>
    <xf numFmtId="0" fontId="104" fillId="61" borderId="0" applyNumberFormat="0" applyBorder="0" applyAlignment="0" applyProtection="0"/>
    <xf numFmtId="0" fontId="104" fillId="61" borderId="0" applyNumberFormat="0" applyBorder="0" applyAlignment="0" applyProtection="0"/>
    <xf numFmtId="0" fontId="28" fillId="74" borderId="0" applyNumberFormat="0" applyBorder="0" applyAlignment="0" applyProtection="0"/>
    <xf numFmtId="0" fontId="104" fillId="74" borderId="0" applyNumberFormat="0" applyBorder="0" applyAlignment="0" applyProtection="0"/>
    <xf numFmtId="0" fontId="28" fillId="64" borderId="0" applyNumberFormat="0" applyBorder="0" applyAlignment="0" applyProtection="0"/>
    <xf numFmtId="0" fontId="104" fillId="74" borderId="0" applyNumberFormat="0" applyBorder="0" applyAlignment="0" applyProtection="0"/>
    <xf numFmtId="0" fontId="104" fillId="74" borderId="0" applyNumberFormat="0" applyBorder="0" applyAlignment="0" applyProtection="0"/>
    <xf numFmtId="0" fontId="104" fillId="74" borderId="0" applyNumberFormat="0" applyBorder="0" applyAlignment="0" applyProtection="0"/>
    <xf numFmtId="0" fontId="28" fillId="66" borderId="0" applyNumberFormat="0" applyBorder="0" applyAlignment="0" applyProtection="0"/>
    <xf numFmtId="0" fontId="104" fillId="66" borderId="0" applyNumberFormat="0" applyBorder="0" applyAlignment="0" applyProtection="0"/>
    <xf numFmtId="0" fontId="28" fillId="65" borderId="0" applyNumberFormat="0" applyBorder="0" applyAlignment="0" applyProtection="0"/>
    <xf numFmtId="0" fontId="104" fillId="66" borderId="0" applyNumberFormat="0" applyBorder="0" applyAlignment="0" applyProtection="0"/>
    <xf numFmtId="0" fontId="104" fillId="66" borderId="0" applyNumberFormat="0" applyBorder="0" applyAlignment="0" applyProtection="0"/>
    <xf numFmtId="0" fontId="104" fillId="66" borderId="0" applyNumberFormat="0" applyBorder="0" applyAlignment="0" applyProtection="0"/>
    <xf numFmtId="0" fontId="28" fillId="58" borderId="0" applyNumberFormat="0" applyBorder="0" applyAlignment="0" applyProtection="0"/>
    <xf numFmtId="0" fontId="104" fillId="58" borderId="0" applyNumberFormat="0" applyBorder="0" applyAlignment="0" applyProtection="0"/>
    <xf numFmtId="0" fontId="28" fillId="68" borderId="0" applyNumberFormat="0" applyBorder="0" applyAlignment="0" applyProtection="0"/>
    <xf numFmtId="0" fontId="104" fillId="58" borderId="0" applyNumberFormat="0" applyBorder="0" applyAlignment="0" applyProtection="0"/>
    <xf numFmtId="0" fontId="104" fillId="58" borderId="0" applyNumberFormat="0" applyBorder="0" applyAlignment="0" applyProtection="0"/>
    <xf numFmtId="0" fontId="104" fillId="58" borderId="0" applyNumberFormat="0" applyBorder="0" applyAlignment="0" applyProtection="0"/>
    <xf numFmtId="0" fontId="28" fillId="61" borderId="0" applyNumberFormat="0" applyBorder="0" applyAlignment="0" applyProtection="0"/>
    <xf numFmtId="0" fontId="104" fillId="61" borderId="0" applyNumberFormat="0" applyBorder="0" applyAlignment="0" applyProtection="0"/>
    <xf numFmtId="0" fontId="28" fillId="69" borderId="0" applyNumberFormat="0" applyBorder="0" applyAlignment="0" applyProtection="0"/>
    <xf numFmtId="0" fontId="104" fillId="61" borderId="0" applyNumberFormat="0" applyBorder="0" applyAlignment="0" applyProtection="0"/>
    <xf numFmtId="0" fontId="104" fillId="61" borderId="0" applyNumberFormat="0" applyBorder="0" applyAlignment="0" applyProtection="0"/>
    <xf numFmtId="0" fontId="104" fillId="61" borderId="0" applyNumberFormat="0" applyBorder="0" applyAlignment="0" applyProtection="0"/>
    <xf numFmtId="0" fontId="28" fillId="64" borderId="0" applyNumberFormat="0" applyBorder="0" applyAlignment="0" applyProtection="0"/>
    <xf numFmtId="0" fontId="104" fillId="64" borderId="0" applyNumberFormat="0" applyBorder="0" applyAlignment="0" applyProtection="0"/>
    <xf numFmtId="0" fontId="28" fillId="70" borderId="0" applyNumberFormat="0" applyBorder="0" applyAlignment="0" applyProtection="0"/>
    <xf numFmtId="0" fontId="104" fillId="64" borderId="0" applyNumberFormat="0" applyBorder="0" applyAlignment="0" applyProtection="0"/>
    <xf numFmtId="0" fontId="104" fillId="64" borderId="0" applyNumberFormat="0" applyBorder="0" applyAlignment="0" applyProtection="0"/>
    <xf numFmtId="0" fontId="104" fillId="64" borderId="0" applyNumberFormat="0" applyBorder="0" applyAlignment="0" applyProtection="0"/>
    <xf numFmtId="0" fontId="28" fillId="82" borderId="0" applyNumberFormat="0" applyBorder="0" applyAlignment="0" applyProtection="0"/>
    <xf numFmtId="0" fontId="104" fillId="82" borderId="0" applyNumberFormat="0" applyBorder="0" applyAlignment="0" applyProtection="0"/>
    <xf numFmtId="0" fontId="28" fillId="71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104" fillId="82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4" borderId="0" applyNumberFormat="0" applyBorder="0" applyAlignment="0" applyProtection="0"/>
    <xf numFmtId="0" fontId="104" fillId="74" borderId="0" applyNumberFormat="0" applyBorder="0" applyAlignment="0" applyProtection="0"/>
    <xf numFmtId="0" fontId="28" fillId="72" borderId="0" applyNumberFormat="0" applyBorder="0" applyAlignment="0" applyProtection="0"/>
    <xf numFmtId="0" fontId="104" fillId="74" borderId="0" applyNumberFormat="0" applyBorder="0" applyAlignment="0" applyProtection="0"/>
    <xf numFmtId="0" fontId="104" fillId="74" borderId="0" applyNumberFormat="0" applyBorder="0" applyAlignment="0" applyProtection="0"/>
    <xf numFmtId="0" fontId="104" fillId="74" borderId="0" applyNumberFormat="0" applyBorder="0" applyAlignment="0" applyProtection="0"/>
    <xf numFmtId="0" fontId="104" fillId="74" borderId="0" applyNumberFormat="0" applyBorder="0" applyAlignment="0" applyProtection="0"/>
    <xf numFmtId="0" fontId="104" fillId="74" borderId="0" applyNumberFormat="0" applyBorder="0" applyAlignment="0" applyProtection="0"/>
    <xf numFmtId="0" fontId="104" fillId="74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66" borderId="0" applyNumberFormat="0" applyBorder="0" applyAlignment="0" applyProtection="0"/>
    <xf numFmtId="0" fontId="104" fillId="66" borderId="0" applyNumberFormat="0" applyBorder="0" applyAlignment="0" applyProtection="0"/>
    <xf numFmtId="0" fontId="28" fillId="73" borderId="0" applyNumberFormat="0" applyBorder="0" applyAlignment="0" applyProtection="0"/>
    <xf numFmtId="0" fontId="104" fillId="66" borderId="0" applyNumberFormat="0" applyBorder="0" applyAlignment="0" applyProtection="0"/>
    <xf numFmtId="0" fontId="104" fillId="66" borderId="0" applyNumberFormat="0" applyBorder="0" applyAlignment="0" applyProtection="0"/>
    <xf numFmtId="0" fontId="104" fillId="66" borderId="0" applyNumberFormat="0" applyBorder="0" applyAlignment="0" applyProtection="0"/>
    <xf numFmtId="0" fontId="104" fillId="66" borderId="0" applyNumberFormat="0" applyBorder="0" applyAlignment="0" applyProtection="0"/>
    <xf numFmtId="0" fontId="104" fillId="66" borderId="0" applyNumberFormat="0" applyBorder="0" applyAlignment="0" applyProtection="0"/>
    <xf numFmtId="0" fontId="104" fillId="66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83" borderId="0" applyNumberFormat="0" applyBorder="0" applyAlignment="0" applyProtection="0"/>
    <xf numFmtId="0" fontId="104" fillId="83" borderId="0" applyNumberFormat="0" applyBorder="0" applyAlignment="0" applyProtection="0"/>
    <xf numFmtId="0" fontId="28" fillId="68" borderId="0" applyNumberFormat="0" applyBorder="0" applyAlignment="0" applyProtection="0"/>
    <xf numFmtId="0" fontId="104" fillId="83" borderId="0" applyNumberFormat="0" applyBorder="0" applyAlignment="0" applyProtection="0"/>
    <xf numFmtId="0" fontId="104" fillId="83" borderId="0" applyNumberFormat="0" applyBorder="0" applyAlignment="0" applyProtection="0"/>
    <xf numFmtId="0" fontId="104" fillId="83" borderId="0" applyNumberFormat="0" applyBorder="0" applyAlignment="0" applyProtection="0"/>
    <xf numFmtId="0" fontId="104" fillId="83" borderId="0" applyNumberFormat="0" applyBorder="0" applyAlignment="0" applyProtection="0"/>
    <xf numFmtId="0" fontId="104" fillId="83" borderId="0" applyNumberFormat="0" applyBorder="0" applyAlignment="0" applyProtection="0"/>
    <xf numFmtId="0" fontId="104" fillId="83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28" fillId="69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104" fillId="81" borderId="0" applyNumberFormat="0" applyBorder="0" applyAlignment="0" applyProtection="0"/>
    <xf numFmtId="0" fontId="28" fillId="69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104" fillId="81" borderId="0" applyNumberFormat="0" applyBorder="0" applyAlignment="0" applyProtection="0"/>
    <xf numFmtId="0" fontId="28" fillId="72" borderId="0" applyNumberFormat="0" applyBorder="0" applyAlignment="0" applyProtection="0"/>
    <xf numFmtId="0" fontId="104" fillId="72" borderId="0" applyNumberFormat="0" applyBorder="0" applyAlignment="0" applyProtection="0"/>
    <xf numFmtId="0" fontId="28" fillId="74" borderId="0" applyNumberFormat="0" applyBorder="0" applyAlignment="0" applyProtection="0"/>
    <xf numFmtId="0" fontId="104" fillId="72" borderId="0" applyNumberFormat="0" applyBorder="0" applyAlignment="0" applyProtection="0"/>
    <xf numFmtId="0" fontId="104" fillId="72" borderId="0" applyNumberFormat="0" applyBorder="0" applyAlignment="0" applyProtection="0"/>
    <xf numFmtId="0" fontId="104" fillId="72" borderId="0" applyNumberFormat="0" applyBorder="0" applyAlignment="0" applyProtection="0"/>
    <xf numFmtId="0" fontId="104" fillId="72" borderId="0" applyNumberFormat="0" applyBorder="0" applyAlignment="0" applyProtection="0"/>
    <xf numFmtId="0" fontId="104" fillId="72" borderId="0" applyNumberFormat="0" applyBorder="0" applyAlignment="0" applyProtection="0"/>
    <xf numFmtId="0" fontId="104" fillId="72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79" fillId="60" borderId="0" applyNumberFormat="0" applyBorder="0" applyAlignment="0" applyProtection="0"/>
    <xf numFmtId="0" fontId="98" fillId="60" borderId="0" applyNumberFormat="0" applyBorder="0" applyAlignment="0" applyProtection="0"/>
    <xf numFmtId="0" fontId="79" fillId="58" borderId="0" applyNumberFormat="0" applyBorder="0" applyAlignment="0" applyProtection="0"/>
    <xf numFmtId="0" fontId="98" fillId="60" borderId="0" applyNumberFormat="0" applyBorder="0" applyAlignment="0" applyProtection="0"/>
    <xf numFmtId="0" fontId="98" fillId="60" borderId="0" applyNumberFormat="0" applyBorder="0" applyAlignment="0" applyProtection="0"/>
    <xf numFmtId="0" fontId="98" fillId="60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80" fillId="75" borderId="35" applyNumberFormat="0" applyAlignment="0" applyProtection="0"/>
    <xf numFmtId="41" fontId="15" fillId="20" borderId="0"/>
    <xf numFmtId="0" fontId="105" fillId="14" borderId="33" applyNumberFormat="0" applyAlignment="0" applyProtection="0"/>
    <xf numFmtId="0" fontId="105" fillId="14" borderId="33" applyNumberFormat="0" applyAlignment="0" applyProtection="0"/>
    <xf numFmtId="0" fontId="105" fillId="14" borderId="33" applyNumberFormat="0" applyAlignment="0" applyProtection="0"/>
    <xf numFmtId="41" fontId="15" fillId="20" borderId="0"/>
    <xf numFmtId="41" fontId="15" fillId="20" borderId="0"/>
    <xf numFmtId="41" fontId="15" fillId="20" borderId="0"/>
    <xf numFmtId="0" fontId="105" fillId="14" borderId="33" applyNumberFormat="0" applyAlignment="0" applyProtection="0"/>
    <xf numFmtId="0" fontId="105" fillId="14" borderId="33" applyNumberFormat="0" applyAlignment="0" applyProtection="0"/>
    <xf numFmtId="0" fontId="105" fillId="14" borderId="33" applyNumberFormat="0" applyAlignment="0" applyProtection="0"/>
    <xf numFmtId="41" fontId="15" fillId="20" borderId="0"/>
    <xf numFmtId="41" fontId="15" fillId="20" borderId="0"/>
    <xf numFmtId="41" fontId="15" fillId="20" borderId="0"/>
    <xf numFmtId="41" fontId="15" fillId="20" borderId="0"/>
    <xf numFmtId="41" fontId="15" fillId="20" borderId="0"/>
    <xf numFmtId="41" fontId="15" fillId="20" borderId="0"/>
    <xf numFmtId="41" fontId="15" fillId="20" borderId="0"/>
    <xf numFmtId="41" fontId="15" fillId="20" borderId="0"/>
    <xf numFmtId="41" fontId="15" fillId="20" borderId="0"/>
    <xf numFmtId="41" fontId="15" fillId="20" borderId="0"/>
    <xf numFmtId="0" fontId="81" fillId="76" borderId="36" applyNumberFormat="0" applyAlignment="0" applyProtection="0"/>
    <xf numFmtId="0" fontId="81" fillId="76" borderId="36" applyNumberFormat="0" applyAlignment="0" applyProtection="0"/>
    <xf numFmtId="0" fontId="101" fillId="80" borderId="43" applyNumberFormat="0" applyAlignment="0" applyProtection="0"/>
    <xf numFmtId="0" fontId="81" fillId="76" borderId="36" applyNumberFormat="0" applyAlignment="0" applyProtection="0"/>
    <xf numFmtId="41" fontId="15" fillId="15" borderId="0"/>
    <xf numFmtId="41" fontId="15" fillId="15" borderId="0"/>
    <xf numFmtId="41" fontId="15" fillId="15" borderId="0"/>
    <xf numFmtId="41" fontId="15" fillId="15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3" fillId="0" borderId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3" fillId="0" borderId="0"/>
    <xf numFmtId="0" fontId="45" fillId="0" borderId="0" applyNumberFormat="0" applyAlignment="0">
      <alignment horizontal="left"/>
    </xf>
    <xf numFmtId="0" fontId="45" fillId="0" borderId="0" applyNumberFormat="0" applyAlignment="0">
      <alignment horizontal="left"/>
    </xf>
    <xf numFmtId="0" fontId="45" fillId="0" borderId="0" applyNumberFormat="0" applyAlignment="0">
      <alignment horizontal="left"/>
    </xf>
    <xf numFmtId="0" fontId="46" fillId="0" borderId="0" applyNumberFormat="0" applyAlignment="0"/>
    <xf numFmtId="0" fontId="46" fillId="0" borderId="0" applyNumberFormat="0" applyAlignment="0"/>
    <xf numFmtId="0" fontId="46" fillId="0" borderId="0" applyNumberFormat="0" applyAlignment="0"/>
    <xf numFmtId="0" fontId="43" fillId="0" borderId="0"/>
    <xf numFmtId="0" fontId="43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0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08" fillId="0" borderId="0" applyFont="0" applyFill="0" applyBorder="0" applyAlignment="0" applyProtection="0"/>
    <xf numFmtId="44" fontId="108" fillId="0" borderId="0" applyFont="0" applyFill="0" applyBorder="0" applyAlignment="0" applyProtection="0"/>
    <xf numFmtId="44" fontId="108" fillId="0" borderId="0" applyFont="0" applyFill="0" applyBorder="0" applyAlignment="0" applyProtection="0"/>
    <xf numFmtId="44" fontId="108" fillId="0" borderId="0" applyFont="0" applyFill="0" applyBorder="0" applyAlignment="0" applyProtection="0"/>
    <xf numFmtId="8" fontId="4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09" fillId="0" borderId="0" applyFont="0" applyFill="0" applyBorder="0" applyAlignment="0" applyProtection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94" fontId="15" fillId="0" borderId="0" applyFont="0" applyFill="0" applyBorder="0" applyAlignment="0" applyProtection="0">
      <alignment horizontal="left" wrapText="1"/>
    </xf>
    <xf numFmtId="194" fontId="15" fillId="0" borderId="0" applyFont="0" applyFill="0" applyBorder="0" applyAlignment="0" applyProtection="0">
      <alignment horizontal="left" wrapText="1"/>
    </xf>
    <xf numFmtId="194" fontId="15" fillId="0" borderId="0" applyFont="0" applyFill="0" applyBorder="0" applyAlignment="0" applyProtection="0">
      <alignment horizontal="left" wrapText="1"/>
    </xf>
    <xf numFmtId="194" fontId="15" fillId="0" borderId="0" applyFont="0" applyFill="0" applyBorder="0" applyAlignment="0" applyProtection="0">
      <alignment horizontal="left" wrapText="1"/>
    </xf>
    <xf numFmtId="194" fontId="15" fillId="0" borderId="0" applyFont="0" applyFill="0" applyBorder="0" applyAlignment="0" applyProtection="0">
      <alignment horizontal="left" wrapText="1"/>
    </xf>
    <xf numFmtId="194" fontId="15" fillId="0" borderId="0" applyFont="0" applyFill="0" applyBorder="0" applyAlignment="0" applyProtection="0">
      <alignment horizontal="left" wrapText="1"/>
    </xf>
    <xf numFmtId="0" fontId="8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73" fillId="0" borderId="0" applyFill="0" applyBorder="0" applyAlignment="0" applyProtection="0"/>
    <xf numFmtId="0" fontId="84" fillId="61" borderId="0" applyNumberFormat="0" applyBorder="0" applyAlignment="0" applyProtection="0"/>
    <xf numFmtId="0" fontId="97" fillId="61" borderId="0" applyNumberFormat="0" applyBorder="0" applyAlignment="0" applyProtection="0"/>
    <xf numFmtId="0" fontId="84" fillId="59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38" fontId="15" fillId="15" borderId="0" applyNumberFormat="0" applyBorder="0" applyAlignment="0" applyProtection="0"/>
    <xf numFmtId="38" fontId="17" fillId="15" borderId="0" applyNumberFormat="0" applyBorder="0" applyAlignment="0" applyProtection="0"/>
    <xf numFmtId="38" fontId="15" fillId="15" borderId="0" applyNumberFormat="0" applyBorder="0" applyAlignment="0" applyProtection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38" fontId="15" fillId="15" borderId="0" applyNumberFormat="0" applyBorder="0" applyAlignment="0" applyProtection="0"/>
    <xf numFmtId="0" fontId="47" fillId="0" borderId="1" applyNumberFormat="0" applyAlignment="0" applyProtection="0">
      <alignment horizontal="left"/>
    </xf>
    <xf numFmtId="0" fontId="47" fillId="0" borderId="1" applyNumberFormat="0" applyAlignment="0" applyProtection="0">
      <alignment horizontal="left"/>
    </xf>
    <xf numFmtId="0" fontId="47" fillId="0" borderId="1" applyNumberFormat="0" applyAlignment="0" applyProtection="0">
      <alignment horizontal="left"/>
    </xf>
    <xf numFmtId="0" fontId="47" fillId="0" borderId="1" applyNumberFormat="0" applyAlignment="0" applyProtection="0">
      <alignment horizontal="left"/>
    </xf>
    <xf numFmtId="0" fontId="47" fillId="0" borderId="2">
      <alignment horizontal="left"/>
    </xf>
    <xf numFmtId="0" fontId="47" fillId="0" borderId="2">
      <alignment horizontal="left"/>
    </xf>
    <xf numFmtId="0" fontId="47" fillId="0" borderId="2">
      <alignment horizontal="left"/>
    </xf>
    <xf numFmtId="0" fontId="47" fillId="0" borderId="2">
      <alignment horizontal="left"/>
    </xf>
    <xf numFmtId="0" fontId="47" fillId="0" borderId="2">
      <alignment horizontal="left"/>
    </xf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1" fillId="0" borderId="48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1" fillId="0" borderId="4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12" fillId="0" borderId="49" applyNumberFormat="0" applyFill="0" applyAlignment="0" applyProtection="0"/>
    <xf numFmtId="0" fontId="112" fillId="0" borderId="49" applyNumberFormat="0" applyFill="0" applyAlignment="0" applyProtection="0"/>
    <xf numFmtId="0" fontId="112" fillId="0" borderId="49" applyNumberFormat="0" applyFill="0" applyAlignment="0" applyProtection="0"/>
    <xf numFmtId="0" fontId="113" fillId="0" borderId="49" applyNumberFormat="0" applyFill="0" applyAlignment="0" applyProtection="0"/>
    <xf numFmtId="0" fontId="112" fillId="0" borderId="49" applyNumberFormat="0" applyFill="0" applyAlignment="0" applyProtection="0"/>
    <xf numFmtId="0" fontId="112" fillId="0" borderId="49" applyNumberFormat="0" applyFill="0" applyAlignment="0" applyProtection="0"/>
    <xf numFmtId="0" fontId="113" fillId="0" borderId="49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14" fillId="0" borderId="50" applyNumberFormat="0" applyFill="0" applyAlignment="0" applyProtection="0"/>
    <xf numFmtId="0" fontId="114" fillId="0" borderId="50" applyNumberFormat="0" applyFill="0" applyAlignment="0" applyProtection="0"/>
    <xf numFmtId="0" fontId="87" fillId="0" borderId="39" applyNumberFormat="0" applyFill="0" applyAlignment="0" applyProtection="0"/>
    <xf numFmtId="0" fontId="114" fillId="0" borderId="50" applyNumberFormat="0" applyFill="0" applyAlignment="0" applyProtection="0"/>
    <xf numFmtId="0" fontId="114" fillId="0" borderId="50" applyNumberFormat="0" applyFill="0" applyAlignment="0" applyProtection="0"/>
    <xf numFmtId="0" fontId="115" fillId="0" borderId="5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38" fontId="21" fillId="0" borderId="0"/>
    <xf numFmtId="38" fontId="21" fillId="0" borderId="0"/>
    <xf numFmtId="38" fontId="21" fillId="0" borderId="0"/>
    <xf numFmtId="40" fontId="21" fillId="0" borderId="0"/>
    <xf numFmtId="40" fontId="21" fillId="0" borderId="0"/>
    <xf numFmtId="40" fontId="21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0" fontId="88" fillId="62" borderId="35" applyNumberFormat="0" applyAlignment="0" applyProtection="0"/>
    <xf numFmtId="0" fontId="99" fillId="79" borderId="33" applyNumberFormat="0" applyAlignment="0" applyProtection="0"/>
    <xf numFmtId="0" fontId="99" fillId="79" borderId="33" applyNumberFormat="0" applyAlignment="0" applyProtection="0"/>
    <xf numFmtId="0" fontId="88" fillId="62" borderId="35" applyNumberFormat="0" applyAlignment="0" applyProtection="0"/>
    <xf numFmtId="0" fontId="88" fillId="62" borderId="35" applyNumberFormat="0" applyAlignment="0" applyProtection="0"/>
    <xf numFmtId="0" fontId="99" fillId="79" borderId="33" applyNumberFormat="0" applyAlignment="0" applyProtection="0"/>
    <xf numFmtId="0" fontId="99" fillId="79" borderId="33" applyNumberFormat="0" applyAlignment="0" applyProtection="0"/>
    <xf numFmtId="0" fontId="99" fillId="79" borderId="33" applyNumberFormat="0" applyAlignment="0" applyProtection="0"/>
    <xf numFmtId="0" fontId="88" fillId="77" borderId="35" applyNumberFormat="0" applyAlignment="0" applyProtection="0"/>
    <xf numFmtId="0" fontId="88" fillId="62" borderId="35" applyNumberFormat="0" applyAlignment="0" applyProtection="0"/>
    <xf numFmtId="0" fontId="99" fillId="77" borderId="33" applyNumberFormat="0" applyAlignment="0" applyProtection="0"/>
    <xf numFmtId="0" fontId="88" fillId="77" borderId="35" applyNumberFormat="0" applyAlignment="0" applyProtection="0"/>
    <xf numFmtId="0" fontId="99" fillId="77" borderId="33" applyNumberFormat="0" applyAlignment="0" applyProtection="0"/>
    <xf numFmtId="0" fontId="99" fillId="77" borderId="33" applyNumberFormat="0" applyAlignment="0" applyProtection="0"/>
    <xf numFmtId="0" fontId="99" fillId="77" borderId="33" applyNumberFormat="0" applyAlignment="0" applyProtection="0"/>
    <xf numFmtId="0" fontId="99" fillId="79" borderId="33" applyNumberFormat="0" applyAlignment="0" applyProtection="0"/>
    <xf numFmtId="0" fontId="99" fillId="77" borderId="33" applyNumberFormat="0" applyAlignment="0" applyProtection="0"/>
    <xf numFmtId="0" fontId="99" fillId="77" borderId="33" applyNumberFormat="0" applyAlignment="0" applyProtection="0"/>
    <xf numFmtId="0" fontId="99" fillId="79" borderId="33" applyNumberFormat="0" applyAlignment="0" applyProtection="0"/>
    <xf numFmtId="0" fontId="99" fillId="79" borderId="33" applyNumberFormat="0" applyAlignment="0" applyProtection="0"/>
    <xf numFmtId="0" fontId="99" fillId="79" borderId="33" applyNumberFormat="0" applyAlignment="0" applyProtection="0"/>
    <xf numFmtId="0" fontId="99" fillId="79" borderId="33" applyNumberFormat="0" applyAlignment="0" applyProtection="0"/>
    <xf numFmtId="0" fontId="99" fillId="79" borderId="33" applyNumberFormat="0" applyAlignment="0" applyProtection="0"/>
    <xf numFmtId="41" fontId="48" fillId="21" borderId="5">
      <alignment horizontal="left"/>
      <protection locked="0"/>
    </xf>
    <xf numFmtId="10" fontId="48" fillId="21" borderId="5">
      <alignment horizontal="right"/>
      <protection locked="0"/>
    </xf>
    <xf numFmtId="10" fontId="48" fillId="21" borderId="5">
      <alignment horizontal="right"/>
      <protection locked="0"/>
    </xf>
    <xf numFmtId="0" fontId="17" fillId="15" borderId="0"/>
    <xf numFmtId="0" fontId="17" fillId="15" borderId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0" fontId="94" fillId="0" borderId="51" applyNumberFormat="0" applyFill="0" applyAlignment="0" applyProtection="0"/>
    <xf numFmtId="0" fontId="94" fillId="0" borderId="51" applyNumberFormat="0" applyFill="0" applyAlignment="0" applyProtection="0"/>
    <xf numFmtId="0" fontId="89" fillId="0" borderId="40" applyNumberFormat="0" applyFill="0" applyAlignment="0" applyProtection="0"/>
    <xf numFmtId="0" fontId="94" fillId="0" borderId="51" applyNumberFormat="0" applyFill="0" applyAlignment="0" applyProtection="0"/>
    <xf numFmtId="0" fontId="94" fillId="0" borderId="51" applyNumberFormat="0" applyFill="0" applyAlignment="0" applyProtection="0"/>
    <xf numFmtId="0" fontId="118" fillId="0" borderId="51" applyNumberFormat="0" applyFill="0" applyAlignment="0" applyProtection="0"/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0" fontId="119" fillId="77" borderId="0" applyNumberFormat="0" applyBorder="0" applyAlignment="0" applyProtection="0"/>
    <xf numFmtId="0" fontId="120" fillId="78" borderId="0" applyNumberFormat="0" applyBorder="0" applyAlignment="0" applyProtection="0"/>
    <xf numFmtId="0" fontId="90" fillId="77" borderId="0" applyNumberFormat="0" applyBorder="0" applyAlignment="0" applyProtection="0"/>
    <xf numFmtId="0" fontId="120" fillId="78" borderId="0" applyNumberFormat="0" applyBorder="0" applyAlignment="0" applyProtection="0"/>
    <xf numFmtId="0" fontId="120" fillId="78" borderId="0" applyNumberFormat="0" applyBorder="0" applyAlignment="0" applyProtection="0"/>
    <xf numFmtId="0" fontId="120" fillId="78" borderId="0" applyNumberFormat="0" applyBorder="0" applyAlignment="0" applyProtection="0"/>
    <xf numFmtId="37" fontId="50" fillId="0" borderId="0"/>
    <xf numFmtId="37" fontId="50" fillId="0" borderId="0"/>
    <xf numFmtId="37" fontId="50" fillId="0" borderId="0"/>
    <xf numFmtId="195" fontId="15" fillId="0" borderId="0"/>
    <xf numFmtId="195" fontId="15" fillId="0" borderId="0"/>
    <xf numFmtId="201" fontId="15" fillId="0" borderId="0"/>
    <xf numFmtId="195" fontId="15" fillId="0" borderId="0"/>
    <xf numFmtId="195" fontId="15" fillId="0" borderId="0"/>
    <xf numFmtId="201" fontId="15" fillId="0" borderId="0"/>
    <xf numFmtId="195" fontId="15" fillId="0" borderId="0"/>
    <xf numFmtId="195" fontId="15" fillId="0" borderId="0"/>
    <xf numFmtId="195" fontId="15" fillId="0" borderId="0"/>
    <xf numFmtId="0" fontId="15" fillId="0" borderId="0"/>
    <xf numFmtId="0" fontId="15" fillId="0" borderId="0"/>
    <xf numFmtId="201" fontId="121" fillId="0" borderId="0"/>
    <xf numFmtId="201" fontId="15" fillId="0" borderId="0"/>
    <xf numFmtId="164" fontId="15" fillId="0" borderId="0"/>
    <xf numFmtId="164" fontId="15" fillId="0" borderId="0"/>
    <xf numFmtId="201" fontId="121" fillId="0" borderId="0"/>
    <xf numFmtId="164" fontId="15" fillId="0" borderId="0"/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37" fontId="15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>
      <alignment wrapText="1"/>
    </xf>
    <xf numFmtId="0" fontId="15" fillId="0" borderId="0"/>
    <xf numFmtId="0" fontId="15" fillId="0" borderId="0"/>
    <xf numFmtId="0" fontId="15" fillId="0" borderId="0"/>
    <xf numFmtId="0" fontId="15" fillId="0" borderId="0">
      <alignment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6" fontId="15" fillId="0" borderId="0">
      <alignment horizontal="left" wrapText="1"/>
    </xf>
    <xf numFmtId="176" fontId="15" fillId="0" borderId="0">
      <alignment horizontal="left" wrapText="1"/>
    </xf>
    <xf numFmtId="0" fontId="5" fillId="0" borderId="0"/>
    <xf numFmtId="176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6" fontId="1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>
      <alignment wrapText="1"/>
    </xf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174" fontId="15" fillId="0" borderId="0">
      <alignment horizontal="left" wrapText="1"/>
    </xf>
    <xf numFmtId="0" fontId="122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39" fontId="123" fillId="0" borderId="0" applyNumberFormat="0" applyFill="0" applyBorder="0" applyAlignment="0" applyProtection="0"/>
    <xf numFmtId="39" fontId="123" fillId="0" borderId="0" applyNumberFormat="0" applyFill="0" applyBorder="0" applyAlignment="0" applyProtection="0"/>
    <xf numFmtId="39" fontId="123" fillId="0" borderId="0" applyNumberFormat="0" applyFill="0" applyBorder="0" applyAlignment="0" applyProtection="0"/>
    <xf numFmtId="39" fontId="123" fillId="0" borderId="0" applyNumberFormat="0" applyFill="0" applyBorder="0" applyAlignment="0" applyProtection="0"/>
    <xf numFmtId="39" fontId="123" fillId="0" borderId="0" applyNumberFormat="0" applyFill="0" applyBorder="0" applyAlignment="0" applyProtection="0"/>
    <xf numFmtId="39" fontId="123" fillId="0" borderId="0" applyNumberFormat="0" applyFill="0" applyBorder="0" applyAlignment="0" applyProtection="0"/>
    <xf numFmtId="39" fontId="123" fillId="0" borderId="0" applyNumberFormat="0" applyFill="0" applyBorder="0" applyAlignment="0" applyProtection="0"/>
    <xf numFmtId="39" fontId="123" fillId="0" borderId="0" applyNumberFormat="0" applyFill="0" applyBorder="0" applyAlignment="0" applyProtection="0"/>
    <xf numFmtId="174" fontId="15" fillId="0" borderId="0">
      <alignment horizontal="left" wrapText="1"/>
    </xf>
    <xf numFmtId="174" fontId="15" fillId="0" borderId="0">
      <alignment horizontal="left" wrapText="1"/>
    </xf>
    <xf numFmtId="39" fontId="123" fillId="0" borderId="0" applyNumberFormat="0" applyFill="0" applyBorder="0" applyAlignment="0" applyProtection="0"/>
    <xf numFmtId="39" fontId="123" fillId="0" borderId="0" applyNumberFormat="0" applyFill="0" applyBorder="0" applyAlignment="0" applyProtection="0"/>
    <xf numFmtId="174" fontId="15" fillId="0" borderId="0">
      <alignment horizontal="left" wrapText="1"/>
    </xf>
    <xf numFmtId="0" fontId="51" fillId="0" borderId="0"/>
    <xf numFmtId="0" fontId="51" fillId="0" borderId="0"/>
    <xf numFmtId="0" fontId="51" fillId="0" borderId="0"/>
    <xf numFmtId="0" fontId="51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>
      <alignment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15" fillId="0" borderId="0">
      <alignment horizontal="left" wrapText="1"/>
    </xf>
    <xf numFmtId="174" fontId="18" fillId="0" borderId="0">
      <alignment horizontal="left" wrapText="1"/>
    </xf>
    <xf numFmtId="174" fontId="15" fillId="0" borderId="0">
      <alignment horizontal="left" wrapText="1"/>
    </xf>
    <xf numFmtId="0" fontId="51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0" fontId="51" fillId="0" borderId="0"/>
    <xf numFmtId="174" fontId="15" fillId="0" borderId="0">
      <alignment horizontal="left" wrapText="1"/>
    </xf>
    <xf numFmtId="0" fontId="51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0" fontId="51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>
      <alignment wrapText="1"/>
    </xf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15" fillId="2" borderId="8" applyNumberFormat="0" applyFont="0" applyAlignment="0" applyProtection="0"/>
    <xf numFmtId="0" fontId="15" fillId="2" borderId="8" applyNumberFormat="0" applyFont="0" applyAlignment="0" applyProtection="0"/>
    <xf numFmtId="0" fontId="15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92" fillId="14" borderId="9" applyNumberFormat="0" applyAlignment="0" applyProtection="0"/>
    <xf numFmtId="0" fontId="92" fillId="75" borderId="9" applyNumberFormat="0" applyAlignment="0" applyProtection="0"/>
    <xf numFmtId="0" fontId="100" fillId="14" borderId="42" applyNumberFormat="0" applyAlignment="0" applyProtection="0"/>
    <xf numFmtId="0" fontId="92" fillId="75" borderId="9" applyNumberFormat="0" applyAlignment="0" applyProtection="0"/>
    <xf numFmtId="0" fontId="100" fillId="14" borderId="42" applyNumberFormat="0" applyAlignment="0" applyProtection="0"/>
    <xf numFmtId="0" fontId="100" fillId="14" borderId="42" applyNumberFormat="0" applyAlignment="0" applyProtection="0"/>
    <xf numFmtId="0" fontId="100" fillId="14" borderId="42" applyNumberFormat="0" applyAlignment="0" applyProtection="0"/>
    <xf numFmtId="0" fontId="43" fillId="0" borderId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108" fillId="0" borderId="0" applyFont="0" applyFill="0" applyBorder="0" applyAlignment="0" applyProtection="0"/>
    <xf numFmtId="10" fontId="15" fillId="0" borderId="5"/>
    <xf numFmtId="10" fontId="15" fillId="0" borderId="5"/>
    <xf numFmtId="9" fontId="108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10" fontId="15" fillId="0" borderId="5"/>
    <xf numFmtId="10" fontId="15" fillId="0" borderId="5"/>
    <xf numFmtId="9" fontId="5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15" fillId="0" borderId="5"/>
    <xf numFmtId="10" fontId="15" fillId="0" borderId="5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15" fillId="0" borderId="5"/>
    <xf numFmtId="9" fontId="124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9" fontId="5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10" fontId="15" fillId="0" borderId="5"/>
    <xf numFmtId="10" fontId="15" fillId="0" borderId="5"/>
    <xf numFmtId="9" fontId="51" fillId="0" borderId="0" applyFont="0" applyFill="0" applyBorder="0" applyAlignment="0" applyProtection="0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1" fontId="15" fillId="22" borderId="5"/>
    <xf numFmtId="41" fontId="15" fillId="22" borderId="5"/>
    <xf numFmtId="41" fontId="15" fillId="22" borderId="5"/>
    <xf numFmtId="41" fontId="15" fillId="22" borderId="5"/>
    <xf numFmtId="0" fontId="51" fillId="0" borderId="0" applyNumberFormat="0" applyFont="0" applyFill="0" applyBorder="0" applyAlignment="0" applyProtection="0">
      <alignment horizontal="left"/>
    </xf>
    <xf numFmtId="0" fontId="51" fillId="0" borderId="0" applyNumberFormat="0" applyFont="0" applyFill="0" applyBorder="0" applyAlignment="0" applyProtection="0">
      <alignment horizontal="left"/>
    </xf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15" fontId="51" fillId="0" borderId="0" applyFont="0" applyFill="0" applyBorder="0" applyAlignment="0" applyProtection="0"/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2" fillId="0" borderId="3">
      <alignment horizontal="center"/>
    </xf>
    <xf numFmtId="0" fontId="52" fillId="0" borderId="3">
      <alignment horizontal="center"/>
    </xf>
    <xf numFmtId="0" fontId="52" fillId="0" borderId="3">
      <alignment horizontal="center"/>
    </xf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1" fillId="23" borderId="0" applyNumberFormat="0" applyFont="0" applyBorder="0" applyAlignment="0" applyProtection="0"/>
    <xf numFmtId="0" fontId="51" fillId="23" borderId="0" applyNumberFormat="0" applyFont="0" applyBorder="0" applyAlignment="0" applyProtection="0"/>
    <xf numFmtId="0" fontId="51" fillId="23" borderId="0" applyNumberFormat="0" applyFont="0" applyBorder="0" applyAlignment="0" applyProtection="0"/>
    <xf numFmtId="0" fontId="43" fillId="0" borderId="0"/>
    <xf numFmtId="0" fontId="54" fillId="0" borderId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0" fontId="125" fillId="84" borderId="0"/>
    <xf numFmtId="0" fontId="126" fillId="84" borderId="52"/>
    <xf numFmtId="0" fontId="127" fillId="85" borderId="53"/>
    <xf numFmtId="0" fontId="128" fillId="84" borderId="54"/>
    <xf numFmtId="42" fontId="15" fillId="20" borderId="0"/>
    <xf numFmtId="42" fontId="15" fillId="20" borderId="0"/>
    <xf numFmtId="42" fontId="15" fillId="20" borderId="0"/>
    <xf numFmtId="42" fontId="15" fillId="20" borderId="0"/>
    <xf numFmtId="42" fontId="15" fillId="20" borderId="10">
      <alignment vertical="center"/>
    </xf>
    <xf numFmtId="42" fontId="15" fillId="20" borderId="10">
      <alignment vertical="center"/>
    </xf>
    <xf numFmtId="42" fontId="15" fillId="20" borderId="10">
      <alignment vertical="center"/>
    </xf>
    <xf numFmtId="42" fontId="15" fillId="20" borderId="10">
      <alignment vertical="center"/>
    </xf>
    <xf numFmtId="42" fontId="15" fillId="20" borderId="10">
      <alignment vertical="center"/>
    </xf>
    <xf numFmtId="0" fontId="22" fillId="20" borderId="11" applyNumberFormat="0">
      <alignment horizontal="center" vertical="center" wrapText="1"/>
    </xf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69" fontId="21" fillId="0" borderId="0" applyBorder="0" applyAlignment="0"/>
    <xf numFmtId="42" fontId="15" fillId="20" borderId="12">
      <alignment horizontal="left"/>
    </xf>
    <xf numFmtId="42" fontId="15" fillId="20" borderId="12">
      <alignment horizontal="left"/>
    </xf>
    <xf numFmtId="42" fontId="15" fillId="20" borderId="12">
      <alignment horizontal="left"/>
    </xf>
    <xf numFmtId="42" fontId="15" fillId="20" borderId="12">
      <alignment horizontal="left"/>
    </xf>
    <xf numFmtId="42" fontId="15" fillId="20" borderId="12">
      <alignment horizontal="left"/>
    </xf>
    <xf numFmtId="184" fontId="55" fillId="20" borderId="12">
      <alignment horizontal="lef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4" fontId="35" fillId="21" borderId="9" applyNumberFormat="0" applyProtection="0">
      <alignment vertical="center"/>
    </xf>
    <xf numFmtId="4" fontId="36" fillId="21" borderId="9" applyNumberFormat="0" applyProtection="0">
      <alignment vertical="center"/>
    </xf>
    <xf numFmtId="4" fontId="35" fillId="21" borderId="9" applyNumberFormat="0" applyProtection="0">
      <alignment horizontal="left" vertical="center" indent="1"/>
    </xf>
    <xf numFmtId="4" fontId="35" fillId="21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4" fontId="35" fillId="26" borderId="9" applyNumberFormat="0" applyProtection="0">
      <alignment horizontal="right" vertical="center"/>
    </xf>
    <xf numFmtId="4" fontId="35" fillId="27" borderId="9" applyNumberFormat="0" applyProtection="0">
      <alignment horizontal="right" vertical="center"/>
    </xf>
    <xf numFmtId="4" fontId="35" fillId="28" borderId="9" applyNumberFormat="0" applyProtection="0">
      <alignment horizontal="right" vertical="center"/>
    </xf>
    <xf numFmtId="4" fontId="35" fillId="29" borderId="9" applyNumberFormat="0" applyProtection="0">
      <alignment horizontal="right" vertical="center"/>
    </xf>
    <xf numFmtId="4" fontId="35" fillId="30" borderId="9" applyNumberFormat="0" applyProtection="0">
      <alignment horizontal="right" vertical="center"/>
    </xf>
    <xf numFmtId="4" fontId="35" fillId="31" borderId="9" applyNumberFormat="0" applyProtection="0">
      <alignment horizontal="right" vertical="center"/>
    </xf>
    <xf numFmtId="4" fontId="35" fillId="32" borderId="9" applyNumberFormat="0" applyProtection="0">
      <alignment horizontal="right" vertical="center"/>
    </xf>
    <xf numFmtId="4" fontId="35" fillId="33" borderId="9" applyNumberFormat="0" applyProtection="0">
      <alignment horizontal="right" vertical="center"/>
    </xf>
    <xf numFmtId="4" fontId="35" fillId="34" borderId="9" applyNumberFormat="0" applyProtection="0">
      <alignment horizontal="right" vertical="center"/>
    </xf>
    <xf numFmtId="4" fontId="37" fillId="35" borderId="9" applyNumberFormat="0" applyProtection="0">
      <alignment horizontal="left" vertical="center" indent="1"/>
    </xf>
    <xf numFmtId="4" fontId="35" fillId="36" borderId="13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4" fontId="35" fillId="36" borderId="9" applyNumberFormat="0" applyProtection="0">
      <alignment horizontal="left" vertical="center" indent="1"/>
    </xf>
    <xf numFmtId="4" fontId="3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9" borderId="9" applyNumberFormat="0" applyProtection="0">
      <alignment horizontal="left" vertical="center" indent="1"/>
    </xf>
    <xf numFmtId="0" fontId="15" fillId="39" borderId="9" applyNumberFormat="0" applyProtection="0">
      <alignment horizontal="left" vertical="center" indent="1"/>
    </xf>
    <xf numFmtId="0" fontId="15" fillId="39" borderId="9" applyNumberFormat="0" applyProtection="0">
      <alignment horizontal="left" vertical="center" indent="1"/>
    </xf>
    <xf numFmtId="0" fontId="15" fillId="39" borderId="9" applyNumberFormat="0" applyProtection="0">
      <alignment horizontal="left" vertical="center" indent="1"/>
    </xf>
    <xf numFmtId="0" fontId="15" fillId="39" borderId="9" applyNumberFormat="0" applyProtection="0">
      <alignment horizontal="left" vertical="center" indent="1"/>
    </xf>
    <xf numFmtId="0" fontId="15" fillId="39" borderId="9" applyNumberFormat="0" applyProtection="0">
      <alignment horizontal="left" vertical="center" indent="1"/>
    </xf>
    <xf numFmtId="0" fontId="15" fillId="15" borderId="9" applyNumberFormat="0" applyProtection="0">
      <alignment horizontal="left" vertical="center" indent="1"/>
    </xf>
    <xf numFmtId="0" fontId="15" fillId="15" borderId="9" applyNumberFormat="0" applyProtection="0">
      <alignment horizontal="left" vertical="center" indent="1"/>
    </xf>
    <xf numFmtId="0" fontId="15" fillId="15" borderId="9" applyNumberFormat="0" applyProtection="0">
      <alignment horizontal="left" vertical="center" indent="1"/>
    </xf>
    <xf numFmtId="0" fontId="15" fillId="15" borderId="9" applyNumberFormat="0" applyProtection="0">
      <alignment horizontal="left" vertical="center" indent="1"/>
    </xf>
    <xf numFmtId="0" fontId="15" fillId="15" borderId="9" applyNumberFormat="0" applyProtection="0">
      <alignment horizontal="left" vertical="center" indent="1"/>
    </xf>
    <xf numFmtId="0" fontId="15" fillId="15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14" borderId="4" applyNumberFormat="0">
      <protection locked="0"/>
    </xf>
    <xf numFmtId="0" fontId="15" fillId="14" borderId="4" applyNumberFormat="0">
      <protection locked="0"/>
    </xf>
    <xf numFmtId="0" fontId="15" fillId="14" borderId="4" applyNumberFormat="0">
      <protection locked="0"/>
    </xf>
    <xf numFmtId="4" fontId="35" fillId="40" borderId="9" applyNumberFormat="0" applyProtection="0">
      <alignment vertical="center"/>
    </xf>
    <xf numFmtId="4" fontId="36" fillId="40" borderId="9" applyNumberFormat="0" applyProtection="0">
      <alignment vertical="center"/>
    </xf>
    <xf numFmtId="4" fontId="35" fillId="40" borderId="9" applyNumberFormat="0" applyProtection="0">
      <alignment horizontal="left" vertical="center" indent="1"/>
    </xf>
    <xf numFmtId="4" fontId="35" fillId="40" borderId="9" applyNumberFormat="0" applyProtection="0">
      <alignment horizontal="left" vertical="center" indent="1"/>
    </xf>
    <xf numFmtId="4" fontId="35" fillId="36" borderId="9" applyNumberFormat="0" applyProtection="0">
      <alignment horizontal="right" vertical="center"/>
    </xf>
    <xf numFmtId="4" fontId="35" fillId="36" borderId="9" applyNumberFormat="0" applyProtection="0">
      <alignment horizontal="right" vertical="center"/>
    </xf>
    <xf numFmtId="4" fontId="36" fillId="36" borderId="9" applyNumberFormat="0" applyProtection="0">
      <alignment horizontal="right" vertical="center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4" fontId="40" fillId="36" borderId="9" applyNumberFormat="0" applyProtection="0">
      <alignment horizontal="right" vertical="center"/>
    </xf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8" fontId="17" fillId="0" borderId="14"/>
    <xf numFmtId="38" fontId="17" fillId="0" borderId="14"/>
    <xf numFmtId="38" fontId="17" fillId="0" borderId="14"/>
    <xf numFmtId="38" fontId="17" fillId="0" borderId="14"/>
    <xf numFmtId="38" fontId="17" fillId="0" borderId="14"/>
    <xf numFmtId="38" fontId="17" fillId="0" borderId="14"/>
    <xf numFmtId="38" fontId="17" fillId="0" borderId="14"/>
    <xf numFmtId="38" fontId="17" fillId="0" borderId="14"/>
    <xf numFmtId="38" fontId="21" fillId="0" borderId="12"/>
    <xf numFmtId="38" fontId="21" fillId="0" borderId="12"/>
    <xf numFmtId="38" fontId="21" fillId="0" borderId="12"/>
    <xf numFmtId="38" fontId="21" fillId="0" borderId="12"/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65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97" fontId="15" fillId="0" borderId="0">
      <alignment horizontal="left" wrapText="1"/>
    </xf>
    <xf numFmtId="197" fontId="15" fillId="0" borderId="0">
      <alignment horizontal="left" wrapText="1"/>
    </xf>
    <xf numFmtId="197" fontId="15" fillId="0" borderId="0">
      <alignment horizontal="left" wrapText="1"/>
    </xf>
    <xf numFmtId="0" fontId="15" fillId="0" borderId="0">
      <alignment horizontal="left" wrapText="1"/>
    </xf>
    <xf numFmtId="192" fontId="15" fillId="0" borderId="0">
      <alignment horizontal="left" wrapText="1"/>
    </xf>
    <xf numFmtId="193" fontId="15" fillId="0" borderId="0">
      <alignment horizontal="left" wrapText="1"/>
    </xf>
    <xf numFmtId="192" fontId="15" fillId="0" borderId="0">
      <alignment horizontal="left" wrapText="1"/>
    </xf>
    <xf numFmtId="192" fontId="15" fillId="0" borderId="0">
      <alignment horizontal="left" wrapText="1"/>
    </xf>
    <xf numFmtId="165" fontId="15" fillId="0" borderId="0">
      <alignment horizontal="left" wrapText="1"/>
    </xf>
    <xf numFmtId="193" fontId="15" fillId="0" borderId="0">
      <alignment horizontal="left" wrapText="1"/>
    </xf>
    <xf numFmtId="0" fontId="15" fillId="0" borderId="0" applyNumberFormat="0" applyBorder="0" applyAlignment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5" fillId="0" borderId="0"/>
    <xf numFmtId="0" fontId="126" fillId="84" borderId="0"/>
    <xf numFmtId="0" fontId="22" fillId="20" borderId="0">
      <alignment horizontal="left" wrapText="1"/>
    </xf>
    <xf numFmtId="0" fontId="30" fillId="0" borderId="41" applyNumberFormat="0" applyFill="0" applyAlignment="0" applyProtection="0"/>
    <xf numFmtId="0" fontId="78" fillId="0" borderId="55" applyNumberFormat="0" applyFill="0" applyAlignment="0" applyProtection="0"/>
    <xf numFmtId="0" fontId="78" fillId="0" borderId="55" applyNumberFormat="0" applyFill="0" applyAlignment="0" applyProtection="0"/>
    <xf numFmtId="0" fontId="78" fillId="0" borderId="55" applyNumberFormat="0" applyFill="0" applyAlignment="0" applyProtection="0"/>
    <xf numFmtId="0" fontId="78" fillId="0" borderId="55" applyNumberFormat="0" applyFill="0" applyAlignment="0" applyProtection="0"/>
    <xf numFmtId="0" fontId="78" fillId="0" borderId="55" applyNumberFormat="0" applyFill="0" applyAlignment="0" applyProtection="0"/>
    <xf numFmtId="0" fontId="78" fillId="0" borderId="55" applyNumberFormat="0" applyFill="0" applyAlignment="0" applyProtection="0"/>
    <xf numFmtId="0" fontId="78" fillId="0" borderId="55" applyNumberFormat="0" applyFill="0" applyAlignment="0" applyProtection="0"/>
    <xf numFmtId="0" fontId="41" fillId="0" borderId="56" applyNumberFormat="0" applyFont="0" applyFill="0" applyAlignment="0" applyProtection="0"/>
    <xf numFmtId="0" fontId="41" fillId="0" borderId="56" applyNumberFormat="0" applyFont="0" applyFill="0" applyAlignment="0" applyProtection="0"/>
    <xf numFmtId="0" fontId="41" fillId="0" borderId="56" applyNumberFormat="0" applyFont="0" applyFill="0" applyAlignment="0" applyProtection="0"/>
    <xf numFmtId="0" fontId="43" fillId="0" borderId="15"/>
    <xf numFmtId="0" fontId="9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202" fontId="15" fillId="0" borderId="0" applyFont="0" applyFill="0" applyBorder="0" applyAlignment="0" applyProtection="0"/>
    <xf numFmtId="0" fontId="21" fillId="83" borderId="57" applyBorder="0"/>
    <xf numFmtId="0" fontId="17" fillId="86" borderId="4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43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44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5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8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77" borderId="0" applyNumberFormat="0" applyBorder="0" applyAlignment="0" applyProtection="0"/>
    <xf numFmtId="0" fontId="4" fillId="77" borderId="0" applyNumberFormat="0" applyBorder="0" applyAlignment="0" applyProtection="0"/>
    <xf numFmtId="0" fontId="4" fillId="77" borderId="0" applyNumberFormat="0" applyBorder="0" applyAlignment="0" applyProtection="0"/>
    <xf numFmtId="0" fontId="4" fillId="77" borderId="0" applyNumberFormat="0" applyBorder="0" applyAlignment="0" applyProtection="0"/>
    <xf numFmtId="0" fontId="4" fillId="77" borderId="0" applyNumberFormat="0" applyBorder="0" applyAlignment="0" applyProtection="0"/>
    <xf numFmtId="0" fontId="4" fillId="77" borderId="0" applyNumberFormat="0" applyBorder="0" applyAlignment="0" applyProtection="0"/>
    <xf numFmtId="0" fontId="4" fillId="77" borderId="0" applyNumberFormat="0" applyBorder="0" applyAlignment="0" applyProtection="0"/>
    <xf numFmtId="0" fontId="4" fillId="77" borderId="0" applyNumberFormat="0" applyBorder="0" applyAlignment="0" applyProtection="0"/>
    <xf numFmtId="0" fontId="4" fillId="77" borderId="0" applyNumberFormat="0" applyBorder="0" applyAlignment="0" applyProtection="0"/>
    <xf numFmtId="0" fontId="4" fillId="77" borderId="0" applyNumberFormat="0" applyBorder="0" applyAlignment="0" applyProtection="0"/>
    <xf numFmtId="0" fontId="4" fillId="77" borderId="0" applyNumberFormat="0" applyBorder="0" applyAlignment="0" applyProtection="0"/>
    <xf numFmtId="0" fontId="4" fillId="51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2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53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54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131" fillId="0" borderId="0"/>
    <xf numFmtId="0" fontId="132" fillId="0" borderId="0"/>
    <xf numFmtId="0" fontId="133" fillId="0" borderId="0"/>
    <xf numFmtId="44" fontId="1" fillId="0" borderId="0" applyFont="0" applyFill="0" applyBorder="0" applyAlignment="0" applyProtection="0"/>
    <xf numFmtId="0" fontId="1" fillId="0" borderId="0"/>
    <xf numFmtId="174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0" fontId="15" fillId="0" borderId="0">
      <alignment horizontal="left" wrapText="1"/>
    </xf>
    <xf numFmtId="166" fontId="15" fillId="0" borderId="0">
      <alignment horizontal="left" wrapText="1"/>
    </xf>
    <xf numFmtId="0" fontId="15" fillId="0" borderId="0">
      <alignment horizontal="left" wrapText="1"/>
    </xf>
    <xf numFmtId="0" fontId="15" fillId="0" borderId="0">
      <alignment horizontal="left" wrapText="1"/>
    </xf>
    <xf numFmtId="0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0" fontId="2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0" fontId="25" fillId="0" borderId="0"/>
    <xf numFmtId="0" fontId="2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0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2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0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8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0" fontId="25" fillId="0" borderId="0"/>
    <xf numFmtId="0" fontId="25" fillId="0" borderId="0"/>
    <xf numFmtId="174" fontId="15" fillId="0" borderId="0">
      <alignment horizontal="left" wrapText="1"/>
    </xf>
    <xf numFmtId="0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8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25" fillId="0" borderId="0"/>
    <xf numFmtId="0" fontId="136" fillId="0" borderId="63"/>
    <xf numFmtId="0" fontId="137" fillId="0" borderId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1" fillId="63" borderId="0" applyNumberFormat="0" applyBorder="0" applyAlignment="0" applyProtection="0"/>
    <xf numFmtId="0" fontId="27" fillId="57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1" fillId="64" borderId="0" applyNumberFormat="0" applyBorder="0" applyAlignment="0" applyProtection="0"/>
    <xf numFmtId="0" fontId="27" fillId="58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1" fillId="2" borderId="0" applyNumberFormat="0" applyBorder="0" applyAlignment="0" applyProtection="0"/>
    <xf numFmtId="0" fontId="27" fillId="5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1" fillId="62" borderId="0" applyNumberFormat="0" applyBorder="0" applyAlignment="0" applyProtection="0"/>
    <xf numFmtId="0" fontId="27" fillId="60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1" fillId="2" borderId="0" applyNumberFormat="0" applyBorder="0" applyAlignment="0" applyProtection="0"/>
    <xf numFmtId="0" fontId="27" fillId="6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1" fillId="61" borderId="0" applyNumberFormat="0" applyBorder="0" applyAlignment="0" applyProtection="0"/>
    <xf numFmtId="0" fontId="27" fillId="63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1" fillId="77" borderId="0" applyNumberFormat="0" applyBorder="0" applyAlignment="0" applyProtection="0"/>
    <xf numFmtId="0" fontId="27" fillId="65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1" fillId="58" borderId="0" applyNumberFormat="0" applyBorder="0" applyAlignment="0" applyProtection="0"/>
    <xf numFmtId="0" fontId="27" fillId="6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1" fillId="61" borderId="0" applyNumberFormat="0" applyBorder="0" applyAlignment="0" applyProtection="0"/>
    <xf numFmtId="0" fontId="27" fillId="63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1" fillId="2" borderId="0" applyNumberFormat="0" applyBorder="0" applyAlignment="0" applyProtection="0"/>
    <xf numFmtId="0" fontId="27" fillId="6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1" borderId="0" applyNumberFormat="0" applyBorder="0" applyAlignment="0" applyProtection="0"/>
    <xf numFmtId="0" fontId="104" fillId="61" borderId="0" applyNumberFormat="0" applyBorder="0" applyAlignment="0" applyProtection="0"/>
    <xf numFmtId="0" fontId="104" fillId="61" borderId="0" applyNumberFormat="0" applyBorder="0" applyAlignment="0" applyProtection="0"/>
    <xf numFmtId="0" fontId="28" fillId="67" borderId="0" applyNumberFormat="0" applyBorder="0" applyAlignment="0" applyProtection="0"/>
    <xf numFmtId="0" fontId="28" fillId="64" borderId="0" applyNumberFormat="0" applyBorder="0" applyAlignment="0" applyProtection="0"/>
    <xf numFmtId="0" fontId="28" fillId="64" borderId="0" applyNumberFormat="0" applyBorder="0" applyAlignment="0" applyProtection="0"/>
    <xf numFmtId="0" fontId="28" fillId="74" borderId="0" applyNumberFormat="0" applyBorder="0" applyAlignment="0" applyProtection="0"/>
    <xf numFmtId="0" fontId="104" fillId="74" borderId="0" applyNumberFormat="0" applyBorder="0" applyAlignment="0" applyProtection="0"/>
    <xf numFmtId="0" fontId="104" fillId="74" borderId="0" applyNumberFormat="0" applyBorder="0" applyAlignment="0" applyProtection="0"/>
    <xf numFmtId="0" fontId="28" fillId="64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6" borderId="0" applyNumberFormat="0" applyBorder="0" applyAlignment="0" applyProtection="0"/>
    <xf numFmtId="0" fontId="104" fillId="66" borderId="0" applyNumberFormat="0" applyBorder="0" applyAlignment="0" applyProtection="0"/>
    <xf numFmtId="0" fontId="104" fillId="66" borderId="0" applyNumberFormat="0" applyBorder="0" applyAlignment="0" applyProtection="0"/>
    <xf numFmtId="0" fontId="28" fillId="65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58" borderId="0" applyNumberFormat="0" applyBorder="0" applyAlignment="0" applyProtection="0"/>
    <xf numFmtId="0" fontId="104" fillId="58" borderId="0" applyNumberFormat="0" applyBorder="0" applyAlignment="0" applyProtection="0"/>
    <xf numFmtId="0" fontId="104" fillId="58" borderId="0" applyNumberFormat="0" applyBorder="0" applyAlignment="0" applyProtection="0"/>
    <xf numFmtId="0" fontId="28" fillId="68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1" borderId="0" applyNumberFormat="0" applyBorder="0" applyAlignment="0" applyProtection="0"/>
    <xf numFmtId="0" fontId="104" fillId="61" borderId="0" applyNumberFormat="0" applyBorder="0" applyAlignment="0" applyProtection="0"/>
    <xf numFmtId="0" fontId="104" fillId="61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64" borderId="0" applyNumberFormat="0" applyBorder="0" applyAlignment="0" applyProtection="0"/>
    <xf numFmtId="0" fontId="104" fillId="64" borderId="0" applyNumberFormat="0" applyBorder="0" applyAlignment="0" applyProtection="0"/>
    <xf numFmtId="0" fontId="104" fillId="64" borderId="0" applyNumberFormat="0" applyBorder="0" applyAlignment="0" applyProtection="0"/>
    <xf numFmtId="0" fontId="28" fillId="70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79" fillId="58" borderId="0" applyNumberFormat="0" applyBorder="0" applyAlignment="0" applyProtection="0"/>
    <xf numFmtId="0" fontId="79" fillId="58" borderId="0" applyNumberFormat="0" applyBorder="0" applyAlignment="0" applyProtection="0"/>
    <xf numFmtId="0" fontId="79" fillId="60" borderId="0" applyNumberFormat="0" applyBorder="0" applyAlignment="0" applyProtection="0"/>
    <xf numFmtId="0" fontId="98" fillId="60" borderId="0" applyNumberFormat="0" applyBorder="0" applyAlignment="0" applyProtection="0"/>
    <xf numFmtId="0" fontId="98" fillId="60" borderId="0" applyNumberFormat="0" applyBorder="0" applyAlignment="0" applyProtection="0"/>
    <xf numFmtId="0" fontId="27" fillId="0" borderId="0"/>
    <xf numFmtId="0" fontId="137" fillId="0" borderId="63"/>
    <xf numFmtId="180" fontId="34" fillId="0" borderId="0" applyFill="0" applyBorder="0" applyAlignment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0" fillId="75" borderId="64" applyNumberFormat="0" applyAlignment="0" applyProtection="0"/>
    <xf numFmtId="41" fontId="15" fillId="20" borderId="0"/>
    <xf numFmtId="0" fontId="27" fillId="0" borderId="0"/>
    <xf numFmtId="41" fontId="15" fillId="20" borderId="0"/>
    <xf numFmtId="0" fontId="27" fillId="0" borderId="0"/>
    <xf numFmtId="0" fontId="105" fillId="14" borderId="33" applyNumberFormat="0" applyAlignment="0" applyProtection="0"/>
    <xf numFmtId="0" fontId="77" fillId="56" borderId="33" applyNumberForma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1" fillId="76" borderId="36" applyNumberFormat="0" applyAlignment="0" applyProtection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1" fillId="76" borderId="36" applyNumberFormat="0" applyAlignment="0" applyProtection="0"/>
    <xf numFmtId="0" fontId="27" fillId="0" borderId="0"/>
    <xf numFmtId="0" fontId="27" fillId="0" borderId="0"/>
    <xf numFmtId="41" fontId="15" fillId="15" borderId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202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91" fillId="0" borderId="0" applyFont="0" applyFill="0" applyBorder="0" applyAlignment="0" applyProtection="0"/>
    <xf numFmtId="203" fontId="15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19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43" fontId="15" fillId="0" borderId="0" applyFont="0" applyFill="0" applyBorder="0" applyAlignment="0" applyProtection="0"/>
    <xf numFmtId="0" fontId="27" fillId="0" borderId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2" fillId="0" borderId="0"/>
    <xf numFmtId="0" fontId="125" fillId="0" borderId="0"/>
    <xf numFmtId="0" fontId="125" fillId="0" borderId="0"/>
    <xf numFmtId="0" fontId="43" fillId="0" borderId="0"/>
    <xf numFmtId="0" fontId="138" fillId="0" borderId="0"/>
    <xf numFmtId="0" fontId="43" fillId="0" borderId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82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82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73" fillId="0" borderId="0" applyFill="0" applyBorder="0" applyAlignment="0" applyProtection="0"/>
    <xf numFmtId="0" fontId="43" fillId="0" borderId="0"/>
    <xf numFmtId="0" fontId="138" fillId="0" borderId="0"/>
    <xf numFmtId="0" fontId="125" fillId="0" borderId="0"/>
    <xf numFmtId="0" fontId="43" fillId="0" borderId="0"/>
    <xf numFmtId="0" fontId="45" fillId="0" borderId="0" applyNumberFormat="0" applyAlignment="0">
      <alignment horizontal="left"/>
    </xf>
    <xf numFmtId="0" fontId="46" fillId="0" borderId="0" applyNumberFormat="0" applyAlignment="0"/>
    <xf numFmtId="0" fontId="42" fillId="0" borderId="0"/>
    <xf numFmtId="0" fontId="43" fillId="0" borderId="0"/>
    <xf numFmtId="0" fontId="138" fillId="0" borderId="0"/>
    <xf numFmtId="0" fontId="125" fillId="0" borderId="0"/>
    <xf numFmtId="0" fontId="43" fillId="0" borderId="0"/>
    <xf numFmtId="0" fontId="42" fillId="0" borderId="0"/>
    <xf numFmtId="0" fontId="43" fillId="0" borderId="0"/>
    <xf numFmtId="0" fontId="138" fillId="0" borderId="0"/>
    <xf numFmtId="0" fontId="43" fillId="0" borderId="0"/>
    <xf numFmtId="8" fontId="7" fillId="0" borderId="0" applyFont="0" applyFill="0" applyBorder="0" applyAlignment="0" applyProtection="0"/>
    <xf numFmtId="0" fontId="27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4" fontId="18" fillId="0" borderId="0">
      <alignment horizontal="left" wrapText="1"/>
    </xf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18" fillId="0" borderId="0">
      <alignment horizontal="left" wrapText="1"/>
    </xf>
    <xf numFmtId="8" fontId="42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91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204" fontId="109" fillId="0" borderId="0" applyFont="0" applyFill="0" applyBorder="0" applyAlignment="0" applyProtection="0"/>
    <xf numFmtId="182" fontId="15" fillId="0" borderId="0" applyFont="0" applyFill="0" applyBorder="0" applyAlignment="0" applyProtection="0"/>
    <xf numFmtId="5" fontId="73" fillId="0" borderId="0" applyFill="0" applyBorder="0" applyAlignment="0" applyProtection="0"/>
    <xf numFmtId="182" fontId="15" fillId="0" borderId="0" applyFont="0" applyFill="0" applyBorder="0" applyAlignment="0" applyProtection="0"/>
    <xf numFmtId="0" fontId="27" fillId="0" borderId="0"/>
    <xf numFmtId="204" fontId="73" fillId="0" borderId="0" applyFont="0" applyFill="0" applyBorder="0" applyAlignment="0" applyProtection="0"/>
    <xf numFmtId="5" fontId="73" fillId="0" borderId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182" fontId="15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82" fillId="0" borderId="0" applyFont="0" applyFill="0" applyBorder="0" applyAlignment="0" applyProtection="0"/>
    <xf numFmtId="183" fontId="73" fillId="0" borderId="0" applyFill="0" applyBorder="0" applyAlignment="0" applyProtection="0"/>
    <xf numFmtId="0" fontId="41" fillId="0" borderId="0" applyFont="0" applyFill="0" applyBorder="0" applyAlignment="0" applyProtection="0"/>
    <xf numFmtId="0" fontId="15" fillId="0" borderId="0" applyFont="0" applyFill="0" applyBorder="0" applyAlignment="0" applyProtection="0"/>
    <xf numFmtId="183" fontId="73" fillId="0" borderId="0" applyFill="0" applyBorder="0" applyAlignment="0" applyProtection="0"/>
    <xf numFmtId="0" fontId="137" fillId="0" borderId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174" fontId="15" fillId="0" borderId="0"/>
    <xf numFmtId="0" fontId="27" fillId="0" borderId="0"/>
    <xf numFmtId="174" fontId="15" fillId="0" borderId="0"/>
    <xf numFmtId="0" fontId="27" fillId="0" borderId="0"/>
    <xf numFmtId="174" fontId="15" fillId="0" borderId="0"/>
    <xf numFmtId="0" fontId="27" fillId="0" borderId="0"/>
    <xf numFmtId="194" fontId="15" fillId="0" borderId="0" applyFont="0" applyFill="0" applyBorder="0" applyAlignment="0" applyProtection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3" fillId="0" borderId="0" applyNumberFormat="0" applyFill="0" applyBorder="0" applyAlignment="0" applyProtection="0"/>
    <xf numFmtId="0" fontId="27" fillId="0" borderId="0"/>
    <xf numFmtId="0" fontId="27" fillId="0" borderId="0"/>
    <xf numFmtId="0" fontId="83" fillId="0" borderId="0" applyNumberFormat="0" applyFill="0" applyBorder="0" applyAlignment="0" applyProtection="0"/>
    <xf numFmtId="0" fontId="27" fillId="0" borderId="0"/>
    <xf numFmtId="0" fontId="27" fillId="0" borderId="0"/>
    <xf numFmtId="2" fontId="73" fillId="0" borderId="0" applyFont="0" applyFill="0" applyBorder="0" applyAlignment="0" applyProtection="0"/>
    <xf numFmtId="2" fontId="73" fillId="0" borderId="0" applyFont="0" applyFill="0" applyBorder="0" applyAlignment="0" applyProtection="0"/>
    <xf numFmtId="2" fontId="73" fillId="0" borderId="0" applyFill="0" applyBorder="0" applyAlignment="0" applyProtection="0"/>
    <xf numFmtId="2" fontId="41" fillId="0" borderId="0" applyFont="0" applyFill="0" applyBorder="0" applyAlignment="0" applyProtection="0"/>
    <xf numFmtId="0" fontId="42" fillId="0" borderId="0"/>
    <xf numFmtId="0" fontId="84" fillId="59" borderId="0" applyNumberFormat="0" applyBorder="0" applyAlignment="0" applyProtection="0"/>
    <xf numFmtId="0" fontId="27" fillId="0" borderId="0"/>
    <xf numFmtId="0" fontId="84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27" fillId="0" borderId="0"/>
    <xf numFmtId="0" fontId="27" fillId="0" borderId="0"/>
    <xf numFmtId="38" fontId="17" fillId="15" borderId="0" applyNumberFormat="0" applyBorder="0" applyAlignment="0" applyProtection="0"/>
    <xf numFmtId="0" fontId="27" fillId="0" borderId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0" fontId="17" fillId="15" borderId="0" applyNumberFormat="0" applyBorder="0" applyAlignment="0" applyProtection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0" fontId="139" fillId="0" borderId="63"/>
    <xf numFmtId="0" fontId="47" fillId="0" borderId="1" applyNumberFormat="0" applyAlignment="0" applyProtection="0">
      <alignment horizontal="lef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7" fillId="0" borderId="46">
      <alignment horizontal="left"/>
    </xf>
    <xf numFmtId="0" fontId="47" fillId="0" borderId="46">
      <alignment horizontal="left"/>
    </xf>
    <xf numFmtId="0" fontId="85" fillId="0" borderId="37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40" fillId="0" borderId="0" applyNumberFormat="0" applyFill="0" applyBorder="0" applyAlignment="0" applyProtection="0"/>
    <xf numFmtId="0" fontId="110" fillId="0" borderId="48" applyNumberFormat="0" applyFill="0" applyAlignment="0" applyProtection="0"/>
    <xf numFmtId="0" fontId="75" fillId="0" borderId="31" applyNumberFormat="0" applyFill="0" applyAlignment="0" applyProtection="0"/>
    <xf numFmtId="0" fontId="86" fillId="0" borderId="38" applyNumberFormat="0" applyFill="0" applyAlignment="0" applyProtection="0"/>
    <xf numFmtId="0" fontId="112" fillId="0" borderId="49" applyNumberFormat="0" applyFill="0" applyAlignment="0" applyProtection="0"/>
    <xf numFmtId="0" fontId="112" fillId="0" borderId="49" applyNumberFormat="0" applyFill="0" applyAlignment="0" applyProtection="0"/>
    <xf numFmtId="0" fontId="17" fillId="0" borderId="0" applyNumberFormat="0" applyFill="0" applyBorder="0" applyAlignment="0" applyProtection="0"/>
    <xf numFmtId="0" fontId="112" fillId="0" borderId="49" applyNumberFormat="0" applyFill="0" applyAlignment="0" applyProtection="0"/>
    <xf numFmtId="0" fontId="76" fillId="0" borderId="32" applyNumberFormat="0" applyFill="0" applyAlignment="0" applyProtection="0"/>
    <xf numFmtId="0" fontId="87" fillId="0" borderId="39" applyNumberFormat="0" applyFill="0" applyAlignment="0" applyProtection="0"/>
    <xf numFmtId="0" fontId="27" fillId="0" borderId="0"/>
    <xf numFmtId="0" fontId="114" fillId="0" borderId="50" applyNumberFormat="0" applyFill="0" applyAlignment="0" applyProtection="0"/>
    <xf numFmtId="0" fontId="114" fillId="0" borderId="50" applyNumberFormat="0" applyFill="0" applyAlignment="0" applyProtection="0"/>
    <xf numFmtId="0" fontId="114" fillId="0" borderId="50" applyNumberFormat="0" applyFill="0" applyAlignment="0" applyProtection="0"/>
    <xf numFmtId="0" fontId="27" fillId="0" borderId="0"/>
    <xf numFmtId="0" fontId="87" fillId="0" borderId="0" applyNumberFormat="0" applyFill="0" applyBorder="0" applyAlignment="0" applyProtection="0"/>
    <xf numFmtId="0" fontId="27" fillId="0" borderId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/>
    <xf numFmtId="38" fontId="21" fillId="0" borderId="0"/>
    <xf numFmtId="0" fontId="21" fillId="0" borderId="0"/>
    <xf numFmtId="0" fontId="21" fillId="0" borderId="0"/>
    <xf numFmtId="0" fontId="21" fillId="0" borderId="0"/>
    <xf numFmtId="38" fontId="21" fillId="0" borderId="0"/>
    <xf numFmtId="38" fontId="21" fillId="0" borderId="0"/>
    <xf numFmtId="38" fontId="21" fillId="0" borderId="0"/>
    <xf numFmtId="40" fontId="21" fillId="0" borderId="0"/>
    <xf numFmtId="0" fontId="21" fillId="0" borderId="0"/>
    <xf numFmtId="0" fontId="21" fillId="0" borderId="0"/>
    <xf numFmtId="0" fontId="21" fillId="0" borderId="0"/>
    <xf numFmtId="40" fontId="21" fillId="0" borderId="0"/>
    <xf numFmtId="40" fontId="21" fillId="0" borderId="0"/>
    <xf numFmtId="4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1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8" fillId="62" borderId="65" applyNumberFormat="0" applyAlignment="0" applyProtection="0"/>
    <xf numFmtId="0" fontId="88" fillId="62" borderId="65" applyNumberForma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88" fillId="62" borderId="65" applyNumberForma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8" fillId="62" borderId="65" applyNumberFormat="0" applyAlignment="0" applyProtection="0"/>
    <xf numFmtId="0" fontId="15" fillId="0" borderId="0"/>
    <xf numFmtId="0" fontId="15" fillId="0" borderId="0"/>
    <xf numFmtId="0" fontId="15" fillId="0" borderId="0"/>
    <xf numFmtId="0" fontId="88" fillId="62" borderId="65" applyNumberForma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41" fontId="48" fillId="21" borderId="5">
      <alignment horizontal="left"/>
      <protection locked="0"/>
    </xf>
    <xf numFmtId="10" fontId="48" fillId="21" borderId="5">
      <alignment horizontal="right"/>
      <protection locked="0"/>
    </xf>
    <xf numFmtId="0" fontId="139" fillId="0" borderId="52"/>
    <xf numFmtId="0" fontId="17" fillId="15" borderId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0" fontId="89" fillId="0" borderId="40" applyNumberFormat="0" applyFill="0" applyAlignment="0" applyProtection="0"/>
    <xf numFmtId="0" fontId="27" fillId="0" borderId="0"/>
    <xf numFmtId="0" fontId="94" fillId="0" borderId="51" applyNumberFormat="0" applyFill="0" applyAlignment="0" applyProtection="0"/>
    <xf numFmtId="0" fontId="94" fillId="0" borderId="51" applyNumberFormat="0" applyFill="0" applyAlignment="0" applyProtection="0"/>
    <xf numFmtId="0" fontId="94" fillId="0" borderId="51" applyNumberFormat="0" applyFill="0" applyAlignment="0" applyProtection="0"/>
    <xf numFmtId="0" fontId="27" fillId="0" borderId="0"/>
    <xf numFmtId="20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90" fillId="77" borderId="0" applyNumberFormat="0" applyBorder="0" applyAlignment="0" applyProtection="0"/>
    <xf numFmtId="0" fontId="27" fillId="0" borderId="0"/>
    <xf numFmtId="0" fontId="119" fillId="77" borderId="0" applyNumberFormat="0" applyBorder="0" applyAlignment="0" applyProtection="0"/>
    <xf numFmtId="0" fontId="120" fillId="78" borderId="0" applyNumberFormat="0" applyBorder="0" applyAlignment="0" applyProtection="0"/>
    <xf numFmtId="0" fontId="120" fillId="78" borderId="0" applyNumberFormat="0" applyBorder="0" applyAlignment="0" applyProtection="0"/>
    <xf numFmtId="0" fontId="27" fillId="0" borderId="0"/>
    <xf numFmtId="37" fontId="50" fillId="0" borderId="0"/>
    <xf numFmtId="0" fontId="1" fillId="0" borderId="0"/>
    <xf numFmtId="195" fontId="15" fillId="0" borderId="0"/>
    <xf numFmtId="195" fontId="15" fillId="0" borderId="0"/>
    <xf numFmtId="195" fontId="15" fillId="0" borderId="0"/>
    <xf numFmtId="0" fontId="143" fillId="0" borderId="0"/>
    <xf numFmtId="0" fontId="1" fillId="0" borderId="0"/>
    <xf numFmtId="0" fontId="15" fillId="0" borderId="0"/>
    <xf numFmtId="0" fontId="143" fillId="0" borderId="0"/>
    <xf numFmtId="173" fontId="18" fillId="0" borderId="0"/>
    <xf numFmtId="0" fontId="1" fillId="0" borderId="0"/>
    <xf numFmtId="0" fontId="143" fillId="0" borderId="0"/>
    <xf numFmtId="0" fontId="143" fillId="0" borderId="0"/>
    <xf numFmtId="206" fontId="15" fillId="0" borderId="0"/>
    <xf numFmtId="0" fontId="143" fillId="0" borderId="0"/>
    <xf numFmtId="179" fontId="15" fillId="0" borderId="0">
      <alignment horizontal="left" wrapText="1"/>
    </xf>
    <xf numFmtId="0" fontId="143" fillId="0" borderId="0"/>
    <xf numFmtId="0" fontId="1" fillId="0" borderId="0"/>
    <xf numFmtId="0" fontId="143" fillId="0" borderId="0"/>
    <xf numFmtId="0" fontId="143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37" fontId="15" fillId="0" borderId="0" applyFill="0" applyBorder="0" applyAlignment="0" applyProtection="0"/>
    <xf numFmtId="37" fontId="15" fillId="0" borderId="0" applyFill="0" applyBorder="0" applyAlignment="0" applyProtection="0"/>
    <xf numFmtId="174" fontId="1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74" fontId="15" fillId="0" borderId="0">
      <alignment horizontal="left" wrapText="1"/>
    </xf>
    <xf numFmtId="0" fontId="1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27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95" fontId="18" fillId="0" borderId="0">
      <alignment horizontal="left" wrapText="1"/>
    </xf>
    <xf numFmtId="0" fontId="27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95" fontId="18" fillId="0" borderId="0">
      <alignment horizontal="left" wrapText="1"/>
    </xf>
    <xf numFmtId="0" fontId="27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37" fontId="15" fillId="0" borderId="0"/>
    <xf numFmtId="0" fontId="27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43" fillId="0" borderId="0"/>
    <xf numFmtId="195" fontId="18" fillId="0" borderId="0">
      <alignment horizontal="left" wrapText="1"/>
    </xf>
    <xf numFmtId="0" fontId="27" fillId="0" borderId="0"/>
    <xf numFmtId="0" fontId="143" fillId="0" borderId="0"/>
    <xf numFmtId="195" fontId="18" fillId="0" borderId="0">
      <alignment horizontal="left" wrapText="1"/>
    </xf>
    <xf numFmtId="0" fontId="1" fillId="0" borderId="0"/>
    <xf numFmtId="0" fontId="143" fillId="0" borderId="0"/>
    <xf numFmtId="195" fontId="18" fillId="0" borderId="0">
      <alignment horizontal="left" wrapText="1"/>
    </xf>
    <xf numFmtId="0" fontId="143" fillId="0" borderId="0"/>
    <xf numFmtId="195" fontId="18" fillId="0" borderId="0">
      <alignment horizontal="left" wrapText="1"/>
    </xf>
    <xf numFmtId="0" fontId="15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43" fillId="0" borderId="0"/>
    <xf numFmtId="0" fontId="1" fillId="0" borderId="0"/>
    <xf numFmtId="0" fontId="143" fillId="0" borderId="0"/>
    <xf numFmtId="0" fontId="143" fillId="0" borderId="0"/>
    <xf numFmtId="0" fontId="1" fillId="0" borderId="0"/>
    <xf numFmtId="0" fontId="15" fillId="0" borderId="0"/>
    <xf numFmtId="0" fontId="144" fillId="0" borderId="0"/>
    <xf numFmtId="0" fontId="1" fillId="0" borderId="0"/>
    <xf numFmtId="0" fontId="143" fillId="0" borderId="0"/>
    <xf numFmtId="0" fontId="1" fillId="0" borderId="0"/>
    <xf numFmtId="0" fontId="143" fillId="0" borderId="0"/>
    <xf numFmtId="0" fontId="143" fillId="0" borderId="0"/>
    <xf numFmtId="0" fontId="1" fillId="0" borderId="0"/>
    <xf numFmtId="0" fontId="143" fillId="0" borderId="0"/>
    <xf numFmtId="0" fontId="1" fillId="0" borderId="0"/>
    <xf numFmtId="0" fontId="143" fillId="0" borderId="0"/>
    <xf numFmtId="0" fontId="143" fillId="0" borderId="0"/>
    <xf numFmtId="0" fontId="1" fillId="0" borderId="0"/>
    <xf numFmtId="0" fontId="143" fillId="0" borderId="0"/>
    <xf numFmtId="0" fontId="1" fillId="0" borderId="0"/>
    <xf numFmtId="0" fontId="143" fillId="0" borderId="0"/>
    <xf numFmtId="0" fontId="1" fillId="0" borderId="0"/>
    <xf numFmtId="0" fontId="27" fillId="0" borderId="0"/>
    <xf numFmtId="0" fontId="15" fillId="0" borderId="0"/>
    <xf numFmtId="0" fontId="143" fillId="0" borderId="0"/>
    <xf numFmtId="0" fontId="143" fillId="0" borderId="0"/>
    <xf numFmtId="0" fontId="14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6" fontId="15" fillId="0" borderId="0">
      <alignment horizontal="left" wrapText="1"/>
    </xf>
    <xf numFmtId="0" fontId="1" fillId="0" borderId="0"/>
    <xf numFmtId="0" fontId="1" fillId="0" borderId="0"/>
    <xf numFmtId="0" fontId="27" fillId="0" borderId="0"/>
    <xf numFmtId="0" fontId="143" fillId="0" borderId="0"/>
    <xf numFmtId="0" fontId="1" fillId="0" borderId="0"/>
    <xf numFmtId="0" fontId="143" fillId="0" borderId="0"/>
    <xf numFmtId="0" fontId="143" fillId="0" borderId="0"/>
    <xf numFmtId="0" fontId="1" fillId="0" borderId="0"/>
    <xf numFmtId="0" fontId="143" fillId="0" borderId="0"/>
    <xf numFmtId="0" fontId="15" fillId="0" borderId="0"/>
    <xf numFmtId="0" fontId="15" fillId="0" borderId="0"/>
    <xf numFmtId="0" fontId="18" fillId="0" borderId="0"/>
    <xf numFmtId="207" fontId="18" fillId="0" borderId="0">
      <alignment horizontal="left" wrapText="1"/>
    </xf>
    <xf numFmtId="166" fontId="18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97" fontId="15" fillId="0" borderId="0">
      <alignment horizontal="left" wrapText="1"/>
    </xf>
    <xf numFmtId="0" fontId="143" fillId="0" borderId="0"/>
    <xf numFmtId="170" fontId="15" fillId="0" borderId="0">
      <alignment horizontal="left" wrapText="1"/>
    </xf>
    <xf numFmtId="0" fontId="143" fillId="0" borderId="0"/>
    <xf numFmtId="170" fontId="15" fillId="0" borderId="0">
      <alignment horizontal="left" wrapText="1"/>
    </xf>
    <xf numFmtId="0" fontId="143" fillId="0" borderId="0"/>
    <xf numFmtId="0" fontId="27" fillId="0" borderId="0"/>
    <xf numFmtId="0" fontId="143" fillId="0" borderId="0"/>
    <xf numFmtId="170" fontId="15" fillId="0" borderId="0">
      <alignment horizontal="left" wrapText="1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174" fontId="18" fillId="0" borderId="0">
      <alignment horizontal="left" wrapText="1"/>
    </xf>
    <xf numFmtId="0" fontId="1" fillId="0" borderId="0"/>
    <xf numFmtId="174" fontId="15" fillId="0" borderId="0">
      <alignment horizontal="left" wrapText="1"/>
    </xf>
    <xf numFmtId="0" fontId="15" fillId="0" borderId="0"/>
    <xf numFmtId="0" fontId="51" fillId="0" borderId="0"/>
    <xf numFmtId="0" fontId="1" fillId="0" borderId="0"/>
    <xf numFmtId="0" fontId="1" fillId="0" borderId="0"/>
    <xf numFmtId="166" fontId="18" fillId="0" borderId="0">
      <alignment horizontal="left" wrapText="1"/>
    </xf>
    <xf numFmtId="0" fontId="15" fillId="0" borderId="0"/>
    <xf numFmtId="208" fontId="15" fillId="0" borderId="0">
      <alignment horizontal="left" wrapText="1"/>
    </xf>
    <xf numFmtId="0" fontId="15" fillId="0" borderId="0"/>
    <xf numFmtId="0" fontId="1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1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5" fillId="0" borderId="0"/>
    <xf numFmtId="0" fontId="15" fillId="0" borderId="0"/>
    <xf numFmtId="0" fontId="1" fillId="0" borderId="0"/>
    <xf numFmtId="0" fontId="1" fillId="0" borderId="0"/>
    <xf numFmtId="174" fontId="15" fillId="0" borderId="0">
      <alignment horizontal="left" wrapText="1"/>
    </xf>
    <xf numFmtId="174" fontId="18" fillId="0" borderId="0">
      <alignment horizontal="left" wrapText="1"/>
    </xf>
    <xf numFmtId="0" fontId="1" fillId="0" borderId="0"/>
    <xf numFmtId="0" fontId="1" fillId="0" borderId="0"/>
    <xf numFmtId="174" fontId="15" fillId="0" borderId="0">
      <alignment horizontal="left" wrapText="1"/>
    </xf>
    <xf numFmtId="0" fontId="1" fillId="0" borderId="0"/>
    <xf numFmtId="174" fontId="15" fillId="0" borderId="0">
      <alignment horizontal="left" wrapText="1"/>
    </xf>
    <xf numFmtId="0" fontId="1" fillId="0" borderId="0"/>
    <xf numFmtId="0" fontId="1" fillId="0" borderId="0"/>
    <xf numFmtId="0" fontId="144" fillId="0" borderId="0"/>
    <xf numFmtId="184" fontId="15" fillId="0" borderId="0">
      <alignment horizontal="left" wrapText="1"/>
    </xf>
    <xf numFmtId="0" fontId="1" fillId="0" borderId="0"/>
    <xf numFmtId="0" fontId="1" fillId="0" borderId="0"/>
    <xf numFmtId="174" fontId="18" fillId="0" borderId="0">
      <alignment horizontal="left" wrapText="1"/>
    </xf>
    <xf numFmtId="0" fontId="143" fillId="0" borderId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143" fillId="0" borderId="0"/>
    <xf numFmtId="0" fontId="143" fillId="0" borderId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143" fillId="0" borderId="0"/>
    <xf numFmtId="0" fontId="18" fillId="2" borderId="66" applyNumberFormat="0" applyFont="0" applyAlignment="0" applyProtection="0"/>
    <xf numFmtId="0" fontId="143" fillId="0" borderId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66" applyNumberFormat="0" applyFont="0" applyAlignment="0" applyProtection="0"/>
    <xf numFmtId="0" fontId="1" fillId="0" borderId="0"/>
    <xf numFmtId="0" fontId="27" fillId="2" borderId="66" applyNumberFormat="0" applyFont="0" applyAlignment="0" applyProtection="0"/>
    <xf numFmtId="0" fontId="143" fillId="0" borderId="0"/>
    <xf numFmtId="0" fontId="15" fillId="0" borderId="0"/>
    <xf numFmtId="0" fontId="143" fillId="0" borderId="0"/>
    <xf numFmtId="0" fontId="15" fillId="0" borderId="0"/>
    <xf numFmtId="0" fontId="15" fillId="0" borderId="0"/>
    <xf numFmtId="0" fontId="27" fillId="2" borderId="66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27" fillId="2" borderId="66" applyNumberFormat="0" applyFont="0" applyAlignment="0" applyProtection="0"/>
    <xf numFmtId="0" fontId="143" fillId="0" borderId="0"/>
    <xf numFmtId="0" fontId="143" fillId="0" borderId="0"/>
    <xf numFmtId="0" fontId="1" fillId="0" borderId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66" applyNumberFormat="0" applyFont="0" applyAlignment="0" applyProtection="0"/>
    <xf numFmtId="0" fontId="1" fillId="0" borderId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66" applyNumberFormat="0" applyFont="0" applyAlignment="0" applyProtection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66" applyNumberFormat="0" applyFont="0" applyAlignment="0" applyProtection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66" applyNumberFormat="0" applyFont="0" applyAlignment="0" applyProtection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66" applyNumberFormat="0" applyFont="0" applyAlignment="0" applyProtection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66" applyNumberFormat="0" applyFont="0" applyAlignment="0" applyProtection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66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92" fillId="75" borderId="67" applyNumberFormat="0" applyAlignment="0" applyProtection="0"/>
    <xf numFmtId="0" fontId="143" fillId="0" borderId="0"/>
    <xf numFmtId="0" fontId="92" fillId="75" borderId="67" applyNumberFormat="0" applyAlignment="0" applyProtection="0"/>
    <xf numFmtId="0" fontId="143" fillId="0" borderId="0"/>
    <xf numFmtId="0" fontId="15" fillId="0" borderId="0"/>
    <xf numFmtId="0" fontId="15" fillId="0" borderId="0"/>
    <xf numFmtId="0" fontId="15" fillId="0" borderId="0"/>
    <xf numFmtId="0" fontId="14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2" fillId="14" borderId="67" applyNumberFormat="0" applyAlignment="0" applyProtection="0"/>
    <xf numFmtId="0" fontId="143" fillId="0" borderId="0"/>
    <xf numFmtId="0" fontId="100" fillId="14" borderId="42" applyNumberFormat="0" applyAlignment="0" applyProtection="0"/>
    <xf numFmtId="0" fontId="100" fillId="14" borderId="42" applyNumberFormat="0" applyAlignment="0" applyProtection="0"/>
    <xf numFmtId="0" fontId="143" fillId="0" borderId="0"/>
    <xf numFmtId="0" fontId="1" fillId="0" borderId="0"/>
    <xf numFmtId="0" fontId="143" fillId="0" borderId="0"/>
    <xf numFmtId="0" fontId="42" fillId="0" borderId="0"/>
    <xf numFmtId="0" fontId="143" fillId="0" borderId="0"/>
    <xf numFmtId="0" fontId="1" fillId="0" borderId="0"/>
    <xf numFmtId="0" fontId="125" fillId="0" borderId="0"/>
    <xf numFmtId="0" fontId="143" fillId="0" borderId="0"/>
    <xf numFmtId="0" fontId="125" fillId="0" borderId="0"/>
    <xf numFmtId="0" fontId="43" fillId="0" borderId="0"/>
    <xf numFmtId="0" fontId="138" fillId="0" borderId="0"/>
    <xf numFmtId="0" fontId="125" fillId="0" borderId="0"/>
    <xf numFmtId="0" fontId="43" fillId="0" borderId="0"/>
    <xf numFmtId="10" fontId="15" fillId="0" borderId="0" applyFont="0" applyFill="0" applyBorder="0" applyAlignment="0" applyProtection="0"/>
    <xf numFmtId="0" fontId="143" fillId="0" borderId="0"/>
    <xf numFmtId="10" fontId="15" fillId="0" borderId="0" applyFont="0" applyFill="0" applyBorder="0" applyAlignment="0" applyProtection="0"/>
    <xf numFmtId="0" fontId="143" fillId="0" borderId="0"/>
    <xf numFmtId="0" fontId="1" fillId="0" borderId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3" fillId="0" borderId="0"/>
    <xf numFmtId="0" fontId="1" fillId="0" borderId="0"/>
    <xf numFmtId="0" fontId="143" fillId="0" borderId="0"/>
    <xf numFmtId="9" fontId="15" fillId="0" borderId="0" applyFont="0" applyFill="0" applyBorder="0" applyAlignment="0" applyProtection="0"/>
    <xf numFmtId="0" fontId="143" fillId="0" borderId="0"/>
    <xf numFmtId="0" fontId="143" fillId="0" borderId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43" fillId="0" borderId="0"/>
    <xf numFmtId="9" fontId="18" fillId="0" borderId="0" applyFont="0" applyFill="0" applyBorder="0" applyAlignment="0" applyProtection="0"/>
    <xf numFmtId="0" fontId="143" fillId="0" borderId="0"/>
    <xf numFmtId="9" fontId="18" fillId="0" borderId="0" applyFont="0" applyFill="0" applyBorder="0" applyAlignment="0" applyProtection="0"/>
    <xf numFmtId="0" fontId="1" fillId="0" borderId="0"/>
    <xf numFmtId="0" fontId="143" fillId="0" borderId="0"/>
    <xf numFmtId="0" fontId="1" fillId="0" borderId="0"/>
    <xf numFmtId="9" fontId="27" fillId="0" borderId="0" applyFont="0" applyFill="0" applyBorder="0" applyAlignment="0" applyProtection="0"/>
    <xf numFmtId="0" fontId="143" fillId="0" borderId="0"/>
    <xf numFmtId="9" fontId="15" fillId="0" borderId="0" applyFont="0" applyFill="0" applyBorder="0" applyAlignment="0" applyProtection="0"/>
    <xf numFmtId="0" fontId="143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74" fontId="18" fillId="0" borderId="0">
      <alignment horizontal="left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3" fillId="0" borderId="0"/>
    <xf numFmtId="0" fontId="1" fillId="0" borderId="0"/>
    <xf numFmtId="174" fontId="18" fillId="0" borderId="0">
      <alignment horizontal="left" wrapText="1"/>
    </xf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0" fontId="1" fillId="0" borderId="0"/>
    <xf numFmtId="41" fontId="15" fillId="22" borderId="5"/>
    <xf numFmtId="0" fontId="143" fillId="0" borderId="0"/>
    <xf numFmtId="0" fontId="1" fillId="0" borderId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2" fillId="0" borderId="3">
      <alignment horizontal="center"/>
    </xf>
    <xf numFmtId="3" fontId="51" fillId="0" borderId="0" applyFont="0" applyFill="0" applyBorder="0" applyAlignment="0" applyProtection="0"/>
    <xf numFmtId="0" fontId="51" fillId="23" borderId="0" applyNumberFormat="0" applyFont="0" applyBorder="0" applyAlignment="0" applyProtection="0"/>
    <xf numFmtId="0" fontId="43" fillId="0" borderId="0"/>
    <xf numFmtId="0" fontId="138" fillId="0" borderId="0"/>
    <xf numFmtId="0" fontId="43" fillId="0" borderId="0"/>
    <xf numFmtId="0" fontId="54" fillId="0" borderId="0"/>
    <xf numFmtId="0" fontId="145" fillId="0" borderId="0"/>
    <xf numFmtId="0" fontId="54" fillId="0" borderId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0" fontId="143" fillId="0" borderId="0"/>
    <xf numFmtId="3" fontId="53" fillId="0" borderId="0" applyFill="0" applyBorder="0" applyAlignment="0" applyProtection="0"/>
    <xf numFmtId="0" fontId="143" fillId="0" borderId="0"/>
    <xf numFmtId="3" fontId="53" fillId="0" borderId="0" applyFill="0" applyBorder="0" applyAlignment="0" applyProtection="0"/>
    <xf numFmtId="0" fontId="143" fillId="0" borderId="0"/>
    <xf numFmtId="3" fontId="53" fillId="0" borderId="0" applyFill="0" applyBorder="0" applyAlignment="0" applyProtection="0"/>
    <xf numFmtId="0" fontId="143" fillId="0" borderId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43" fillId="0" borderId="0"/>
    <xf numFmtId="42" fontId="15" fillId="20" borderId="0"/>
    <xf numFmtId="42" fontId="15" fillId="2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2" fontId="15" fillId="20" borderId="68">
      <alignment vertical="center"/>
    </xf>
    <xf numFmtId="0" fontId="143" fillId="0" borderId="0"/>
    <xf numFmtId="0" fontId="22" fillId="20" borderId="11" applyNumberFormat="0">
      <alignment horizontal="center" vertical="center" wrapText="1"/>
    </xf>
    <xf numFmtId="10" fontId="15" fillId="20" borderId="0"/>
    <xf numFmtId="0" fontId="143" fillId="0" borderId="0"/>
    <xf numFmtId="10" fontId="15" fillId="20" borderId="0"/>
    <xf numFmtId="0" fontId="143" fillId="0" borderId="0"/>
    <xf numFmtId="0" fontId="1" fillId="0" borderId="0"/>
    <xf numFmtId="10" fontId="15" fillId="20" borderId="0"/>
    <xf numFmtId="0" fontId="1" fillId="0" borderId="0"/>
    <xf numFmtId="184" fontId="15" fillId="20" borderId="0"/>
    <xf numFmtId="184" fontId="15" fillId="20" borderId="0"/>
    <xf numFmtId="0" fontId="143" fillId="0" borderId="0"/>
    <xf numFmtId="0" fontId="1" fillId="0" borderId="0"/>
    <xf numFmtId="0" fontId="143" fillId="0" borderId="0"/>
    <xf numFmtId="0" fontId="1" fillId="0" borderId="0"/>
    <xf numFmtId="184" fontId="15" fillId="20" borderId="0"/>
    <xf numFmtId="0" fontId="143" fillId="0" borderId="0"/>
    <xf numFmtId="169" fontId="21" fillId="0" borderId="0" applyBorder="0" applyAlignment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2" fontId="15" fillId="20" borderId="44">
      <alignment horizontal="left"/>
    </xf>
    <xf numFmtId="0" fontId="15" fillId="0" borderId="0"/>
    <xf numFmtId="0" fontId="15" fillId="0" borderId="0"/>
    <xf numFmtId="0" fontId="15" fillId="0" borderId="0"/>
    <xf numFmtId="0" fontId="15" fillId="0" borderId="0"/>
    <xf numFmtId="184" fontId="55" fillId="20" borderId="44">
      <alignment horizontal="left"/>
    </xf>
    <xf numFmtId="0" fontId="143" fillId="0" borderId="0"/>
    <xf numFmtId="0" fontId="1" fillId="0" borderId="0"/>
    <xf numFmtId="169" fontId="21" fillId="0" borderId="0" applyBorder="0" applyAlignment="0"/>
    <xf numFmtId="14" fontId="18" fillId="0" borderId="0" applyNumberFormat="0" applyFill="0" applyBorder="0" applyAlignment="0" applyProtection="0">
      <alignment horizontal="left"/>
    </xf>
    <xf numFmtId="0" fontId="143" fillId="0" borderId="0"/>
    <xf numFmtId="0" fontId="1" fillId="0" borderId="0"/>
    <xf numFmtId="185" fontId="15" fillId="0" borderId="0" applyFont="0" applyFill="0" applyAlignment="0">
      <alignment horizontal="right"/>
    </xf>
    <xf numFmtId="0" fontId="143" fillId="0" borderId="0"/>
    <xf numFmtId="185" fontId="15" fillId="0" borderId="0" applyFont="0" applyFill="0" applyAlignment="0">
      <alignment horizontal="right"/>
    </xf>
    <xf numFmtId="0" fontId="143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" fontId="35" fillId="21" borderId="67" applyNumberForma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6" fillId="21" borderId="67" applyNumberForma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21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21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5" borderId="0" applyNumberFormat="0" applyProtection="0">
      <alignment horizontal="left" vertical="center" indent="1"/>
    </xf>
    <xf numFmtId="0" fontId="15" fillId="24" borderId="67" applyNumberFormat="0" applyProtection="0">
      <alignment horizontal="left" vertical="center" indent="1"/>
    </xf>
    <xf numFmtId="0" fontId="15" fillId="24" borderId="67" applyNumberFormat="0" applyProtection="0">
      <alignment horizontal="left" vertical="center" indent="1"/>
    </xf>
    <xf numFmtId="0" fontId="15" fillId="24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26" borderId="67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27" borderId="67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28" borderId="67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29" borderId="67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30" borderId="67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31" borderId="67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32" borderId="67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33" borderId="67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34" borderId="67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7" fillId="87" borderId="0" applyNumberFormat="0" applyProtection="0">
      <alignment horizontal="left" vertical="center" indent="1"/>
    </xf>
    <xf numFmtId="4" fontId="37" fillId="35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36" borderId="0" applyNumberFormat="0" applyProtection="0">
      <alignment horizontal="left" vertical="center" indent="1"/>
    </xf>
    <xf numFmtId="4" fontId="38" fillId="37" borderId="0" applyNumberFormat="0" applyProtection="0">
      <alignment horizontal="left" vertical="center" indent="1"/>
    </xf>
    <xf numFmtId="0" fontId="143" fillId="0" borderId="0"/>
    <xf numFmtId="4" fontId="38" fillId="37" borderId="0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4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4" fontId="146" fillId="0" borderId="0" applyNumberFormat="0" applyProtection="0">
      <alignment horizontal="left" vertical="center" indent="1"/>
    </xf>
    <xf numFmtId="4" fontId="35" fillId="36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4" fontId="146" fillId="0" borderId="0" applyNumberFormat="0" applyProtection="0">
      <alignment horizontal="left" vertical="center" indent="1"/>
    </xf>
    <xf numFmtId="4" fontId="35" fillId="38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8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8" borderId="67" applyNumberFormat="0" applyProtection="0">
      <alignment horizontal="left" vertical="center" indent="1"/>
    </xf>
    <xf numFmtId="0" fontId="15" fillId="38" borderId="67" applyNumberFormat="0" applyProtection="0">
      <alignment horizontal="left" vertical="center" indent="1"/>
    </xf>
    <xf numFmtId="0" fontId="15" fillId="38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9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9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4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4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" fontId="35" fillId="40" borderId="67" applyNumberForma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6" fillId="40" borderId="67" applyNumberForma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40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40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" fontId="35" fillId="36" borderId="67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6" fillId="36" borderId="67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4" borderId="67" applyNumberFormat="0" applyProtection="0">
      <alignment horizontal="left" vertical="center" indent="1"/>
    </xf>
    <xf numFmtId="0" fontId="15" fillId="24" borderId="67" applyNumberFormat="0" applyProtection="0">
      <alignment horizontal="left" vertical="center" indent="1"/>
    </xf>
    <xf numFmtId="0" fontId="15" fillId="24" borderId="67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4" borderId="67" applyNumberFormat="0" applyProtection="0">
      <alignment horizontal="left" vertical="center" indent="1"/>
    </xf>
    <xf numFmtId="0" fontId="15" fillId="24" borderId="67" applyNumberFormat="0" applyProtection="0">
      <alignment horizontal="left" vertical="center" indent="1"/>
    </xf>
    <xf numFmtId="0" fontId="15" fillId="24" borderId="67" applyNumberFormat="0" applyProtection="0">
      <alignment horizontal="left" vertical="center" indent="1"/>
    </xf>
    <xf numFmtId="0" fontId="39" fillId="0" borderId="0"/>
    <xf numFmtId="0" fontId="143" fillId="0" borderId="0"/>
    <xf numFmtId="0" fontId="147" fillId="0" borderId="0" applyNumberFormat="0" applyProtection="0">
      <alignment horizontal="left" indent="5"/>
    </xf>
    <xf numFmtId="0" fontId="15" fillId="0" borderId="0"/>
    <xf numFmtId="0" fontId="15" fillId="0" borderId="0"/>
    <xf numFmtId="0" fontId="15" fillId="0" borderId="0"/>
    <xf numFmtId="0" fontId="15" fillId="0" borderId="0"/>
    <xf numFmtId="4" fontId="40" fillId="36" borderId="67" applyNumberFormat="0" applyProtection="0">
      <alignment horizontal="right" vertical="center"/>
    </xf>
    <xf numFmtId="39" fontId="15" fillId="41" borderId="0"/>
    <xf numFmtId="0" fontId="143" fillId="0" borderId="0"/>
    <xf numFmtId="39" fontId="15" fillId="41" borderId="0"/>
    <xf numFmtId="0" fontId="143" fillId="0" borderId="0"/>
    <xf numFmtId="0" fontId="1" fillId="0" borderId="0"/>
    <xf numFmtId="39" fontId="15" fillId="41" borderId="0"/>
    <xf numFmtId="0" fontId="143" fillId="0" borderId="0"/>
    <xf numFmtId="38" fontId="17" fillId="0" borderId="14"/>
    <xf numFmtId="0" fontId="143" fillId="0" borderId="0"/>
    <xf numFmtId="38" fontId="17" fillId="0" borderId="14"/>
    <xf numFmtId="0" fontId="143" fillId="0" borderId="0"/>
    <xf numFmtId="38" fontId="17" fillId="0" borderId="14"/>
    <xf numFmtId="38" fontId="17" fillId="0" borderId="14"/>
    <xf numFmtId="0" fontId="17" fillId="0" borderId="14"/>
    <xf numFmtId="38" fontId="17" fillId="0" borderId="14"/>
    <xf numFmtId="38" fontId="17" fillId="0" borderId="14"/>
    <xf numFmtId="38" fontId="21" fillId="0" borderId="69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69"/>
    <xf numFmtId="0" fontId="21" fillId="0" borderId="69"/>
    <xf numFmtId="38" fontId="21" fillId="0" borderId="69"/>
    <xf numFmtId="38" fontId="21" fillId="0" borderId="69"/>
    <xf numFmtId="38" fontId="21" fillId="0" borderId="69"/>
    <xf numFmtId="38" fontId="21" fillId="0" borderId="69"/>
    <xf numFmtId="39" fontId="18" fillId="42" borderId="0"/>
    <xf numFmtId="0" fontId="143" fillId="0" borderId="0"/>
    <xf numFmtId="0" fontId="1" fillId="0" borderId="0"/>
    <xf numFmtId="193" fontId="15" fillId="0" borderId="0">
      <alignment horizontal="left" wrapText="1"/>
    </xf>
    <xf numFmtId="0" fontId="1" fillId="0" borderId="0"/>
    <xf numFmtId="176" fontId="15" fillId="0" borderId="0">
      <alignment horizontal="left" wrapText="1"/>
    </xf>
    <xf numFmtId="0" fontId="1" fillId="0" borderId="0"/>
    <xf numFmtId="0" fontId="143" fillId="0" borderId="0"/>
    <xf numFmtId="0" fontId="1" fillId="0" borderId="0"/>
    <xf numFmtId="0" fontId="143" fillId="0" borderId="0"/>
    <xf numFmtId="174" fontId="15" fillId="0" borderId="0">
      <alignment horizontal="left" wrapText="1"/>
    </xf>
    <xf numFmtId="0" fontId="143" fillId="0" borderId="0"/>
    <xf numFmtId="0" fontId="1" fillId="0" borderId="0"/>
    <xf numFmtId="0" fontId="143" fillId="0" borderId="0"/>
    <xf numFmtId="179" fontId="15" fillId="0" borderId="0">
      <alignment horizontal="left" wrapText="1"/>
    </xf>
    <xf numFmtId="0" fontId="143" fillId="0" borderId="0"/>
    <xf numFmtId="0" fontId="143" fillId="0" borderId="0"/>
    <xf numFmtId="174" fontId="15" fillId="0" borderId="0">
      <alignment horizontal="left" wrapText="1"/>
    </xf>
    <xf numFmtId="0" fontId="143" fillId="0" borderId="0"/>
    <xf numFmtId="179" fontId="15" fillId="0" borderId="0">
      <alignment horizontal="left" wrapText="1"/>
    </xf>
    <xf numFmtId="0" fontId="143" fillId="0" borderId="0"/>
    <xf numFmtId="0" fontId="1" fillId="0" borderId="0"/>
    <xf numFmtId="0" fontId="143" fillId="0" borderId="0"/>
    <xf numFmtId="184" fontId="15" fillId="0" borderId="0">
      <alignment horizontal="left" wrapText="1"/>
    </xf>
    <xf numFmtId="165" fontId="15" fillId="0" borderId="0">
      <alignment horizontal="left" wrapText="1"/>
    </xf>
    <xf numFmtId="0" fontId="143" fillId="0" borderId="0"/>
    <xf numFmtId="174" fontId="18" fillId="0" borderId="0">
      <alignment horizontal="left" wrapText="1"/>
    </xf>
    <xf numFmtId="0" fontId="143" fillId="0" borderId="0"/>
    <xf numFmtId="184" fontId="15" fillId="0" borderId="0">
      <alignment horizontal="left" wrapText="1"/>
    </xf>
    <xf numFmtId="0" fontId="143" fillId="0" borderId="0"/>
    <xf numFmtId="174" fontId="15" fillId="0" borderId="0">
      <alignment horizontal="left" wrapText="1"/>
    </xf>
    <xf numFmtId="0" fontId="143" fillId="0" borderId="0"/>
    <xf numFmtId="197" fontId="15" fillId="0" borderId="0">
      <alignment horizontal="left" wrapText="1"/>
    </xf>
    <xf numFmtId="0" fontId="143" fillId="0" borderId="0"/>
    <xf numFmtId="0" fontId="143" fillId="0" borderId="0"/>
    <xf numFmtId="192" fontId="15" fillId="0" borderId="0">
      <alignment horizontal="left" wrapText="1"/>
    </xf>
    <xf numFmtId="192" fontId="15" fillId="0" borderId="0">
      <alignment horizontal="left" wrapText="1"/>
    </xf>
    <xf numFmtId="0" fontId="143" fillId="0" borderId="0"/>
    <xf numFmtId="192" fontId="15" fillId="0" borderId="0">
      <alignment horizontal="left" wrapText="1"/>
    </xf>
    <xf numFmtId="0" fontId="143" fillId="0" borderId="0"/>
    <xf numFmtId="165" fontId="15" fillId="0" borderId="0">
      <alignment horizontal="left" wrapText="1"/>
    </xf>
    <xf numFmtId="0" fontId="143" fillId="0" borderId="0"/>
    <xf numFmtId="192" fontId="15" fillId="0" borderId="0">
      <alignment horizontal="left" wrapText="1"/>
    </xf>
    <xf numFmtId="0" fontId="143" fillId="0" borderId="0"/>
    <xf numFmtId="0" fontId="143" fillId="0" borderId="0"/>
    <xf numFmtId="0" fontId="1" fillId="0" borderId="0"/>
    <xf numFmtId="0" fontId="143" fillId="0" borderId="0"/>
    <xf numFmtId="165" fontId="15" fillId="0" borderId="0">
      <alignment horizontal="left" wrapText="1"/>
    </xf>
    <xf numFmtId="0" fontId="1" fillId="0" borderId="0"/>
    <xf numFmtId="174" fontId="15" fillId="0" borderId="0">
      <alignment horizontal="left" wrapText="1"/>
    </xf>
    <xf numFmtId="0" fontId="1" fillId="0" borderId="0"/>
    <xf numFmtId="0" fontId="1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 applyNumberFormat="0" applyBorder="0" applyAlignment="0"/>
    <xf numFmtId="0" fontId="148" fillId="0" borderId="0" applyNumberFormat="0" applyBorder="0" applyAlignment="0"/>
    <xf numFmtId="0" fontId="37" fillId="0" borderId="0" applyNumberFormat="0" applyBorder="0" applyAlignment="0"/>
    <xf numFmtId="0" fontId="149" fillId="0" borderId="0"/>
    <xf numFmtId="0" fontId="139" fillId="0" borderId="70"/>
    <xf numFmtId="40" fontId="56" fillId="0" borderId="0" applyBorder="0">
      <alignment horizontal="right"/>
    </xf>
    <xf numFmtId="41" fontId="32" fillId="20" borderId="0">
      <alignment horizontal="left"/>
    </xf>
    <xf numFmtId="0" fontId="143" fillId="0" borderId="0"/>
    <xf numFmtId="0" fontId="143" fillId="0" borderId="0"/>
    <xf numFmtId="0" fontId="143" fillId="0" borderId="0"/>
    <xf numFmtId="0" fontId="143" fillId="0" borderId="0"/>
    <xf numFmtId="40" fontId="56" fillId="0" borderId="0" applyBorder="0">
      <alignment horizontal="right"/>
    </xf>
    <xf numFmtId="41" fontId="32" fillId="20" borderId="0">
      <alignment horizontal="left"/>
    </xf>
    <xf numFmtId="0" fontId="143" fillId="0" borderId="0"/>
    <xf numFmtId="0" fontId="143" fillId="0" borderId="0"/>
    <xf numFmtId="0" fontId="143" fillId="0" borderId="0"/>
    <xf numFmtId="0" fontId="143" fillId="0" borderId="0"/>
    <xf numFmtId="0" fontId="1" fillId="0" borderId="0"/>
    <xf numFmtId="0" fontId="1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" fillId="0" borderId="0"/>
    <xf numFmtId="0" fontId="1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" fillId="0" borderId="0"/>
    <xf numFmtId="0" fontId="1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" fillId="0" borderId="0"/>
    <xf numFmtId="0" fontId="1" fillId="0" borderId="0"/>
    <xf numFmtId="0" fontId="93" fillId="0" borderId="0" applyNumberFormat="0" applyFill="0" applyBorder="0" applyAlignment="0" applyProtection="0"/>
    <xf numFmtId="0" fontId="1" fillId="0" borderId="0"/>
    <xf numFmtId="0" fontId="143" fillId="0" borderId="0"/>
    <xf numFmtId="0" fontId="1" fillId="0" borderId="0"/>
    <xf numFmtId="0" fontId="143" fillId="0" borderId="0"/>
    <xf numFmtId="0" fontId="1" fillId="0" borderId="0"/>
    <xf numFmtId="0" fontId="143" fillId="0" borderId="0"/>
    <xf numFmtId="0" fontId="29" fillId="0" borderId="0" applyNumberFormat="0" applyFill="0" applyBorder="0" applyAlignment="0" applyProtection="0"/>
    <xf numFmtId="0" fontId="143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3" fillId="0" borderId="0"/>
    <xf numFmtId="0" fontId="143" fillId="0" borderId="0"/>
    <xf numFmtId="0" fontId="143" fillId="0" borderId="0"/>
    <xf numFmtId="186" fontId="150" fillId="0" borderId="0">
      <alignment horizontal="left" vertical="center"/>
    </xf>
    <xf numFmtId="186" fontId="150" fillId="0" borderId="0">
      <alignment horizontal="left" vertical="center"/>
    </xf>
    <xf numFmtId="0" fontId="143" fillId="0" borderId="0"/>
    <xf numFmtId="0" fontId="1" fillId="0" borderId="0"/>
    <xf numFmtId="0" fontId="143" fillId="0" borderId="0"/>
    <xf numFmtId="0" fontId="22" fillId="20" borderId="0">
      <alignment horizontal="left" wrapText="1"/>
    </xf>
    <xf numFmtId="0" fontId="58" fillId="0" borderId="0">
      <alignment horizontal="left" vertical="center"/>
    </xf>
    <xf numFmtId="0" fontId="143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71" applyNumberFormat="0" applyFill="0" applyAlignment="0" applyProtection="0"/>
    <xf numFmtId="0" fontId="14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8" fillId="0" borderId="72" applyNumberFormat="0" applyFill="0" applyAlignment="0" applyProtection="0"/>
    <xf numFmtId="0" fontId="143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1" fontId="22" fillId="20" borderId="0">
      <alignment horizontal="left"/>
    </xf>
    <xf numFmtId="0" fontId="143" fillId="0" borderId="0"/>
    <xf numFmtId="0" fontId="78" fillId="0" borderId="72" applyNumberFormat="0" applyFill="0" applyAlignment="0" applyProtection="0"/>
    <xf numFmtId="0" fontId="78" fillId="0" borderId="34" applyNumberFormat="0" applyFill="0" applyAlignment="0" applyProtection="0"/>
    <xf numFmtId="0" fontId="43" fillId="0" borderId="15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8" fillId="0" borderId="15"/>
    <xf numFmtId="0" fontId="43" fillId="0" borderId="15"/>
    <xf numFmtId="0" fontId="94" fillId="0" borderId="0" applyNumberFormat="0" applyFill="0" applyBorder="0" applyAlignment="0" applyProtection="0"/>
    <xf numFmtId="0" fontId="1" fillId="0" borderId="0"/>
    <xf numFmtId="0" fontId="143" fillId="0" borderId="0"/>
    <xf numFmtId="0" fontId="1" fillId="0" borderId="0"/>
    <xf numFmtId="0" fontId="143" fillId="0" borderId="0"/>
    <xf numFmtId="0" fontId="1" fillId="0" borderId="0"/>
    <xf numFmtId="0" fontId="1" fillId="0" borderId="0"/>
    <xf numFmtId="0" fontId="1" fillId="0" borderId="0"/>
    <xf numFmtId="0" fontId="143" fillId="0" borderId="0"/>
    <xf numFmtId="0" fontId="1" fillId="0" borderId="0"/>
    <xf numFmtId="0" fontId="94" fillId="0" borderId="0" applyNumberFormat="0" applyFill="0" applyBorder="0" applyAlignment="0" applyProtection="0"/>
    <xf numFmtId="0" fontId="143" fillId="0" borderId="0"/>
    <xf numFmtId="0" fontId="1" fillId="0" borderId="0"/>
    <xf numFmtId="0" fontId="1" fillId="0" borderId="0"/>
    <xf numFmtId="0" fontId="143" fillId="0" borderId="0"/>
    <xf numFmtId="0" fontId="143" fillId="0" borderId="0"/>
  </cellStyleXfs>
  <cellXfs count="585">
    <xf numFmtId="0" fontId="0" fillId="0" borderId="0" xfId="0" applyNumberFormat="1" applyAlignment="1"/>
    <xf numFmtId="0" fontId="10" fillId="0" borderId="0" xfId="0" applyNumberFormat="1" applyFont="1" applyFill="1" applyAlignment="1">
      <alignment horizontal="right"/>
    </xf>
    <xf numFmtId="0" fontId="9" fillId="0" borderId="0" xfId="0" applyNumberFormat="1" applyFont="1" applyFill="1" applyAlignment="1" applyProtection="1">
      <alignment horizontal="center"/>
      <protection locked="0"/>
    </xf>
    <xf numFmtId="41" fontId="9" fillId="0" borderId="11" xfId="0" applyNumberFormat="1" applyFont="1" applyFill="1" applyBorder="1" applyAlignment="1" applyProtection="1">
      <protection locked="0"/>
    </xf>
    <xf numFmtId="42" fontId="9" fillId="0" borderId="0" xfId="0" applyNumberFormat="1" applyFont="1" applyFill="1" applyAlignment="1"/>
    <xf numFmtId="0" fontId="9" fillId="0" borderId="0" xfId="0" applyNumberFormat="1" applyFont="1" applyFill="1" applyAlignment="1"/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left"/>
    </xf>
    <xf numFmtId="9" fontId="9" fillId="0" borderId="0" xfId="0" applyNumberFormat="1" applyFont="1" applyFill="1" applyAlignment="1">
      <alignment horizontal="center"/>
    </xf>
    <xf numFmtId="0" fontId="10" fillId="0" borderId="11" xfId="0" applyNumberFormat="1" applyFont="1" applyFill="1" applyBorder="1" applyAlignment="1">
      <alignment horizontal="center"/>
    </xf>
    <xf numFmtId="0" fontId="9" fillId="0" borderId="0" xfId="0" applyNumberFormat="1" applyFont="1" applyFill="1" applyAlignment="1" applyProtection="1">
      <alignment horizontal="left"/>
      <protection locked="0"/>
    </xf>
    <xf numFmtId="0" fontId="9" fillId="0" borderId="0" xfId="0" applyNumberFormat="1" applyFont="1" applyFill="1" applyAlignment="1">
      <alignment horizontal="fill"/>
    </xf>
    <xf numFmtId="41" fontId="9" fillId="0" borderId="0" xfId="0" applyNumberFormat="1" applyFont="1" applyFill="1" applyAlignment="1"/>
    <xf numFmtId="168" fontId="9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Alignment="1">
      <alignment horizontal="centerContinuous"/>
    </xf>
    <xf numFmtId="0" fontId="10" fillId="0" borderId="0" xfId="0" applyNumberFormat="1" applyFont="1" applyFill="1" applyAlignment="1" applyProtection="1">
      <alignment horizontal="centerContinuous"/>
      <protection locked="0"/>
    </xf>
    <xf numFmtId="15" fontId="10" fillId="0" borderId="0" xfId="0" applyNumberFormat="1" applyFont="1" applyFill="1" applyAlignment="1">
      <alignment horizontal="centerContinuous"/>
    </xf>
    <xf numFmtId="18" fontId="10" fillId="0" borderId="0" xfId="0" applyNumberFormat="1" applyFont="1" applyFill="1" applyAlignment="1">
      <alignment horizontal="centerContinuous"/>
    </xf>
    <xf numFmtId="0" fontId="10" fillId="0" borderId="1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Alignment="1">
      <alignment horizontal="center"/>
    </xf>
    <xf numFmtId="42" fontId="9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centerContinuous"/>
    </xf>
    <xf numFmtId="0" fontId="10" fillId="0" borderId="0" xfId="0" applyNumberFormat="1" applyFont="1" applyFill="1" applyAlignment="1">
      <alignment horizontal="fill"/>
    </xf>
    <xf numFmtId="0" fontId="10" fillId="0" borderId="0" xfId="0" quotePrefix="1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centerContinuous"/>
    </xf>
    <xf numFmtId="0" fontId="9" fillId="0" borderId="0" xfId="0" applyNumberFormat="1" applyFont="1" applyFill="1" applyBorder="1" applyAlignment="1">
      <alignment horizontal="center"/>
    </xf>
    <xf numFmtId="0" fontId="9" fillId="0" borderId="0" xfId="0" quotePrefix="1" applyNumberFormat="1" applyFont="1" applyFill="1" applyAlignment="1">
      <alignment horizontal="left"/>
    </xf>
    <xf numFmtId="0" fontId="10" fillId="0" borderId="0" xfId="0" applyNumberFormat="1" applyFont="1" applyFill="1" applyBorder="1" applyAlignment="1">
      <alignment horizontal="right"/>
    </xf>
    <xf numFmtId="0" fontId="10" fillId="0" borderId="0" xfId="0" applyNumberFormat="1" applyFont="1" applyFill="1" applyBorder="1" applyAlignment="1">
      <alignment horizontal="center"/>
    </xf>
    <xf numFmtId="168" fontId="9" fillId="0" borderId="0" xfId="0" applyNumberFormat="1" applyFont="1" applyFill="1" applyAlignment="1" applyProtection="1">
      <protection locked="0"/>
    </xf>
    <xf numFmtId="41" fontId="9" fillId="0" borderId="0" xfId="0" applyNumberFormat="1" applyFont="1" applyFill="1" applyAlignment="1" applyProtection="1">
      <protection locked="0"/>
    </xf>
    <xf numFmtId="42" fontId="9" fillId="0" borderId="0" xfId="0" applyNumberFormat="1" applyFont="1" applyFill="1" applyAlignment="1" applyProtection="1">
      <protection locked="0"/>
    </xf>
    <xf numFmtId="0" fontId="9" fillId="0" borderId="0" xfId="0" applyNumberFormat="1" applyFont="1" applyFill="1" applyAlignment="1">
      <alignment horizontal="right"/>
    </xf>
    <xf numFmtId="2" fontId="10" fillId="0" borderId="0" xfId="0" applyNumberFormat="1" applyFont="1" applyFill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0" fontId="10" fillId="0" borderId="17" xfId="0" quotePrefix="1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Continuous"/>
    </xf>
    <xf numFmtId="168" fontId="9" fillId="0" borderId="0" xfId="0" applyNumberFormat="1" applyFont="1" applyFill="1" applyAlignment="1" applyProtection="1">
      <alignment horizontal="right"/>
      <protection locked="0"/>
    </xf>
    <xf numFmtId="0" fontId="10" fillId="0" borderId="11" xfId="0" applyNumberFormat="1" applyFont="1" applyFill="1" applyBorder="1" applyAlignment="1"/>
    <xf numFmtId="0" fontId="9" fillId="0" borderId="0" xfId="0" applyNumberFormat="1" applyFont="1" applyFill="1" applyBorder="1" applyAlignment="1">
      <alignment horizontal="left"/>
    </xf>
    <xf numFmtId="3" fontId="10" fillId="0" borderId="0" xfId="94" applyNumberFormat="1" applyFont="1" applyFill="1" applyAlignment="1">
      <alignment horizontal="centerContinuous"/>
    </xf>
    <xf numFmtId="49" fontId="10" fillId="0" borderId="0" xfId="0" applyNumberFormat="1" applyFont="1" applyFill="1" applyAlignment="1">
      <alignment horizontal="left"/>
    </xf>
    <xf numFmtId="0" fontId="10" fillId="0" borderId="0" xfId="0" quotePrefix="1" applyNumberFormat="1" applyFont="1" applyFill="1" applyAlignment="1">
      <alignment horizontal="fill"/>
    </xf>
    <xf numFmtId="3" fontId="10" fillId="0" borderId="0" xfId="0" applyNumberFormat="1" applyFont="1" applyFill="1" applyAlignment="1">
      <alignment horizontal="center"/>
    </xf>
    <xf numFmtId="3" fontId="10" fillId="0" borderId="11" xfId="94" applyNumberFormat="1" applyFont="1" applyFill="1" applyBorder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Alignment="1">
      <alignment horizontal="left"/>
    </xf>
    <xf numFmtId="49" fontId="9" fillId="0" borderId="0" xfId="0" applyNumberFormat="1" applyFont="1" applyFill="1" applyAlignment="1">
      <alignment horizontal="fill"/>
    </xf>
    <xf numFmtId="49" fontId="9" fillId="0" borderId="0" xfId="0" applyNumberFormat="1" applyFont="1" applyFill="1" applyAlignment="1">
      <alignment horizontal="center"/>
    </xf>
    <xf numFmtId="41" fontId="9" fillId="0" borderId="0" xfId="0" applyNumberFormat="1" applyFont="1" applyFill="1" applyBorder="1" applyAlignment="1" applyProtection="1">
      <protection locked="0"/>
    </xf>
    <xf numFmtId="9" fontId="9" fillId="0" borderId="0" xfId="208" applyFont="1" applyFill="1" applyBorder="1" applyAlignment="1" applyProtection="1">
      <protection locked="0"/>
    </xf>
    <xf numFmtId="0" fontId="11" fillId="0" borderId="0" xfId="0" applyNumberFormat="1" applyFont="1" applyFill="1" applyBorder="1" applyAlignment="1"/>
    <xf numFmtId="42" fontId="9" fillId="0" borderId="0" xfId="94" applyNumberFormat="1" applyFont="1" applyFill="1" applyBorder="1"/>
    <xf numFmtId="42" fontId="9" fillId="0" borderId="0" xfId="0" applyNumberFormat="1" applyFont="1" applyFill="1" applyBorder="1" applyAlignment="1">
      <alignment horizontal="right"/>
    </xf>
    <xf numFmtId="0" fontId="10" fillId="0" borderId="0" xfId="0" applyNumberFormat="1" applyFont="1" applyFill="1" applyBorder="1" applyAlignment="1">
      <alignment horizontal="left"/>
    </xf>
    <xf numFmtId="0" fontId="16" fillId="0" borderId="0" xfId="0" applyNumberFormat="1" applyFont="1" applyFill="1" applyAlignment="1"/>
    <xf numFmtId="3" fontId="9" fillId="0" borderId="0" xfId="94" applyNumberFormat="1" applyFont="1" applyFill="1" applyAlignment="1"/>
    <xf numFmtId="168" fontId="9" fillId="0" borderId="0" xfId="0" applyNumberFormat="1" applyFont="1" applyFill="1" applyAlignment="1"/>
    <xf numFmtId="0" fontId="9" fillId="0" borderId="0" xfId="0" applyNumberFormat="1" applyFont="1" applyFill="1" applyBorder="1" applyAlignment="1"/>
    <xf numFmtId="49" fontId="9" fillId="0" borderId="0" xfId="0" applyNumberFormat="1" applyFont="1" applyFill="1" applyAlignment="1"/>
    <xf numFmtId="0" fontId="10" fillId="0" borderId="0" xfId="0" applyNumberFormat="1" applyFont="1" applyFill="1" applyAlignment="1"/>
    <xf numFmtId="0" fontId="10" fillId="0" borderId="0" xfId="0" applyNumberFormat="1" applyFont="1" applyFill="1" applyAlignment="1" applyProtection="1">
      <protection locked="0"/>
    </xf>
    <xf numFmtId="0" fontId="0" fillId="0" borderId="0" xfId="0" applyNumberFormat="1" applyFill="1" applyAlignment="1"/>
    <xf numFmtId="0" fontId="8" fillId="0" borderId="0" xfId="0" applyNumberFormat="1" applyFont="1" applyFill="1" applyAlignment="1"/>
    <xf numFmtId="3" fontId="10" fillId="0" borderId="0" xfId="94" applyNumberFormat="1" applyFont="1" applyFill="1" applyAlignment="1"/>
    <xf numFmtId="49" fontId="10" fillId="0" borderId="0" xfId="0" applyNumberFormat="1" applyFont="1" applyFill="1" applyAlignment="1"/>
    <xf numFmtId="0" fontId="10" fillId="0" borderId="11" xfId="0" applyNumberFormat="1" applyFont="1" applyFill="1" applyBorder="1" applyAlignment="1" applyProtection="1">
      <protection locked="0"/>
    </xf>
    <xf numFmtId="0" fontId="9" fillId="0" borderId="11" xfId="0" applyNumberFormat="1" applyFont="1" applyFill="1" applyBorder="1" applyAlignment="1"/>
    <xf numFmtId="0" fontId="9" fillId="0" borderId="0" xfId="0" applyNumberFormat="1" applyFont="1" applyFill="1" applyAlignment="1" applyProtection="1">
      <protection locked="0"/>
    </xf>
    <xf numFmtId="168" fontId="9" fillId="0" borderId="0" xfId="0" applyNumberFormat="1" applyFont="1" applyFill="1" applyBorder="1" applyAlignment="1"/>
    <xf numFmtId="37" fontId="9" fillId="0" borderId="0" xfId="0" applyNumberFormat="1" applyFont="1" applyFill="1" applyAlignment="1"/>
    <xf numFmtId="42" fontId="9" fillId="0" borderId="0" xfId="121" applyNumberFormat="1" applyFont="1" applyFill="1" applyBorder="1" applyAlignment="1"/>
    <xf numFmtId="42" fontId="9" fillId="0" borderId="0" xfId="0" applyNumberFormat="1" applyFont="1" applyFill="1" applyBorder="1" applyAlignment="1"/>
    <xf numFmtId="37" fontId="9" fillId="0" borderId="0" xfId="0" applyNumberFormat="1" applyFont="1" applyFill="1" applyBorder="1" applyAlignment="1"/>
    <xf numFmtId="41" fontId="9" fillId="0" borderId="12" xfId="0" applyNumberFormat="1" applyFont="1" applyFill="1" applyBorder="1" applyAlignment="1" applyProtection="1">
      <protection locked="0"/>
    </xf>
    <xf numFmtId="41" fontId="9" fillId="0" borderId="11" xfId="0" applyNumberFormat="1" applyFont="1" applyFill="1" applyBorder="1" applyAlignment="1"/>
    <xf numFmtId="41" fontId="9" fillId="0" borderId="0" xfId="94" applyNumberFormat="1" applyFont="1" applyFill="1" applyAlignment="1"/>
    <xf numFmtId="41" fontId="9" fillId="0" borderId="0" xfId="0" applyNumberFormat="1" applyFont="1" applyFill="1" applyBorder="1" applyAlignment="1"/>
    <xf numFmtId="42" fontId="9" fillId="0" borderId="12" xfId="0" applyNumberFormat="1" applyFont="1" applyFill="1" applyBorder="1" applyAlignment="1"/>
    <xf numFmtId="166" fontId="9" fillId="0" borderId="0" xfId="0" applyNumberFormat="1" applyFont="1" applyFill="1" applyBorder="1" applyAlignment="1"/>
    <xf numFmtId="9" fontId="9" fillId="0" borderId="0" xfId="0" applyNumberFormat="1" applyFont="1" applyFill="1" applyAlignment="1"/>
    <xf numFmtId="10" fontId="9" fillId="0" borderId="0" xfId="0" applyNumberFormat="1" applyFont="1" applyFill="1" applyAlignment="1"/>
    <xf numFmtId="169" fontId="9" fillId="0" borderId="0" xfId="0" applyNumberFormat="1" applyFont="1" applyFill="1" applyAlignment="1"/>
    <xf numFmtId="37" fontId="9" fillId="0" borderId="0" xfId="94" applyNumberFormat="1" applyFont="1" applyFill="1" applyBorder="1" applyAlignment="1"/>
    <xf numFmtId="4" fontId="9" fillId="0" borderId="0" xfId="94" applyFont="1" applyFill="1" applyAlignment="1"/>
    <xf numFmtId="10" fontId="9" fillId="0" borderId="0" xfId="0" applyNumberFormat="1" applyFont="1" applyFill="1" applyBorder="1" applyAlignment="1"/>
    <xf numFmtId="0" fontId="13" fillId="0" borderId="0" xfId="0" applyNumberFormat="1" applyFont="1" applyFill="1" applyAlignment="1"/>
    <xf numFmtId="3" fontId="16" fillId="0" borderId="0" xfId="94" applyNumberFormat="1" applyFont="1" applyFill="1" applyAlignment="1"/>
    <xf numFmtId="49" fontId="13" fillId="0" borderId="0" xfId="0" applyNumberFormat="1" applyFont="1" applyFill="1" applyAlignment="1"/>
    <xf numFmtId="42" fontId="13" fillId="0" borderId="0" xfId="0" applyNumberFormat="1" applyFont="1" applyFill="1" applyAlignment="1"/>
    <xf numFmtId="3" fontId="9" fillId="0" borderId="0" xfId="94" applyNumberFormat="1" applyFont="1" applyFill="1" applyBorder="1" applyAlignment="1"/>
    <xf numFmtId="0" fontId="9" fillId="0" borderId="0" xfId="190" applyFont="1" applyFill="1" applyAlignment="1"/>
    <xf numFmtId="37" fontId="9" fillId="0" borderId="0" xfId="190" applyNumberFormat="1" applyFont="1" applyFill="1" applyAlignment="1"/>
    <xf numFmtId="0" fontId="14" fillId="0" borderId="0" xfId="0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>
      <alignment horizontal="centerContinuous"/>
    </xf>
    <xf numFmtId="0" fontId="10" fillId="0" borderId="0" xfId="0" applyNumberFormat="1" applyFont="1" applyFill="1" applyBorder="1" applyAlignment="1" applyProtection="1">
      <alignment horizontal="centerContinuous"/>
      <protection locked="0"/>
    </xf>
    <xf numFmtId="18" fontId="9" fillId="0" borderId="0" xfId="0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 applyProtection="1">
      <alignment horizontal="centerContinuous"/>
      <protection locked="0"/>
    </xf>
    <xf numFmtId="168" fontId="9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 applyProtection="1">
      <protection locked="0"/>
    </xf>
    <xf numFmtId="43" fontId="9" fillId="0" borderId="0" xfId="0" applyNumberFormat="1" applyFont="1" applyFill="1" applyAlignment="1"/>
    <xf numFmtId="169" fontId="9" fillId="0" borderId="0" xfId="94" applyNumberFormat="1" applyFont="1" applyFill="1" applyBorder="1"/>
    <xf numFmtId="1" fontId="9" fillId="0" borderId="0" xfId="0" applyNumberFormat="1" applyFont="1" applyFill="1" applyBorder="1" applyAlignment="1">
      <alignment horizontal="center"/>
    </xf>
    <xf numFmtId="174" fontId="9" fillId="0" borderId="0" xfId="0" applyFont="1" applyFill="1" applyAlignment="1">
      <alignment horizontal="left"/>
    </xf>
    <xf numFmtId="17" fontId="9" fillId="0" borderId="0" xfId="0" applyNumberFormat="1" applyFont="1" applyFill="1" applyBorder="1" applyAlignment="1">
      <alignment horizontal="left"/>
    </xf>
    <xf numFmtId="0" fontId="22" fillId="0" borderId="0" xfId="192" applyFont="1"/>
    <xf numFmtId="0" fontId="15" fillId="0" borderId="0" xfId="192"/>
    <xf numFmtId="0" fontId="22" fillId="0" borderId="11" xfId="192" applyFont="1" applyBorder="1" applyAlignment="1">
      <alignment horizontal="center"/>
    </xf>
    <xf numFmtId="170" fontId="15" fillId="0" borderId="0" xfId="133" applyNumberFormat="1" applyFill="1"/>
    <xf numFmtId="170" fontId="15" fillId="0" borderId="0" xfId="133" applyNumberFormat="1"/>
    <xf numFmtId="10" fontId="22" fillId="0" borderId="0" xfId="208" applyNumberFormat="1" applyFont="1" applyFill="1"/>
    <xf numFmtId="10" fontId="15" fillId="0" borderId="0" xfId="208" applyNumberFormat="1" applyFont="1"/>
    <xf numFmtId="9" fontId="15" fillId="0" borderId="0" xfId="208" applyFont="1" applyFill="1"/>
    <xf numFmtId="0" fontId="15" fillId="0" borderId="0" xfId="192" applyFill="1"/>
    <xf numFmtId="170" fontId="15" fillId="0" borderId="0" xfId="192" applyNumberFormat="1" applyFill="1"/>
    <xf numFmtId="174" fontId="9" fillId="0" borderId="0" xfId="0" applyFont="1" applyFill="1" applyBorder="1" applyAlignment="1">
      <alignment horizontal="left"/>
    </xf>
    <xf numFmtId="10" fontId="9" fillId="0" borderId="0" xfId="208" applyNumberFormat="1" applyFont="1" applyFill="1" applyAlignment="1"/>
    <xf numFmtId="10" fontId="15" fillId="0" borderId="0" xfId="208" applyNumberFormat="1" applyFont="1" applyFill="1"/>
    <xf numFmtId="0" fontId="10" fillId="0" borderId="16" xfId="0" applyNumberFormat="1" applyFont="1" applyFill="1" applyBorder="1" applyAlignment="1">
      <alignment horizontal="right"/>
    </xf>
    <xf numFmtId="0" fontId="15" fillId="0" borderId="19" xfId="192" applyBorder="1"/>
    <xf numFmtId="0" fontId="22" fillId="0" borderId="20" xfId="192" applyFont="1" applyBorder="1" applyAlignment="1">
      <alignment horizontal="right"/>
    </xf>
    <xf numFmtId="0" fontId="10" fillId="0" borderId="0" xfId="0" applyNumberFormat="1" applyFont="1" applyFill="1" applyAlignment="1">
      <alignment horizontal="center" wrapText="1"/>
    </xf>
    <xf numFmtId="2" fontId="10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Fill="1" applyBorder="1" applyAlignment="1">
      <alignment horizontal="left" indent="1"/>
    </xf>
    <xf numFmtId="174" fontId="9" fillId="0" borderId="0" xfId="0" applyNumberFormat="1" applyFont="1" applyFill="1" applyAlignment="1">
      <alignment horizontal="left"/>
    </xf>
    <xf numFmtId="9" fontId="9" fillId="0" borderId="0" xfId="208" applyFont="1" applyFill="1" applyAlignment="1">
      <alignment horizontal="center"/>
    </xf>
    <xf numFmtId="174" fontId="9" fillId="0" borderId="0" xfId="0" quotePrefix="1" applyFont="1" applyFill="1" applyAlignment="1">
      <alignment horizontal="left"/>
    </xf>
    <xf numFmtId="37" fontId="9" fillId="0" borderId="0" xfId="0" applyNumberFormat="1" applyFont="1" applyFill="1">
      <alignment horizontal="left" wrapText="1"/>
    </xf>
    <xf numFmtId="0" fontId="23" fillId="0" borderId="0" xfId="188" applyAlignment="1"/>
    <xf numFmtId="0" fontId="22" fillId="0" borderId="17" xfId="188" applyFont="1" applyBorder="1" applyAlignment="1">
      <alignment horizontal="center"/>
    </xf>
    <xf numFmtId="0" fontId="22" fillId="0" borderId="0" xfId="188" applyFont="1" applyAlignment="1">
      <alignment horizontal="centerContinuous"/>
    </xf>
    <xf numFmtId="0" fontId="23" fillId="0" borderId="0" xfId="188" applyAlignment="1">
      <alignment horizontal="centerContinuous"/>
    </xf>
    <xf numFmtId="0" fontId="22" fillId="0" borderId="0" xfId="188" applyFont="1" applyAlignment="1"/>
    <xf numFmtId="0" fontId="15" fillId="0" borderId="0" xfId="188" applyFont="1" applyAlignment="1"/>
    <xf numFmtId="0" fontId="22" fillId="0" borderId="0" xfId="188" applyFont="1" applyAlignment="1">
      <alignment horizontal="center"/>
    </xf>
    <xf numFmtId="0" fontId="20" fillId="0" borderId="0" xfId="188" applyFont="1" applyAlignment="1">
      <alignment horizontal="center"/>
    </xf>
    <xf numFmtId="10" fontId="15" fillId="0" borderId="0" xfId="188" applyNumberFormat="1" applyFont="1" applyAlignment="1">
      <alignment horizontal="right"/>
    </xf>
    <xf numFmtId="0" fontId="23" fillId="0" borderId="0" xfId="188" quotePrefix="1" applyAlignment="1"/>
    <xf numFmtId="10" fontId="24" fillId="0" borderId="0" xfId="188" applyNumberFormat="1" applyFont="1" applyAlignment="1">
      <alignment horizontal="right"/>
    </xf>
    <xf numFmtId="6" fontId="20" fillId="0" borderId="0" xfId="188" applyNumberFormat="1" applyFont="1" applyAlignment="1">
      <alignment horizontal="right"/>
    </xf>
    <xf numFmtId="10" fontId="20" fillId="0" borderId="0" xfId="188" applyNumberFormat="1" applyFont="1" applyAlignment="1">
      <alignment horizontal="right"/>
    </xf>
    <xf numFmtId="0" fontId="20" fillId="0" borderId="0" xfId="188" applyFont="1" applyAlignment="1"/>
    <xf numFmtId="10" fontId="23" fillId="0" borderId="0" xfId="188" applyNumberFormat="1" applyAlignment="1"/>
    <xf numFmtId="41" fontId="13" fillId="0" borderId="0" xfId="94" applyNumberFormat="1" applyFont="1" applyFill="1" applyAlignment="1"/>
    <xf numFmtId="15" fontId="10" fillId="0" borderId="0" xfId="0" applyNumberFormat="1" applyFont="1" applyFill="1" applyAlignment="1"/>
    <xf numFmtId="0" fontId="10" fillId="0" borderId="0" xfId="0" applyNumberFormat="1" applyFont="1" applyFill="1" applyAlignment="1" applyProtection="1">
      <alignment horizontal="left"/>
      <protection locked="0"/>
    </xf>
    <xf numFmtId="168" fontId="10" fillId="0" borderId="0" xfId="0" applyNumberFormat="1" applyFont="1" applyFill="1" applyAlignment="1"/>
    <xf numFmtId="0" fontId="10" fillId="0" borderId="0" xfId="0" applyNumberFormat="1" applyFont="1" applyFill="1" applyAlignment="1">
      <alignment horizontal="left"/>
    </xf>
    <xf numFmtId="42" fontId="10" fillId="0" borderId="0" xfId="0" applyNumberFormat="1" applyFont="1" applyFill="1" applyAlignment="1">
      <alignment horizontal="centerContinuous"/>
    </xf>
    <xf numFmtId="15" fontId="12" fillId="0" borderId="0" xfId="0" applyNumberFormat="1" applyFont="1" applyFill="1" applyAlignment="1">
      <alignment horizontal="centerContinuous"/>
    </xf>
    <xf numFmtId="168" fontId="10" fillId="0" borderId="0" xfId="0" applyNumberFormat="1" applyFont="1" applyFill="1" applyAlignment="1">
      <alignment horizontal="centerContinuous"/>
    </xf>
    <xf numFmtId="0" fontId="10" fillId="0" borderId="0" xfId="0" applyNumberFormat="1" applyFont="1" applyFill="1" applyAlignment="1" applyProtection="1">
      <alignment horizontal="centerContinuous" vertical="center"/>
      <protection locked="0"/>
    </xf>
    <xf numFmtId="0" fontId="10" fillId="0" borderId="0" xfId="0" applyNumberFormat="1" applyFont="1" applyFill="1" applyAlignment="1">
      <alignment horizontal="centerContinuous" vertical="center"/>
    </xf>
    <xf numFmtId="42" fontId="10" fillId="0" borderId="0" xfId="0" applyNumberFormat="1" applyFont="1" applyFill="1" applyAlignment="1"/>
    <xf numFmtId="43" fontId="10" fillId="0" borderId="0" xfId="0" applyNumberFormat="1" applyFont="1" applyFill="1" applyAlignment="1"/>
    <xf numFmtId="10" fontId="10" fillId="0" borderId="0" xfId="0" applyNumberFormat="1" applyFont="1" applyFill="1" applyAlignment="1">
      <alignment horizontal="center"/>
    </xf>
    <xf numFmtId="2" fontId="10" fillId="0" borderId="11" xfId="0" applyNumberFormat="1" applyFont="1" applyFill="1" applyBorder="1" applyAlignment="1">
      <alignment horizontal="center"/>
    </xf>
    <xf numFmtId="168" fontId="10" fillId="0" borderId="11" xfId="0" applyNumberFormat="1" applyFont="1" applyFill="1" applyBorder="1" applyAlignment="1">
      <alignment horizontal="center"/>
    </xf>
    <xf numFmtId="0" fontId="10" fillId="0" borderId="11" xfId="0" quotePrefix="1" applyNumberFormat="1" applyFont="1" applyFill="1" applyBorder="1" applyAlignment="1" applyProtection="1">
      <alignment horizontal="center"/>
      <protection locked="0"/>
    </xf>
    <xf numFmtId="0" fontId="10" fillId="0" borderId="11" xfId="0" applyNumberFormat="1" applyFont="1" applyFill="1" applyBorder="1" applyAlignment="1">
      <alignment horizontal="left"/>
    </xf>
    <xf numFmtId="0" fontId="10" fillId="0" borderId="11" xfId="0" applyNumberFormat="1" applyFont="1" applyFill="1" applyBorder="1" applyAlignment="1">
      <alignment horizontal="centerContinuous"/>
    </xf>
    <xf numFmtId="0" fontId="10" fillId="0" borderId="11" xfId="0" applyNumberFormat="1" applyFont="1" applyFill="1" applyBorder="1" applyAlignment="1">
      <alignment horizontal="right"/>
    </xf>
    <xf numFmtId="0" fontId="10" fillId="0" borderId="11" xfId="0" quotePrefix="1" applyNumberFormat="1" applyFont="1" applyFill="1" applyBorder="1" applyAlignment="1">
      <alignment horizontal="center"/>
    </xf>
    <xf numFmtId="174" fontId="10" fillId="0" borderId="0" xfId="0" applyFont="1" applyFill="1" applyAlignment="1">
      <alignment horizontal="center"/>
    </xf>
    <xf numFmtId="37" fontId="9" fillId="0" borderId="0" xfId="0" applyNumberFormat="1" applyFont="1" applyFill="1" applyAlignment="1">
      <alignment horizontal="right"/>
    </xf>
    <xf numFmtId="0" fontId="9" fillId="0" borderId="0" xfId="0" applyNumberFormat="1" applyFont="1" applyFill="1" applyAlignment="1" applyProtection="1">
      <alignment horizontal="fill"/>
      <protection locked="0"/>
    </xf>
    <xf numFmtId="0" fontId="9" fillId="0" borderId="0" xfId="0" quotePrefix="1" applyNumberFormat="1" applyFont="1" applyFill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0" fontId="9" fillId="0" borderId="0" xfId="191" applyFont="1" applyFill="1" applyAlignment="1" applyProtection="1">
      <alignment horizontal="left"/>
      <protection locked="0"/>
    </xf>
    <xf numFmtId="0" fontId="9" fillId="0" borderId="0" xfId="191" applyFont="1" applyFill="1" applyAlignment="1" applyProtection="1">
      <protection locked="0"/>
    </xf>
    <xf numFmtId="168" fontId="9" fillId="0" borderId="0" xfId="191" applyNumberFormat="1" applyFont="1" applyFill="1" applyAlignment="1" applyProtection="1">
      <protection locked="0"/>
    </xf>
    <xf numFmtId="174" fontId="11" fillId="0" borderId="0" xfId="163" applyFont="1" applyFill="1" applyAlignment="1">
      <alignment horizontal="left"/>
    </xf>
    <xf numFmtId="0" fontId="10" fillId="0" borderId="0" xfId="121" applyNumberFormat="1" applyFont="1" applyFill="1" applyAlignment="1" applyProtection="1">
      <protection locked="0"/>
    </xf>
    <xf numFmtId="0" fontId="9" fillId="0" borderId="0" xfId="121" applyNumberFormat="1" applyFont="1" applyFill="1" applyAlignment="1" applyProtection="1">
      <protection locked="0"/>
    </xf>
    <xf numFmtId="168" fontId="9" fillId="0" borderId="0" xfId="0" applyNumberFormat="1" applyFont="1" applyFill="1" applyAlignment="1" applyProtection="1">
      <alignment horizontal="left"/>
      <protection locked="0"/>
    </xf>
    <xf numFmtId="0" fontId="11" fillId="0" borderId="0" xfId="0" quotePrefix="1" applyNumberFormat="1" applyFont="1" applyFill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37" fontId="11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Alignment="1">
      <alignment horizontal="left" indent="2"/>
    </xf>
    <xf numFmtId="0" fontId="9" fillId="0" borderId="0" xfId="187" applyFont="1" applyFill="1"/>
    <xf numFmtId="174" fontId="9" fillId="0" borderId="0" xfId="0" applyFont="1" applyFill="1">
      <alignment horizontal="left" wrapText="1"/>
    </xf>
    <xf numFmtId="17" fontId="9" fillId="0" borderId="0" xfId="0" applyNumberFormat="1" applyFont="1" applyFill="1" applyAlignment="1"/>
    <xf numFmtId="41" fontId="9" fillId="0" borderId="0" xfId="191" applyNumberFormat="1" applyFont="1" applyFill="1" applyBorder="1" applyAlignment="1" applyProtection="1">
      <protection locked="0"/>
    </xf>
    <xf numFmtId="174" fontId="9" fillId="0" borderId="0" xfId="163" applyFont="1" applyFill="1" applyAlignment="1">
      <alignment horizontal="left" indent="2"/>
    </xf>
    <xf numFmtId="0" fontId="9" fillId="0" borderId="0" xfId="121" applyNumberFormat="1" applyFont="1" applyFill="1" applyBorder="1" applyAlignment="1" applyProtection="1">
      <protection locked="0"/>
    </xf>
    <xf numFmtId="0" fontId="10" fillId="0" borderId="0" xfId="121" quotePrefix="1" applyNumberFormat="1" applyFont="1" applyFill="1" applyAlignment="1" applyProtection="1">
      <protection locked="0"/>
    </xf>
    <xf numFmtId="0" fontId="9" fillId="0" borderId="0" xfId="121" quotePrefix="1" applyNumberFormat="1" applyFont="1" applyFill="1" applyAlignment="1" applyProtection="1">
      <protection locked="0"/>
    </xf>
    <xf numFmtId="174" fontId="9" fillId="0" borderId="0" xfId="163" applyFont="1" applyFill="1" applyAlignment="1">
      <alignment horizontal="left"/>
    </xf>
    <xf numFmtId="1" fontId="9" fillId="0" borderId="0" xfId="0" quotePrefix="1" applyNumberFormat="1" applyFont="1" applyFill="1" applyAlignment="1">
      <alignment horizontal="left"/>
    </xf>
    <xf numFmtId="0" fontId="9" fillId="0" borderId="0" xfId="121" quotePrefix="1" applyNumberFormat="1" applyFont="1" applyFill="1" applyBorder="1" applyAlignment="1" applyProtection="1">
      <protection locked="0"/>
    </xf>
    <xf numFmtId="9" fontId="9" fillId="0" borderId="0" xfId="208" applyFont="1" applyFill="1" applyAlignment="1"/>
    <xf numFmtId="1" fontId="9" fillId="0" borderId="0" xfId="0" applyNumberFormat="1" applyFont="1" applyFill="1" applyAlignment="1"/>
    <xf numFmtId="174" fontId="9" fillId="0" borderId="0" xfId="163" applyFont="1" applyFill="1" applyAlignment="1">
      <alignment horizontal="left" indent="1"/>
    </xf>
    <xf numFmtId="1" fontId="9" fillId="0" borderId="0" xfId="0" applyNumberFormat="1" applyFont="1" applyFill="1" applyAlignment="1">
      <alignment horizontal="left"/>
    </xf>
    <xf numFmtId="0" fontId="9" fillId="0" borderId="0" xfId="193" applyFont="1" applyFill="1" applyBorder="1" applyAlignment="1">
      <alignment horizontal="left"/>
    </xf>
    <xf numFmtId="0" fontId="9" fillId="0" borderId="0" xfId="191" applyFont="1" applyFill="1" applyAlignment="1"/>
    <xf numFmtId="41" fontId="9" fillId="0" borderId="0" xfId="121" applyNumberFormat="1" applyFont="1" applyFill="1" applyBorder="1" applyAlignment="1"/>
    <xf numFmtId="0" fontId="9" fillId="0" borderId="0" xfId="191" applyFont="1" applyFill="1" applyAlignment="1">
      <alignment horizontal="left"/>
    </xf>
    <xf numFmtId="0" fontId="15" fillId="0" borderId="0" xfId="0" applyNumberFormat="1" applyFont="1" applyFill="1" applyAlignment="1"/>
    <xf numFmtId="177" fontId="10" fillId="0" borderId="17" xfId="0" applyNumberFormat="1" applyFont="1" applyFill="1" applyBorder="1" applyAlignment="1"/>
    <xf numFmtId="0" fontId="9" fillId="0" borderId="0" xfId="163" applyNumberFormat="1" applyFont="1" applyFill="1" applyAlignment="1"/>
    <xf numFmtId="0" fontId="10" fillId="0" borderId="0" xfId="163" applyNumberFormat="1" applyFont="1" applyFill="1" applyAlignment="1"/>
    <xf numFmtId="37" fontId="9" fillId="0" borderId="0" xfId="163" applyNumberFormat="1" applyFont="1" applyFill="1" applyBorder="1" applyAlignment="1"/>
    <xf numFmtId="0" fontId="10" fillId="0" borderId="0" xfId="0" applyNumberFormat="1" applyFont="1" applyFill="1" applyBorder="1" applyAlignment="1"/>
    <xf numFmtId="0" fontId="10" fillId="0" borderId="0" xfId="0" quotePrefix="1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Alignment="1">
      <alignment vertical="center"/>
    </xf>
    <xf numFmtId="0" fontId="15" fillId="0" borderId="0" xfId="172"/>
    <xf numFmtId="0" fontId="15" fillId="0" borderId="0" xfId="172" applyFill="1"/>
    <xf numFmtId="7" fontId="15" fillId="0" borderId="0" xfId="172" applyNumberFormat="1"/>
    <xf numFmtId="43" fontId="15" fillId="0" borderId="0" xfId="96"/>
    <xf numFmtId="170" fontId="31" fillId="0" borderId="23" xfId="123" applyNumberFormat="1" applyFont="1" applyBorder="1"/>
    <xf numFmtId="170" fontId="31" fillId="0" borderId="0" xfId="123" applyNumberFormat="1" applyFont="1" applyBorder="1"/>
    <xf numFmtId="178" fontId="32" fillId="0" borderId="24" xfId="172" applyNumberFormat="1" applyFont="1" applyBorder="1"/>
    <xf numFmtId="37" fontId="15" fillId="0" borderId="23" xfId="96" applyNumberFormat="1" applyBorder="1"/>
    <xf numFmtId="37" fontId="15" fillId="0" borderId="0" xfId="96" applyNumberFormat="1" applyBorder="1"/>
    <xf numFmtId="178" fontId="15" fillId="0" borderId="24" xfId="172" applyNumberFormat="1" applyFont="1" applyBorder="1"/>
    <xf numFmtId="170" fontId="15" fillId="0" borderId="23" xfId="123" applyNumberFormat="1" applyFill="1" applyBorder="1"/>
    <xf numFmtId="170" fontId="15" fillId="0" borderId="0" xfId="123" applyNumberFormat="1" applyFill="1" applyBorder="1"/>
    <xf numFmtId="178" fontId="15" fillId="0" borderId="24" xfId="172" quotePrefix="1" applyNumberFormat="1" applyFont="1" applyBorder="1" applyAlignment="1">
      <alignment horizontal="left"/>
    </xf>
    <xf numFmtId="169" fontId="15" fillId="0" borderId="21" xfId="96" applyNumberFormat="1" applyBorder="1"/>
    <xf numFmtId="169" fontId="15" fillId="0" borderId="23" xfId="96" applyNumberFormat="1" applyBorder="1"/>
    <xf numFmtId="169" fontId="15" fillId="0" borderId="23" xfId="96" applyNumberFormat="1" applyFill="1" applyBorder="1"/>
    <xf numFmtId="178" fontId="15" fillId="0" borderId="24" xfId="172" applyNumberFormat="1" applyFont="1" applyFill="1" applyBorder="1"/>
    <xf numFmtId="37" fontId="15" fillId="0" borderId="23" xfId="96" applyNumberFormat="1" applyFill="1" applyBorder="1"/>
    <xf numFmtId="37" fontId="15" fillId="0" borderId="0" xfId="96" applyNumberFormat="1" applyFill="1" applyBorder="1"/>
    <xf numFmtId="178" fontId="15" fillId="0" borderId="24" xfId="172" quotePrefix="1" applyNumberFormat="1" applyFont="1" applyFill="1" applyBorder="1" applyAlignment="1">
      <alignment horizontal="left"/>
    </xf>
    <xf numFmtId="0" fontId="21" fillId="0" borderId="0" xfId="172" applyFont="1" applyAlignment="1">
      <alignment vertical="center"/>
    </xf>
    <xf numFmtId="0" fontId="15" fillId="0" borderId="0" xfId="172" applyAlignment="1">
      <alignment horizontal="centerContinuous"/>
    </xf>
    <xf numFmtId="0" fontId="22" fillId="0" borderId="0" xfId="172" applyFont="1" applyAlignment="1">
      <alignment horizontal="centerContinuous"/>
    </xf>
    <xf numFmtId="0" fontId="22" fillId="0" borderId="11" xfId="172" applyFont="1" applyBorder="1"/>
    <xf numFmtId="0" fontId="15" fillId="0" borderId="0" xfId="172" applyFont="1" applyFill="1"/>
    <xf numFmtId="169" fontId="15" fillId="0" borderId="0" xfId="96" applyNumberFormat="1" applyFont="1"/>
    <xf numFmtId="169" fontId="15" fillId="0" borderId="0" xfId="96" applyNumberFormat="1" applyFont="1" applyFill="1"/>
    <xf numFmtId="169" fontId="15" fillId="0" borderId="0" xfId="96" applyNumberFormat="1" applyFont="1" applyFill="1" applyBorder="1"/>
    <xf numFmtId="169" fontId="15" fillId="0" borderId="0" xfId="172" applyNumberFormat="1" applyFill="1"/>
    <xf numFmtId="169" fontId="15" fillId="0" borderId="0" xfId="172" applyNumberFormat="1" applyFill="1" applyBorder="1"/>
    <xf numFmtId="169" fontId="15" fillId="0" borderId="11" xfId="172" applyNumberFormat="1" applyFill="1" applyBorder="1"/>
    <xf numFmtId="43" fontId="15" fillId="0" borderId="0" xfId="172" applyNumberFormat="1"/>
    <xf numFmtId="0" fontId="22" fillId="0" borderId="0" xfId="172" applyFont="1"/>
    <xf numFmtId="0" fontId="15" fillId="0" borderId="0" xfId="172" applyFont="1"/>
    <xf numFmtId="0" fontId="22" fillId="0" borderId="0" xfId="172" applyFont="1" applyFill="1"/>
    <xf numFmtId="0" fontId="22" fillId="0" borderId="17" xfId="172" applyFont="1" applyFill="1" applyBorder="1" applyAlignment="1">
      <alignment horizontal="right"/>
    </xf>
    <xf numFmtId="0" fontId="15" fillId="0" borderId="0" xfId="0" applyNumberFormat="1" applyFont="1" applyFill="1" applyAlignment="1">
      <alignment horizontal="center"/>
    </xf>
    <xf numFmtId="0" fontId="22" fillId="0" borderId="0" xfId="0" applyNumberFormat="1" applyFont="1" applyFill="1" applyAlignment="1">
      <alignment horizontal="centerContinuous" vertical="center"/>
    </xf>
    <xf numFmtId="0" fontId="62" fillId="0" borderId="0" xfId="0" applyNumberFormat="1" applyFont="1" applyFill="1" applyAlignment="1"/>
    <xf numFmtId="0" fontId="62" fillId="0" borderId="0" xfId="0" applyNumberFormat="1" applyFont="1" applyFill="1" applyAlignment="1">
      <alignment horizontal="center"/>
    </xf>
    <xf numFmtId="0" fontId="63" fillId="0" borderId="11" xfId="0" applyNumberFormat="1" applyFont="1" applyFill="1" applyBorder="1" applyAlignment="1">
      <alignment horizontal="center"/>
    </xf>
    <xf numFmtId="0" fontId="63" fillId="0" borderId="0" xfId="0" applyNumberFormat="1" applyFont="1" applyFill="1" applyAlignment="1">
      <alignment horizontal="center"/>
    </xf>
    <xf numFmtId="0" fontId="69" fillId="0" borderId="0" xfId="0" applyNumberFormat="1" applyFont="1" applyFill="1" applyAlignment="1"/>
    <xf numFmtId="14" fontId="62" fillId="0" borderId="0" xfId="0" applyNumberFormat="1" applyFont="1" applyFill="1" applyAlignment="1">
      <alignment horizontal="center"/>
    </xf>
    <xf numFmtId="169" fontId="62" fillId="0" borderId="0" xfId="107" applyNumberFormat="1" applyFont="1" applyFill="1"/>
    <xf numFmtId="0" fontId="62" fillId="0" borderId="0" xfId="0" applyNumberFormat="1" applyFont="1" applyFill="1" applyAlignment="1">
      <alignment horizontal="left"/>
    </xf>
    <xf numFmtId="10" fontId="63" fillId="0" borderId="10" xfId="223" applyNumberFormat="1" applyFont="1" applyFill="1" applyBorder="1"/>
    <xf numFmtId="10" fontId="62" fillId="0" borderId="10" xfId="223" applyNumberFormat="1" applyFont="1" applyFill="1" applyBorder="1"/>
    <xf numFmtId="3" fontId="62" fillId="0" borderId="0" xfId="107" applyNumberFormat="1" applyFont="1" applyFill="1"/>
    <xf numFmtId="3" fontId="62" fillId="0" borderId="0" xfId="0" applyNumberFormat="1" applyFont="1" applyFill="1" applyAlignment="1"/>
    <xf numFmtId="0" fontId="62" fillId="0" borderId="0" xfId="0" applyNumberFormat="1" applyFont="1" applyFill="1" applyAlignment="1">
      <alignment horizontal="left" wrapText="1"/>
    </xf>
    <xf numFmtId="42" fontId="62" fillId="0" borderId="0" xfId="131" applyNumberFormat="1" applyFont="1" applyFill="1"/>
    <xf numFmtId="41" fontId="62" fillId="0" borderId="0" xfId="131" applyNumberFormat="1" applyFont="1" applyFill="1"/>
    <xf numFmtId="0" fontId="62" fillId="0" borderId="0" xfId="0" applyNumberFormat="1" applyFont="1" applyFill="1" applyBorder="1" applyAlignment="1">
      <alignment horizontal="center"/>
    </xf>
    <xf numFmtId="42" fontId="62" fillId="0" borderId="2" xfId="131" applyNumberFormat="1" applyFont="1" applyFill="1" applyBorder="1"/>
    <xf numFmtId="10" fontId="62" fillId="0" borderId="2" xfId="223" applyNumberFormat="1" applyFont="1" applyFill="1" applyBorder="1"/>
    <xf numFmtId="10" fontId="62" fillId="0" borderId="2" xfId="0" applyNumberFormat="1" applyFont="1" applyFill="1" applyBorder="1" applyAlignment="1"/>
    <xf numFmtId="170" fontId="62" fillId="0" borderId="0" xfId="0" applyNumberFormat="1" applyFont="1" applyFill="1" applyAlignment="1"/>
    <xf numFmtId="170" fontId="62" fillId="0" borderId="0" xfId="131" applyNumberFormat="1" applyFont="1" applyFill="1"/>
    <xf numFmtId="0" fontId="62" fillId="0" borderId="0" xfId="0" applyNumberFormat="1" applyFont="1" applyFill="1" applyBorder="1" applyAlignment="1"/>
    <xf numFmtId="10" fontId="62" fillId="0" borderId="11" xfId="223" applyNumberFormat="1" applyFont="1" applyFill="1" applyBorder="1"/>
    <xf numFmtId="4" fontId="62" fillId="0" borderId="0" xfId="107" applyFont="1" applyFill="1"/>
    <xf numFmtId="170" fontId="62" fillId="0" borderId="2" xfId="131" applyNumberFormat="1" applyFont="1" applyFill="1" applyBorder="1"/>
    <xf numFmtId="10" fontId="62" fillId="0" borderId="10" xfId="0" applyNumberFormat="1" applyFont="1" applyFill="1" applyBorder="1" applyAlignment="1"/>
    <xf numFmtId="4" fontId="62" fillId="0" borderId="0" xfId="0" applyNumberFormat="1" applyFont="1" applyFill="1" applyAlignment="1"/>
    <xf numFmtId="0" fontId="15" fillId="0" borderId="11" xfId="172" applyBorder="1"/>
    <xf numFmtId="0" fontId="15" fillId="0" borderId="0" xfId="0" applyNumberFormat="1" applyFont="1" applyAlignment="1"/>
    <xf numFmtId="0" fontId="15" fillId="0" borderId="0" xfId="0" applyNumberFormat="1" applyFont="1" applyFill="1" applyAlignment="1">
      <alignment horizontal="left"/>
    </xf>
    <xf numFmtId="49" fontId="15" fillId="0" borderId="0" xfId="0" applyNumberFormat="1" applyFont="1" applyFill="1" applyAlignme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left"/>
    </xf>
    <xf numFmtId="0" fontId="15" fillId="0" borderId="0" xfId="0" quotePrefix="1" applyNumberFormat="1" applyFont="1" applyFill="1" applyBorder="1" applyAlignment="1" applyProtection="1">
      <alignment horizontal="left"/>
    </xf>
    <xf numFmtId="0" fontId="15" fillId="0" borderId="0" xfId="0" applyNumberFormat="1" applyFont="1" applyFill="1" applyBorder="1" applyAlignment="1"/>
    <xf numFmtId="17" fontId="22" fillId="0" borderId="11" xfId="0" applyNumberFormat="1" applyFont="1" applyFill="1" applyBorder="1" applyAlignment="1">
      <alignment horizontal="center"/>
    </xf>
    <xf numFmtId="0" fontId="22" fillId="0" borderId="11" xfId="0" applyNumberFormat="1" applyFont="1" applyFill="1" applyBorder="1" applyAlignment="1">
      <alignment horizontal="center"/>
    </xf>
    <xf numFmtId="190" fontId="10" fillId="0" borderId="0" xfId="0" applyNumberFormat="1" applyFont="1" applyFill="1" applyAlignment="1"/>
    <xf numFmtId="44" fontId="10" fillId="0" borderId="0" xfId="0" applyNumberFormat="1" applyFont="1" applyFill="1" applyAlignment="1"/>
    <xf numFmtId="0" fontId="22" fillId="0" borderId="0" xfId="0" applyNumberFormat="1" applyFont="1" applyFill="1" applyAlignment="1">
      <alignment horizontal="left"/>
    </xf>
    <xf numFmtId="0" fontId="22" fillId="0" borderId="0" xfId="0" applyNumberFormat="1" applyFont="1" applyFill="1" applyAlignment="1">
      <alignment horizontal="centerContinuous"/>
    </xf>
    <xf numFmtId="0" fontId="22" fillId="0" borderId="0" xfId="0" applyNumberFormat="1" applyFont="1" applyFill="1" applyAlignment="1">
      <alignment horizontal="center"/>
    </xf>
    <xf numFmtId="0" fontId="22" fillId="0" borderId="0" xfId="0" applyNumberFormat="1" applyFont="1" applyFill="1" applyBorder="1" applyAlignment="1">
      <alignment horizontal="right"/>
    </xf>
    <xf numFmtId="15" fontId="22" fillId="0" borderId="0" xfId="0" quotePrefix="1" applyNumberFormat="1" applyFont="1" applyFill="1" applyAlignment="1">
      <alignment horizontal="left"/>
    </xf>
    <xf numFmtId="0" fontId="22" fillId="0" borderId="23" xfId="0" applyNumberFormat="1" applyFont="1" applyFill="1" applyBorder="1" applyAlignment="1">
      <alignment horizontal="center"/>
    </xf>
    <xf numFmtId="0" fontId="15" fillId="0" borderId="11" xfId="0" applyNumberFormat="1" applyFont="1" applyFill="1" applyBorder="1" applyAlignment="1">
      <alignment horizontal="left" indent="1"/>
    </xf>
    <xf numFmtId="0" fontId="15" fillId="0" borderId="11" xfId="0" applyNumberFormat="1" applyFont="1" applyFill="1" applyBorder="1" applyAlignment="1">
      <alignment horizontal="left"/>
    </xf>
    <xf numFmtId="0" fontId="15" fillId="0" borderId="11" xfId="0" applyNumberFormat="1" applyFont="1" applyFill="1" applyBorder="1" applyAlignment="1">
      <alignment horizontal="centerContinuous"/>
    </xf>
    <xf numFmtId="14" fontId="22" fillId="0" borderId="21" xfId="0" applyNumberFormat="1" applyFont="1" applyFill="1" applyBorder="1" applyAlignment="1">
      <alignment horizontal="center"/>
    </xf>
    <xf numFmtId="0" fontId="15" fillId="0" borderId="27" xfId="0" applyNumberFormat="1" applyFont="1" applyFill="1" applyBorder="1" applyAlignment="1"/>
    <xf numFmtId="170" fontId="15" fillId="0" borderId="24" xfId="122" applyNumberFormat="1" applyFont="1" applyFill="1" applyBorder="1"/>
    <xf numFmtId="41" fontId="15" fillId="0" borderId="24" xfId="95" applyNumberFormat="1" applyFont="1" applyFill="1" applyBorder="1"/>
    <xf numFmtId="0" fontId="15" fillId="0" borderId="24" xfId="0" applyNumberFormat="1" applyFont="1" applyFill="1" applyBorder="1" applyAlignment="1"/>
    <xf numFmtId="170" fontId="15" fillId="0" borderId="28" xfId="122" applyNumberFormat="1" applyFont="1" applyFill="1" applyBorder="1"/>
    <xf numFmtId="41" fontId="59" fillId="0" borderId="24" xfId="95" applyNumberFormat="1" applyFont="1" applyFill="1" applyBorder="1"/>
    <xf numFmtId="0" fontId="22" fillId="0" borderId="0" xfId="0" applyNumberFormat="1" applyFont="1" applyFill="1" applyAlignment="1">
      <alignment horizontal="right"/>
    </xf>
    <xf numFmtId="10" fontId="15" fillId="0" borderId="0" xfId="0" applyNumberFormat="1" applyFont="1" applyFill="1" applyAlignment="1">
      <alignment horizontal="center"/>
    </xf>
    <xf numFmtId="37" fontId="22" fillId="0" borderId="0" xfId="0" applyNumberFormat="1" applyFont="1" applyFill="1" applyBorder="1" applyAlignment="1" applyProtection="1">
      <alignment horizontal="right"/>
    </xf>
    <xf numFmtId="0" fontId="22" fillId="0" borderId="11" xfId="0" applyNumberFormat="1" applyFont="1" applyFill="1" applyBorder="1" applyAlignment="1"/>
    <xf numFmtId="169" fontId="15" fillId="0" borderId="24" xfId="95" applyNumberFormat="1" applyFont="1" applyFill="1" applyBorder="1"/>
    <xf numFmtId="169" fontId="15" fillId="0" borderId="24" xfId="0" applyNumberFormat="1" applyFont="1" applyFill="1" applyBorder="1" applyAlignment="1"/>
    <xf numFmtId="41" fontId="15" fillId="0" borderId="28" xfId="0" applyNumberFormat="1" applyFont="1" applyFill="1" applyBorder="1" applyAlignment="1"/>
    <xf numFmtId="0" fontId="22" fillId="0" borderId="0" xfId="0" applyNumberFormat="1" applyFont="1" applyFill="1" applyBorder="1" applyAlignment="1"/>
    <xf numFmtId="0" fontId="15" fillId="0" borderId="0" xfId="0" quotePrefix="1" applyNumberFormat="1" applyFont="1" applyFill="1" applyBorder="1" applyAlignment="1">
      <alignment horizontal="left"/>
    </xf>
    <xf numFmtId="169" fontId="15" fillId="0" borderId="29" xfId="0" applyNumberFormat="1" applyFont="1" applyFill="1" applyBorder="1" applyAlignment="1"/>
    <xf numFmtId="170" fontId="22" fillId="0" borderId="28" xfId="122" applyNumberFormat="1" applyFont="1" applyFill="1" applyBorder="1"/>
    <xf numFmtId="176" fontId="15" fillId="0" borderId="24" xfId="211" applyNumberFormat="1" applyFont="1" applyFill="1" applyBorder="1"/>
    <xf numFmtId="0" fontId="15" fillId="0" borderId="0" xfId="0" applyNumberFormat="1" applyFont="1" applyFill="1" applyBorder="1" applyAlignment="1">
      <alignment horizontal="left"/>
    </xf>
    <xf numFmtId="0" fontId="15" fillId="0" borderId="0" xfId="172" applyFont="1" applyFill="1" applyBorder="1"/>
    <xf numFmtId="6" fontId="15" fillId="0" borderId="0" xfId="0" applyNumberFormat="1" applyFont="1" applyAlignment="1">
      <alignment horizontal="right" wrapText="1"/>
    </xf>
    <xf numFmtId="10" fontId="15" fillId="0" borderId="0" xfId="0" applyNumberFormat="1" applyFont="1" applyAlignment="1">
      <alignment horizontal="right" wrapText="1"/>
    </xf>
    <xf numFmtId="6" fontId="24" fillId="0" borderId="0" xfId="0" applyNumberFormat="1" applyFont="1" applyAlignment="1">
      <alignment horizontal="right" wrapText="1"/>
    </xf>
    <xf numFmtId="10" fontId="72" fillId="0" borderId="0" xfId="0" applyNumberFormat="1" applyFont="1" applyAlignment="1">
      <alignment horizontal="right" wrapText="1"/>
    </xf>
    <xf numFmtId="0" fontId="15" fillId="0" borderId="0" xfId="0" applyNumberFormat="1" applyFont="1" applyAlignment="1">
      <alignment wrapText="1"/>
    </xf>
    <xf numFmtId="169" fontId="15" fillId="0" borderId="25" xfId="95" applyNumberFormat="1" applyBorder="1"/>
    <xf numFmtId="169" fontId="15" fillId="0" borderId="11" xfId="95" applyNumberFormat="1" applyBorder="1"/>
    <xf numFmtId="170" fontId="22" fillId="0" borderId="18" xfId="122" applyNumberFormat="1" applyFont="1" applyFill="1" applyBorder="1"/>
    <xf numFmtId="0" fontId="0" fillId="0" borderId="0" xfId="0" applyNumberFormat="1" applyBorder="1" applyAlignment="1"/>
    <xf numFmtId="170" fontId="15" fillId="0" borderId="0" xfId="0" applyNumberFormat="1" applyFont="1" applyFill="1" applyAlignment="1"/>
    <xf numFmtId="0" fontId="22" fillId="0" borderId="0" xfId="0" applyNumberFormat="1" applyFont="1" applyAlignment="1">
      <alignment horizontal="centerContinuous"/>
    </xf>
    <xf numFmtId="10" fontId="22" fillId="0" borderId="0" xfId="0" applyNumberFormat="1" applyFont="1" applyAlignment="1">
      <alignment horizontal="center"/>
    </xf>
    <xf numFmtId="177" fontId="10" fillId="0" borderId="0" xfId="0" applyNumberFormat="1" applyFont="1" applyFill="1" applyBorder="1" applyAlignment="1"/>
    <xf numFmtId="42" fontId="9" fillId="0" borderId="0" xfId="163" applyNumberFormat="1" applyFont="1" applyFill="1" applyBorder="1" applyAlignment="1"/>
    <xf numFmtId="174" fontId="9" fillId="0" borderId="11" xfId="163" applyFont="1" applyFill="1" applyBorder="1" applyAlignment="1">
      <alignment horizontal="left" indent="2"/>
    </xf>
    <xf numFmtId="10" fontId="12" fillId="0" borderId="0" xfId="0" applyNumberFormat="1" applyFont="1" applyFill="1" applyAlignment="1">
      <alignment horizontal="center"/>
    </xf>
    <xf numFmtId="192" fontId="22" fillId="0" borderId="0" xfId="208" applyNumberFormat="1" applyFont="1" applyFill="1"/>
    <xf numFmtId="0" fontId="74" fillId="0" borderId="0" xfId="192" applyFont="1"/>
    <xf numFmtId="174" fontId="15" fillId="0" borderId="0" xfId="0" applyFont="1" applyFill="1" applyAlignment="1">
      <alignment horizontal="left"/>
    </xf>
    <xf numFmtId="174" fontId="15" fillId="0" borderId="0" xfId="0" applyFont="1" applyAlignment="1"/>
    <xf numFmtId="0" fontId="15" fillId="0" borderId="0" xfId="192" applyFill="1" applyAlignment="1">
      <alignment horizontal="center"/>
    </xf>
    <xf numFmtId="198" fontId="95" fillId="0" borderId="0" xfId="172" quotePrefix="1" applyNumberFormat="1" applyFont="1" applyFill="1" applyAlignment="1">
      <alignment horizontal="left"/>
    </xf>
    <xf numFmtId="0" fontId="96" fillId="0" borderId="0" xfId="172" applyFont="1" applyFill="1" applyBorder="1" applyAlignment="1">
      <alignment horizontal="center"/>
    </xf>
    <xf numFmtId="0" fontId="15" fillId="0" borderId="25" xfId="0" applyNumberFormat="1" applyFont="1" applyFill="1" applyBorder="1" applyAlignment="1"/>
    <xf numFmtId="0" fontId="9" fillId="0" borderId="0" xfId="0" applyNumberFormat="1" applyFont="1" applyFill="1" applyAlignment="1">
      <alignment horizontal="left" indent="4"/>
    </xf>
    <xf numFmtId="169" fontId="9" fillId="0" borderId="0" xfId="0" applyNumberFormat="1" applyFont="1" applyFill="1" applyBorder="1" applyAlignment="1">
      <alignment wrapText="1"/>
    </xf>
    <xf numFmtId="169" fontId="9" fillId="0" borderId="0" xfId="0" applyNumberFormat="1" applyFont="1" applyFill="1" applyAlignment="1">
      <alignment horizontal="right"/>
    </xf>
    <xf numFmtId="169" fontId="9" fillId="0" borderId="12" xfId="0" applyNumberFormat="1" applyFont="1" applyFill="1" applyBorder="1" applyAlignment="1">
      <alignment horizontal="right" wrapText="1"/>
    </xf>
    <xf numFmtId="169" fontId="9" fillId="0" borderId="12" xfId="0" applyNumberFormat="1" applyFont="1" applyFill="1" applyBorder="1">
      <alignment horizontal="left" wrapText="1"/>
    </xf>
    <xf numFmtId="37" fontId="9" fillId="0" borderId="0" xfId="94" applyNumberFormat="1" applyFont="1" applyFill="1" applyAlignment="1"/>
    <xf numFmtId="169" fontId="9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Alignment="1">
      <alignment horizontal="left"/>
    </xf>
    <xf numFmtId="166" fontId="9" fillId="0" borderId="0" xfId="0" applyNumberFormat="1" applyFont="1" applyFill="1" applyAlignment="1"/>
    <xf numFmtId="42" fontId="9" fillId="0" borderId="0" xfId="121" applyNumberFormat="1" applyFont="1" applyFill="1" applyAlignment="1">
      <alignment horizontal="right"/>
    </xf>
    <xf numFmtId="41" fontId="9" fillId="0" borderId="11" xfId="0" applyNumberFormat="1" applyFont="1" applyFill="1" applyBorder="1" applyAlignment="1">
      <alignment horizontal="right"/>
    </xf>
    <xf numFmtId="41" fontId="9" fillId="0" borderId="0" xfId="121" applyNumberFormat="1" applyFont="1" applyFill="1" applyAlignment="1"/>
    <xf numFmtId="42" fontId="9" fillId="0" borderId="11" xfId="121" applyNumberFormat="1" applyFont="1" applyFill="1" applyBorder="1" applyAlignment="1"/>
    <xf numFmtId="41" fontId="9" fillId="0" borderId="11" xfId="121" applyNumberFormat="1" applyFont="1" applyFill="1" applyBorder="1" applyAlignment="1"/>
    <xf numFmtId="9" fontId="9" fillId="0" borderId="0" xfId="0" applyNumberFormat="1" applyFont="1" applyFill="1" applyAlignment="1">
      <alignment horizontal="right"/>
    </xf>
    <xf numFmtId="42" fontId="9" fillId="0" borderId="18" xfId="121" applyNumberFormat="1" applyFont="1" applyFill="1" applyBorder="1" applyAlignment="1"/>
    <xf numFmtId="41" fontId="9" fillId="0" borderId="0" xfId="0" applyNumberFormat="1" applyFont="1" applyFill="1" applyBorder="1" applyAlignment="1">
      <alignment horizontal="right"/>
    </xf>
    <xf numFmtId="41" fontId="9" fillId="0" borderId="12" xfId="94" applyNumberFormat="1" applyFont="1" applyFill="1" applyBorder="1" applyAlignment="1"/>
    <xf numFmtId="0" fontId="9" fillId="0" borderId="12" xfId="0" applyNumberFormat="1" applyFont="1" applyFill="1" applyBorder="1" applyAlignment="1"/>
    <xf numFmtId="37" fontId="9" fillId="0" borderId="12" xfId="0" applyNumberFormat="1" applyFont="1" applyFill="1" applyBorder="1" applyAlignment="1"/>
    <xf numFmtId="41" fontId="9" fillId="0" borderId="12" xfId="121" applyNumberFormat="1" applyFont="1" applyFill="1" applyBorder="1" applyAlignment="1"/>
    <xf numFmtId="178" fontId="15" fillId="0" borderId="22" xfId="172" applyNumberFormat="1" applyBorder="1"/>
    <xf numFmtId="37" fontId="15" fillId="0" borderId="11" xfId="172" applyNumberFormat="1" applyBorder="1"/>
    <xf numFmtId="37" fontId="15" fillId="0" borderId="21" xfId="172" applyNumberFormat="1" applyBorder="1"/>
    <xf numFmtId="0" fontId="22" fillId="0" borderId="27" xfId="0" applyNumberFormat="1" applyFont="1" applyFill="1" applyBorder="1" applyAlignment="1">
      <alignment horizontal="center"/>
    </xf>
    <xf numFmtId="0" fontId="22" fillId="0" borderId="25" xfId="0" applyNumberFormat="1" applyFont="1" applyFill="1" applyBorder="1" applyAlignment="1">
      <alignment horizontal="center" wrapText="1"/>
    </xf>
    <xf numFmtId="0" fontId="15" fillId="0" borderId="27" xfId="0" applyNumberFormat="1" applyFont="1" applyFill="1" applyBorder="1" applyAlignment="1">
      <alignment horizontal="center"/>
    </xf>
    <xf numFmtId="0" fontId="22" fillId="0" borderId="27" xfId="0" applyNumberFormat="1" applyFont="1" applyFill="1" applyBorder="1" applyAlignment="1">
      <alignment horizontal="left"/>
    </xf>
    <xf numFmtId="0" fontId="22" fillId="0" borderId="27" xfId="0" applyNumberFormat="1" applyFont="1" applyFill="1" applyBorder="1" applyAlignment="1"/>
    <xf numFmtId="0" fontId="15" fillId="0" borderId="11" xfId="0" applyNumberFormat="1" applyFont="1" applyFill="1" applyBorder="1" applyAlignment="1"/>
    <xf numFmtId="0" fontId="15" fillId="0" borderId="21" xfId="0" applyNumberFormat="1" applyFont="1" applyFill="1" applyBorder="1" applyAlignment="1"/>
    <xf numFmtId="37" fontId="9" fillId="0" borderId="11" xfId="0" applyNumberFormat="1" applyFont="1" applyFill="1" applyBorder="1" applyAlignment="1"/>
    <xf numFmtId="42" fontId="9" fillId="0" borderId="0" xfId="132" applyNumberFormat="1" applyFont="1" applyFill="1" applyAlignment="1" applyProtection="1">
      <protection locked="0"/>
    </xf>
    <xf numFmtId="42" fontId="9" fillId="0" borderId="0" xfId="132" applyNumberFormat="1" applyFont="1" applyFill="1" applyBorder="1" applyAlignment="1" applyProtection="1">
      <protection locked="0"/>
    </xf>
    <xf numFmtId="41" fontId="9" fillId="0" borderId="0" xfId="0" applyNumberFormat="1" applyFont="1" applyFill="1" applyBorder="1" applyAlignment="1" applyProtection="1">
      <alignment horizontal="right"/>
      <protection locked="0"/>
    </xf>
    <xf numFmtId="42" fontId="9" fillId="0" borderId="0" xfId="0" applyNumberFormat="1" applyFont="1" applyFill="1" applyBorder="1" applyAlignment="1" applyProtection="1">
      <protection locked="0"/>
    </xf>
    <xf numFmtId="9" fontId="9" fillId="0" borderId="0" xfId="191" applyNumberFormat="1" applyFont="1" applyFill="1" applyAlignment="1"/>
    <xf numFmtId="9" fontId="9" fillId="0" borderId="0" xfId="0" applyNumberFormat="1" applyFont="1" applyFill="1" applyBorder="1" applyAlignment="1"/>
    <xf numFmtId="170" fontId="9" fillId="0" borderId="0" xfId="121" applyNumberFormat="1" applyFont="1" applyFill="1"/>
    <xf numFmtId="42" fontId="9" fillId="0" borderId="0" xfId="121" applyNumberFormat="1" applyFont="1" applyFill="1" applyBorder="1" applyAlignment="1" applyProtection="1">
      <alignment horizontal="right"/>
      <protection locked="0"/>
    </xf>
    <xf numFmtId="42" fontId="9" fillId="0" borderId="18" xfId="0" applyNumberFormat="1" applyFont="1" applyFill="1" applyBorder="1" applyAlignment="1" applyProtection="1">
      <protection locked="0"/>
    </xf>
    <xf numFmtId="42" fontId="10" fillId="0" borderId="11" xfId="121" applyNumberFormat="1" applyFont="1" applyFill="1" applyBorder="1" applyAlignment="1"/>
    <xf numFmtId="42" fontId="10" fillId="0" borderId="18" xfId="0" applyNumberFormat="1" applyFont="1" applyFill="1" applyBorder="1" applyAlignment="1" applyProtection="1">
      <protection locked="0"/>
    </xf>
    <xf numFmtId="42" fontId="9" fillId="0" borderId="0" xfId="94" applyNumberFormat="1" applyFont="1" applyFill="1" applyBorder="1" applyAlignment="1" applyProtection="1">
      <protection locked="0"/>
    </xf>
    <xf numFmtId="41" fontId="9" fillId="0" borderId="0" xfId="94" applyNumberFormat="1" applyFont="1" applyFill="1" applyAlignment="1" applyProtection="1">
      <protection locked="0"/>
    </xf>
    <xf numFmtId="41" fontId="9" fillId="0" borderId="11" xfId="94" applyNumberFormat="1" applyFont="1" applyFill="1" applyBorder="1" applyAlignment="1" applyProtection="1">
      <protection locked="0"/>
    </xf>
    <xf numFmtId="42" fontId="9" fillId="0" borderId="0" xfId="94" applyNumberFormat="1" applyFont="1" applyFill="1" applyAlignment="1" applyProtection="1">
      <protection locked="0"/>
    </xf>
    <xf numFmtId="5" fontId="9" fillId="0" borderId="0" xfId="94" applyNumberFormat="1" applyFont="1" applyFill="1" applyAlignment="1" applyProtection="1">
      <protection locked="0"/>
    </xf>
    <xf numFmtId="42" fontId="10" fillId="0" borderId="18" xfId="121" applyNumberFormat="1" applyFont="1" applyFill="1" applyBorder="1" applyAlignment="1"/>
    <xf numFmtId="176" fontId="9" fillId="0" borderId="0" xfId="208" applyNumberFormat="1" applyFont="1" applyFill="1" applyBorder="1" applyAlignment="1"/>
    <xf numFmtId="176" fontId="10" fillId="0" borderId="11" xfId="0" applyNumberFormat="1" applyFont="1" applyFill="1" applyBorder="1" applyAlignment="1"/>
    <xf numFmtId="3" fontId="9" fillId="0" borderId="11" xfId="94" applyNumberFormat="1" applyFont="1" applyFill="1" applyBorder="1" applyAlignment="1"/>
    <xf numFmtId="37" fontId="9" fillId="0" borderId="11" xfId="94" applyNumberFormat="1" applyFont="1" applyFill="1" applyBorder="1" applyAlignment="1"/>
    <xf numFmtId="42" fontId="9" fillId="0" borderId="0" xfId="121" applyNumberFormat="1" applyFont="1" applyFill="1" applyProtection="1">
      <protection locked="0"/>
    </xf>
    <xf numFmtId="42" fontId="9" fillId="0" borderId="0" xfId="121" applyNumberFormat="1" applyFont="1" applyFill="1" applyBorder="1" applyProtection="1">
      <protection locked="0"/>
    </xf>
    <xf numFmtId="42" fontId="9" fillId="0" borderId="0" xfId="121" applyNumberFormat="1" applyFont="1" applyFill="1" applyBorder="1"/>
    <xf numFmtId="170" fontId="9" fillId="0" borderId="0" xfId="0" applyNumberFormat="1" applyFont="1" applyFill="1" applyBorder="1" applyAlignment="1"/>
    <xf numFmtId="42" fontId="10" fillId="0" borderId="10" xfId="121" applyNumberFormat="1" applyFont="1" applyFill="1" applyBorder="1" applyAlignment="1"/>
    <xf numFmtId="42" fontId="9" fillId="0" borderId="11" xfId="0" applyNumberFormat="1" applyFont="1" applyFill="1" applyBorder="1" applyAlignment="1"/>
    <xf numFmtId="168" fontId="9" fillId="0" borderId="0" xfId="0" applyNumberFormat="1" applyFont="1" applyFill="1" applyBorder="1" applyAlignment="1" applyProtection="1">
      <alignment horizontal="right"/>
      <protection locked="0"/>
    </xf>
    <xf numFmtId="42" fontId="9" fillId="0" borderId="12" xfId="0" applyNumberFormat="1" applyFont="1" applyFill="1" applyBorder="1" applyAlignment="1">
      <alignment horizontal="right"/>
    </xf>
    <xf numFmtId="174" fontId="9" fillId="0" borderId="0" xfId="0" applyNumberFormat="1" applyFont="1" applyFill="1" applyAlignment="1"/>
    <xf numFmtId="176" fontId="9" fillId="0" borderId="0" xfId="0" applyNumberFormat="1" applyFont="1" applyFill="1" applyAlignment="1"/>
    <xf numFmtId="174" fontId="9" fillId="0" borderId="11" xfId="0" applyNumberFormat="1" applyFont="1" applyFill="1" applyBorder="1" applyAlignment="1"/>
    <xf numFmtId="174" fontId="9" fillId="0" borderId="0" xfId="0" applyNumberFormat="1" applyFont="1" applyFill="1" applyBorder="1" applyAlignment="1"/>
    <xf numFmtId="10" fontId="9" fillId="0" borderId="0" xfId="0" applyNumberFormat="1" applyFont="1" applyFill="1" applyAlignment="1" applyProtection="1">
      <protection locked="0"/>
    </xf>
    <xf numFmtId="0" fontId="22" fillId="0" borderId="0" xfId="0" applyNumberFormat="1" applyFont="1" applyAlignment="1">
      <alignment horizontal="center"/>
    </xf>
    <xf numFmtId="174" fontId="9" fillId="0" borderId="0" xfId="0" applyFont="1" applyFill="1" applyBorder="1" applyAlignment="1">
      <alignment horizontal="right"/>
    </xf>
    <xf numFmtId="37" fontId="9" fillId="0" borderId="0" xfId="94" applyNumberFormat="1" applyFont="1" applyFill="1" applyBorder="1"/>
    <xf numFmtId="42" fontId="9" fillId="0" borderId="18" xfId="0" applyNumberFormat="1" applyFont="1" applyFill="1" applyBorder="1" applyProtection="1">
      <alignment horizontal="left" wrapText="1"/>
      <protection locked="0"/>
    </xf>
    <xf numFmtId="174" fontId="9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left" vertical="center" indent="2"/>
    </xf>
    <xf numFmtId="37" fontId="9" fillId="0" borderId="0" xfId="121" applyNumberFormat="1" applyFont="1" applyFill="1" applyBorder="1" applyAlignment="1">
      <alignment vertical="center"/>
    </xf>
    <xf numFmtId="41" fontId="9" fillId="0" borderId="0" xfId="0" applyNumberFormat="1" applyFont="1" applyFill="1">
      <alignment horizontal="left" wrapText="1"/>
    </xf>
    <xf numFmtId="41" fontId="9" fillId="0" borderId="0" xfId="121" applyNumberFormat="1" applyFont="1" applyFill="1" applyBorder="1" applyProtection="1">
      <protection locked="0"/>
    </xf>
    <xf numFmtId="170" fontId="9" fillId="0" borderId="10" xfId="121" applyNumberFormat="1" applyFont="1" applyFill="1" applyBorder="1" applyProtection="1">
      <protection locked="0"/>
    </xf>
    <xf numFmtId="37" fontId="9" fillId="0" borderId="0" xfId="0" applyNumberFormat="1" applyFont="1" applyFill="1" applyBorder="1" applyAlignment="1" applyProtection="1">
      <alignment horizontal="left" wrapText="1"/>
      <protection locked="0"/>
    </xf>
    <xf numFmtId="42" fontId="9" fillId="0" borderId="18" xfId="0" applyNumberFormat="1" applyFont="1" applyFill="1" applyBorder="1" applyAlignment="1" applyProtection="1">
      <alignment horizontal="left" wrapText="1"/>
      <protection locked="0"/>
    </xf>
    <xf numFmtId="41" fontId="9" fillId="0" borderId="11" xfId="121" applyNumberFormat="1" applyFont="1" applyFill="1" applyBorder="1" applyProtection="1">
      <protection locked="0"/>
    </xf>
    <xf numFmtId="170" fontId="9" fillId="0" borderId="0" xfId="121" applyNumberFormat="1" applyFont="1" applyFill="1" applyBorder="1" applyProtection="1">
      <protection locked="0"/>
    </xf>
    <xf numFmtId="170" fontId="9" fillId="0" borderId="0" xfId="121" applyNumberFormat="1" applyFont="1" applyFill="1" applyBorder="1" applyAlignment="1" applyProtection="1">
      <protection locked="0"/>
    </xf>
    <xf numFmtId="0" fontId="9" fillId="0" borderId="0" xfId="0" applyNumberFormat="1" applyFont="1" applyFill="1" applyAlignment="1">
      <alignment horizontal="left" wrapText="1"/>
    </xf>
    <xf numFmtId="37" fontId="9" fillId="0" borderId="0" xfId="0" applyNumberFormat="1" applyFont="1" applyFill="1" applyBorder="1" applyAlignment="1">
      <alignment horizontal="left" wrapText="1"/>
    </xf>
    <xf numFmtId="9" fontId="9" fillId="0" borderId="0" xfId="0" applyNumberFormat="1" applyFont="1" applyFill="1" applyBorder="1">
      <alignment horizontal="left" wrapText="1"/>
    </xf>
    <xf numFmtId="42" fontId="9" fillId="0" borderId="0" xfId="0" applyNumberFormat="1" applyFont="1" applyFill="1" applyAlignment="1" applyProtection="1">
      <alignment horizontal="right"/>
      <protection locked="0"/>
    </xf>
    <xf numFmtId="168" fontId="9" fillId="0" borderId="11" xfId="0" applyNumberFormat="1" applyFont="1" applyFill="1" applyBorder="1" applyAlignment="1" applyProtection="1">
      <alignment horizontal="right"/>
      <protection locked="0"/>
    </xf>
    <xf numFmtId="42" fontId="9" fillId="0" borderId="0" xfId="0" applyNumberFormat="1" applyFont="1" applyFill="1" applyAlignment="1">
      <alignment horizontal="right"/>
    </xf>
    <xf numFmtId="42" fontId="9" fillId="0" borderId="12" xfId="0" applyNumberFormat="1" applyFont="1" applyFill="1" applyBorder="1" applyAlignment="1" applyProtection="1">
      <alignment horizontal="right"/>
      <protection locked="0"/>
    </xf>
    <xf numFmtId="41" fontId="9" fillId="0" borderId="0" xfId="0" applyNumberFormat="1" applyFont="1" applyFill="1" applyAlignment="1">
      <alignment horizontal="right"/>
    </xf>
    <xf numFmtId="41" fontId="9" fillId="0" borderId="12" xfId="94" applyNumberFormat="1" applyFont="1" applyFill="1" applyBorder="1" applyAlignment="1">
      <alignment horizontal="center"/>
    </xf>
    <xf numFmtId="41" fontId="9" fillId="0" borderId="0" xfId="94" applyNumberFormat="1" applyFont="1" applyFill="1" applyBorder="1" applyAlignment="1">
      <alignment horizontal="center"/>
    </xf>
    <xf numFmtId="37" fontId="9" fillId="0" borderId="11" xfId="163" applyNumberFormat="1" applyFont="1" applyFill="1" applyBorder="1" applyAlignment="1"/>
    <xf numFmtId="0" fontId="9" fillId="0" borderId="0" xfId="163" applyNumberFormat="1" applyFont="1" applyFill="1" applyBorder="1" applyAlignment="1"/>
    <xf numFmtId="42" fontId="9" fillId="0" borderId="10" xfId="189" applyNumberFormat="1" applyFont="1" applyFill="1" applyBorder="1"/>
    <xf numFmtId="42" fontId="9" fillId="0" borderId="12" xfId="132" applyNumberFormat="1" applyFont="1" applyFill="1" applyBorder="1" applyAlignment="1" applyProtection="1">
      <protection locked="0"/>
    </xf>
    <xf numFmtId="41" fontId="9" fillId="0" borderId="11" xfId="191" applyNumberFormat="1" applyFont="1" applyFill="1" applyBorder="1" applyAlignment="1"/>
    <xf numFmtId="42" fontId="9" fillId="0" borderId="10" xfId="132" applyNumberFormat="1" applyFont="1" applyFill="1" applyBorder="1" applyAlignment="1"/>
    <xf numFmtId="168" fontId="9" fillId="0" borderId="0" xfId="191" applyNumberFormat="1" applyFont="1" applyFill="1" applyAlignment="1"/>
    <xf numFmtId="43" fontId="9" fillId="0" borderId="0" xfId="108" applyFont="1" applyFill="1" applyAlignment="1"/>
    <xf numFmtId="41" fontId="9" fillId="0" borderId="11" xfId="191" applyNumberFormat="1" applyFont="1" applyFill="1" applyBorder="1" applyAlignment="1" applyProtection="1">
      <protection locked="0"/>
    </xf>
    <xf numFmtId="0" fontId="10" fillId="0" borderId="0" xfId="0" applyNumberFormat="1" applyFont="1" applyFill="1" applyAlignment="1" applyProtection="1">
      <alignment horizontal="center"/>
      <protection locked="0"/>
    </xf>
    <xf numFmtId="0" fontId="10" fillId="0" borderId="0" xfId="0" applyNumberFormat="1" applyFont="1" applyFill="1" applyAlignment="1">
      <alignment horizontal="center"/>
    </xf>
    <xf numFmtId="42" fontId="9" fillId="0" borderId="0" xfId="94" applyNumberFormat="1" applyFont="1" applyFill="1"/>
    <xf numFmtId="169" fontId="9" fillId="0" borderId="0" xfId="94" applyNumberFormat="1" applyFont="1" applyFill="1"/>
    <xf numFmtId="41" fontId="9" fillId="0" borderId="11" xfId="94" applyNumberFormat="1" applyFont="1" applyFill="1" applyBorder="1"/>
    <xf numFmtId="169" fontId="9" fillId="0" borderId="12" xfId="94" applyNumberFormat="1" applyFont="1" applyFill="1" applyBorder="1"/>
    <xf numFmtId="42" fontId="9" fillId="0" borderId="0" xfId="0" applyNumberFormat="1" applyFont="1" applyFill="1">
      <alignment horizontal="left" wrapText="1"/>
    </xf>
    <xf numFmtId="42" fontId="9" fillId="0" borderId="12" xfId="0" applyNumberFormat="1" applyFont="1" applyFill="1" applyBorder="1">
      <alignment horizontal="left" wrapText="1"/>
    </xf>
    <xf numFmtId="49" fontId="9" fillId="0" borderId="0" xfId="289" applyNumberFormat="1" applyFont="1" applyFill="1" applyBorder="1" applyAlignment="1">
      <alignment horizontal="left"/>
    </xf>
    <xf numFmtId="170" fontId="9" fillId="0" borderId="0" xfId="121" applyNumberFormat="1" applyFont="1" applyFill="1" applyBorder="1"/>
    <xf numFmtId="37" fontId="9" fillId="0" borderId="0" xfId="121" applyNumberFormat="1" applyFont="1" applyFill="1" applyBorder="1"/>
    <xf numFmtId="9" fontId="9" fillId="0" borderId="0" xfId="94" applyNumberFormat="1" applyFont="1" applyFill="1" applyBorder="1"/>
    <xf numFmtId="42" fontId="10" fillId="0" borderId="18" xfId="0" applyNumberFormat="1" applyFont="1" applyFill="1" applyBorder="1" applyAlignment="1"/>
    <xf numFmtId="0" fontId="70" fillId="0" borderId="0" xfId="0" applyNumberFormat="1" applyFont="1" applyFill="1" applyBorder="1" applyAlignment="1"/>
    <xf numFmtId="0" fontId="22" fillId="0" borderId="26" xfId="0" applyNumberFormat="1" applyFont="1" applyFill="1" applyBorder="1" applyAlignment="1">
      <alignment horizontal="center"/>
    </xf>
    <xf numFmtId="14" fontId="22" fillId="0" borderId="22" xfId="0" applyNumberFormat="1" applyFont="1" applyFill="1" applyBorder="1" applyAlignment="1">
      <alignment horizontal="center"/>
    </xf>
    <xf numFmtId="0" fontId="22" fillId="0" borderId="4" xfId="172" applyFont="1" applyFill="1" applyBorder="1" applyAlignment="1">
      <alignment horizontal="center"/>
    </xf>
    <xf numFmtId="0" fontId="18" fillId="0" borderId="0" xfId="0" applyNumberFormat="1" applyFont="1" applyFill="1" applyAlignment="1"/>
    <xf numFmtId="37" fontId="18" fillId="0" borderId="0" xfId="0" applyNumberFormat="1" applyFont="1" applyFill="1" applyAlignment="1"/>
    <xf numFmtId="41" fontId="9" fillId="0" borderId="0" xfId="0" applyNumberFormat="1" applyFont="1" applyFill="1" applyAlignment="1">
      <alignment horizontal="fill"/>
    </xf>
    <xf numFmtId="41" fontId="9" fillId="0" borderId="12" xfId="94" applyNumberFormat="1" applyFont="1" applyFill="1" applyBorder="1"/>
    <xf numFmtId="174" fontId="18" fillId="0" borderId="0" xfId="0" applyFont="1" applyFill="1">
      <alignment horizontal="left" wrapText="1"/>
    </xf>
    <xf numFmtId="0" fontId="18" fillId="0" borderId="11" xfId="0" applyNumberFormat="1" applyFont="1" applyFill="1" applyBorder="1" applyAlignment="1"/>
    <xf numFmtId="43" fontId="9" fillId="0" borderId="0" xfId="94" applyNumberFormat="1" applyFont="1" applyFill="1" applyBorder="1" applyAlignment="1">
      <alignment horizontal="center"/>
    </xf>
    <xf numFmtId="0" fontId="9" fillId="0" borderId="0" xfId="94" applyNumberFormat="1" applyFont="1" applyFill="1" applyBorder="1" applyAlignment="1">
      <alignment horizontal="center"/>
    </xf>
    <xf numFmtId="42" fontId="9" fillId="0" borderId="18" xfId="94" applyNumberFormat="1" applyFont="1" applyFill="1" applyBorder="1"/>
    <xf numFmtId="0" fontId="18" fillId="0" borderId="0" xfId="0" applyNumberFormat="1" applyFont="1" applyFill="1" applyBorder="1" applyAlignment="1"/>
    <xf numFmtId="42" fontId="18" fillId="0" borderId="0" xfId="0" applyNumberFormat="1" applyFont="1" applyFill="1" applyAlignment="1"/>
    <xf numFmtId="37" fontId="18" fillId="0" borderId="0" xfId="0" applyNumberFormat="1" applyFont="1" applyFill="1" applyBorder="1" applyAlignment="1" applyProtection="1">
      <alignment horizontal="left"/>
    </xf>
    <xf numFmtId="37" fontId="18" fillId="0" borderId="0" xfId="0" applyNumberFormat="1" applyFont="1" applyFill="1" applyBorder="1" applyAlignment="1" applyProtection="1">
      <alignment horizontal="center"/>
    </xf>
    <xf numFmtId="37" fontId="18" fillId="0" borderId="0" xfId="0" applyNumberFormat="1" applyFont="1" applyFill="1" applyAlignment="1" applyProtection="1">
      <alignment horizontal="left"/>
    </xf>
    <xf numFmtId="37" fontId="18" fillId="0" borderId="0" xfId="94" applyNumberFormat="1" applyFont="1" applyFill="1" applyAlignment="1"/>
    <xf numFmtId="10" fontId="18" fillId="0" borderId="0" xfId="208" applyNumberFormat="1" applyFont="1" applyFill="1" applyBorder="1" applyAlignment="1" applyProtection="1">
      <alignment horizontal="right"/>
    </xf>
    <xf numFmtId="37" fontId="18" fillId="0" borderId="0" xfId="0" applyNumberFormat="1" applyFont="1" applyFill="1" applyBorder="1" applyAlignment="1" applyProtection="1">
      <alignment horizontal="right"/>
    </xf>
    <xf numFmtId="3" fontId="18" fillId="0" borderId="0" xfId="94" applyNumberFormat="1" applyFont="1" applyFill="1" applyAlignment="1"/>
    <xf numFmtId="171" fontId="18" fillId="0" borderId="0" xfId="0" applyNumberFormat="1" applyFont="1" applyFill="1" applyAlignment="1" applyProtection="1"/>
    <xf numFmtId="172" fontId="9" fillId="0" borderId="0" xfId="0" applyNumberFormat="1" applyFont="1" applyFill="1" applyAlignment="1" applyProtection="1">
      <alignment horizontal="left"/>
    </xf>
    <xf numFmtId="42" fontId="9" fillId="0" borderId="18" xfId="121" applyNumberFormat="1" applyFont="1" applyFill="1" applyBorder="1" applyAlignment="1" applyProtection="1"/>
    <xf numFmtId="42" fontId="9" fillId="0" borderId="10" xfId="121" applyNumberFormat="1" applyFont="1" applyFill="1" applyBorder="1" applyAlignment="1" applyProtection="1"/>
    <xf numFmtId="0" fontId="15" fillId="0" borderId="0" xfId="190" applyFont="1" applyFill="1" applyAlignment="1"/>
    <xf numFmtId="174" fontId="15" fillId="0" borderId="0" xfId="0" applyFont="1" applyFill="1" applyAlignment="1"/>
    <xf numFmtId="0" fontId="10" fillId="0" borderId="0" xfId="0" applyNumberFormat="1" applyFont="1" applyFill="1" applyAlignment="1">
      <alignment horizontal="center"/>
    </xf>
    <xf numFmtId="42" fontId="95" fillId="0" borderId="0" xfId="172" applyNumberFormat="1" applyFont="1" applyFill="1" applyAlignment="1">
      <alignment horizontal="right"/>
    </xf>
    <xf numFmtId="10" fontId="9" fillId="0" borderId="11" xfId="208" applyNumberFormat="1" applyFont="1" applyFill="1" applyBorder="1" applyAlignment="1">
      <alignment horizontal="right"/>
    </xf>
    <xf numFmtId="191" fontId="15" fillId="0" borderId="0" xfId="0" applyNumberFormat="1" applyFont="1" applyAlignment="1">
      <alignment horizontal="left"/>
    </xf>
    <xf numFmtId="174" fontId="9" fillId="0" borderId="0" xfId="7675" applyFont="1" applyFill="1" applyAlignment="1">
      <alignment horizontal="left"/>
    </xf>
    <xf numFmtId="192" fontId="9" fillId="0" borderId="0" xfId="211" applyNumberFormat="1" applyFont="1" applyFill="1" applyBorder="1" applyAlignment="1">
      <alignment horizontal="center"/>
    </xf>
    <xf numFmtId="174" fontId="11" fillId="0" borderId="0" xfId="7675" applyFont="1" applyFill="1" applyAlignment="1">
      <alignment horizontal="left"/>
    </xf>
    <xf numFmtId="174" fontId="9" fillId="0" borderId="0" xfId="7675" quotePrefix="1" applyFont="1" applyFill="1" applyBorder="1" applyAlignment="1">
      <alignment horizontal="left"/>
    </xf>
    <xf numFmtId="174" fontId="9" fillId="0" borderId="0" xfId="7675" applyFont="1" applyFill="1" applyBorder="1" applyAlignment="1"/>
    <xf numFmtId="174" fontId="9" fillId="0" borderId="0" xfId="7675" applyNumberFormat="1" applyFont="1" applyFill="1" applyBorder="1" applyAlignment="1"/>
    <xf numFmtId="174" fontId="9" fillId="0" borderId="0" xfId="7675" applyFont="1" applyFill="1" applyBorder="1" applyAlignment="1">
      <alignment horizontal="left"/>
    </xf>
    <xf numFmtId="168" fontId="9" fillId="0" borderId="0" xfId="7675" applyNumberFormat="1" applyFont="1" applyFill="1" applyBorder="1" applyAlignment="1" applyProtection="1">
      <protection locked="0"/>
    </xf>
    <xf numFmtId="174" fontId="9" fillId="0" borderId="0" xfId="7675" applyFont="1" applyFill="1" applyAlignment="1"/>
    <xf numFmtId="174" fontId="11" fillId="0" borderId="0" xfId="7675" applyFont="1" applyFill="1" applyBorder="1" applyAlignment="1">
      <alignment horizontal="left"/>
    </xf>
    <xf numFmtId="174" fontId="9" fillId="0" borderId="0" xfId="7675" applyFont="1" applyFill="1" applyBorder="1">
      <alignment horizontal="left" wrapText="1"/>
    </xf>
    <xf numFmtId="174" fontId="11" fillId="0" borderId="0" xfId="7675" applyFont="1" applyFill="1" applyAlignment="1"/>
    <xf numFmtId="170" fontId="9" fillId="0" borderId="0" xfId="121" applyNumberFormat="1" applyFont="1" applyFill="1" applyAlignment="1"/>
    <xf numFmtId="170" fontId="9" fillId="0" borderId="0" xfId="121" applyNumberFormat="1" applyFont="1" applyFill="1" applyAlignment="1">
      <alignment horizontal="left" wrapText="1"/>
    </xf>
    <xf numFmtId="170" fontId="9" fillId="0" borderId="46" xfId="121" applyNumberFormat="1" applyFont="1" applyFill="1" applyBorder="1" applyAlignment="1">
      <alignment horizontal="left" wrapText="1"/>
    </xf>
    <xf numFmtId="170" fontId="9" fillId="0" borderId="46" xfId="121" applyNumberFormat="1" applyFont="1" applyFill="1" applyBorder="1"/>
    <xf numFmtId="170" fontId="10" fillId="0" borderId="0" xfId="121" applyNumberFormat="1" applyFont="1" applyFill="1"/>
    <xf numFmtId="170" fontId="10" fillId="0" borderId="10" xfId="121" applyNumberFormat="1" applyFont="1" applyFill="1" applyBorder="1"/>
    <xf numFmtId="189" fontId="22" fillId="0" borderId="0" xfId="192" applyNumberFormat="1" applyFont="1" applyAlignment="1">
      <alignment horizontal="center"/>
    </xf>
    <xf numFmtId="169" fontId="9" fillId="0" borderId="44" xfId="0" applyNumberFormat="1" applyFont="1" applyFill="1" applyBorder="1" applyAlignment="1"/>
    <xf numFmtId="42" fontId="9" fillId="0" borderId="44" xfId="0" applyNumberFormat="1" applyFont="1" applyFill="1" applyBorder="1" applyAlignment="1"/>
    <xf numFmtId="41" fontId="10" fillId="0" borderId="0" xfId="121" applyNumberFormat="1" applyFont="1" applyFill="1"/>
    <xf numFmtId="192" fontId="130" fillId="0" borderId="0" xfId="208" applyNumberFormat="1" applyFont="1" applyFill="1"/>
    <xf numFmtId="9" fontId="130" fillId="0" borderId="0" xfId="208" applyFont="1"/>
    <xf numFmtId="174" fontId="9" fillId="0" borderId="0" xfId="0" applyFont="1" applyBorder="1" applyAlignment="1">
      <alignment horizontal="left"/>
    </xf>
    <xf numFmtId="174" fontId="9" fillId="0" borderId="0" xfId="0" applyFont="1" applyAlignment="1"/>
    <xf numFmtId="174" fontId="42" fillId="0" borderId="0" xfId="0" applyFont="1" applyAlignment="1"/>
    <xf numFmtId="174" fontId="10" fillId="0" borderId="18" xfId="0" applyNumberFormat="1" applyFont="1" applyFill="1" applyBorder="1" applyAlignment="1" applyProtection="1">
      <protection locked="0"/>
    </xf>
    <xf numFmtId="170" fontId="9" fillId="0" borderId="11" xfId="121" applyNumberFormat="1" applyFont="1" applyFill="1" applyBorder="1" applyAlignment="1"/>
    <xf numFmtId="169" fontId="10" fillId="0" borderId="0" xfId="0" applyNumberFormat="1" applyFont="1" applyFill="1" applyAlignment="1"/>
    <xf numFmtId="10" fontId="9" fillId="0" borderId="0" xfId="94" applyNumberFormat="1" applyFont="1" applyFill="1" applyAlignment="1" applyProtection="1">
      <protection locked="0"/>
    </xf>
    <xf numFmtId="42" fontId="9" fillId="0" borderId="11" xfId="94" applyNumberFormat="1" applyFont="1" applyFill="1" applyBorder="1"/>
    <xf numFmtId="170" fontId="15" fillId="0" borderId="59" xfId="123" applyNumberFormat="1" applyFill="1" applyBorder="1"/>
    <xf numFmtId="170" fontId="15" fillId="0" borderId="44" xfId="123" applyNumberFormat="1" applyFill="1" applyBorder="1"/>
    <xf numFmtId="170" fontId="15" fillId="0" borderId="45" xfId="123" applyNumberFormat="1" applyFill="1" applyBorder="1"/>
    <xf numFmtId="42" fontId="9" fillId="0" borderId="44" xfId="0" applyNumberFormat="1" applyFont="1" applyBorder="1" applyAlignment="1" applyProtection="1">
      <protection locked="0"/>
    </xf>
    <xf numFmtId="0" fontId="10" fillId="0" borderId="0" xfId="0" applyNumberFormat="1" applyFont="1" applyFill="1" applyAlignment="1">
      <alignment horizontal="center"/>
    </xf>
    <xf numFmtId="0" fontId="22" fillId="0" borderId="0" xfId="192" quotePrefix="1" applyFont="1"/>
    <xf numFmtId="41" fontId="9" fillId="0" borderId="0" xfId="0" applyNumberFormat="1" applyFont="1" applyFill="1" applyBorder="1" applyAlignment="1">
      <alignment horizontal="left"/>
    </xf>
    <xf numFmtId="174" fontId="9" fillId="0" borderId="0" xfId="0" applyFont="1" applyFill="1" applyBorder="1" applyAlignment="1"/>
    <xf numFmtId="10" fontId="9" fillId="0" borderId="0" xfId="208" applyNumberFormat="1" applyFont="1" applyFill="1"/>
    <xf numFmtId="170" fontId="9" fillId="0" borderId="11" xfId="0" applyNumberFormat="1" applyFont="1" applyFill="1" applyBorder="1" applyAlignment="1" applyProtection="1">
      <protection locked="0"/>
    </xf>
    <xf numFmtId="41" fontId="9" fillId="0" borderId="0" xfId="94" applyNumberFormat="1" applyFont="1" applyFill="1" applyBorder="1" applyAlignment="1" applyProtection="1">
      <protection locked="0"/>
    </xf>
    <xf numFmtId="5" fontId="9" fillId="0" borderId="0" xfId="0" applyNumberFormat="1" applyFont="1" applyFill="1" applyBorder="1" applyAlignment="1"/>
    <xf numFmtId="42" fontId="10" fillId="0" borderId="10" xfId="0" applyNumberFormat="1" applyFont="1" applyFill="1" applyBorder="1" applyAlignment="1"/>
    <xf numFmtId="0" fontId="15" fillId="0" borderId="58" xfId="172" applyBorder="1"/>
    <xf numFmtId="0" fontId="22" fillId="0" borderId="60" xfId="172" applyFont="1" applyBorder="1" applyAlignment="1">
      <alignment horizontal="center" vertical="center"/>
    </xf>
    <xf numFmtId="0" fontId="22" fillId="0" borderId="46" xfId="172" applyFont="1" applyBorder="1" applyAlignment="1">
      <alignment horizontal="center" vertical="center"/>
    </xf>
    <xf numFmtId="0" fontId="22" fillId="0" borderId="61" xfId="172" applyFont="1" applyBorder="1" applyAlignment="1">
      <alignment horizontal="center" vertical="center"/>
    </xf>
    <xf numFmtId="170" fontId="15" fillId="0" borderId="0" xfId="122" applyNumberFormat="1" applyFill="1" applyBorder="1"/>
    <xf numFmtId="169" fontId="15" fillId="0" borderId="0" xfId="95" applyNumberFormat="1" applyBorder="1"/>
    <xf numFmtId="0" fontId="15" fillId="0" borderId="47" xfId="0" applyNumberFormat="1" applyFont="1" applyFill="1" applyBorder="1" applyAlignment="1"/>
    <xf numFmtId="41" fontId="15" fillId="0" borderId="58" xfId="95" applyNumberFormat="1" applyFont="1" applyFill="1" applyBorder="1"/>
    <xf numFmtId="0" fontId="22" fillId="0" borderId="59" xfId="0" applyNumberFormat="1" applyFont="1" applyFill="1" applyBorder="1" applyAlignment="1">
      <alignment horizontal="centerContinuous"/>
    </xf>
    <xf numFmtId="0" fontId="22" fillId="0" borderId="44" xfId="0" applyNumberFormat="1" applyFont="1" applyFill="1" applyBorder="1" applyAlignment="1"/>
    <xf numFmtId="0" fontId="22" fillId="0" borderId="45" xfId="0" applyNumberFormat="1" applyFont="1" applyFill="1" applyBorder="1" applyAlignment="1">
      <alignment horizontal="center"/>
    </xf>
    <xf numFmtId="169" fontId="15" fillId="0" borderId="47" xfId="95" applyNumberFormat="1" applyFont="1" applyFill="1" applyBorder="1"/>
    <xf numFmtId="170" fontId="15" fillId="0" borderId="58" xfId="122" applyNumberFormat="1" applyFont="1" applyFill="1" applyBorder="1"/>
    <xf numFmtId="10" fontId="15" fillId="0" borderId="0" xfId="0" applyNumberFormat="1" applyFont="1" applyFill="1" applyBorder="1" applyAlignment="1">
      <alignment horizontal="center"/>
    </xf>
    <xf numFmtId="0" fontId="74" fillId="0" borderId="0" xfId="192" applyFont="1" applyFill="1"/>
    <xf numFmtId="174" fontId="15" fillId="0" borderId="0" xfId="1405">
      <alignment horizontal="left" wrapText="1"/>
    </xf>
    <xf numFmtId="170" fontId="22" fillId="0" borderId="62" xfId="122" applyNumberFormat="1" applyFont="1" applyFill="1" applyBorder="1"/>
    <xf numFmtId="1" fontId="15" fillId="0" borderId="0" xfId="0" applyNumberFormat="1" applyFont="1" applyFill="1" applyAlignment="1">
      <alignment horizontal="left"/>
    </xf>
    <xf numFmtId="0" fontId="15" fillId="0" borderId="3" xfId="192" applyBorder="1" applyAlignment="1">
      <alignment horizontal="center" wrapText="1"/>
    </xf>
    <xf numFmtId="0" fontId="15" fillId="0" borderId="3" xfId="192" applyBorder="1" applyAlignment="1">
      <alignment horizontal="center"/>
    </xf>
    <xf numFmtId="0" fontId="15" fillId="0" borderId="3" xfId="192" applyBorder="1"/>
    <xf numFmtId="0" fontId="15" fillId="0" borderId="0" xfId="192" applyAlignment="1">
      <alignment horizontal="center"/>
    </xf>
    <xf numFmtId="0" fontId="135" fillId="0" borderId="0" xfId="8107" applyFont="1"/>
    <xf numFmtId="10" fontId="15" fillId="0" borderId="0" xfId="192" applyNumberFormat="1"/>
    <xf numFmtId="170" fontId="135" fillId="0" borderId="0" xfId="8106" applyNumberFormat="1" applyFont="1" applyFill="1"/>
    <xf numFmtId="0" fontId="135" fillId="0" borderId="0" xfId="192" applyFont="1"/>
    <xf numFmtId="10" fontId="135" fillId="0" borderId="0" xfId="208" applyNumberFormat="1" applyFont="1" applyFill="1"/>
    <xf numFmtId="0" fontId="135" fillId="0" borderId="0" xfId="192" applyFont="1" applyFill="1"/>
    <xf numFmtId="170" fontId="135" fillId="0" borderId="0" xfId="8107" applyNumberFormat="1" applyFont="1" applyFill="1"/>
    <xf numFmtId="9" fontId="135" fillId="0" borderId="0" xfId="208" applyFont="1" applyFill="1"/>
    <xf numFmtId="0" fontId="135" fillId="0" borderId="0" xfId="192" quotePrefix="1" applyFont="1" applyAlignment="1">
      <alignment horizontal="left"/>
    </xf>
    <xf numFmtId="0" fontId="135" fillId="0" borderId="0" xfId="8107" quotePrefix="1" applyFont="1" applyAlignment="1">
      <alignment horizontal="left"/>
    </xf>
    <xf numFmtId="42" fontId="151" fillId="0" borderId="0" xfId="0" applyNumberFormat="1" applyFont="1" applyFill="1" applyAlignment="1">
      <alignment horizontal="centerContinuous"/>
    </xf>
    <xf numFmtId="0" fontId="151" fillId="0" borderId="0" xfId="0" applyNumberFormat="1" applyFont="1" applyFill="1" applyAlignment="1" applyProtection="1">
      <alignment horizontal="centerContinuous"/>
      <protection locked="0"/>
    </xf>
    <xf numFmtId="0" fontId="151" fillId="0" borderId="0" xfId="0" applyNumberFormat="1" applyFont="1" applyFill="1" applyAlignment="1">
      <alignment horizontal="centerContinuous"/>
    </xf>
    <xf numFmtId="15" fontId="152" fillId="0" borderId="0" xfId="0" applyNumberFormat="1" applyFont="1" applyFill="1" applyAlignment="1">
      <alignment horizontal="centerContinuous"/>
    </xf>
    <xf numFmtId="15" fontId="151" fillId="0" borderId="0" xfId="0" applyNumberFormat="1" applyFont="1" applyFill="1" applyAlignment="1">
      <alignment horizontal="centerContinuous"/>
    </xf>
    <xf numFmtId="3" fontId="151" fillId="0" borderId="0" xfId="94" applyNumberFormat="1" applyFont="1" applyFill="1" applyAlignment="1">
      <alignment horizontal="centerContinuous"/>
    </xf>
    <xf numFmtId="0" fontId="153" fillId="0" borderId="0" xfId="0" applyNumberFormat="1" applyFont="1" applyFill="1" applyAlignment="1">
      <alignment horizontal="centerContinuous"/>
    </xf>
    <xf numFmtId="168" fontId="151" fillId="0" borderId="0" xfId="0" applyNumberFormat="1" applyFont="1" applyFill="1" applyAlignment="1">
      <alignment horizontal="centerContinuous"/>
    </xf>
    <xf numFmtId="0" fontId="151" fillId="0" borderId="0" xfId="0" applyNumberFormat="1" applyFont="1" applyFill="1" applyAlignment="1">
      <alignment horizontal="centerContinuous" vertical="center"/>
    </xf>
    <xf numFmtId="0" fontId="151" fillId="0" borderId="0" xfId="0" applyNumberFormat="1" applyFont="1" applyFill="1" applyAlignment="1"/>
    <xf numFmtId="174" fontId="15" fillId="0" borderId="0" xfId="0" applyFont="1" applyAlignment="1">
      <alignment horizontal="left"/>
    </xf>
    <xf numFmtId="9" fontId="22" fillId="0" borderId="0" xfId="208" applyNumberFormat="1" applyFont="1" applyFill="1" applyAlignment="1">
      <alignment horizontal="center"/>
    </xf>
    <xf numFmtId="170" fontId="15" fillId="0" borderId="0" xfId="133" applyNumberFormat="1" applyFill="1" applyAlignment="1">
      <alignment horizontal="center"/>
    </xf>
    <xf numFmtId="170" fontId="22" fillId="0" borderId="0" xfId="208" applyNumberFormat="1" applyFont="1" applyFill="1"/>
    <xf numFmtId="0" fontId="22" fillId="0" borderId="0" xfId="192" applyFont="1" applyAlignment="1">
      <alignment horizontal="center"/>
    </xf>
    <xf numFmtId="0" fontId="22" fillId="0" borderId="0" xfId="192" quotePrefix="1" applyFont="1" applyAlignment="1">
      <alignment horizontal="center"/>
    </xf>
    <xf numFmtId="0" fontId="22" fillId="0" borderId="0" xfId="172" applyFont="1" applyFill="1" applyAlignment="1">
      <alignment horizontal="center"/>
    </xf>
    <xf numFmtId="174" fontId="21" fillId="0" borderId="0" xfId="0" applyFont="1" applyFill="1" applyAlignment="1">
      <alignment horizontal="center" vertical="center"/>
    </xf>
    <xf numFmtId="0" fontId="22" fillId="0" borderId="0" xfId="172" applyFont="1" applyAlignment="1">
      <alignment horizontal="center"/>
    </xf>
    <xf numFmtId="0" fontId="22" fillId="0" borderId="0" xfId="0" applyNumberFormat="1" applyFont="1" applyAlignment="1">
      <alignment horizontal="center"/>
    </xf>
    <xf numFmtId="189" fontId="22" fillId="0" borderId="0" xfId="172" applyNumberFormat="1" applyFont="1" applyAlignment="1">
      <alignment horizontal="center"/>
    </xf>
    <xf numFmtId="0" fontId="10" fillId="0" borderId="0" xfId="0" applyNumberFormat="1" applyFont="1" applyFill="1" applyAlignment="1" applyProtection="1">
      <alignment horizontal="center"/>
      <protection locked="0"/>
    </xf>
    <xf numFmtId="0" fontId="151" fillId="0" borderId="0" xfId="0" applyNumberFormat="1" applyFont="1" applyFill="1" applyAlignment="1" applyProtection="1">
      <alignment horizontal="center"/>
      <protection locked="0"/>
    </xf>
    <xf numFmtId="0" fontId="10" fillId="0" borderId="0" xfId="0" applyNumberFormat="1" applyFont="1" applyFill="1" applyAlignment="1">
      <alignment horizontal="center"/>
    </xf>
  </cellXfs>
  <cellStyles count="12279">
    <cellStyle name="_x0013_" xfId="303"/>
    <cellStyle name=" 1" xfId="1342"/>
    <cellStyle name=" 1 2" xfId="1343"/>
    <cellStyle name=" 1 2 2" xfId="8108"/>
    <cellStyle name=" 1 3" xfId="8109"/>
    <cellStyle name=" 1 4" xfId="8110"/>
    <cellStyle name="_x0013_ 10" xfId="8111"/>
    <cellStyle name="_x0013_ 11" xfId="8112"/>
    <cellStyle name="_x0013_ 2" xfId="1344"/>
    <cellStyle name="_x0013_ 2 2" xfId="1345"/>
    <cellStyle name="_x0013_ 3" xfId="1346"/>
    <cellStyle name="_x0013_ 3 2" xfId="8113"/>
    <cellStyle name="_x0013_ 4" xfId="1347"/>
    <cellStyle name="_x0013_ 4 2" xfId="8114"/>
    <cellStyle name="_x0013_ 5" xfId="1348"/>
    <cellStyle name="_x0013_ 6" xfId="1349"/>
    <cellStyle name="_x0013_ 7" xfId="1350"/>
    <cellStyle name="_x0013_ 8" xfId="1351"/>
    <cellStyle name="_x0013_ 9" xfId="1352"/>
    <cellStyle name="_(C) 2007 CB Weather Adjust" xfId="8115"/>
    <cellStyle name="_(C) 2007 CB Weather Adjust (2)" xfId="8116"/>
    <cellStyle name="_09GRC Gas Transport For Review" xfId="304"/>
    <cellStyle name="_09GRC Gas Transport For Review 2" xfId="1353"/>
    <cellStyle name="_09GRC Gas Transport For Review 2 2" xfId="1354"/>
    <cellStyle name="_09GRC Gas Transport For Review 3" xfId="1355"/>
    <cellStyle name="_09GRC Gas Transport For Review_Book4" xfId="305"/>
    <cellStyle name="_09GRC Gas Transport For Review_Book4 2" xfId="1356"/>
    <cellStyle name="_09GRC Gas Transport For Review_Book4 2 2" xfId="1357"/>
    <cellStyle name="_09GRC Gas Transport For Review_Book4 3" xfId="1358"/>
    <cellStyle name="_09GRC Gas Transport For Review_Book4_DEM-WP(C) ENERG10C--ctn Mid-C_042010 2010GRC" xfId="8117"/>
    <cellStyle name="_09GRC Gas Transport For Review_DEM-WP(C) ENERG10C--ctn Mid-C_042010 2010GRC" xfId="8118"/>
    <cellStyle name="_x0013__16.07E Wild Horse Wind Expansionwrkingfile" xfId="306"/>
    <cellStyle name="_x0013__16.07E Wild Horse Wind Expansionwrkingfile 2" xfId="1359"/>
    <cellStyle name="_x0013__16.07E Wild Horse Wind Expansionwrkingfile 2 2" xfId="1360"/>
    <cellStyle name="_x0013__16.07E Wild Horse Wind Expansionwrkingfile 3" xfId="1361"/>
    <cellStyle name="_x0013__16.07E Wild Horse Wind Expansionwrkingfile SF" xfId="307"/>
    <cellStyle name="_x0013__16.07E Wild Horse Wind Expansionwrkingfile SF 2" xfId="1362"/>
    <cellStyle name="_x0013__16.07E Wild Horse Wind Expansionwrkingfile SF 2 2" xfId="1363"/>
    <cellStyle name="_x0013__16.07E Wild Horse Wind Expansionwrkingfile SF 3" xfId="1364"/>
    <cellStyle name="_x0013__16.07E Wild Horse Wind Expansionwrkingfile SF_DEM-WP(C) ENERG10C--ctn Mid-C_042010 2010GRC" xfId="8119"/>
    <cellStyle name="_x0013__16.07E Wild Horse Wind Expansionwrkingfile_DEM-WP(C) ENERG10C--ctn Mid-C_042010 2010GRC" xfId="8120"/>
    <cellStyle name="_x0013__16.37E Wild Horse Expansion DeferralRevwrkingfile SF" xfId="308"/>
    <cellStyle name="_x0013__16.37E Wild Horse Expansion DeferralRevwrkingfile SF 2" xfId="1365"/>
    <cellStyle name="_x0013__16.37E Wild Horse Expansion DeferralRevwrkingfile SF 2 2" xfId="1366"/>
    <cellStyle name="_x0013__16.37E Wild Horse Expansion DeferralRevwrkingfile SF 3" xfId="1367"/>
    <cellStyle name="_x0013__16.37E Wild Horse Expansion DeferralRevwrkingfile SF_DEM-WP(C) ENERG10C--ctn Mid-C_042010 2010GRC" xfId="8121"/>
    <cellStyle name="_2.01G Temp Normalization(C)" xfId="8122"/>
    <cellStyle name="_2.05G Pass-Through Revenue and Expenses" xfId="8123"/>
    <cellStyle name="_2.11G Interest on Customer Deposits" xfId="8124"/>
    <cellStyle name="_2008 Strat Plan Power Costs Forecast V2 (2009 Update)" xfId="1368"/>
    <cellStyle name="_2008 Strat Plan Power Costs Forecast V2 (2009 Update) 2" xfId="1369"/>
    <cellStyle name="_2008 Strat Plan Power Costs Forecast V2 (2009 Update)_DEM-WP(C) ENERG10C--ctn Mid-C_042010 2010GRC" xfId="8125"/>
    <cellStyle name="_2008 Strat Plan Power Costs Forecast V2 (2009 Update)_NIM Summary" xfId="1370"/>
    <cellStyle name="_2008 Strat Plan Power Costs Forecast V2 (2009 Update)_NIM Summary 2" xfId="1371"/>
    <cellStyle name="_2008 Strat Plan Power Costs Forecast V2 (2009 Update)_NIM Summary_DEM-WP(C) ENERG10C--ctn Mid-C_042010 2010GRC" xfId="8126"/>
    <cellStyle name="_4.01E Temp Normalization" xfId="8127"/>
    <cellStyle name="_4.03G Lease Everett Delta" xfId="8128"/>
    <cellStyle name="_4.04G Pass-Through Revenue and ExpensesWFMI" xfId="8129"/>
    <cellStyle name="_4.06E Pass Throughs" xfId="1"/>
    <cellStyle name="_4.06E Pass Throughs 2" xfId="309"/>
    <cellStyle name="_4.06E Pass Throughs 2 2" xfId="1372"/>
    <cellStyle name="_4.06E Pass Throughs 2 2 2" xfId="1373"/>
    <cellStyle name="_4.06E Pass Throughs 2 3" xfId="1374"/>
    <cellStyle name="_4.06E Pass Throughs 3" xfId="1375"/>
    <cellStyle name="_4.06E Pass Throughs 3 2" xfId="1376"/>
    <cellStyle name="_4.06E Pass Throughs 3 2 2" xfId="1377"/>
    <cellStyle name="_4.06E Pass Throughs 3 3" xfId="1378"/>
    <cellStyle name="_4.06E Pass Throughs 3 3 2" xfId="1379"/>
    <cellStyle name="_4.06E Pass Throughs 3 4" xfId="1380"/>
    <cellStyle name="_4.06E Pass Throughs 3 4 2" xfId="1381"/>
    <cellStyle name="_4.06E Pass Throughs 4" xfId="1382"/>
    <cellStyle name="_4.06E Pass Throughs 4 2" xfId="1383"/>
    <cellStyle name="_4.06E Pass Throughs 5" xfId="1384"/>
    <cellStyle name="_4.06E Pass Throughs 5 2" xfId="8130"/>
    <cellStyle name="_4.06E Pass Throughs 6" xfId="8131"/>
    <cellStyle name="_4.06E Pass Throughs 7" xfId="8132"/>
    <cellStyle name="_4.06E Pass Throughs 7 2" xfId="8133"/>
    <cellStyle name="_4.06E Pass Throughs 8" xfId="8134"/>
    <cellStyle name="_4.06E Pass Throughs 8 2" xfId="8135"/>
    <cellStyle name="_4.06E Pass Throughs_04 07E Wild Horse Wind Expansion (C) (2)" xfId="310"/>
    <cellStyle name="_4.06E Pass Throughs_04 07E Wild Horse Wind Expansion (C) (2) 2" xfId="1385"/>
    <cellStyle name="_4.06E Pass Throughs_04 07E Wild Horse Wind Expansion (C) (2) 2 2" xfId="1386"/>
    <cellStyle name="_4.06E Pass Throughs_04 07E Wild Horse Wind Expansion (C) (2) 3" xfId="1387"/>
    <cellStyle name="_4.06E Pass Throughs_04 07E Wild Horse Wind Expansion (C) (2)_Adj Bench DR 3 for Initial Briefs (Electric)" xfId="311"/>
    <cellStyle name="_4.06E Pass Throughs_04 07E Wild Horse Wind Expansion (C) (2)_Adj Bench DR 3 for Initial Briefs (Electric) 2" xfId="1388"/>
    <cellStyle name="_4.06E Pass Throughs_04 07E Wild Horse Wind Expansion (C) (2)_Adj Bench DR 3 for Initial Briefs (Electric) 2 2" xfId="1389"/>
    <cellStyle name="_4.06E Pass Throughs_04 07E Wild Horse Wind Expansion (C) (2)_Adj Bench DR 3 for Initial Briefs (Electric) 3" xfId="1390"/>
    <cellStyle name="_4.06E Pass Throughs_04 07E Wild Horse Wind Expansion (C) (2)_Adj Bench DR 3 for Initial Briefs (Electric)_DEM-WP(C) ENERG10C--ctn Mid-C_042010 2010GRC" xfId="8136"/>
    <cellStyle name="_4.06E Pass Throughs_04 07E Wild Horse Wind Expansion (C) (2)_Book1" xfId="8137"/>
    <cellStyle name="_4.06E Pass Throughs_04 07E Wild Horse Wind Expansion (C) (2)_DEM-WP(C) ENERG10C--ctn Mid-C_042010 2010GRC" xfId="8138"/>
    <cellStyle name="_4.06E Pass Throughs_04 07E Wild Horse Wind Expansion (C) (2)_Electric Rev Req Model (2009 GRC) " xfId="312"/>
    <cellStyle name="_4.06E Pass Throughs_04 07E Wild Horse Wind Expansion (C) (2)_Electric Rev Req Model (2009 GRC)  2" xfId="1391"/>
    <cellStyle name="_4.06E Pass Throughs_04 07E Wild Horse Wind Expansion (C) (2)_Electric Rev Req Model (2009 GRC)  2 2" xfId="1392"/>
    <cellStyle name="_4.06E Pass Throughs_04 07E Wild Horse Wind Expansion (C) (2)_Electric Rev Req Model (2009 GRC)  3" xfId="1393"/>
    <cellStyle name="_4.06E Pass Throughs_04 07E Wild Horse Wind Expansion (C) (2)_Electric Rev Req Model (2009 GRC) _DEM-WP(C) ENERG10C--ctn Mid-C_042010 2010GRC" xfId="8139"/>
    <cellStyle name="_4.06E Pass Throughs_04 07E Wild Horse Wind Expansion (C) (2)_Electric Rev Req Model (2009 GRC) Rebuttal" xfId="313"/>
    <cellStyle name="_4.06E Pass Throughs_04 07E Wild Horse Wind Expansion (C) (2)_Electric Rev Req Model (2009 GRC) Rebuttal 2" xfId="1394"/>
    <cellStyle name="_4.06E Pass Throughs_04 07E Wild Horse Wind Expansion (C) (2)_Electric Rev Req Model (2009 GRC) Rebuttal 2 2" xfId="1395"/>
    <cellStyle name="_4.06E Pass Throughs_04 07E Wild Horse Wind Expansion (C) (2)_Electric Rev Req Model (2009 GRC) Rebuttal 3" xfId="1396"/>
    <cellStyle name="_4.06E Pass Throughs_04 07E Wild Horse Wind Expansion (C) (2)_Electric Rev Req Model (2009 GRC) Rebuttal REmoval of New  WH Solar AdjustMI" xfId="314"/>
    <cellStyle name="_4.06E Pass Throughs_04 07E Wild Horse Wind Expansion (C) (2)_Electric Rev Req Model (2009 GRC) Rebuttal REmoval of New  WH Solar AdjustMI 2" xfId="1397"/>
    <cellStyle name="_4.06E Pass Throughs_04 07E Wild Horse Wind Expansion (C) (2)_Electric Rev Req Model (2009 GRC) Rebuttal REmoval of New  WH Solar AdjustMI 2 2" xfId="1398"/>
    <cellStyle name="_4.06E Pass Throughs_04 07E Wild Horse Wind Expansion (C) (2)_Electric Rev Req Model (2009 GRC) Rebuttal REmoval of New  WH Solar AdjustMI 3" xfId="1399"/>
    <cellStyle name="_4.06E Pass Throughs_04 07E Wild Horse Wind Expansion (C) (2)_Electric Rev Req Model (2009 GRC) Rebuttal REmoval of New  WH Solar AdjustMI_DEM-WP(C) ENERG10C--ctn Mid-C_042010 2010GRC" xfId="8140"/>
    <cellStyle name="_4.06E Pass Throughs_04 07E Wild Horse Wind Expansion (C) (2)_Electric Rev Req Model (2009 GRC) Revised 01-18-2010" xfId="315"/>
    <cellStyle name="_4.06E Pass Throughs_04 07E Wild Horse Wind Expansion (C) (2)_Electric Rev Req Model (2009 GRC) Revised 01-18-2010 2" xfId="1400"/>
    <cellStyle name="_4.06E Pass Throughs_04 07E Wild Horse Wind Expansion (C) (2)_Electric Rev Req Model (2009 GRC) Revised 01-18-2010 2 2" xfId="1401"/>
    <cellStyle name="_4.06E Pass Throughs_04 07E Wild Horse Wind Expansion (C) (2)_Electric Rev Req Model (2009 GRC) Revised 01-18-2010 3" xfId="1402"/>
    <cellStyle name="_4.06E Pass Throughs_04 07E Wild Horse Wind Expansion (C) (2)_Electric Rev Req Model (2009 GRC) Revised 01-18-2010_DEM-WP(C) ENERG10C--ctn Mid-C_042010 2010GRC" xfId="8141"/>
    <cellStyle name="_4.06E Pass Throughs_04 07E Wild Horse Wind Expansion (C) (2)_Electric Rev Req Model (2010 GRC)" xfId="8142"/>
    <cellStyle name="_4.06E Pass Throughs_04 07E Wild Horse Wind Expansion (C) (2)_Electric Rev Req Model (2010 GRC) SF" xfId="8143"/>
    <cellStyle name="_4.06E Pass Throughs_04 07E Wild Horse Wind Expansion (C) (2)_Final Order Electric EXHIBIT A-1" xfId="316"/>
    <cellStyle name="_4.06E Pass Throughs_04 07E Wild Horse Wind Expansion (C) (2)_Final Order Electric EXHIBIT A-1 2" xfId="1403"/>
    <cellStyle name="_4.06E Pass Throughs_04 07E Wild Horse Wind Expansion (C) (2)_Final Order Electric EXHIBIT A-1 2 2" xfId="1404"/>
    <cellStyle name="_4.06E Pass Throughs_04 07E Wild Horse Wind Expansion (C) (2)_Final Order Electric EXHIBIT A-1 3" xfId="1405"/>
    <cellStyle name="_4.06E Pass Throughs_04 07E Wild Horse Wind Expansion (C) (2)_TENASKA REGULATORY ASSET" xfId="317"/>
    <cellStyle name="_4.06E Pass Throughs_04 07E Wild Horse Wind Expansion (C) (2)_TENASKA REGULATORY ASSET 2" xfId="1406"/>
    <cellStyle name="_4.06E Pass Throughs_04 07E Wild Horse Wind Expansion (C) (2)_TENASKA REGULATORY ASSET 2 2" xfId="1407"/>
    <cellStyle name="_4.06E Pass Throughs_04 07E Wild Horse Wind Expansion (C) (2)_TENASKA REGULATORY ASSET 3" xfId="1408"/>
    <cellStyle name="_4.06E Pass Throughs_16.37E Wild Horse Expansion DeferralRevwrkingfile SF" xfId="318"/>
    <cellStyle name="_4.06E Pass Throughs_16.37E Wild Horse Expansion DeferralRevwrkingfile SF 2" xfId="1409"/>
    <cellStyle name="_4.06E Pass Throughs_16.37E Wild Horse Expansion DeferralRevwrkingfile SF 2 2" xfId="1410"/>
    <cellStyle name="_4.06E Pass Throughs_16.37E Wild Horse Expansion DeferralRevwrkingfile SF 3" xfId="1411"/>
    <cellStyle name="_4.06E Pass Throughs_16.37E Wild Horse Expansion DeferralRevwrkingfile SF_DEM-WP(C) ENERG10C--ctn Mid-C_042010 2010GRC" xfId="8144"/>
    <cellStyle name="_4.06E Pass Throughs_2009 Compliance Filing PCA Exhibits for GRC" xfId="8145"/>
    <cellStyle name="_4.06E Pass Throughs_2009 GRC Compl Filing - Exhibit D" xfId="1412"/>
    <cellStyle name="_4.06E Pass Throughs_2009 GRC Compl Filing - Exhibit D 2" xfId="1413"/>
    <cellStyle name="_4.06E Pass Throughs_2009 GRC Compl Filing - Exhibit D_DEM-WP(C) ENERG10C--ctn Mid-C_042010 2010GRC" xfId="8146"/>
    <cellStyle name="_4.06E Pass Throughs_3.01 Income Statement" xfId="2"/>
    <cellStyle name="_4.06E Pass Throughs_4 31 Regulatory Assets and Liabilities  7 06- Exhibit D" xfId="319"/>
    <cellStyle name="_4.06E Pass Throughs_4 31 Regulatory Assets and Liabilities  7 06- Exhibit D 2" xfId="1414"/>
    <cellStyle name="_4.06E Pass Throughs_4 31 Regulatory Assets and Liabilities  7 06- Exhibit D 2 2" xfId="1415"/>
    <cellStyle name="_4.06E Pass Throughs_4 31 Regulatory Assets and Liabilities  7 06- Exhibit D 3" xfId="1416"/>
    <cellStyle name="_4.06E Pass Throughs_4 31 Regulatory Assets and Liabilities  7 06- Exhibit D_DEM-WP(C) ENERG10C--ctn Mid-C_042010 2010GRC" xfId="8147"/>
    <cellStyle name="_4.06E Pass Throughs_4 31 Regulatory Assets and Liabilities  7 06- Exhibit D_NIM Summary" xfId="1417"/>
    <cellStyle name="_4.06E Pass Throughs_4 31 Regulatory Assets and Liabilities  7 06- Exhibit D_NIM Summary 2" xfId="1418"/>
    <cellStyle name="_4.06E Pass Throughs_4 31 Regulatory Assets and Liabilities  7 06- Exhibit D_NIM Summary_DEM-WP(C) ENERG10C--ctn Mid-C_042010 2010GRC" xfId="8148"/>
    <cellStyle name="_4.06E Pass Throughs_4 31 Regulatory Assets and Liabilities  7 06- Exhibit D_NIM+O&amp;M" xfId="8149"/>
    <cellStyle name="_4.06E Pass Throughs_4 31 Regulatory Assets and Liabilities  7 06- Exhibit D_NIM+O&amp;M Monthly" xfId="8150"/>
    <cellStyle name="_4.06E Pass Throughs_4 31E Reg Asset  Liab and EXH D" xfId="8151"/>
    <cellStyle name="_4.06E Pass Throughs_4 31E Reg Asset  Liab and EXH D _ Aug 10 Filing (2)" xfId="8152"/>
    <cellStyle name="_4.06E Pass Throughs_4 32 Regulatory Assets and Liabilities  7 06- Exhibit D" xfId="320"/>
    <cellStyle name="_4.06E Pass Throughs_4 32 Regulatory Assets and Liabilities  7 06- Exhibit D 2" xfId="1419"/>
    <cellStyle name="_4.06E Pass Throughs_4 32 Regulatory Assets and Liabilities  7 06- Exhibit D 2 2" xfId="1420"/>
    <cellStyle name="_4.06E Pass Throughs_4 32 Regulatory Assets and Liabilities  7 06- Exhibit D 3" xfId="1421"/>
    <cellStyle name="_4.06E Pass Throughs_4 32 Regulatory Assets and Liabilities  7 06- Exhibit D_DEM-WP(C) ENERG10C--ctn Mid-C_042010 2010GRC" xfId="8153"/>
    <cellStyle name="_4.06E Pass Throughs_4 32 Regulatory Assets and Liabilities  7 06- Exhibit D_NIM Summary" xfId="1422"/>
    <cellStyle name="_4.06E Pass Throughs_4 32 Regulatory Assets and Liabilities  7 06- Exhibit D_NIM Summary 2" xfId="1423"/>
    <cellStyle name="_4.06E Pass Throughs_4 32 Regulatory Assets and Liabilities  7 06- Exhibit D_NIM Summary_DEM-WP(C) ENERG10C--ctn Mid-C_042010 2010GRC" xfId="8154"/>
    <cellStyle name="_4.06E Pass Throughs_4 32 Regulatory Assets and Liabilities  7 06- Exhibit D_NIM+O&amp;M" xfId="8155"/>
    <cellStyle name="_4.06E Pass Throughs_4 32 Regulatory Assets and Liabilities  7 06- Exhibit D_NIM+O&amp;M Monthly" xfId="8156"/>
    <cellStyle name="_4.06E Pass Throughs_AURORA Total New" xfId="1424"/>
    <cellStyle name="_4.06E Pass Throughs_AURORA Total New 2" xfId="1425"/>
    <cellStyle name="_4.06E Pass Throughs_Book2" xfId="321"/>
    <cellStyle name="_4.06E Pass Throughs_Book2 2" xfId="1426"/>
    <cellStyle name="_4.06E Pass Throughs_Book2 2 2" xfId="1427"/>
    <cellStyle name="_4.06E Pass Throughs_Book2 3" xfId="1428"/>
    <cellStyle name="_4.06E Pass Throughs_Book2_Adj Bench DR 3 for Initial Briefs (Electric)" xfId="322"/>
    <cellStyle name="_4.06E Pass Throughs_Book2_Adj Bench DR 3 for Initial Briefs (Electric) 2" xfId="1429"/>
    <cellStyle name="_4.06E Pass Throughs_Book2_Adj Bench DR 3 for Initial Briefs (Electric) 2 2" xfId="1430"/>
    <cellStyle name="_4.06E Pass Throughs_Book2_Adj Bench DR 3 for Initial Briefs (Electric) 3" xfId="1431"/>
    <cellStyle name="_4.06E Pass Throughs_Book2_Adj Bench DR 3 for Initial Briefs (Electric)_DEM-WP(C) ENERG10C--ctn Mid-C_042010 2010GRC" xfId="8157"/>
    <cellStyle name="_4.06E Pass Throughs_Book2_DEM-WP(C) ENERG10C--ctn Mid-C_042010 2010GRC" xfId="8158"/>
    <cellStyle name="_4.06E Pass Throughs_Book2_Electric Rev Req Model (2009 GRC) Rebuttal" xfId="323"/>
    <cellStyle name="_4.06E Pass Throughs_Book2_Electric Rev Req Model (2009 GRC) Rebuttal 2" xfId="1432"/>
    <cellStyle name="_4.06E Pass Throughs_Book2_Electric Rev Req Model (2009 GRC) Rebuttal 2 2" xfId="1433"/>
    <cellStyle name="_4.06E Pass Throughs_Book2_Electric Rev Req Model (2009 GRC) Rebuttal 3" xfId="1434"/>
    <cellStyle name="_4.06E Pass Throughs_Book2_Electric Rev Req Model (2009 GRC) Rebuttal REmoval of New  WH Solar AdjustMI" xfId="324"/>
    <cellStyle name="_4.06E Pass Throughs_Book2_Electric Rev Req Model (2009 GRC) Rebuttal REmoval of New  WH Solar AdjustMI 2" xfId="1435"/>
    <cellStyle name="_4.06E Pass Throughs_Book2_Electric Rev Req Model (2009 GRC) Rebuttal REmoval of New  WH Solar AdjustMI 2 2" xfId="1436"/>
    <cellStyle name="_4.06E Pass Throughs_Book2_Electric Rev Req Model (2009 GRC) Rebuttal REmoval of New  WH Solar AdjustMI 3" xfId="1437"/>
    <cellStyle name="_4.06E Pass Throughs_Book2_Electric Rev Req Model (2009 GRC) Rebuttal REmoval of New  WH Solar AdjustMI_DEM-WP(C) ENERG10C--ctn Mid-C_042010 2010GRC" xfId="8159"/>
    <cellStyle name="_4.06E Pass Throughs_Book2_Electric Rev Req Model (2009 GRC) Revised 01-18-2010" xfId="325"/>
    <cellStyle name="_4.06E Pass Throughs_Book2_Electric Rev Req Model (2009 GRC) Revised 01-18-2010 2" xfId="1438"/>
    <cellStyle name="_4.06E Pass Throughs_Book2_Electric Rev Req Model (2009 GRC) Revised 01-18-2010 2 2" xfId="1439"/>
    <cellStyle name="_4.06E Pass Throughs_Book2_Electric Rev Req Model (2009 GRC) Revised 01-18-2010 3" xfId="1440"/>
    <cellStyle name="_4.06E Pass Throughs_Book2_Electric Rev Req Model (2009 GRC) Revised 01-18-2010_DEM-WP(C) ENERG10C--ctn Mid-C_042010 2010GRC" xfId="8160"/>
    <cellStyle name="_4.06E Pass Throughs_Book2_Final Order Electric EXHIBIT A-1" xfId="326"/>
    <cellStyle name="_4.06E Pass Throughs_Book2_Final Order Electric EXHIBIT A-1 2" xfId="1441"/>
    <cellStyle name="_4.06E Pass Throughs_Book2_Final Order Electric EXHIBIT A-1 2 2" xfId="1442"/>
    <cellStyle name="_4.06E Pass Throughs_Book2_Final Order Electric EXHIBIT A-1 3" xfId="1443"/>
    <cellStyle name="_4.06E Pass Throughs_Book4" xfId="327"/>
    <cellStyle name="_4.06E Pass Throughs_Book4 2" xfId="1444"/>
    <cellStyle name="_4.06E Pass Throughs_Book4 2 2" xfId="1445"/>
    <cellStyle name="_4.06E Pass Throughs_Book4 3" xfId="1446"/>
    <cellStyle name="_4.06E Pass Throughs_Book4_DEM-WP(C) ENERG10C--ctn Mid-C_042010 2010GRC" xfId="8161"/>
    <cellStyle name="_4.06E Pass Throughs_Book9" xfId="328"/>
    <cellStyle name="_4.06E Pass Throughs_Book9 2" xfId="1447"/>
    <cellStyle name="_4.06E Pass Throughs_Book9 2 2" xfId="1448"/>
    <cellStyle name="_4.06E Pass Throughs_Book9 3" xfId="1449"/>
    <cellStyle name="_4.06E Pass Throughs_Book9_DEM-WP(C) ENERG10C--ctn Mid-C_042010 2010GRC" xfId="8162"/>
    <cellStyle name="_4.06E Pass Throughs_Chelan PUD Power Costs (8-10)" xfId="8163"/>
    <cellStyle name="_4.06E Pass Throughs_DEM-WP(C) Chelan Power Costs" xfId="8164"/>
    <cellStyle name="_4.06E Pass Throughs_DEM-WP(C) ENERG10C--ctn Mid-C_042010 2010GRC" xfId="8165"/>
    <cellStyle name="_4.06E Pass Throughs_DEM-WP(C) Gas Transport 2010GRC" xfId="8166"/>
    <cellStyle name="_4.06E Pass Throughs_INPUTS" xfId="1450"/>
    <cellStyle name="_4.06E Pass Throughs_INPUTS 2" xfId="1451"/>
    <cellStyle name="_4.06E Pass Throughs_INPUTS 2 2" xfId="1452"/>
    <cellStyle name="_4.06E Pass Throughs_INPUTS 3" xfId="1453"/>
    <cellStyle name="_4.06E Pass Throughs_NIM Summary" xfId="1454"/>
    <cellStyle name="_4.06E Pass Throughs_NIM Summary 09GRC" xfId="1455"/>
    <cellStyle name="_4.06E Pass Throughs_NIM Summary 09GRC 2" xfId="1456"/>
    <cellStyle name="_4.06E Pass Throughs_NIM Summary 09GRC_DEM-WP(C) ENERG10C--ctn Mid-C_042010 2010GRC" xfId="8167"/>
    <cellStyle name="_4.06E Pass Throughs_NIM Summary 2" xfId="1457"/>
    <cellStyle name="_4.06E Pass Throughs_NIM Summary 3" xfId="1458"/>
    <cellStyle name="_4.06E Pass Throughs_NIM Summary 4" xfId="1459"/>
    <cellStyle name="_4.06E Pass Throughs_NIM Summary 5" xfId="1460"/>
    <cellStyle name="_4.06E Pass Throughs_NIM Summary 6" xfId="1461"/>
    <cellStyle name="_4.06E Pass Throughs_NIM Summary 7" xfId="1462"/>
    <cellStyle name="_4.06E Pass Throughs_NIM Summary 8" xfId="1463"/>
    <cellStyle name="_4.06E Pass Throughs_NIM Summary 9" xfId="1464"/>
    <cellStyle name="_4.06E Pass Throughs_NIM Summary_DEM-WP(C) ENERG10C--ctn Mid-C_042010 2010GRC" xfId="8168"/>
    <cellStyle name="_4.06E Pass Throughs_NIM+O&amp;M" xfId="8169"/>
    <cellStyle name="_4.06E Pass Throughs_NIM+O&amp;M 2" xfId="8170"/>
    <cellStyle name="_4.06E Pass Throughs_NIM+O&amp;M Monthly" xfId="8171"/>
    <cellStyle name="_4.06E Pass Throughs_NIM+O&amp;M Monthly 2" xfId="8172"/>
    <cellStyle name="_4.06E Pass Throughs_PCA 10 -  Exhibit D from A Kellogg Jan 2011" xfId="8173"/>
    <cellStyle name="_4.06E Pass Throughs_PCA 10 -  Exhibit D from A Kellogg July 2011" xfId="8174"/>
    <cellStyle name="_4.06E Pass Throughs_PCA 10 -  Exhibit D from S Free Rcv'd 12-11" xfId="8175"/>
    <cellStyle name="_4.06E Pass Throughs_PCA 9 -  Exhibit D April 2010" xfId="8176"/>
    <cellStyle name="_4.06E Pass Throughs_PCA 9 -  Exhibit D April 2010 (3)" xfId="1465"/>
    <cellStyle name="_4.06E Pass Throughs_PCA 9 -  Exhibit D April 2010 (3) 2" xfId="1466"/>
    <cellStyle name="_4.06E Pass Throughs_PCA 9 -  Exhibit D April 2010 (3)_DEM-WP(C) ENERG10C--ctn Mid-C_042010 2010GRC" xfId="8177"/>
    <cellStyle name="_4.06E Pass Throughs_PCA 9 -  Exhibit D Nov 2010" xfId="8178"/>
    <cellStyle name="_4.06E Pass Throughs_PCA 9 - Exhibit D at August 2010" xfId="8179"/>
    <cellStyle name="_4.06E Pass Throughs_PCA 9 - Exhibit D June 2010 GRC" xfId="8180"/>
    <cellStyle name="_4.06E Pass Throughs_Power Costs - Comparison bx Rbtl-Staff-Jt-PC" xfId="329"/>
    <cellStyle name="_4.06E Pass Throughs_Power Costs - Comparison bx Rbtl-Staff-Jt-PC 2" xfId="1467"/>
    <cellStyle name="_4.06E Pass Throughs_Power Costs - Comparison bx Rbtl-Staff-Jt-PC 2 2" xfId="1468"/>
    <cellStyle name="_4.06E Pass Throughs_Power Costs - Comparison bx Rbtl-Staff-Jt-PC 3" xfId="1469"/>
    <cellStyle name="_4.06E Pass Throughs_Power Costs - Comparison bx Rbtl-Staff-Jt-PC_Adj Bench DR 3 for Initial Briefs (Electric)" xfId="330"/>
    <cellStyle name="_4.06E Pass Throughs_Power Costs - Comparison bx Rbtl-Staff-Jt-PC_Adj Bench DR 3 for Initial Briefs (Electric) 2" xfId="1470"/>
    <cellStyle name="_4.06E Pass Throughs_Power Costs - Comparison bx Rbtl-Staff-Jt-PC_Adj Bench DR 3 for Initial Briefs (Electric) 2 2" xfId="1471"/>
    <cellStyle name="_4.06E Pass Throughs_Power Costs - Comparison bx Rbtl-Staff-Jt-PC_Adj Bench DR 3 for Initial Briefs (Electric) 3" xfId="1472"/>
    <cellStyle name="_4.06E Pass Throughs_Power Costs - Comparison bx Rbtl-Staff-Jt-PC_Adj Bench DR 3 for Initial Briefs (Electric)_DEM-WP(C) ENERG10C--ctn Mid-C_042010 2010GRC" xfId="8181"/>
    <cellStyle name="_4.06E Pass Throughs_Power Costs - Comparison bx Rbtl-Staff-Jt-PC_DEM-WP(C) ENERG10C--ctn Mid-C_042010 2010GRC" xfId="8182"/>
    <cellStyle name="_4.06E Pass Throughs_Power Costs - Comparison bx Rbtl-Staff-Jt-PC_Electric Rev Req Model (2009 GRC) Rebuttal" xfId="331"/>
    <cellStyle name="_4.06E Pass Throughs_Power Costs - Comparison bx Rbtl-Staff-Jt-PC_Electric Rev Req Model (2009 GRC) Rebuttal 2" xfId="1473"/>
    <cellStyle name="_4.06E Pass Throughs_Power Costs - Comparison bx Rbtl-Staff-Jt-PC_Electric Rev Req Model (2009 GRC) Rebuttal 2 2" xfId="1474"/>
    <cellStyle name="_4.06E Pass Throughs_Power Costs - Comparison bx Rbtl-Staff-Jt-PC_Electric Rev Req Model (2009 GRC) Rebuttal 3" xfId="1475"/>
    <cellStyle name="_4.06E Pass Throughs_Power Costs - Comparison bx Rbtl-Staff-Jt-PC_Electric Rev Req Model (2009 GRC) Rebuttal REmoval of New  WH Solar AdjustMI" xfId="332"/>
    <cellStyle name="_4.06E Pass Throughs_Power Costs - Comparison bx Rbtl-Staff-Jt-PC_Electric Rev Req Model (2009 GRC) Rebuttal REmoval of New  WH Solar AdjustMI 2" xfId="1476"/>
    <cellStyle name="_4.06E Pass Throughs_Power Costs - Comparison bx Rbtl-Staff-Jt-PC_Electric Rev Req Model (2009 GRC) Rebuttal REmoval of New  WH Solar AdjustMI 2 2" xfId="1477"/>
    <cellStyle name="_4.06E Pass Throughs_Power Costs - Comparison bx Rbtl-Staff-Jt-PC_Electric Rev Req Model (2009 GRC) Rebuttal REmoval of New  WH Solar AdjustMI 3" xfId="1478"/>
    <cellStyle name="_4.06E Pass Throughs_Power Costs - Comparison bx Rbtl-Staff-Jt-PC_Electric Rev Req Model (2009 GRC) Rebuttal REmoval of New  WH Solar AdjustMI_DEM-WP(C) ENERG10C--ctn Mid-C_042010 2010GRC" xfId="8183"/>
    <cellStyle name="_4.06E Pass Throughs_Power Costs - Comparison bx Rbtl-Staff-Jt-PC_Electric Rev Req Model (2009 GRC) Revised 01-18-2010" xfId="333"/>
    <cellStyle name="_4.06E Pass Throughs_Power Costs - Comparison bx Rbtl-Staff-Jt-PC_Electric Rev Req Model (2009 GRC) Revised 01-18-2010 2" xfId="1479"/>
    <cellStyle name="_4.06E Pass Throughs_Power Costs - Comparison bx Rbtl-Staff-Jt-PC_Electric Rev Req Model (2009 GRC) Revised 01-18-2010 2 2" xfId="1480"/>
    <cellStyle name="_4.06E Pass Throughs_Power Costs - Comparison bx Rbtl-Staff-Jt-PC_Electric Rev Req Model (2009 GRC) Revised 01-18-2010 3" xfId="1481"/>
    <cellStyle name="_4.06E Pass Throughs_Power Costs - Comparison bx Rbtl-Staff-Jt-PC_Electric Rev Req Model (2009 GRC) Revised 01-18-2010_DEM-WP(C) ENERG10C--ctn Mid-C_042010 2010GRC" xfId="8184"/>
    <cellStyle name="_4.06E Pass Throughs_Power Costs - Comparison bx Rbtl-Staff-Jt-PC_Final Order Electric EXHIBIT A-1" xfId="334"/>
    <cellStyle name="_4.06E Pass Throughs_Power Costs - Comparison bx Rbtl-Staff-Jt-PC_Final Order Electric EXHIBIT A-1 2" xfId="1482"/>
    <cellStyle name="_4.06E Pass Throughs_Power Costs - Comparison bx Rbtl-Staff-Jt-PC_Final Order Electric EXHIBIT A-1 2 2" xfId="1483"/>
    <cellStyle name="_4.06E Pass Throughs_Power Costs - Comparison bx Rbtl-Staff-Jt-PC_Final Order Electric EXHIBIT A-1 3" xfId="1484"/>
    <cellStyle name="_4.06E Pass Throughs_Production Adj 4.37" xfId="1485"/>
    <cellStyle name="_4.06E Pass Throughs_Production Adj 4.37 2" xfId="1486"/>
    <cellStyle name="_4.06E Pass Throughs_Production Adj 4.37 2 2" xfId="1487"/>
    <cellStyle name="_4.06E Pass Throughs_Production Adj 4.37 3" xfId="1488"/>
    <cellStyle name="_4.06E Pass Throughs_Purchased Power Adj 4.03" xfId="1489"/>
    <cellStyle name="_4.06E Pass Throughs_Purchased Power Adj 4.03 2" xfId="1490"/>
    <cellStyle name="_4.06E Pass Throughs_Purchased Power Adj 4.03 2 2" xfId="1491"/>
    <cellStyle name="_4.06E Pass Throughs_Purchased Power Adj 4.03 3" xfId="1492"/>
    <cellStyle name="_4.06E Pass Throughs_Rebuttal Power Costs" xfId="335"/>
    <cellStyle name="_4.06E Pass Throughs_Rebuttal Power Costs 2" xfId="1493"/>
    <cellStyle name="_4.06E Pass Throughs_Rebuttal Power Costs 2 2" xfId="1494"/>
    <cellStyle name="_4.06E Pass Throughs_Rebuttal Power Costs 3" xfId="1495"/>
    <cellStyle name="_4.06E Pass Throughs_Rebuttal Power Costs_Adj Bench DR 3 for Initial Briefs (Electric)" xfId="336"/>
    <cellStyle name="_4.06E Pass Throughs_Rebuttal Power Costs_Adj Bench DR 3 for Initial Briefs (Electric) 2" xfId="1496"/>
    <cellStyle name="_4.06E Pass Throughs_Rebuttal Power Costs_Adj Bench DR 3 for Initial Briefs (Electric) 2 2" xfId="1497"/>
    <cellStyle name="_4.06E Pass Throughs_Rebuttal Power Costs_Adj Bench DR 3 for Initial Briefs (Electric) 3" xfId="1498"/>
    <cellStyle name="_4.06E Pass Throughs_Rebuttal Power Costs_Adj Bench DR 3 for Initial Briefs (Electric)_DEM-WP(C) ENERG10C--ctn Mid-C_042010 2010GRC" xfId="8185"/>
    <cellStyle name="_4.06E Pass Throughs_Rebuttal Power Costs_DEM-WP(C) ENERG10C--ctn Mid-C_042010 2010GRC" xfId="8186"/>
    <cellStyle name="_4.06E Pass Throughs_Rebuttal Power Costs_Electric Rev Req Model (2009 GRC) Rebuttal" xfId="337"/>
    <cellStyle name="_4.06E Pass Throughs_Rebuttal Power Costs_Electric Rev Req Model (2009 GRC) Rebuttal 2" xfId="1499"/>
    <cellStyle name="_4.06E Pass Throughs_Rebuttal Power Costs_Electric Rev Req Model (2009 GRC) Rebuttal 2 2" xfId="1500"/>
    <cellStyle name="_4.06E Pass Throughs_Rebuttal Power Costs_Electric Rev Req Model (2009 GRC) Rebuttal 3" xfId="1501"/>
    <cellStyle name="_4.06E Pass Throughs_Rebuttal Power Costs_Electric Rev Req Model (2009 GRC) Rebuttal REmoval of New  WH Solar AdjustMI" xfId="338"/>
    <cellStyle name="_4.06E Pass Throughs_Rebuttal Power Costs_Electric Rev Req Model (2009 GRC) Rebuttal REmoval of New  WH Solar AdjustMI 2" xfId="1502"/>
    <cellStyle name="_4.06E Pass Throughs_Rebuttal Power Costs_Electric Rev Req Model (2009 GRC) Rebuttal REmoval of New  WH Solar AdjustMI 2 2" xfId="1503"/>
    <cellStyle name="_4.06E Pass Throughs_Rebuttal Power Costs_Electric Rev Req Model (2009 GRC) Rebuttal REmoval of New  WH Solar AdjustMI 3" xfId="1504"/>
    <cellStyle name="_4.06E Pass Throughs_Rebuttal Power Costs_Electric Rev Req Model (2009 GRC) Rebuttal REmoval of New  WH Solar AdjustMI_DEM-WP(C) ENERG10C--ctn Mid-C_042010 2010GRC" xfId="8187"/>
    <cellStyle name="_4.06E Pass Throughs_Rebuttal Power Costs_Electric Rev Req Model (2009 GRC) Revised 01-18-2010" xfId="339"/>
    <cellStyle name="_4.06E Pass Throughs_Rebuttal Power Costs_Electric Rev Req Model (2009 GRC) Revised 01-18-2010 2" xfId="1505"/>
    <cellStyle name="_4.06E Pass Throughs_Rebuttal Power Costs_Electric Rev Req Model (2009 GRC) Revised 01-18-2010 2 2" xfId="1506"/>
    <cellStyle name="_4.06E Pass Throughs_Rebuttal Power Costs_Electric Rev Req Model (2009 GRC) Revised 01-18-2010 3" xfId="1507"/>
    <cellStyle name="_4.06E Pass Throughs_Rebuttal Power Costs_Electric Rev Req Model (2009 GRC) Revised 01-18-2010_DEM-WP(C) ENERG10C--ctn Mid-C_042010 2010GRC" xfId="8188"/>
    <cellStyle name="_4.06E Pass Throughs_Rebuttal Power Costs_Final Order Electric EXHIBIT A-1" xfId="340"/>
    <cellStyle name="_4.06E Pass Throughs_Rebuttal Power Costs_Final Order Electric EXHIBIT A-1 2" xfId="1508"/>
    <cellStyle name="_4.06E Pass Throughs_Rebuttal Power Costs_Final Order Electric EXHIBIT A-1 2 2" xfId="1509"/>
    <cellStyle name="_4.06E Pass Throughs_Rebuttal Power Costs_Final Order Electric EXHIBIT A-1 3" xfId="1510"/>
    <cellStyle name="_4.06E Pass Throughs_ROR &amp; CONV FACTOR" xfId="1511"/>
    <cellStyle name="_4.06E Pass Throughs_ROR &amp; CONV FACTOR 2" xfId="1512"/>
    <cellStyle name="_4.06E Pass Throughs_ROR &amp; CONV FACTOR 2 2" xfId="1513"/>
    <cellStyle name="_4.06E Pass Throughs_ROR &amp; CONV FACTOR 3" xfId="1514"/>
    <cellStyle name="_4.06E Pass Throughs_ROR 5.02" xfId="1515"/>
    <cellStyle name="_4.06E Pass Throughs_ROR 5.02 2" xfId="1516"/>
    <cellStyle name="_4.06E Pass Throughs_ROR 5.02 2 2" xfId="1517"/>
    <cellStyle name="_4.06E Pass Throughs_ROR 5.02 3" xfId="1518"/>
    <cellStyle name="_4.06E Pass Throughs_Wind Integration 10GRC" xfId="1519"/>
    <cellStyle name="_4.06E Pass Throughs_Wind Integration 10GRC 2" xfId="1520"/>
    <cellStyle name="_4.06E Pass Throughs_Wind Integration 10GRC_DEM-WP(C) ENERG10C--ctn Mid-C_042010 2010GRC" xfId="8189"/>
    <cellStyle name="_4.13E Montana Energy Tax" xfId="3"/>
    <cellStyle name="_4.13E Montana Energy Tax 2" xfId="341"/>
    <cellStyle name="_4.13E Montana Energy Tax 2 2" xfId="1521"/>
    <cellStyle name="_4.13E Montana Energy Tax 2 2 2" xfId="1522"/>
    <cellStyle name="_4.13E Montana Energy Tax 2 3" xfId="1523"/>
    <cellStyle name="_4.13E Montana Energy Tax 3" xfId="1524"/>
    <cellStyle name="_4.13E Montana Energy Tax 3 2" xfId="1525"/>
    <cellStyle name="_4.13E Montana Energy Tax 3 2 2" xfId="1526"/>
    <cellStyle name="_4.13E Montana Energy Tax 3 3" xfId="1527"/>
    <cellStyle name="_4.13E Montana Energy Tax 3 3 2" xfId="1528"/>
    <cellStyle name="_4.13E Montana Energy Tax 3 4" xfId="1529"/>
    <cellStyle name="_4.13E Montana Energy Tax 3 4 2" xfId="1530"/>
    <cellStyle name="_4.13E Montana Energy Tax 4" xfId="1531"/>
    <cellStyle name="_4.13E Montana Energy Tax 4 2" xfId="1532"/>
    <cellStyle name="_4.13E Montana Energy Tax 5" xfId="1533"/>
    <cellStyle name="_4.13E Montana Energy Tax 6" xfId="8190"/>
    <cellStyle name="_4.13E Montana Energy Tax 6 2" xfId="8191"/>
    <cellStyle name="_4.13E Montana Energy Tax 7" xfId="8192"/>
    <cellStyle name="_4.13E Montana Energy Tax 7 2" xfId="8193"/>
    <cellStyle name="_4.13E Montana Energy Tax_04 07E Wild Horse Wind Expansion (C) (2)" xfId="342"/>
    <cellStyle name="_4.13E Montana Energy Tax_04 07E Wild Horse Wind Expansion (C) (2) 2" xfId="1534"/>
    <cellStyle name="_4.13E Montana Energy Tax_04 07E Wild Horse Wind Expansion (C) (2) 2 2" xfId="1535"/>
    <cellStyle name="_4.13E Montana Energy Tax_04 07E Wild Horse Wind Expansion (C) (2) 3" xfId="1536"/>
    <cellStyle name="_4.13E Montana Energy Tax_04 07E Wild Horse Wind Expansion (C) (2)_Adj Bench DR 3 for Initial Briefs (Electric)" xfId="343"/>
    <cellStyle name="_4.13E Montana Energy Tax_04 07E Wild Horse Wind Expansion (C) (2)_Adj Bench DR 3 for Initial Briefs (Electric) 2" xfId="1537"/>
    <cellStyle name="_4.13E Montana Energy Tax_04 07E Wild Horse Wind Expansion (C) (2)_Adj Bench DR 3 for Initial Briefs (Electric) 2 2" xfId="1538"/>
    <cellStyle name="_4.13E Montana Energy Tax_04 07E Wild Horse Wind Expansion (C) (2)_Adj Bench DR 3 for Initial Briefs (Electric) 3" xfId="1539"/>
    <cellStyle name="_4.13E Montana Energy Tax_04 07E Wild Horse Wind Expansion (C) (2)_Adj Bench DR 3 for Initial Briefs (Electric)_DEM-WP(C) ENERG10C--ctn Mid-C_042010 2010GRC" xfId="8194"/>
    <cellStyle name="_4.13E Montana Energy Tax_04 07E Wild Horse Wind Expansion (C) (2)_Book1" xfId="8195"/>
    <cellStyle name="_4.13E Montana Energy Tax_04 07E Wild Horse Wind Expansion (C) (2)_DEM-WP(C) ENERG10C--ctn Mid-C_042010 2010GRC" xfId="8196"/>
    <cellStyle name="_4.13E Montana Energy Tax_04 07E Wild Horse Wind Expansion (C) (2)_Electric Rev Req Model (2009 GRC) " xfId="344"/>
    <cellStyle name="_4.13E Montana Energy Tax_04 07E Wild Horse Wind Expansion (C) (2)_Electric Rev Req Model (2009 GRC)  2" xfId="1540"/>
    <cellStyle name="_4.13E Montana Energy Tax_04 07E Wild Horse Wind Expansion (C) (2)_Electric Rev Req Model (2009 GRC)  2 2" xfId="1541"/>
    <cellStyle name="_4.13E Montana Energy Tax_04 07E Wild Horse Wind Expansion (C) (2)_Electric Rev Req Model (2009 GRC)  3" xfId="1542"/>
    <cellStyle name="_4.13E Montana Energy Tax_04 07E Wild Horse Wind Expansion (C) (2)_Electric Rev Req Model (2009 GRC) _DEM-WP(C) ENERG10C--ctn Mid-C_042010 2010GRC" xfId="8197"/>
    <cellStyle name="_4.13E Montana Energy Tax_04 07E Wild Horse Wind Expansion (C) (2)_Electric Rev Req Model (2009 GRC) Rebuttal" xfId="345"/>
    <cellStyle name="_4.13E Montana Energy Tax_04 07E Wild Horse Wind Expansion (C) (2)_Electric Rev Req Model (2009 GRC) Rebuttal 2" xfId="1543"/>
    <cellStyle name="_4.13E Montana Energy Tax_04 07E Wild Horse Wind Expansion (C) (2)_Electric Rev Req Model (2009 GRC) Rebuttal 2 2" xfId="1544"/>
    <cellStyle name="_4.13E Montana Energy Tax_04 07E Wild Horse Wind Expansion (C) (2)_Electric Rev Req Model (2009 GRC) Rebuttal 3" xfId="1545"/>
    <cellStyle name="_4.13E Montana Energy Tax_04 07E Wild Horse Wind Expansion (C) (2)_Electric Rev Req Model (2009 GRC) Rebuttal REmoval of New  WH Solar AdjustMI" xfId="346"/>
    <cellStyle name="_4.13E Montana Energy Tax_04 07E Wild Horse Wind Expansion (C) (2)_Electric Rev Req Model (2009 GRC) Rebuttal REmoval of New  WH Solar AdjustMI 2" xfId="1546"/>
    <cellStyle name="_4.13E Montana Energy Tax_04 07E Wild Horse Wind Expansion (C) (2)_Electric Rev Req Model (2009 GRC) Rebuttal REmoval of New  WH Solar AdjustMI 2 2" xfId="1547"/>
    <cellStyle name="_4.13E Montana Energy Tax_04 07E Wild Horse Wind Expansion (C) (2)_Electric Rev Req Model (2009 GRC) Rebuttal REmoval of New  WH Solar AdjustMI 3" xfId="1548"/>
    <cellStyle name="_4.13E Montana Energy Tax_04 07E Wild Horse Wind Expansion (C) (2)_Electric Rev Req Model (2009 GRC) Rebuttal REmoval of New  WH Solar AdjustMI_DEM-WP(C) ENERG10C--ctn Mid-C_042010 2010GRC" xfId="8198"/>
    <cellStyle name="_4.13E Montana Energy Tax_04 07E Wild Horse Wind Expansion (C) (2)_Electric Rev Req Model (2009 GRC) Revised 01-18-2010" xfId="347"/>
    <cellStyle name="_4.13E Montana Energy Tax_04 07E Wild Horse Wind Expansion (C) (2)_Electric Rev Req Model (2009 GRC) Revised 01-18-2010 2" xfId="1549"/>
    <cellStyle name="_4.13E Montana Energy Tax_04 07E Wild Horse Wind Expansion (C) (2)_Electric Rev Req Model (2009 GRC) Revised 01-18-2010 2 2" xfId="1550"/>
    <cellStyle name="_4.13E Montana Energy Tax_04 07E Wild Horse Wind Expansion (C) (2)_Electric Rev Req Model (2009 GRC) Revised 01-18-2010 3" xfId="1551"/>
    <cellStyle name="_4.13E Montana Energy Tax_04 07E Wild Horse Wind Expansion (C) (2)_Electric Rev Req Model (2009 GRC) Revised 01-18-2010_DEM-WP(C) ENERG10C--ctn Mid-C_042010 2010GRC" xfId="8199"/>
    <cellStyle name="_4.13E Montana Energy Tax_04 07E Wild Horse Wind Expansion (C) (2)_Electric Rev Req Model (2010 GRC)" xfId="8200"/>
    <cellStyle name="_4.13E Montana Energy Tax_04 07E Wild Horse Wind Expansion (C) (2)_Electric Rev Req Model (2010 GRC) SF" xfId="8201"/>
    <cellStyle name="_4.13E Montana Energy Tax_04 07E Wild Horse Wind Expansion (C) (2)_Final Order Electric EXHIBIT A-1" xfId="348"/>
    <cellStyle name="_4.13E Montana Energy Tax_04 07E Wild Horse Wind Expansion (C) (2)_Final Order Electric EXHIBIT A-1 2" xfId="1552"/>
    <cellStyle name="_4.13E Montana Energy Tax_04 07E Wild Horse Wind Expansion (C) (2)_Final Order Electric EXHIBIT A-1 2 2" xfId="1553"/>
    <cellStyle name="_4.13E Montana Energy Tax_04 07E Wild Horse Wind Expansion (C) (2)_Final Order Electric EXHIBIT A-1 3" xfId="1554"/>
    <cellStyle name="_4.13E Montana Energy Tax_04 07E Wild Horse Wind Expansion (C) (2)_TENASKA REGULATORY ASSET" xfId="349"/>
    <cellStyle name="_4.13E Montana Energy Tax_04 07E Wild Horse Wind Expansion (C) (2)_TENASKA REGULATORY ASSET 2" xfId="1555"/>
    <cellStyle name="_4.13E Montana Energy Tax_04 07E Wild Horse Wind Expansion (C) (2)_TENASKA REGULATORY ASSET 2 2" xfId="1556"/>
    <cellStyle name="_4.13E Montana Energy Tax_04 07E Wild Horse Wind Expansion (C) (2)_TENASKA REGULATORY ASSET 3" xfId="1557"/>
    <cellStyle name="_4.13E Montana Energy Tax_16.37E Wild Horse Expansion DeferralRevwrkingfile SF" xfId="350"/>
    <cellStyle name="_4.13E Montana Energy Tax_16.37E Wild Horse Expansion DeferralRevwrkingfile SF 2" xfId="1558"/>
    <cellStyle name="_4.13E Montana Energy Tax_16.37E Wild Horse Expansion DeferralRevwrkingfile SF 2 2" xfId="1559"/>
    <cellStyle name="_4.13E Montana Energy Tax_16.37E Wild Horse Expansion DeferralRevwrkingfile SF 3" xfId="1560"/>
    <cellStyle name="_4.13E Montana Energy Tax_16.37E Wild Horse Expansion DeferralRevwrkingfile SF_DEM-WP(C) ENERG10C--ctn Mid-C_042010 2010GRC" xfId="8202"/>
    <cellStyle name="_4.13E Montana Energy Tax_2009 Compliance Filing PCA Exhibits for GRC" xfId="8203"/>
    <cellStyle name="_4.13E Montana Energy Tax_2009 GRC Compl Filing - Exhibit D" xfId="1561"/>
    <cellStyle name="_4.13E Montana Energy Tax_2009 GRC Compl Filing - Exhibit D 2" xfId="1562"/>
    <cellStyle name="_4.13E Montana Energy Tax_2009 GRC Compl Filing - Exhibit D_DEM-WP(C) ENERG10C--ctn Mid-C_042010 2010GRC" xfId="8204"/>
    <cellStyle name="_4.13E Montana Energy Tax_3.01 Income Statement" xfId="4"/>
    <cellStyle name="_4.13E Montana Energy Tax_4 31 Regulatory Assets and Liabilities  7 06- Exhibit D" xfId="351"/>
    <cellStyle name="_4.13E Montana Energy Tax_4 31 Regulatory Assets and Liabilities  7 06- Exhibit D 2" xfId="1563"/>
    <cellStyle name="_4.13E Montana Energy Tax_4 31 Regulatory Assets and Liabilities  7 06- Exhibit D 2 2" xfId="1564"/>
    <cellStyle name="_4.13E Montana Energy Tax_4 31 Regulatory Assets and Liabilities  7 06- Exhibit D 3" xfId="1565"/>
    <cellStyle name="_4.13E Montana Energy Tax_4 31 Regulatory Assets and Liabilities  7 06- Exhibit D_DEM-WP(C) ENERG10C--ctn Mid-C_042010 2010GRC" xfId="8205"/>
    <cellStyle name="_4.13E Montana Energy Tax_4 31 Regulatory Assets and Liabilities  7 06- Exhibit D_NIM Summary" xfId="1566"/>
    <cellStyle name="_4.13E Montana Energy Tax_4 31 Regulatory Assets and Liabilities  7 06- Exhibit D_NIM Summary 2" xfId="1567"/>
    <cellStyle name="_4.13E Montana Energy Tax_4 31 Regulatory Assets and Liabilities  7 06- Exhibit D_NIM Summary_DEM-WP(C) ENERG10C--ctn Mid-C_042010 2010GRC" xfId="8206"/>
    <cellStyle name="_4.13E Montana Energy Tax_4 31E Reg Asset  Liab and EXH D" xfId="8207"/>
    <cellStyle name="_4.13E Montana Energy Tax_4 31E Reg Asset  Liab and EXH D _ Aug 10 Filing (2)" xfId="8208"/>
    <cellStyle name="_4.13E Montana Energy Tax_4 32 Regulatory Assets and Liabilities  7 06- Exhibit D" xfId="352"/>
    <cellStyle name="_4.13E Montana Energy Tax_4 32 Regulatory Assets and Liabilities  7 06- Exhibit D 2" xfId="1568"/>
    <cellStyle name="_4.13E Montana Energy Tax_4 32 Regulatory Assets and Liabilities  7 06- Exhibit D 2 2" xfId="1569"/>
    <cellStyle name="_4.13E Montana Energy Tax_4 32 Regulatory Assets and Liabilities  7 06- Exhibit D 3" xfId="1570"/>
    <cellStyle name="_4.13E Montana Energy Tax_4 32 Regulatory Assets and Liabilities  7 06- Exhibit D_DEM-WP(C) ENERG10C--ctn Mid-C_042010 2010GRC" xfId="8209"/>
    <cellStyle name="_4.13E Montana Energy Tax_4 32 Regulatory Assets and Liabilities  7 06- Exhibit D_NIM Summary" xfId="1571"/>
    <cellStyle name="_4.13E Montana Energy Tax_4 32 Regulatory Assets and Liabilities  7 06- Exhibit D_NIM Summary 2" xfId="1572"/>
    <cellStyle name="_4.13E Montana Energy Tax_4 32 Regulatory Assets and Liabilities  7 06- Exhibit D_NIM Summary_DEM-WP(C) ENERG10C--ctn Mid-C_042010 2010GRC" xfId="8210"/>
    <cellStyle name="_4.13E Montana Energy Tax_AURORA Total New" xfId="1573"/>
    <cellStyle name="_4.13E Montana Energy Tax_AURORA Total New 2" xfId="1574"/>
    <cellStyle name="_4.13E Montana Energy Tax_Book2" xfId="353"/>
    <cellStyle name="_4.13E Montana Energy Tax_Book2 2" xfId="1575"/>
    <cellStyle name="_4.13E Montana Energy Tax_Book2 2 2" xfId="1576"/>
    <cellStyle name="_4.13E Montana Energy Tax_Book2 3" xfId="1577"/>
    <cellStyle name="_4.13E Montana Energy Tax_Book2_Adj Bench DR 3 for Initial Briefs (Electric)" xfId="354"/>
    <cellStyle name="_4.13E Montana Energy Tax_Book2_Adj Bench DR 3 for Initial Briefs (Electric) 2" xfId="1578"/>
    <cellStyle name="_4.13E Montana Energy Tax_Book2_Adj Bench DR 3 for Initial Briefs (Electric) 2 2" xfId="1579"/>
    <cellStyle name="_4.13E Montana Energy Tax_Book2_Adj Bench DR 3 for Initial Briefs (Electric) 3" xfId="1580"/>
    <cellStyle name="_4.13E Montana Energy Tax_Book2_Adj Bench DR 3 for Initial Briefs (Electric)_DEM-WP(C) ENERG10C--ctn Mid-C_042010 2010GRC" xfId="8211"/>
    <cellStyle name="_4.13E Montana Energy Tax_Book2_DEM-WP(C) ENERG10C--ctn Mid-C_042010 2010GRC" xfId="8212"/>
    <cellStyle name="_4.13E Montana Energy Tax_Book2_Electric Rev Req Model (2009 GRC) Rebuttal" xfId="355"/>
    <cellStyle name="_4.13E Montana Energy Tax_Book2_Electric Rev Req Model (2009 GRC) Rebuttal 2" xfId="1581"/>
    <cellStyle name="_4.13E Montana Energy Tax_Book2_Electric Rev Req Model (2009 GRC) Rebuttal 2 2" xfId="1582"/>
    <cellStyle name="_4.13E Montana Energy Tax_Book2_Electric Rev Req Model (2009 GRC) Rebuttal 3" xfId="1583"/>
    <cellStyle name="_4.13E Montana Energy Tax_Book2_Electric Rev Req Model (2009 GRC) Rebuttal REmoval of New  WH Solar AdjustMI" xfId="356"/>
    <cellStyle name="_4.13E Montana Energy Tax_Book2_Electric Rev Req Model (2009 GRC) Rebuttal REmoval of New  WH Solar AdjustMI 2" xfId="1584"/>
    <cellStyle name="_4.13E Montana Energy Tax_Book2_Electric Rev Req Model (2009 GRC) Rebuttal REmoval of New  WH Solar AdjustMI 2 2" xfId="1585"/>
    <cellStyle name="_4.13E Montana Energy Tax_Book2_Electric Rev Req Model (2009 GRC) Rebuttal REmoval of New  WH Solar AdjustMI 3" xfId="1586"/>
    <cellStyle name="_4.13E Montana Energy Tax_Book2_Electric Rev Req Model (2009 GRC) Rebuttal REmoval of New  WH Solar AdjustMI_DEM-WP(C) ENERG10C--ctn Mid-C_042010 2010GRC" xfId="8213"/>
    <cellStyle name="_4.13E Montana Energy Tax_Book2_Electric Rev Req Model (2009 GRC) Revised 01-18-2010" xfId="357"/>
    <cellStyle name="_4.13E Montana Energy Tax_Book2_Electric Rev Req Model (2009 GRC) Revised 01-18-2010 2" xfId="1587"/>
    <cellStyle name="_4.13E Montana Energy Tax_Book2_Electric Rev Req Model (2009 GRC) Revised 01-18-2010 2 2" xfId="1588"/>
    <cellStyle name="_4.13E Montana Energy Tax_Book2_Electric Rev Req Model (2009 GRC) Revised 01-18-2010 3" xfId="1589"/>
    <cellStyle name="_4.13E Montana Energy Tax_Book2_Electric Rev Req Model (2009 GRC) Revised 01-18-2010_DEM-WP(C) ENERG10C--ctn Mid-C_042010 2010GRC" xfId="8214"/>
    <cellStyle name="_4.13E Montana Energy Tax_Book2_Final Order Electric EXHIBIT A-1" xfId="358"/>
    <cellStyle name="_4.13E Montana Energy Tax_Book2_Final Order Electric EXHIBIT A-1 2" xfId="1590"/>
    <cellStyle name="_4.13E Montana Energy Tax_Book2_Final Order Electric EXHIBIT A-1 2 2" xfId="1591"/>
    <cellStyle name="_4.13E Montana Energy Tax_Book2_Final Order Electric EXHIBIT A-1 3" xfId="1592"/>
    <cellStyle name="_4.13E Montana Energy Tax_Book4" xfId="359"/>
    <cellStyle name="_4.13E Montana Energy Tax_Book4 2" xfId="1593"/>
    <cellStyle name="_4.13E Montana Energy Tax_Book4 2 2" xfId="1594"/>
    <cellStyle name="_4.13E Montana Energy Tax_Book4 3" xfId="1595"/>
    <cellStyle name="_4.13E Montana Energy Tax_Book4_DEM-WP(C) ENERG10C--ctn Mid-C_042010 2010GRC" xfId="8215"/>
    <cellStyle name="_4.13E Montana Energy Tax_Book9" xfId="360"/>
    <cellStyle name="_4.13E Montana Energy Tax_Book9 2" xfId="1596"/>
    <cellStyle name="_4.13E Montana Energy Tax_Book9 2 2" xfId="1597"/>
    <cellStyle name="_4.13E Montana Energy Tax_Book9 3" xfId="1598"/>
    <cellStyle name="_4.13E Montana Energy Tax_Book9_DEM-WP(C) ENERG10C--ctn Mid-C_042010 2010GRC" xfId="8216"/>
    <cellStyle name="_4.13E Montana Energy Tax_Chelan PUD Power Costs (8-10)" xfId="8217"/>
    <cellStyle name="_4.13E Montana Energy Tax_DEM-WP(C) Chelan Power Costs" xfId="8218"/>
    <cellStyle name="_4.13E Montana Energy Tax_DEM-WP(C) ENERG10C--ctn Mid-C_042010 2010GRC" xfId="8219"/>
    <cellStyle name="_4.13E Montana Energy Tax_DEM-WP(C) Gas Transport 2010GRC" xfId="8220"/>
    <cellStyle name="_4.13E Montana Energy Tax_INPUTS" xfId="1599"/>
    <cellStyle name="_4.13E Montana Energy Tax_INPUTS 2" xfId="1600"/>
    <cellStyle name="_4.13E Montana Energy Tax_INPUTS 2 2" xfId="1601"/>
    <cellStyle name="_4.13E Montana Energy Tax_INPUTS 3" xfId="1602"/>
    <cellStyle name="_4.13E Montana Energy Tax_NIM Summary" xfId="1603"/>
    <cellStyle name="_4.13E Montana Energy Tax_NIM Summary 09GRC" xfId="1604"/>
    <cellStyle name="_4.13E Montana Energy Tax_NIM Summary 09GRC 2" xfId="1605"/>
    <cellStyle name="_4.13E Montana Energy Tax_NIM Summary 09GRC_DEM-WP(C) ENERG10C--ctn Mid-C_042010 2010GRC" xfId="8221"/>
    <cellStyle name="_4.13E Montana Energy Tax_NIM Summary 2" xfId="1606"/>
    <cellStyle name="_4.13E Montana Energy Tax_NIM Summary 3" xfId="1607"/>
    <cellStyle name="_4.13E Montana Energy Tax_NIM Summary 4" xfId="1608"/>
    <cellStyle name="_4.13E Montana Energy Tax_NIM Summary 5" xfId="1609"/>
    <cellStyle name="_4.13E Montana Energy Tax_NIM Summary 6" xfId="1610"/>
    <cellStyle name="_4.13E Montana Energy Tax_NIM Summary 7" xfId="1611"/>
    <cellStyle name="_4.13E Montana Energy Tax_NIM Summary 8" xfId="1612"/>
    <cellStyle name="_4.13E Montana Energy Tax_NIM Summary 9" xfId="1613"/>
    <cellStyle name="_4.13E Montana Energy Tax_NIM Summary_DEM-WP(C) ENERG10C--ctn Mid-C_042010 2010GRC" xfId="8222"/>
    <cellStyle name="_4.13E Montana Energy Tax_PCA 10 -  Exhibit D from A Kellogg Jan 2011" xfId="8223"/>
    <cellStyle name="_4.13E Montana Energy Tax_PCA 10 -  Exhibit D from A Kellogg July 2011" xfId="8224"/>
    <cellStyle name="_4.13E Montana Energy Tax_PCA 10 -  Exhibit D from S Free Rcv'd 12-11" xfId="8225"/>
    <cellStyle name="_4.13E Montana Energy Tax_PCA 9 -  Exhibit D April 2010" xfId="8226"/>
    <cellStyle name="_4.13E Montana Energy Tax_PCA 9 -  Exhibit D April 2010 (3)" xfId="1614"/>
    <cellStyle name="_4.13E Montana Energy Tax_PCA 9 -  Exhibit D April 2010 (3) 2" xfId="1615"/>
    <cellStyle name="_4.13E Montana Energy Tax_PCA 9 -  Exhibit D April 2010 (3)_DEM-WP(C) ENERG10C--ctn Mid-C_042010 2010GRC" xfId="8227"/>
    <cellStyle name="_4.13E Montana Energy Tax_PCA 9 -  Exhibit D Nov 2010" xfId="8228"/>
    <cellStyle name="_4.13E Montana Energy Tax_PCA 9 - Exhibit D at August 2010" xfId="8229"/>
    <cellStyle name="_4.13E Montana Energy Tax_PCA 9 - Exhibit D June 2010 GRC" xfId="8230"/>
    <cellStyle name="_4.13E Montana Energy Tax_Power Costs - Comparison bx Rbtl-Staff-Jt-PC" xfId="361"/>
    <cellStyle name="_4.13E Montana Energy Tax_Power Costs - Comparison bx Rbtl-Staff-Jt-PC 2" xfId="1616"/>
    <cellStyle name="_4.13E Montana Energy Tax_Power Costs - Comparison bx Rbtl-Staff-Jt-PC 2 2" xfId="1617"/>
    <cellStyle name="_4.13E Montana Energy Tax_Power Costs - Comparison bx Rbtl-Staff-Jt-PC 3" xfId="1618"/>
    <cellStyle name="_4.13E Montana Energy Tax_Power Costs - Comparison bx Rbtl-Staff-Jt-PC_Adj Bench DR 3 for Initial Briefs (Electric)" xfId="362"/>
    <cellStyle name="_4.13E Montana Energy Tax_Power Costs - Comparison bx Rbtl-Staff-Jt-PC_Adj Bench DR 3 for Initial Briefs (Electric) 2" xfId="1619"/>
    <cellStyle name="_4.13E Montana Energy Tax_Power Costs - Comparison bx Rbtl-Staff-Jt-PC_Adj Bench DR 3 for Initial Briefs (Electric) 2 2" xfId="1620"/>
    <cellStyle name="_4.13E Montana Energy Tax_Power Costs - Comparison bx Rbtl-Staff-Jt-PC_Adj Bench DR 3 for Initial Briefs (Electric) 3" xfId="1621"/>
    <cellStyle name="_4.13E Montana Energy Tax_Power Costs - Comparison bx Rbtl-Staff-Jt-PC_Adj Bench DR 3 for Initial Briefs (Electric)_DEM-WP(C) ENERG10C--ctn Mid-C_042010 2010GRC" xfId="8231"/>
    <cellStyle name="_4.13E Montana Energy Tax_Power Costs - Comparison bx Rbtl-Staff-Jt-PC_DEM-WP(C) ENERG10C--ctn Mid-C_042010 2010GRC" xfId="8232"/>
    <cellStyle name="_4.13E Montana Energy Tax_Power Costs - Comparison bx Rbtl-Staff-Jt-PC_Electric Rev Req Model (2009 GRC) Rebuttal" xfId="363"/>
    <cellStyle name="_4.13E Montana Energy Tax_Power Costs - Comparison bx Rbtl-Staff-Jt-PC_Electric Rev Req Model (2009 GRC) Rebuttal 2" xfId="1622"/>
    <cellStyle name="_4.13E Montana Energy Tax_Power Costs - Comparison bx Rbtl-Staff-Jt-PC_Electric Rev Req Model (2009 GRC) Rebuttal 2 2" xfId="1623"/>
    <cellStyle name="_4.13E Montana Energy Tax_Power Costs - Comparison bx Rbtl-Staff-Jt-PC_Electric Rev Req Model (2009 GRC) Rebuttal 3" xfId="1624"/>
    <cellStyle name="_4.13E Montana Energy Tax_Power Costs - Comparison bx Rbtl-Staff-Jt-PC_Electric Rev Req Model (2009 GRC) Rebuttal REmoval of New  WH Solar AdjustMI" xfId="364"/>
    <cellStyle name="_4.13E Montana Energy Tax_Power Costs - Comparison bx Rbtl-Staff-Jt-PC_Electric Rev Req Model (2009 GRC) Rebuttal REmoval of New  WH Solar AdjustMI 2" xfId="1625"/>
    <cellStyle name="_4.13E Montana Energy Tax_Power Costs - Comparison bx Rbtl-Staff-Jt-PC_Electric Rev Req Model (2009 GRC) Rebuttal REmoval of New  WH Solar AdjustMI 2 2" xfId="1626"/>
    <cellStyle name="_4.13E Montana Energy Tax_Power Costs - Comparison bx Rbtl-Staff-Jt-PC_Electric Rev Req Model (2009 GRC) Rebuttal REmoval of New  WH Solar AdjustMI 3" xfId="1627"/>
    <cellStyle name="_4.13E Montana Energy Tax_Power Costs - Comparison bx Rbtl-Staff-Jt-PC_Electric Rev Req Model (2009 GRC) Rebuttal REmoval of New  WH Solar AdjustMI_DEM-WP(C) ENERG10C--ctn Mid-C_042010 2010GRC" xfId="8233"/>
    <cellStyle name="_4.13E Montana Energy Tax_Power Costs - Comparison bx Rbtl-Staff-Jt-PC_Electric Rev Req Model (2009 GRC) Revised 01-18-2010" xfId="365"/>
    <cellStyle name="_4.13E Montana Energy Tax_Power Costs - Comparison bx Rbtl-Staff-Jt-PC_Electric Rev Req Model (2009 GRC) Revised 01-18-2010 2" xfId="1628"/>
    <cellStyle name="_4.13E Montana Energy Tax_Power Costs - Comparison bx Rbtl-Staff-Jt-PC_Electric Rev Req Model (2009 GRC) Revised 01-18-2010 2 2" xfId="1629"/>
    <cellStyle name="_4.13E Montana Energy Tax_Power Costs - Comparison bx Rbtl-Staff-Jt-PC_Electric Rev Req Model (2009 GRC) Revised 01-18-2010 3" xfId="1630"/>
    <cellStyle name="_4.13E Montana Energy Tax_Power Costs - Comparison bx Rbtl-Staff-Jt-PC_Electric Rev Req Model (2009 GRC) Revised 01-18-2010_DEM-WP(C) ENERG10C--ctn Mid-C_042010 2010GRC" xfId="8234"/>
    <cellStyle name="_4.13E Montana Energy Tax_Power Costs - Comparison bx Rbtl-Staff-Jt-PC_Final Order Electric EXHIBIT A-1" xfId="366"/>
    <cellStyle name="_4.13E Montana Energy Tax_Power Costs - Comparison bx Rbtl-Staff-Jt-PC_Final Order Electric EXHIBIT A-1 2" xfId="1631"/>
    <cellStyle name="_4.13E Montana Energy Tax_Power Costs - Comparison bx Rbtl-Staff-Jt-PC_Final Order Electric EXHIBIT A-1 2 2" xfId="1632"/>
    <cellStyle name="_4.13E Montana Energy Tax_Power Costs - Comparison bx Rbtl-Staff-Jt-PC_Final Order Electric EXHIBIT A-1 3" xfId="1633"/>
    <cellStyle name="_4.13E Montana Energy Tax_Production Adj 4.37" xfId="1634"/>
    <cellStyle name="_4.13E Montana Energy Tax_Production Adj 4.37 2" xfId="1635"/>
    <cellStyle name="_4.13E Montana Energy Tax_Production Adj 4.37 2 2" xfId="1636"/>
    <cellStyle name="_4.13E Montana Energy Tax_Production Adj 4.37 3" xfId="1637"/>
    <cellStyle name="_4.13E Montana Energy Tax_Purchased Power Adj 4.03" xfId="1638"/>
    <cellStyle name="_4.13E Montana Energy Tax_Purchased Power Adj 4.03 2" xfId="1639"/>
    <cellStyle name="_4.13E Montana Energy Tax_Purchased Power Adj 4.03 2 2" xfId="1640"/>
    <cellStyle name="_4.13E Montana Energy Tax_Purchased Power Adj 4.03 3" xfId="1641"/>
    <cellStyle name="_4.13E Montana Energy Tax_Rebuttal Power Costs" xfId="367"/>
    <cellStyle name="_4.13E Montana Energy Tax_Rebuttal Power Costs 2" xfId="1642"/>
    <cellStyle name="_4.13E Montana Energy Tax_Rebuttal Power Costs 2 2" xfId="1643"/>
    <cellStyle name="_4.13E Montana Energy Tax_Rebuttal Power Costs 3" xfId="1644"/>
    <cellStyle name="_4.13E Montana Energy Tax_Rebuttal Power Costs_Adj Bench DR 3 for Initial Briefs (Electric)" xfId="368"/>
    <cellStyle name="_4.13E Montana Energy Tax_Rebuttal Power Costs_Adj Bench DR 3 for Initial Briefs (Electric) 2" xfId="1645"/>
    <cellStyle name="_4.13E Montana Energy Tax_Rebuttal Power Costs_Adj Bench DR 3 for Initial Briefs (Electric) 2 2" xfId="1646"/>
    <cellStyle name="_4.13E Montana Energy Tax_Rebuttal Power Costs_Adj Bench DR 3 for Initial Briefs (Electric) 3" xfId="1647"/>
    <cellStyle name="_4.13E Montana Energy Tax_Rebuttal Power Costs_Adj Bench DR 3 for Initial Briefs (Electric)_DEM-WP(C) ENERG10C--ctn Mid-C_042010 2010GRC" xfId="8235"/>
    <cellStyle name="_4.13E Montana Energy Tax_Rebuttal Power Costs_DEM-WP(C) ENERG10C--ctn Mid-C_042010 2010GRC" xfId="8236"/>
    <cellStyle name="_4.13E Montana Energy Tax_Rebuttal Power Costs_Electric Rev Req Model (2009 GRC) Rebuttal" xfId="369"/>
    <cellStyle name="_4.13E Montana Energy Tax_Rebuttal Power Costs_Electric Rev Req Model (2009 GRC) Rebuttal 2" xfId="1648"/>
    <cellStyle name="_4.13E Montana Energy Tax_Rebuttal Power Costs_Electric Rev Req Model (2009 GRC) Rebuttal 2 2" xfId="1649"/>
    <cellStyle name="_4.13E Montana Energy Tax_Rebuttal Power Costs_Electric Rev Req Model (2009 GRC) Rebuttal 3" xfId="1650"/>
    <cellStyle name="_4.13E Montana Energy Tax_Rebuttal Power Costs_Electric Rev Req Model (2009 GRC) Rebuttal REmoval of New  WH Solar AdjustMI" xfId="370"/>
    <cellStyle name="_4.13E Montana Energy Tax_Rebuttal Power Costs_Electric Rev Req Model (2009 GRC) Rebuttal REmoval of New  WH Solar AdjustMI 2" xfId="1651"/>
    <cellStyle name="_4.13E Montana Energy Tax_Rebuttal Power Costs_Electric Rev Req Model (2009 GRC) Rebuttal REmoval of New  WH Solar AdjustMI 2 2" xfId="1652"/>
    <cellStyle name="_4.13E Montana Energy Tax_Rebuttal Power Costs_Electric Rev Req Model (2009 GRC) Rebuttal REmoval of New  WH Solar AdjustMI 3" xfId="1653"/>
    <cellStyle name="_4.13E Montana Energy Tax_Rebuttal Power Costs_Electric Rev Req Model (2009 GRC) Rebuttal REmoval of New  WH Solar AdjustMI_DEM-WP(C) ENERG10C--ctn Mid-C_042010 2010GRC" xfId="8237"/>
    <cellStyle name="_4.13E Montana Energy Tax_Rebuttal Power Costs_Electric Rev Req Model (2009 GRC) Revised 01-18-2010" xfId="371"/>
    <cellStyle name="_4.13E Montana Energy Tax_Rebuttal Power Costs_Electric Rev Req Model (2009 GRC) Revised 01-18-2010 2" xfId="1654"/>
    <cellStyle name="_4.13E Montana Energy Tax_Rebuttal Power Costs_Electric Rev Req Model (2009 GRC) Revised 01-18-2010 2 2" xfId="1655"/>
    <cellStyle name="_4.13E Montana Energy Tax_Rebuttal Power Costs_Electric Rev Req Model (2009 GRC) Revised 01-18-2010 3" xfId="1656"/>
    <cellStyle name="_4.13E Montana Energy Tax_Rebuttal Power Costs_Electric Rev Req Model (2009 GRC) Revised 01-18-2010_DEM-WP(C) ENERG10C--ctn Mid-C_042010 2010GRC" xfId="8238"/>
    <cellStyle name="_4.13E Montana Energy Tax_Rebuttal Power Costs_Final Order Electric EXHIBIT A-1" xfId="372"/>
    <cellStyle name="_4.13E Montana Energy Tax_Rebuttal Power Costs_Final Order Electric EXHIBIT A-1 2" xfId="1657"/>
    <cellStyle name="_4.13E Montana Energy Tax_Rebuttal Power Costs_Final Order Electric EXHIBIT A-1 2 2" xfId="1658"/>
    <cellStyle name="_4.13E Montana Energy Tax_Rebuttal Power Costs_Final Order Electric EXHIBIT A-1 3" xfId="1659"/>
    <cellStyle name="_4.13E Montana Energy Tax_ROR &amp; CONV FACTOR" xfId="1660"/>
    <cellStyle name="_4.13E Montana Energy Tax_ROR &amp; CONV FACTOR 2" xfId="1661"/>
    <cellStyle name="_4.13E Montana Energy Tax_ROR &amp; CONV FACTOR 2 2" xfId="1662"/>
    <cellStyle name="_4.13E Montana Energy Tax_ROR &amp; CONV FACTOR 3" xfId="1663"/>
    <cellStyle name="_4.13E Montana Energy Tax_ROR 5.02" xfId="1664"/>
    <cellStyle name="_4.13E Montana Energy Tax_ROR 5.02 2" xfId="1665"/>
    <cellStyle name="_4.13E Montana Energy Tax_ROR 5.02 2 2" xfId="1666"/>
    <cellStyle name="_4.13E Montana Energy Tax_ROR 5.02 3" xfId="1667"/>
    <cellStyle name="_4.13E Montana Energy Tax_Wind Integration 10GRC" xfId="1668"/>
    <cellStyle name="_4.13E Montana Energy Tax_Wind Integration 10GRC 2" xfId="1669"/>
    <cellStyle name="_4.13E Montana Energy Tax_Wind Integration 10GRC_DEM-WP(C) ENERG10C--ctn Mid-C_042010 2010GRC" xfId="8239"/>
    <cellStyle name="_4.17E Montana Energy Tax Working File" xfId="8240"/>
    <cellStyle name="_5 year summary (9-25-09)" xfId="8241"/>
    <cellStyle name="_5.03G-Conversion Factor Working FileMI" xfId="8242"/>
    <cellStyle name="_x0013__Adj Bench DR 3 for Initial Briefs (Electric)" xfId="373"/>
    <cellStyle name="_x0013__Adj Bench DR 3 for Initial Briefs (Electric) 2" xfId="1670"/>
    <cellStyle name="_x0013__Adj Bench DR 3 for Initial Briefs (Electric) 2 2" xfId="1671"/>
    <cellStyle name="_x0013__Adj Bench DR 3 for Initial Briefs (Electric) 3" xfId="1672"/>
    <cellStyle name="_x0013__Adj Bench DR 3 for Initial Briefs (Electric)_DEM-WP(C) ENERG10C--ctn Mid-C_042010 2010GRC" xfId="8243"/>
    <cellStyle name="_AURORA WIP" xfId="374"/>
    <cellStyle name="_AURORA WIP 2" xfId="1673"/>
    <cellStyle name="_AURORA WIP 2 2" xfId="1674"/>
    <cellStyle name="_AURORA WIP 3" xfId="1675"/>
    <cellStyle name="_AURORA WIP 4" xfId="8244"/>
    <cellStyle name="_AURORA WIP 4 2" xfId="8245"/>
    <cellStyle name="_AURORA WIP 5" xfId="8246"/>
    <cellStyle name="_AURORA WIP 5 2" xfId="8247"/>
    <cellStyle name="_AURORA WIP_4 31E Reg Asset  Liab and EXH D" xfId="8248"/>
    <cellStyle name="_AURORA WIP_4 31E Reg Asset  Liab and EXH D _ Aug 10 Filing (2)" xfId="8249"/>
    <cellStyle name="_AURORA WIP_Chelan PUD Power Costs (8-10)" xfId="8250"/>
    <cellStyle name="_AURORA WIP_DEM-WP(C) Chelan Power Costs" xfId="8251"/>
    <cellStyle name="_AURORA WIP_DEM-WP(C) Costs Not In AURORA 2010GRC As Filed" xfId="1676"/>
    <cellStyle name="_AURORA WIP_DEM-WP(C) Costs Not In AURORA 2010GRC As Filed 2" xfId="8252"/>
    <cellStyle name="_AURORA WIP_DEM-WP(C) Costs Not In AURORA 2010GRC As Filed 3" xfId="8253"/>
    <cellStyle name="_AURORA WIP_DEM-WP(C) Costs Not In AURORA 2010GRC As Filed_DEM-WP(C) ENERG10C--ctn Mid-C_042010 2010GRC" xfId="8254"/>
    <cellStyle name="_AURORA WIP_DEM-WP(C) ENERG10C--ctn Mid-C_042010 2010GRC" xfId="8255"/>
    <cellStyle name="_AURORA WIP_DEM-WP(C) Gas Transport 2010GRC" xfId="8256"/>
    <cellStyle name="_AURORA WIP_NIM Summary" xfId="1677"/>
    <cellStyle name="_AURORA WIP_NIM Summary 09GRC" xfId="1678"/>
    <cellStyle name="_AURORA WIP_NIM Summary 09GRC 2" xfId="1679"/>
    <cellStyle name="_AURORA WIP_NIM Summary 09GRC_DEM-WP(C) ENERG10C--ctn Mid-C_042010 2010GRC" xfId="8257"/>
    <cellStyle name="_AURORA WIP_NIM Summary 2" xfId="1680"/>
    <cellStyle name="_AURORA WIP_NIM Summary 3" xfId="1681"/>
    <cellStyle name="_AURORA WIP_NIM Summary 4" xfId="1682"/>
    <cellStyle name="_AURORA WIP_NIM Summary 5" xfId="1683"/>
    <cellStyle name="_AURORA WIP_NIM Summary 6" xfId="1684"/>
    <cellStyle name="_AURORA WIP_NIM Summary 7" xfId="1685"/>
    <cellStyle name="_AURORA WIP_NIM Summary 8" xfId="1686"/>
    <cellStyle name="_AURORA WIP_NIM Summary 9" xfId="1687"/>
    <cellStyle name="_AURORA WIP_NIM Summary_DEM-WP(C) ENERG10C--ctn Mid-C_042010 2010GRC" xfId="8258"/>
    <cellStyle name="_AURORA WIP_NIM+O&amp;M" xfId="8259"/>
    <cellStyle name="_AURORA WIP_NIM+O&amp;M 2" xfId="8260"/>
    <cellStyle name="_AURORA WIP_NIM+O&amp;M Monthly" xfId="8261"/>
    <cellStyle name="_AURORA WIP_NIM+O&amp;M Monthly 2" xfId="8262"/>
    <cellStyle name="_AURORA WIP_PCA 9 -  Exhibit D April 2010 (3)" xfId="1688"/>
    <cellStyle name="_AURORA WIP_PCA 9 -  Exhibit D April 2010 (3) 2" xfId="1689"/>
    <cellStyle name="_AURORA WIP_PCA 9 -  Exhibit D April 2010 (3)_DEM-WP(C) ENERG10C--ctn Mid-C_042010 2010GRC" xfId="8263"/>
    <cellStyle name="_AURORA WIP_Reconciliation" xfId="1690"/>
    <cellStyle name="_AURORA WIP_Reconciliation 2" xfId="8264"/>
    <cellStyle name="_AURORA WIP_Reconciliation 3" xfId="8265"/>
    <cellStyle name="_AURORA WIP_Reconciliation_DEM-WP(C) ENERG10C--ctn Mid-C_042010 2010GRC" xfId="8266"/>
    <cellStyle name="_AURORA WIP_Wind Integration 10GRC" xfId="1691"/>
    <cellStyle name="_AURORA WIP_Wind Integration 10GRC 2" xfId="1692"/>
    <cellStyle name="_AURORA WIP_Wind Integration 10GRC_DEM-WP(C) ENERG10C--ctn Mid-C_042010 2010GRC" xfId="8267"/>
    <cellStyle name="_Book1" xfId="5"/>
    <cellStyle name="_x0013__Book1" xfId="8268"/>
    <cellStyle name="_Book1 (2)" xfId="6"/>
    <cellStyle name="_Book1 (2) 2" xfId="375"/>
    <cellStyle name="_Book1 (2) 2 2" xfId="1693"/>
    <cellStyle name="_Book1 (2) 2 2 2" xfId="1694"/>
    <cellStyle name="_Book1 (2) 2 3" xfId="1695"/>
    <cellStyle name="_Book1 (2) 3" xfId="1696"/>
    <cellStyle name="_Book1 (2) 3 2" xfId="1697"/>
    <cellStyle name="_Book1 (2) 3 2 2" xfId="1698"/>
    <cellStyle name="_Book1 (2) 3 3" xfId="1699"/>
    <cellStyle name="_Book1 (2) 3 3 2" xfId="1700"/>
    <cellStyle name="_Book1 (2) 3 4" xfId="1701"/>
    <cellStyle name="_Book1 (2) 3 4 2" xfId="1702"/>
    <cellStyle name="_Book1 (2) 4" xfId="1703"/>
    <cellStyle name="_Book1 (2) 4 2" xfId="1704"/>
    <cellStyle name="_Book1 (2) 5" xfId="1705"/>
    <cellStyle name="_Book1 (2) 6" xfId="8269"/>
    <cellStyle name="_Book1 (2) 6 2" xfId="8270"/>
    <cellStyle name="_Book1 (2) 7" xfId="8271"/>
    <cellStyle name="_Book1 (2) 7 2" xfId="8272"/>
    <cellStyle name="_Book1 (2)_04 07E Wild Horse Wind Expansion (C) (2)" xfId="376"/>
    <cellStyle name="_Book1 (2)_04 07E Wild Horse Wind Expansion (C) (2) 2" xfId="1706"/>
    <cellStyle name="_Book1 (2)_04 07E Wild Horse Wind Expansion (C) (2) 2 2" xfId="1707"/>
    <cellStyle name="_Book1 (2)_04 07E Wild Horse Wind Expansion (C) (2) 3" xfId="1708"/>
    <cellStyle name="_Book1 (2)_04 07E Wild Horse Wind Expansion (C) (2)_Adj Bench DR 3 for Initial Briefs (Electric)" xfId="377"/>
    <cellStyle name="_Book1 (2)_04 07E Wild Horse Wind Expansion (C) (2)_Adj Bench DR 3 for Initial Briefs (Electric) 2" xfId="1709"/>
    <cellStyle name="_Book1 (2)_04 07E Wild Horse Wind Expansion (C) (2)_Adj Bench DR 3 for Initial Briefs (Electric) 2 2" xfId="1710"/>
    <cellStyle name="_Book1 (2)_04 07E Wild Horse Wind Expansion (C) (2)_Adj Bench DR 3 for Initial Briefs (Electric) 3" xfId="1711"/>
    <cellStyle name="_Book1 (2)_04 07E Wild Horse Wind Expansion (C) (2)_Adj Bench DR 3 for Initial Briefs (Electric)_DEM-WP(C) ENERG10C--ctn Mid-C_042010 2010GRC" xfId="8273"/>
    <cellStyle name="_Book1 (2)_04 07E Wild Horse Wind Expansion (C) (2)_Book1" xfId="8274"/>
    <cellStyle name="_Book1 (2)_04 07E Wild Horse Wind Expansion (C) (2)_DEM-WP(C) ENERG10C--ctn Mid-C_042010 2010GRC" xfId="8275"/>
    <cellStyle name="_Book1 (2)_04 07E Wild Horse Wind Expansion (C) (2)_Electric Rev Req Model (2009 GRC) " xfId="378"/>
    <cellStyle name="_Book1 (2)_04 07E Wild Horse Wind Expansion (C) (2)_Electric Rev Req Model (2009 GRC)  2" xfId="1712"/>
    <cellStyle name="_Book1 (2)_04 07E Wild Horse Wind Expansion (C) (2)_Electric Rev Req Model (2009 GRC)  2 2" xfId="1713"/>
    <cellStyle name="_Book1 (2)_04 07E Wild Horse Wind Expansion (C) (2)_Electric Rev Req Model (2009 GRC)  3" xfId="1714"/>
    <cellStyle name="_Book1 (2)_04 07E Wild Horse Wind Expansion (C) (2)_Electric Rev Req Model (2009 GRC) _DEM-WP(C) ENERG10C--ctn Mid-C_042010 2010GRC" xfId="8276"/>
    <cellStyle name="_Book1 (2)_04 07E Wild Horse Wind Expansion (C) (2)_Electric Rev Req Model (2009 GRC) Rebuttal" xfId="379"/>
    <cellStyle name="_Book1 (2)_04 07E Wild Horse Wind Expansion (C) (2)_Electric Rev Req Model (2009 GRC) Rebuttal 2" xfId="1715"/>
    <cellStyle name="_Book1 (2)_04 07E Wild Horse Wind Expansion (C) (2)_Electric Rev Req Model (2009 GRC) Rebuttal 2 2" xfId="1716"/>
    <cellStyle name="_Book1 (2)_04 07E Wild Horse Wind Expansion (C) (2)_Electric Rev Req Model (2009 GRC) Rebuttal 3" xfId="1717"/>
    <cellStyle name="_Book1 (2)_04 07E Wild Horse Wind Expansion (C) (2)_Electric Rev Req Model (2009 GRC) Rebuttal REmoval of New  WH Solar AdjustMI" xfId="380"/>
    <cellStyle name="_Book1 (2)_04 07E Wild Horse Wind Expansion (C) (2)_Electric Rev Req Model (2009 GRC) Rebuttal REmoval of New  WH Solar AdjustMI 2" xfId="1718"/>
    <cellStyle name="_Book1 (2)_04 07E Wild Horse Wind Expansion (C) (2)_Electric Rev Req Model (2009 GRC) Rebuttal REmoval of New  WH Solar AdjustMI 2 2" xfId="1719"/>
    <cellStyle name="_Book1 (2)_04 07E Wild Horse Wind Expansion (C) (2)_Electric Rev Req Model (2009 GRC) Rebuttal REmoval of New  WH Solar AdjustMI 3" xfId="1720"/>
    <cellStyle name="_Book1 (2)_04 07E Wild Horse Wind Expansion (C) (2)_Electric Rev Req Model (2009 GRC) Rebuttal REmoval of New  WH Solar AdjustMI_DEM-WP(C) ENERG10C--ctn Mid-C_042010 2010GRC" xfId="8277"/>
    <cellStyle name="_Book1 (2)_04 07E Wild Horse Wind Expansion (C) (2)_Electric Rev Req Model (2009 GRC) Revised 01-18-2010" xfId="381"/>
    <cellStyle name="_Book1 (2)_04 07E Wild Horse Wind Expansion (C) (2)_Electric Rev Req Model (2009 GRC) Revised 01-18-2010 2" xfId="1721"/>
    <cellStyle name="_Book1 (2)_04 07E Wild Horse Wind Expansion (C) (2)_Electric Rev Req Model (2009 GRC) Revised 01-18-2010 2 2" xfId="1722"/>
    <cellStyle name="_Book1 (2)_04 07E Wild Horse Wind Expansion (C) (2)_Electric Rev Req Model (2009 GRC) Revised 01-18-2010 3" xfId="1723"/>
    <cellStyle name="_Book1 (2)_04 07E Wild Horse Wind Expansion (C) (2)_Electric Rev Req Model (2009 GRC) Revised 01-18-2010_DEM-WP(C) ENERG10C--ctn Mid-C_042010 2010GRC" xfId="8278"/>
    <cellStyle name="_Book1 (2)_04 07E Wild Horse Wind Expansion (C) (2)_Electric Rev Req Model (2010 GRC)" xfId="8279"/>
    <cellStyle name="_Book1 (2)_04 07E Wild Horse Wind Expansion (C) (2)_Electric Rev Req Model (2010 GRC) SF" xfId="8280"/>
    <cellStyle name="_Book1 (2)_04 07E Wild Horse Wind Expansion (C) (2)_Final Order Electric EXHIBIT A-1" xfId="382"/>
    <cellStyle name="_Book1 (2)_04 07E Wild Horse Wind Expansion (C) (2)_Final Order Electric EXHIBIT A-1 2" xfId="1724"/>
    <cellStyle name="_Book1 (2)_04 07E Wild Horse Wind Expansion (C) (2)_Final Order Electric EXHIBIT A-1 2 2" xfId="1725"/>
    <cellStyle name="_Book1 (2)_04 07E Wild Horse Wind Expansion (C) (2)_Final Order Electric EXHIBIT A-1 3" xfId="1726"/>
    <cellStyle name="_Book1 (2)_04 07E Wild Horse Wind Expansion (C) (2)_TENASKA REGULATORY ASSET" xfId="383"/>
    <cellStyle name="_Book1 (2)_04 07E Wild Horse Wind Expansion (C) (2)_TENASKA REGULATORY ASSET 2" xfId="1727"/>
    <cellStyle name="_Book1 (2)_04 07E Wild Horse Wind Expansion (C) (2)_TENASKA REGULATORY ASSET 2 2" xfId="1728"/>
    <cellStyle name="_Book1 (2)_04 07E Wild Horse Wind Expansion (C) (2)_TENASKA REGULATORY ASSET 3" xfId="1729"/>
    <cellStyle name="_Book1 (2)_16.37E Wild Horse Expansion DeferralRevwrkingfile SF" xfId="384"/>
    <cellStyle name="_Book1 (2)_16.37E Wild Horse Expansion DeferralRevwrkingfile SF 2" xfId="1730"/>
    <cellStyle name="_Book1 (2)_16.37E Wild Horse Expansion DeferralRevwrkingfile SF 2 2" xfId="1731"/>
    <cellStyle name="_Book1 (2)_16.37E Wild Horse Expansion DeferralRevwrkingfile SF 3" xfId="1732"/>
    <cellStyle name="_Book1 (2)_16.37E Wild Horse Expansion DeferralRevwrkingfile SF_DEM-WP(C) ENERG10C--ctn Mid-C_042010 2010GRC" xfId="8281"/>
    <cellStyle name="_Book1 (2)_2009 Compliance Filing PCA Exhibits for GRC" xfId="8282"/>
    <cellStyle name="_Book1 (2)_2009 GRC Compl Filing - Exhibit D" xfId="1733"/>
    <cellStyle name="_Book1 (2)_2009 GRC Compl Filing - Exhibit D 2" xfId="1734"/>
    <cellStyle name="_Book1 (2)_2009 GRC Compl Filing - Exhibit D_DEM-WP(C) ENERG10C--ctn Mid-C_042010 2010GRC" xfId="8283"/>
    <cellStyle name="_Book1 (2)_3.01 Income Statement" xfId="7"/>
    <cellStyle name="_Book1 (2)_4 31 Regulatory Assets and Liabilities  7 06- Exhibit D" xfId="385"/>
    <cellStyle name="_Book1 (2)_4 31 Regulatory Assets and Liabilities  7 06- Exhibit D 2" xfId="1735"/>
    <cellStyle name="_Book1 (2)_4 31 Regulatory Assets and Liabilities  7 06- Exhibit D 2 2" xfId="1736"/>
    <cellStyle name="_Book1 (2)_4 31 Regulatory Assets and Liabilities  7 06- Exhibit D 3" xfId="1737"/>
    <cellStyle name="_Book1 (2)_4 31 Regulatory Assets and Liabilities  7 06- Exhibit D_DEM-WP(C) ENERG10C--ctn Mid-C_042010 2010GRC" xfId="8284"/>
    <cellStyle name="_Book1 (2)_4 31 Regulatory Assets and Liabilities  7 06- Exhibit D_NIM Summary" xfId="1738"/>
    <cellStyle name="_Book1 (2)_4 31 Regulatory Assets and Liabilities  7 06- Exhibit D_NIM Summary 2" xfId="1739"/>
    <cellStyle name="_Book1 (2)_4 31 Regulatory Assets and Liabilities  7 06- Exhibit D_NIM Summary_DEM-WP(C) ENERG10C--ctn Mid-C_042010 2010GRC" xfId="8285"/>
    <cellStyle name="_Book1 (2)_4 31E Reg Asset  Liab and EXH D" xfId="8286"/>
    <cellStyle name="_Book1 (2)_4 31E Reg Asset  Liab and EXH D _ Aug 10 Filing (2)" xfId="8287"/>
    <cellStyle name="_Book1 (2)_4 32 Regulatory Assets and Liabilities  7 06- Exhibit D" xfId="386"/>
    <cellStyle name="_Book1 (2)_4 32 Regulatory Assets and Liabilities  7 06- Exhibit D 2" xfId="1740"/>
    <cellStyle name="_Book1 (2)_4 32 Regulatory Assets and Liabilities  7 06- Exhibit D 2 2" xfId="1741"/>
    <cellStyle name="_Book1 (2)_4 32 Regulatory Assets and Liabilities  7 06- Exhibit D 3" xfId="1742"/>
    <cellStyle name="_Book1 (2)_4 32 Regulatory Assets and Liabilities  7 06- Exhibit D_DEM-WP(C) ENERG10C--ctn Mid-C_042010 2010GRC" xfId="8288"/>
    <cellStyle name="_Book1 (2)_4 32 Regulatory Assets and Liabilities  7 06- Exhibit D_NIM Summary" xfId="1743"/>
    <cellStyle name="_Book1 (2)_4 32 Regulatory Assets and Liabilities  7 06- Exhibit D_NIM Summary 2" xfId="1744"/>
    <cellStyle name="_Book1 (2)_4 32 Regulatory Assets and Liabilities  7 06- Exhibit D_NIM Summary_DEM-WP(C) ENERG10C--ctn Mid-C_042010 2010GRC" xfId="8289"/>
    <cellStyle name="_Book1 (2)_ACCOUNTS" xfId="8290"/>
    <cellStyle name="_Book1 (2)_AURORA Total New" xfId="1745"/>
    <cellStyle name="_Book1 (2)_AURORA Total New 2" xfId="1746"/>
    <cellStyle name="_Book1 (2)_Book2" xfId="387"/>
    <cellStyle name="_Book1 (2)_Book2 2" xfId="1747"/>
    <cellStyle name="_Book1 (2)_Book2 2 2" xfId="1748"/>
    <cellStyle name="_Book1 (2)_Book2 3" xfId="1749"/>
    <cellStyle name="_Book1 (2)_Book2_Adj Bench DR 3 for Initial Briefs (Electric)" xfId="388"/>
    <cellStyle name="_Book1 (2)_Book2_Adj Bench DR 3 for Initial Briefs (Electric) 2" xfId="1750"/>
    <cellStyle name="_Book1 (2)_Book2_Adj Bench DR 3 for Initial Briefs (Electric) 2 2" xfId="1751"/>
    <cellStyle name="_Book1 (2)_Book2_Adj Bench DR 3 for Initial Briefs (Electric) 3" xfId="1752"/>
    <cellStyle name="_Book1 (2)_Book2_Adj Bench DR 3 for Initial Briefs (Electric)_DEM-WP(C) ENERG10C--ctn Mid-C_042010 2010GRC" xfId="8291"/>
    <cellStyle name="_Book1 (2)_Book2_DEM-WP(C) ENERG10C--ctn Mid-C_042010 2010GRC" xfId="8292"/>
    <cellStyle name="_Book1 (2)_Book2_Electric Rev Req Model (2009 GRC) Rebuttal" xfId="389"/>
    <cellStyle name="_Book1 (2)_Book2_Electric Rev Req Model (2009 GRC) Rebuttal 2" xfId="1753"/>
    <cellStyle name="_Book1 (2)_Book2_Electric Rev Req Model (2009 GRC) Rebuttal 2 2" xfId="1754"/>
    <cellStyle name="_Book1 (2)_Book2_Electric Rev Req Model (2009 GRC) Rebuttal 3" xfId="1755"/>
    <cellStyle name="_Book1 (2)_Book2_Electric Rev Req Model (2009 GRC) Rebuttal REmoval of New  WH Solar AdjustMI" xfId="390"/>
    <cellStyle name="_Book1 (2)_Book2_Electric Rev Req Model (2009 GRC) Rebuttal REmoval of New  WH Solar AdjustMI 2" xfId="1756"/>
    <cellStyle name="_Book1 (2)_Book2_Electric Rev Req Model (2009 GRC) Rebuttal REmoval of New  WH Solar AdjustMI 2 2" xfId="1757"/>
    <cellStyle name="_Book1 (2)_Book2_Electric Rev Req Model (2009 GRC) Rebuttal REmoval of New  WH Solar AdjustMI 3" xfId="1758"/>
    <cellStyle name="_Book1 (2)_Book2_Electric Rev Req Model (2009 GRC) Rebuttal REmoval of New  WH Solar AdjustMI_DEM-WP(C) ENERG10C--ctn Mid-C_042010 2010GRC" xfId="8293"/>
    <cellStyle name="_Book1 (2)_Book2_Electric Rev Req Model (2009 GRC) Revised 01-18-2010" xfId="391"/>
    <cellStyle name="_Book1 (2)_Book2_Electric Rev Req Model (2009 GRC) Revised 01-18-2010 2" xfId="1759"/>
    <cellStyle name="_Book1 (2)_Book2_Electric Rev Req Model (2009 GRC) Revised 01-18-2010 2 2" xfId="1760"/>
    <cellStyle name="_Book1 (2)_Book2_Electric Rev Req Model (2009 GRC) Revised 01-18-2010 3" xfId="1761"/>
    <cellStyle name="_Book1 (2)_Book2_Electric Rev Req Model (2009 GRC) Revised 01-18-2010_DEM-WP(C) ENERG10C--ctn Mid-C_042010 2010GRC" xfId="8294"/>
    <cellStyle name="_Book1 (2)_Book2_Final Order Electric EXHIBIT A-1" xfId="392"/>
    <cellStyle name="_Book1 (2)_Book2_Final Order Electric EXHIBIT A-1 2" xfId="1762"/>
    <cellStyle name="_Book1 (2)_Book2_Final Order Electric EXHIBIT A-1 2 2" xfId="1763"/>
    <cellStyle name="_Book1 (2)_Book2_Final Order Electric EXHIBIT A-1 3" xfId="1764"/>
    <cellStyle name="_Book1 (2)_Book4" xfId="393"/>
    <cellStyle name="_Book1 (2)_Book4 2" xfId="1765"/>
    <cellStyle name="_Book1 (2)_Book4 2 2" xfId="1766"/>
    <cellStyle name="_Book1 (2)_Book4 3" xfId="1767"/>
    <cellStyle name="_Book1 (2)_Book4_DEM-WP(C) ENERG10C--ctn Mid-C_042010 2010GRC" xfId="8295"/>
    <cellStyle name="_Book1 (2)_Book9" xfId="394"/>
    <cellStyle name="_Book1 (2)_Book9 2" xfId="1768"/>
    <cellStyle name="_Book1 (2)_Book9 2 2" xfId="1769"/>
    <cellStyle name="_Book1 (2)_Book9 3" xfId="1770"/>
    <cellStyle name="_Book1 (2)_Book9_DEM-WP(C) ENERG10C--ctn Mid-C_042010 2010GRC" xfId="8296"/>
    <cellStyle name="_Book1 (2)_Chelan PUD Power Costs (8-10)" xfId="8297"/>
    <cellStyle name="_Book1 (2)_DEM-WP(C) Chelan Power Costs" xfId="8298"/>
    <cellStyle name="_Book1 (2)_DEM-WP(C) ENERG10C--ctn Mid-C_042010 2010GRC" xfId="8299"/>
    <cellStyle name="_Book1 (2)_DEM-WP(C) Gas Transport 2010GRC" xfId="8300"/>
    <cellStyle name="_Book1 (2)_Gas Rev Req Model (2010 GRC)" xfId="8301"/>
    <cellStyle name="_Book1 (2)_INPUTS" xfId="1771"/>
    <cellStyle name="_Book1 (2)_INPUTS 2" xfId="1772"/>
    <cellStyle name="_Book1 (2)_INPUTS 2 2" xfId="1773"/>
    <cellStyle name="_Book1 (2)_INPUTS 3" xfId="1774"/>
    <cellStyle name="_Book1 (2)_NIM Summary" xfId="1775"/>
    <cellStyle name="_Book1 (2)_NIM Summary 09GRC" xfId="1776"/>
    <cellStyle name="_Book1 (2)_NIM Summary 09GRC 2" xfId="1777"/>
    <cellStyle name="_Book1 (2)_NIM Summary 09GRC_DEM-WP(C) ENERG10C--ctn Mid-C_042010 2010GRC" xfId="8302"/>
    <cellStyle name="_Book1 (2)_NIM Summary 2" xfId="1778"/>
    <cellStyle name="_Book1 (2)_NIM Summary 3" xfId="1779"/>
    <cellStyle name="_Book1 (2)_NIM Summary 4" xfId="1780"/>
    <cellStyle name="_Book1 (2)_NIM Summary 5" xfId="1781"/>
    <cellStyle name="_Book1 (2)_NIM Summary 6" xfId="1782"/>
    <cellStyle name="_Book1 (2)_NIM Summary 7" xfId="1783"/>
    <cellStyle name="_Book1 (2)_NIM Summary 8" xfId="1784"/>
    <cellStyle name="_Book1 (2)_NIM Summary 9" xfId="1785"/>
    <cellStyle name="_Book1 (2)_NIM Summary_DEM-WP(C) ENERG10C--ctn Mid-C_042010 2010GRC" xfId="8303"/>
    <cellStyle name="_Book1 (2)_PCA 10 -  Exhibit D from A Kellogg Jan 2011" xfId="8304"/>
    <cellStyle name="_Book1 (2)_PCA 10 -  Exhibit D from A Kellogg July 2011" xfId="8305"/>
    <cellStyle name="_Book1 (2)_PCA 10 -  Exhibit D from S Free Rcv'd 12-11" xfId="8306"/>
    <cellStyle name="_Book1 (2)_PCA 9 -  Exhibit D April 2010" xfId="8307"/>
    <cellStyle name="_Book1 (2)_PCA 9 -  Exhibit D April 2010 (3)" xfId="1786"/>
    <cellStyle name="_Book1 (2)_PCA 9 -  Exhibit D April 2010 (3) 2" xfId="1787"/>
    <cellStyle name="_Book1 (2)_PCA 9 -  Exhibit D April 2010 (3)_DEM-WP(C) ENERG10C--ctn Mid-C_042010 2010GRC" xfId="8308"/>
    <cellStyle name="_Book1 (2)_PCA 9 -  Exhibit D Nov 2010" xfId="8309"/>
    <cellStyle name="_Book1 (2)_PCA 9 - Exhibit D at August 2010" xfId="8310"/>
    <cellStyle name="_Book1 (2)_PCA 9 - Exhibit D June 2010 GRC" xfId="8311"/>
    <cellStyle name="_Book1 (2)_Power Costs - Comparison bx Rbtl-Staff-Jt-PC" xfId="395"/>
    <cellStyle name="_Book1 (2)_Power Costs - Comparison bx Rbtl-Staff-Jt-PC 2" xfId="1788"/>
    <cellStyle name="_Book1 (2)_Power Costs - Comparison bx Rbtl-Staff-Jt-PC 2 2" xfId="1789"/>
    <cellStyle name="_Book1 (2)_Power Costs - Comparison bx Rbtl-Staff-Jt-PC 3" xfId="1790"/>
    <cellStyle name="_Book1 (2)_Power Costs - Comparison bx Rbtl-Staff-Jt-PC_Adj Bench DR 3 for Initial Briefs (Electric)" xfId="396"/>
    <cellStyle name="_Book1 (2)_Power Costs - Comparison bx Rbtl-Staff-Jt-PC_Adj Bench DR 3 for Initial Briefs (Electric) 2" xfId="1791"/>
    <cellStyle name="_Book1 (2)_Power Costs - Comparison bx Rbtl-Staff-Jt-PC_Adj Bench DR 3 for Initial Briefs (Electric) 2 2" xfId="1792"/>
    <cellStyle name="_Book1 (2)_Power Costs - Comparison bx Rbtl-Staff-Jt-PC_Adj Bench DR 3 for Initial Briefs (Electric) 3" xfId="1793"/>
    <cellStyle name="_Book1 (2)_Power Costs - Comparison bx Rbtl-Staff-Jt-PC_Adj Bench DR 3 for Initial Briefs (Electric)_DEM-WP(C) ENERG10C--ctn Mid-C_042010 2010GRC" xfId="8312"/>
    <cellStyle name="_Book1 (2)_Power Costs - Comparison bx Rbtl-Staff-Jt-PC_DEM-WP(C) ENERG10C--ctn Mid-C_042010 2010GRC" xfId="8313"/>
    <cellStyle name="_Book1 (2)_Power Costs - Comparison bx Rbtl-Staff-Jt-PC_Electric Rev Req Model (2009 GRC) Rebuttal" xfId="397"/>
    <cellStyle name="_Book1 (2)_Power Costs - Comparison bx Rbtl-Staff-Jt-PC_Electric Rev Req Model (2009 GRC) Rebuttal 2" xfId="1794"/>
    <cellStyle name="_Book1 (2)_Power Costs - Comparison bx Rbtl-Staff-Jt-PC_Electric Rev Req Model (2009 GRC) Rebuttal 2 2" xfId="1795"/>
    <cellStyle name="_Book1 (2)_Power Costs - Comparison bx Rbtl-Staff-Jt-PC_Electric Rev Req Model (2009 GRC) Rebuttal 3" xfId="1796"/>
    <cellStyle name="_Book1 (2)_Power Costs - Comparison bx Rbtl-Staff-Jt-PC_Electric Rev Req Model (2009 GRC) Rebuttal REmoval of New  WH Solar AdjustMI" xfId="398"/>
    <cellStyle name="_Book1 (2)_Power Costs - Comparison bx Rbtl-Staff-Jt-PC_Electric Rev Req Model (2009 GRC) Rebuttal REmoval of New  WH Solar AdjustMI 2" xfId="1797"/>
    <cellStyle name="_Book1 (2)_Power Costs - Comparison bx Rbtl-Staff-Jt-PC_Electric Rev Req Model (2009 GRC) Rebuttal REmoval of New  WH Solar AdjustMI 2 2" xfId="1798"/>
    <cellStyle name="_Book1 (2)_Power Costs - Comparison bx Rbtl-Staff-Jt-PC_Electric Rev Req Model (2009 GRC) Rebuttal REmoval of New  WH Solar AdjustMI 3" xfId="1799"/>
    <cellStyle name="_Book1 (2)_Power Costs - Comparison bx Rbtl-Staff-Jt-PC_Electric Rev Req Model (2009 GRC) Rebuttal REmoval of New  WH Solar AdjustMI_DEM-WP(C) ENERG10C--ctn Mid-C_042010 2010GRC" xfId="8314"/>
    <cellStyle name="_Book1 (2)_Power Costs - Comparison bx Rbtl-Staff-Jt-PC_Electric Rev Req Model (2009 GRC) Revised 01-18-2010" xfId="399"/>
    <cellStyle name="_Book1 (2)_Power Costs - Comparison bx Rbtl-Staff-Jt-PC_Electric Rev Req Model (2009 GRC) Revised 01-18-2010 2" xfId="1800"/>
    <cellStyle name="_Book1 (2)_Power Costs - Comparison bx Rbtl-Staff-Jt-PC_Electric Rev Req Model (2009 GRC) Revised 01-18-2010 2 2" xfId="1801"/>
    <cellStyle name="_Book1 (2)_Power Costs - Comparison bx Rbtl-Staff-Jt-PC_Electric Rev Req Model (2009 GRC) Revised 01-18-2010 3" xfId="1802"/>
    <cellStyle name="_Book1 (2)_Power Costs - Comparison bx Rbtl-Staff-Jt-PC_Electric Rev Req Model (2009 GRC) Revised 01-18-2010_DEM-WP(C) ENERG10C--ctn Mid-C_042010 2010GRC" xfId="8315"/>
    <cellStyle name="_Book1 (2)_Power Costs - Comparison bx Rbtl-Staff-Jt-PC_Final Order Electric EXHIBIT A-1" xfId="400"/>
    <cellStyle name="_Book1 (2)_Power Costs - Comparison bx Rbtl-Staff-Jt-PC_Final Order Electric EXHIBIT A-1 2" xfId="1803"/>
    <cellStyle name="_Book1 (2)_Power Costs - Comparison bx Rbtl-Staff-Jt-PC_Final Order Electric EXHIBIT A-1 2 2" xfId="1804"/>
    <cellStyle name="_Book1 (2)_Power Costs - Comparison bx Rbtl-Staff-Jt-PC_Final Order Electric EXHIBIT A-1 3" xfId="1805"/>
    <cellStyle name="_Book1 (2)_Production Adj 4.37" xfId="1806"/>
    <cellStyle name="_Book1 (2)_Production Adj 4.37 2" xfId="1807"/>
    <cellStyle name="_Book1 (2)_Production Adj 4.37 2 2" xfId="1808"/>
    <cellStyle name="_Book1 (2)_Production Adj 4.37 3" xfId="1809"/>
    <cellStyle name="_Book1 (2)_Purchased Power Adj 4.03" xfId="1810"/>
    <cellStyle name="_Book1 (2)_Purchased Power Adj 4.03 2" xfId="1811"/>
    <cellStyle name="_Book1 (2)_Purchased Power Adj 4.03 2 2" xfId="1812"/>
    <cellStyle name="_Book1 (2)_Purchased Power Adj 4.03 3" xfId="1813"/>
    <cellStyle name="_Book1 (2)_Rebuttal Power Costs" xfId="401"/>
    <cellStyle name="_Book1 (2)_Rebuttal Power Costs 2" xfId="1814"/>
    <cellStyle name="_Book1 (2)_Rebuttal Power Costs 2 2" xfId="1815"/>
    <cellStyle name="_Book1 (2)_Rebuttal Power Costs 3" xfId="1816"/>
    <cellStyle name="_Book1 (2)_Rebuttal Power Costs_Adj Bench DR 3 for Initial Briefs (Electric)" xfId="402"/>
    <cellStyle name="_Book1 (2)_Rebuttal Power Costs_Adj Bench DR 3 for Initial Briefs (Electric) 2" xfId="1817"/>
    <cellStyle name="_Book1 (2)_Rebuttal Power Costs_Adj Bench DR 3 for Initial Briefs (Electric) 2 2" xfId="1818"/>
    <cellStyle name="_Book1 (2)_Rebuttal Power Costs_Adj Bench DR 3 for Initial Briefs (Electric) 3" xfId="1819"/>
    <cellStyle name="_Book1 (2)_Rebuttal Power Costs_Adj Bench DR 3 for Initial Briefs (Electric)_DEM-WP(C) ENERG10C--ctn Mid-C_042010 2010GRC" xfId="8316"/>
    <cellStyle name="_Book1 (2)_Rebuttal Power Costs_DEM-WP(C) ENERG10C--ctn Mid-C_042010 2010GRC" xfId="8317"/>
    <cellStyle name="_Book1 (2)_Rebuttal Power Costs_Electric Rev Req Model (2009 GRC) Rebuttal" xfId="403"/>
    <cellStyle name="_Book1 (2)_Rebuttal Power Costs_Electric Rev Req Model (2009 GRC) Rebuttal 2" xfId="1820"/>
    <cellStyle name="_Book1 (2)_Rebuttal Power Costs_Electric Rev Req Model (2009 GRC) Rebuttal 2 2" xfId="1821"/>
    <cellStyle name="_Book1 (2)_Rebuttal Power Costs_Electric Rev Req Model (2009 GRC) Rebuttal 3" xfId="1822"/>
    <cellStyle name="_Book1 (2)_Rebuttal Power Costs_Electric Rev Req Model (2009 GRC) Rebuttal REmoval of New  WH Solar AdjustMI" xfId="404"/>
    <cellStyle name="_Book1 (2)_Rebuttal Power Costs_Electric Rev Req Model (2009 GRC) Rebuttal REmoval of New  WH Solar AdjustMI 2" xfId="1823"/>
    <cellStyle name="_Book1 (2)_Rebuttal Power Costs_Electric Rev Req Model (2009 GRC) Rebuttal REmoval of New  WH Solar AdjustMI 2 2" xfId="1824"/>
    <cellStyle name="_Book1 (2)_Rebuttal Power Costs_Electric Rev Req Model (2009 GRC) Rebuttal REmoval of New  WH Solar AdjustMI 3" xfId="1825"/>
    <cellStyle name="_Book1 (2)_Rebuttal Power Costs_Electric Rev Req Model (2009 GRC) Rebuttal REmoval of New  WH Solar AdjustMI_DEM-WP(C) ENERG10C--ctn Mid-C_042010 2010GRC" xfId="8318"/>
    <cellStyle name="_Book1 (2)_Rebuttal Power Costs_Electric Rev Req Model (2009 GRC) Revised 01-18-2010" xfId="405"/>
    <cellStyle name="_Book1 (2)_Rebuttal Power Costs_Electric Rev Req Model (2009 GRC) Revised 01-18-2010 2" xfId="1826"/>
    <cellStyle name="_Book1 (2)_Rebuttal Power Costs_Electric Rev Req Model (2009 GRC) Revised 01-18-2010 2 2" xfId="1827"/>
    <cellStyle name="_Book1 (2)_Rebuttal Power Costs_Electric Rev Req Model (2009 GRC) Revised 01-18-2010 3" xfId="1828"/>
    <cellStyle name="_Book1 (2)_Rebuttal Power Costs_Electric Rev Req Model (2009 GRC) Revised 01-18-2010_DEM-WP(C) ENERG10C--ctn Mid-C_042010 2010GRC" xfId="8319"/>
    <cellStyle name="_Book1 (2)_Rebuttal Power Costs_Final Order Electric EXHIBIT A-1" xfId="406"/>
    <cellStyle name="_Book1 (2)_Rebuttal Power Costs_Final Order Electric EXHIBIT A-1 2" xfId="1829"/>
    <cellStyle name="_Book1 (2)_Rebuttal Power Costs_Final Order Electric EXHIBIT A-1 2 2" xfId="1830"/>
    <cellStyle name="_Book1 (2)_Rebuttal Power Costs_Final Order Electric EXHIBIT A-1 3" xfId="1831"/>
    <cellStyle name="_Book1 (2)_ROR &amp; CONV FACTOR" xfId="1832"/>
    <cellStyle name="_Book1 (2)_ROR &amp; CONV FACTOR 2" xfId="1833"/>
    <cellStyle name="_Book1 (2)_ROR &amp; CONV FACTOR 2 2" xfId="1834"/>
    <cellStyle name="_Book1 (2)_ROR &amp; CONV FACTOR 3" xfId="1835"/>
    <cellStyle name="_Book1 (2)_ROR 5.02" xfId="1836"/>
    <cellStyle name="_Book1 (2)_ROR 5.02 2" xfId="1837"/>
    <cellStyle name="_Book1 (2)_ROR 5.02 2 2" xfId="1838"/>
    <cellStyle name="_Book1 (2)_ROR 5.02 3" xfId="1839"/>
    <cellStyle name="_Book1 (2)_Wind Integration 10GRC" xfId="1840"/>
    <cellStyle name="_Book1 (2)_Wind Integration 10GRC 2" xfId="1841"/>
    <cellStyle name="_Book1 (2)_Wind Integration 10GRC_DEM-WP(C) ENERG10C--ctn Mid-C_042010 2010GRC" xfId="8320"/>
    <cellStyle name="_Book1 10" xfId="1842"/>
    <cellStyle name="_Book1 10 2" xfId="1843"/>
    <cellStyle name="_Book1 11" xfId="1844"/>
    <cellStyle name="_Book1 11 2" xfId="8321"/>
    <cellStyle name="_Book1 12" xfId="8322"/>
    <cellStyle name="_Book1 12 2" xfId="8323"/>
    <cellStyle name="_Book1 13" xfId="8324"/>
    <cellStyle name="_Book1 13 2" xfId="8325"/>
    <cellStyle name="_Book1 14" xfId="8326"/>
    <cellStyle name="_Book1 14 2" xfId="8327"/>
    <cellStyle name="_Book1 15" xfId="8328"/>
    <cellStyle name="_Book1 16" xfId="8329"/>
    <cellStyle name="_Book1 17" xfId="8330"/>
    <cellStyle name="_Book1 17 2" xfId="8331"/>
    <cellStyle name="_Book1 18" xfId="8332"/>
    <cellStyle name="_Book1 18 2" xfId="8333"/>
    <cellStyle name="_Book1 19" xfId="8334"/>
    <cellStyle name="_Book1 19 2" xfId="8335"/>
    <cellStyle name="_Book1 2" xfId="407"/>
    <cellStyle name="_Book1 2 2" xfId="1845"/>
    <cellStyle name="_Book1 2 2 2" xfId="1846"/>
    <cellStyle name="_Book1 2 3" xfId="1847"/>
    <cellStyle name="_Book1 20" xfId="8336"/>
    <cellStyle name="_Book1 20 2" xfId="8337"/>
    <cellStyle name="_Book1 21" xfId="8338"/>
    <cellStyle name="_Book1 21 2" xfId="8339"/>
    <cellStyle name="_Book1 3" xfId="1848"/>
    <cellStyle name="_Book1 3 2" xfId="1849"/>
    <cellStyle name="_Book1 4" xfId="1850"/>
    <cellStyle name="_Book1 4 2" xfId="1851"/>
    <cellStyle name="_Book1 5" xfId="1852"/>
    <cellStyle name="_Book1 5 2" xfId="1853"/>
    <cellStyle name="_Book1 6" xfId="1854"/>
    <cellStyle name="_Book1 6 2" xfId="1855"/>
    <cellStyle name="_Book1 7" xfId="1856"/>
    <cellStyle name="_Book1 7 2" xfId="1857"/>
    <cellStyle name="_Book1 8" xfId="1858"/>
    <cellStyle name="_Book1 8 2" xfId="1859"/>
    <cellStyle name="_Book1 9" xfId="1860"/>
    <cellStyle name="_Book1 9 2" xfId="1861"/>
    <cellStyle name="_Book1_(C) WHE Proforma with ITC cash grant 10 Yr Amort_for deferral_102809" xfId="408"/>
    <cellStyle name="_Book1_(C) WHE Proforma with ITC cash grant 10 Yr Amort_for deferral_102809 2" xfId="1862"/>
    <cellStyle name="_Book1_(C) WHE Proforma with ITC cash grant 10 Yr Amort_for deferral_102809 2 2" xfId="1863"/>
    <cellStyle name="_Book1_(C) WHE Proforma with ITC cash grant 10 Yr Amort_for deferral_102809 3" xfId="1864"/>
    <cellStyle name="_Book1_(C) WHE Proforma with ITC cash grant 10 Yr Amort_for deferral_102809_16.07E Wild Horse Wind Expansionwrkingfile" xfId="409"/>
    <cellStyle name="_Book1_(C) WHE Proforma with ITC cash grant 10 Yr Amort_for deferral_102809_16.07E Wild Horse Wind Expansionwrkingfile 2" xfId="1865"/>
    <cellStyle name="_Book1_(C) WHE Proforma with ITC cash grant 10 Yr Amort_for deferral_102809_16.07E Wild Horse Wind Expansionwrkingfile 2 2" xfId="1866"/>
    <cellStyle name="_Book1_(C) WHE Proforma with ITC cash grant 10 Yr Amort_for deferral_102809_16.07E Wild Horse Wind Expansionwrkingfile 3" xfId="1867"/>
    <cellStyle name="_Book1_(C) WHE Proforma with ITC cash grant 10 Yr Amort_for deferral_102809_16.07E Wild Horse Wind Expansionwrkingfile SF" xfId="410"/>
    <cellStyle name="_Book1_(C) WHE Proforma with ITC cash grant 10 Yr Amort_for deferral_102809_16.07E Wild Horse Wind Expansionwrkingfile SF 2" xfId="1868"/>
    <cellStyle name="_Book1_(C) WHE Proforma with ITC cash grant 10 Yr Amort_for deferral_102809_16.07E Wild Horse Wind Expansionwrkingfile SF 2 2" xfId="1869"/>
    <cellStyle name="_Book1_(C) WHE Proforma with ITC cash grant 10 Yr Amort_for deferral_102809_16.07E Wild Horse Wind Expansionwrkingfile SF 3" xfId="1870"/>
    <cellStyle name="_Book1_(C) WHE Proforma with ITC cash grant 10 Yr Amort_for deferral_102809_16.07E Wild Horse Wind Expansionwrkingfile SF_DEM-WP(C) ENERG10C--ctn Mid-C_042010 2010GRC" xfId="8340"/>
    <cellStyle name="_Book1_(C) WHE Proforma with ITC cash grant 10 Yr Amort_for deferral_102809_16.07E Wild Horse Wind Expansionwrkingfile_DEM-WP(C) ENERG10C--ctn Mid-C_042010 2010GRC" xfId="8341"/>
    <cellStyle name="_Book1_(C) WHE Proforma with ITC cash grant 10 Yr Amort_for deferral_102809_16.37E Wild Horse Expansion DeferralRevwrkingfile SF" xfId="411"/>
    <cellStyle name="_Book1_(C) WHE Proforma with ITC cash grant 10 Yr Amort_for deferral_102809_16.37E Wild Horse Expansion DeferralRevwrkingfile SF 2" xfId="1871"/>
    <cellStyle name="_Book1_(C) WHE Proforma with ITC cash grant 10 Yr Amort_for deferral_102809_16.37E Wild Horse Expansion DeferralRevwrkingfile SF 2 2" xfId="1872"/>
    <cellStyle name="_Book1_(C) WHE Proforma with ITC cash grant 10 Yr Amort_for deferral_102809_16.37E Wild Horse Expansion DeferralRevwrkingfile SF 3" xfId="1873"/>
    <cellStyle name="_Book1_(C) WHE Proforma with ITC cash grant 10 Yr Amort_for deferral_102809_16.37E Wild Horse Expansion DeferralRevwrkingfile SF_DEM-WP(C) ENERG10C--ctn Mid-C_042010 2010GRC" xfId="8342"/>
    <cellStyle name="_Book1_(C) WHE Proforma with ITC cash grant 10 Yr Amort_for deferral_102809_DEM-WP(C) ENERG10C--ctn Mid-C_042010 2010GRC" xfId="8343"/>
    <cellStyle name="_Book1_(C) WHE Proforma with ITC cash grant 10 Yr Amort_for rebuttal_120709" xfId="412"/>
    <cellStyle name="_Book1_(C) WHE Proforma with ITC cash grant 10 Yr Amort_for rebuttal_120709 2" xfId="1874"/>
    <cellStyle name="_Book1_(C) WHE Proforma with ITC cash grant 10 Yr Amort_for rebuttal_120709 2 2" xfId="1875"/>
    <cellStyle name="_Book1_(C) WHE Proforma with ITC cash grant 10 Yr Amort_for rebuttal_120709 3" xfId="1876"/>
    <cellStyle name="_Book1_(C) WHE Proforma with ITC cash grant 10 Yr Amort_for rebuttal_120709_DEM-WP(C) ENERG10C--ctn Mid-C_042010 2010GRC" xfId="8344"/>
    <cellStyle name="_Book1_04.07E Wild Horse Wind Expansion" xfId="413"/>
    <cellStyle name="_Book1_04.07E Wild Horse Wind Expansion 2" xfId="1877"/>
    <cellStyle name="_Book1_04.07E Wild Horse Wind Expansion 2 2" xfId="1878"/>
    <cellStyle name="_Book1_04.07E Wild Horse Wind Expansion 3" xfId="1879"/>
    <cellStyle name="_Book1_04.07E Wild Horse Wind Expansion_16.07E Wild Horse Wind Expansionwrkingfile" xfId="414"/>
    <cellStyle name="_Book1_04.07E Wild Horse Wind Expansion_16.07E Wild Horse Wind Expansionwrkingfile 2" xfId="1880"/>
    <cellStyle name="_Book1_04.07E Wild Horse Wind Expansion_16.07E Wild Horse Wind Expansionwrkingfile 2 2" xfId="1881"/>
    <cellStyle name="_Book1_04.07E Wild Horse Wind Expansion_16.07E Wild Horse Wind Expansionwrkingfile 3" xfId="1882"/>
    <cellStyle name="_Book1_04.07E Wild Horse Wind Expansion_16.07E Wild Horse Wind Expansionwrkingfile SF" xfId="415"/>
    <cellStyle name="_Book1_04.07E Wild Horse Wind Expansion_16.07E Wild Horse Wind Expansionwrkingfile SF 2" xfId="1883"/>
    <cellStyle name="_Book1_04.07E Wild Horse Wind Expansion_16.07E Wild Horse Wind Expansionwrkingfile SF 2 2" xfId="1884"/>
    <cellStyle name="_Book1_04.07E Wild Horse Wind Expansion_16.07E Wild Horse Wind Expansionwrkingfile SF 3" xfId="1885"/>
    <cellStyle name="_Book1_04.07E Wild Horse Wind Expansion_16.07E Wild Horse Wind Expansionwrkingfile SF_DEM-WP(C) ENERG10C--ctn Mid-C_042010 2010GRC" xfId="8345"/>
    <cellStyle name="_Book1_04.07E Wild Horse Wind Expansion_16.07E Wild Horse Wind Expansionwrkingfile_DEM-WP(C) ENERG10C--ctn Mid-C_042010 2010GRC" xfId="8346"/>
    <cellStyle name="_Book1_04.07E Wild Horse Wind Expansion_16.37E Wild Horse Expansion DeferralRevwrkingfile SF" xfId="416"/>
    <cellStyle name="_Book1_04.07E Wild Horse Wind Expansion_16.37E Wild Horse Expansion DeferralRevwrkingfile SF 2" xfId="1886"/>
    <cellStyle name="_Book1_04.07E Wild Horse Wind Expansion_16.37E Wild Horse Expansion DeferralRevwrkingfile SF 2 2" xfId="1887"/>
    <cellStyle name="_Book1_04.07E Wild Horse Wind Expansion_16.37E Wild Horse Expansion DeferralRevwrkingfile SF 3" xfId="1888"/>
    <cellStyle name="_Book1_04.07E Wild Horse Wind Expansion_16.37E Wild Horse Expansion DeferralRevwrkingfile SF_DEM-WP(C) ENERG10C--ctn Mid-C_042010 2010GRC" xfId="8347"/>
    <cellStyle name="_Book1_04.07E Wild Horse Wind Expansion_DEM-WP(C) ENERG10C--ctn Mid-C_042010 2010GRC" xfId="8348"/>
    <cellStyle name="_Book1_16.07E Wild Horse Wind Expansionwrkingfile" xfId="417"/>
    <cellStyle name="_Book1_16.07E Wild Horse Wind Expansionwrkingfile 2" xfId="1889"/>
    <cellStyle name="_Book1_16.07E Wild Horse Wind Expansionwrkingfile 2 2" xfId="1890"/>
    <cellStyle name="_Book1_16.07E Wild Horse Wind Expansionwrkingfile 3" xfId="1891"/>
    <cellStyle name="_Book1_16.07E Wild Horse Wind Expansionwrkingfile SF" xfId="418"/>
    <cellStyle name="_Book1_16.07E Wild Horse Wind Expansionwrkingfile SF 2" xfId="1892"/>
    <cellStyle name="_Book1_16.07E Wild Horse Wind Expansionwrkingfile SF 2 2" xfId="1893"/>
    <cellStyle name="_Book1_16.07E Wild Horse Wind Expansionwrkingfile SF 3" xfId="1894"/>
    <cellStyle name="_Book1_16.07E Wild Horse Wind Expansionwrkingfile SF_DEM-WP(C) ENERG10C--ctn Mid-C_042010 2010GRC" xfId="8349"/>
    <cellStyle name="_Book1_16.07E Wild Horse Wind Expansionwrkingfile_DEM-WP(C) ENERG10C--ctn Mid-C_042010 2010GRC" xfId="8350"/>
    <cellStyle name="_Book1_16.37E Wild Horse Expansion DeferralRevwrkingfile SF" xfId="419"/>
    <cellStyle name="_Book1_16.37E Wild Horse Expansion DeferralRevwrkingfile SF 2" xfId="1895"/>
    <cellStyle name="_Book1_16.37E Wild Horse Expansion DeferralRevwrkingfile SF 2 2" xfId="1896"/>
    <cellStyle name="_Book1_16.37E Wild Horse Expansion DeferralRevwrkingfile SF 3" xfId="1897"/>
    <cellStyle name="_Book1_16.37E Wild Horse Expansion DeferralRevwrkingfile SF_DEM-WP(C) ENERG10C--ctn Mid-C_042010 2010GRC" xfId="8351"/>
    <cellStyle name="_Book1_2009 Compliance Filing PCA Exhibits for GRC" xfId="8352"/>
    <cellStyle name="_Book1_2009 GRC Compl Filing - Exhibit D" xfId="1898"/>
    <cellStyle name="_Book1_2009 GRC Compl Filing - Exhibit D 2" xfId="1899"/>
    <cellStyle name="_Book1_2009 GRC Compl Filing - Exhibit D_DEM-WP(C) ENERG10C--ctn Mid-C_042010 2010GRC" xfId="8353"/>
    <cellStyle name="_Book1_3.01 Income Statement" xfId="8"/>
    <cellStyle name="_Book1_4 31 Regulatory Assets and Liabilities  7 06- Exhibit D" xfId="420"/>
    <cellStyle name="_Book1_4 31 Regulatory Assets and Liabilities  7 06- Exhibit D 2" xfId="1900"/>
    <cellStyle name="_Book1_4 31 Regulatory Assets and Liabilities  7 06- Exhibit D 2 2" xfId="1901"/>
    <cellStyle name="_Book1_4 31 Regulatory Assets and Liabilities  7 06- Exhibit D 3" xfId="1902"/>
    <cellStyle name="_Book1_4 31 Regulatory Assets and Liabilities  7 06- Exhibit D_DEM-WP(C) ENERG10C--ctn Mid-C_042010 2010GRC" xfId="8354"/>
    <cellStyle name="_Book1_4 31 Regulatory Assets and Liabilities  7 06- Exhibit D_NIM Summary" xfId="1903"/>
    <cellStyle name="_Book1_4 31 Regulatory Assets and Liabilities  7 06- Exhibit D_NIM Summary 2" xfId="1904"/>
    <cellStyle name="_Book1_4 31 Regulatory Assets and Liabilities  7 06- Exhibit D_NIM Summary_DEM-WP(C) ENERG10C--ctn Mid-C_042010 2010GRC" xfId="8355"/>
    <cellStyle name="_Book1_4 31 Regulatory Assets and Liabilities  7 06- Exhibit D_NIM+O&amp;M" xfId="8356"/>
    <cellStyle name="_Book1_4 31 Regulatory Assets and Liabilities  7 06- Exhibit D_NIM+O&amp;M Monthly" xfId="8357"/>
    <cellStyle name="_Book1_4 31E Reg Asset  Liab and EXH D" xfId="8358"/>
    <cellStyle name="_Book1_4 31E Reg Asset  Liab and EXH D _ Aug 10 Filing (2)" xfId="8359"/>
    <cellStyle name="_Book1_4 32 Regulatory Assets and Liabilities  7 06- Exhibit D" xfId="421"/>
    <cellStyle name="_Book1_4 32 Regulatory Assets and Liabilities  7 06- Exhibit D 2" xfId="1905"/>
    <cellStyle name="_Book1_4 32 Regulatory Assets and Liabilities  7 06- Exhibit D 2 2" xfId="1906"/>
    <cellStyle name="_Book1_4 32 Regulatory Assets and Liabilities  7 06- Exhibit D 3" xfId="1907"/>
    <cellStyle name="_Book1_4 32 Regulatory Assets and Liabilities  7 06- Exhibit D_DEM-WP(C) ENERG10C--ctn Mid-C_042010 2010GRC" xfId="8360"/>
    <cellStyle name="_Book1_4 32 Regulatory Assets and Liabilities  7 06- Exhibit D_NIM Summary" xfId="1908"/>
    <cellStyle name="_Book1_4 32 Regulatory Assets and Liabilities  7 06- Exhibit D_NIM Summary 2" xfId="1909"/>
    <cellStyle name="_Book1_4 32 Regulatory Assets and Liabilities  7 06- Exhibit D_NIM Summary_DEM-WP(C) ENERG10C--ctn Mid-C_042010 2010GRC" xfId="8361"/>
    <cellStyle name="_Book1_4 32 Regulatory Assets and Liabilities  7 06- Exhibit D_NIM+O&amp;M" xfId="8362"/>
    <cellStyle name="_Book1_4 32 Regulatory Assets and Liabilities  7 06- Exhibit D_NIM+O&amp;M Monthly" xfId="8363"/>
    <cellStyle name="_Book1_AURORA Total New" xfId="1910"/>
    <cellStyle name="_Book1_AURORA Total New 2" xfId="1911"/>
    <cellStyle name="_Book1_Book2" xfId="422"/>
    <cellStyle name="_Book1_Book2 2" xfId="1912"/>
    <cellStyle name="_Book1_Book2 2 2" xfId="1913"/>
    <cellStyle name="_Book1_Book2 3" xfId="1914"/>
    <cellStyle name="_Book1_Book2_Adj Bench DR 3 for Initial Briefs (Electric)" xfId="423"/>
    <cellStyle name="_Book1_Book2_Adj Bench DR 3 for Initial Briefs (Electric) 2" xfId="1915"/>
    <cellStyle name="_Book1_Book2_Adj Bench DR 3 for Initial Briefs (Electric) 2 2" xfId="1916"/>
    <cellStyle name="_Book1_Book2_Adj Bench DR 3 for Initial Briefs (Electric) 3" xfId="1917"/>
    <cellStyle name="_Book1_Book2_Adj Bench DR 3 for Initial Briefs (Electric)_DEM-WP(C) ENERG10C--ctn Mid-C_042010 2010GRC" xfId="8364"/>
    <cellStyle name="_Book1_Book2_DEM-WP(C) ENERG10C--ctn Mid-C_042010 2010GRC" xfId="8365"/>
    <cellStyle name="_Book1_Book2_Electric Rev Req Model (2009 GRC) Rebuttal" xfId="424"/>
    <cellStyle name="_Book1_Book2_Electric Rev Req Model (2009 GRC) Rebuttal 2" xfId="1918"/>
    <cellStyle name="_Book1_Book2_Electric Rev Req Model (2009 GRC) Rebuttal 2 2" xfId="1919"/>
    <cellStyle name="_Book1_Book2_Electric Rev Req Model (2009 GRC) Rebuttal 3" xfId="1920"/>
    <cellStyle name="_Book1_Book2_Electric Rev Req Model (2009 GRC) Rebuttal REmoval of New  WH Solar AdjustMI" xfId="425"/>
    <cellStyle name="_Book1_Book2_Electric Rev Req Model (2009 GRC) Rebuttal REmoval of New  WH Solar AdjustMI 2" xfId="1921"/>
    <cellStyle name="_Book1_Book2_Electric Rev Req Model (2009 GRC) Rebuttal REmoval of New  WH Solar AdjustMI 2 2" xfId="1922"/>
    <cellStyle name="_Book1_Book2_Electric Rev Req Model (2009 GRC) Rebuttal REmoval of New  WH Solar AdjustMI 3" xfId="1923"/>
    <cellStyle name="_Book1_Book2_Electric Rev Req Model (2009 GRC) Rebuttal REmoval of New  WH Solar AdjustMI_DEM-WP(C) ENERG10C--ctn Mid-C_042010 2010GRC" xfId="8366"/>
    <cellStyle name="_Book1_Book2_Electric Rev Req Model (2009 GRC) Revised 01-18-2010" xfId="426"/>
    <cellStyle name="_Book1_Book2_Electric Rev Req Model (2009 GRC) Revised 01-18-2010 2" xfId="1924"/>
    <cellStyle name="_Book1_Book2_Electric Rev Req Model (2009 GRC) Revised 01-18-2010 2 2" xfId="1925"/>
    <cellStyle name="_Book1_Book2_Electric Rev Req Model (2009 GRC) Revised 01-18-2010 3" xfId="1926"/>
    <cellStyle name="_Book1_Book2_Electric Rev Req Model (2009 GRC) Revised 01-18-2010_DEM-WP(C) ENERG10C--ctn Mid-C_042010 2010GRC" xfId="8367"/>
    <cellStyle name="_Book1_Book2_Final Order Electric EXHIBIT A-1" xfId="427"/>
    <cellStyle name="_Book1_Book2_Final Order Electric EXHIBIT A-1 2" xfId="1927"/>
    <cellStyle name="_Book1_Book2_Final Order Electric EXHIBIT A-1 2 2" xfId="1928"/>
    <cellStyle name="_Book1_Book2_Final Order Electric EXHIBIT A-1 3" xfId="1929"/>
    <cellStyle name="_Book1_Book4" xfId="428"/>
    <cellStyle name="_Book1_Book4 2" xfId="1930"/>
    <cellStyle name="_Book1_Book4 2 2" xfId="1931"/>
    <cellStyle name="_Book1_Book4 3" xfId="1932"/>
    <cellStyle name="_Book1_Book4_DEM-WP(C) ENERG10C--ctn Mid-C_042010 2010GRC" xfId="8368"/>
    <cellStyle name="_Book1_Book9" xfId="429"/>
    <cellStyle name="_Book1_Book9 2" xfId="1933"/>
    <cellStyle name="_Book1_Book9 2 2" xfId="1934"/>
    <cellStyle name="_Book1_Book9 3" xfId="1935"/>
    <cellStyle name="_Book1_Book9_DEM-WP(C) ENERG10C--ctn Mid-C_042010 2010GRC" xfId="8369"/>
    <cellStyle name="_Book1_Chelan PUD Power Costs (8-10)" xfId="8370"/>
    <cellStyle name="_Book1_DEM-WP(C) Chelan Power Costs" xfId="8371"/>
    <cellStyle name="_Book1_DEM-WP(C) ENERG10C--ctn Mid-C_042010 2010GRC" xfId="8372"/>
    <cellStyle name="_Book1_DEM-WP(C) Gas Transport 2010GRC" xfId="8373"/>
    <cellStyle name="_Book1_Electric COS Inputs" xfId="1936"/>
    <cellStyle name="_Book1_Electric COS Inputs 2" xfId="1937"/>
    <cellStyle name="_Book1_Electric COS Inputs 2 2" xfId="1938"/>
    <cellStyle name="_Book1_Electric COS Inputs 2 2 2" xfId="1939"/>
    <cellStyle name="_Book1_Electric COS Inputs 2 3" xfId="1940"/>
    <cellStyle name="_Book1_Electric COS Inputs 2 3 2" xfId="1941"/>
    <cellStyle name="_Book1_Electric COS Inputs 2 4" xfId="1942"/>
    <cellStyle name="_Book1_Electric COS Inputs 2 4 2" xfId="1943"/>
    <cellStyle name="_Book1_Electric COS Inputs 3" xfId="1944"/>
    <cellStyle name="_Book1_Electric COS Inputs 3 2" xfId="1945"/>
    <cellStyle name="_Book1_Electric COS Inputs 4" xfId="1946"/>
    <cellStyle name="_Book1_Electric COS Inputs 4 2" xfId="1947"/>
    <cellStyle name="_Book1_Electric COS Inputs 5" xfId="1948"/>
    <cellStyle name="_Book1_Electric COS Inputs 6" xfId="8374"/>
    <cellStyle name="_Book1_LSRWEP LGIA like Acctg Petition Aug 2010" xfId="8375"/>
    <cellStyle name="_Book1_NIM Summary" xfId="1949"/>
    <cellStyle name="_Book1_NIM Summary 09GRC" xfId="1950"/>
    <cellStyle name="_Book1_NIM Summary 09GRC 2" xfId="1951"/>
    <cellStyle name="_Book1_NIM Summary 09GRC_DEM-WP(C) ENERG10C--ctn Mid-C_042010 2010GRC" xfId="8376"/>
    <cellStyle name="_Book1_NIM Summary 2" xfId="1952"/>
    <cellStyle name="_Book1_NIM Summary 3" xfId="1953"/>
    <cellStyle name="_Book1_NIM Summary 4" xfId="1954"/>
    <cellStyle name="_Book1_NIM Summary 5" xfId="1955"/>
    <cellStyle name="_Book1_NIM Summary 6" xfId="1956"/>
    <cellStyle name="_Book1_NIM Summary 7" xfId="1957"/>
    <cellStyle name="_Book1_NIM Summary 8" xfId="1958"/>
    <cellStyle name="_Book1_NIM Summary 9" xfId="1959"/>
    <cellStyle name="_Book1_NIM Summary_DEM-WP(C) ENERG10C--ctn Mid-C_042010 2010GRC" xfId="8377"/>
    <cellStyle name="_Book1_NIM+O&amp;M" xfId="8378"/>
    <cellStyle name="_Book1_NIM+O&amp;M 2" xfId="8379"/>
    <cellStyle name="_Book1_NIM+O&amp;M Monthly" xfId="8380"/>
    <cellStyle name="_Book1_NIM+O&amp;M Monthly 2" xfId="8381"/>
    <cellStyle name="_Book1_PCA 10 -  Exhibit D from A Kellogg Jan 2011" xfId="8382"/>
    <cellStyle name="_Book1_PCA 10 -  Exhibit D from A Kellogg July 2011" xfId="8383"/>
    <cellStyle name="_Book1_PCA 10 -  Exhibit D from S Free Rcv'd 12-11" xfId="8384"/>
    <cellStyle name="_Book1_PCA 9 -  Exhibit D April 2010" xfId="8385"/>
    <cellStyle name="_Book1_PCA 9 -  Exhibit D April 2010 (3)" xfId="1960"/>
    <cellStyle name="_Book1_PCA 9 -  Exhibit D April 2010 (3) 2" xfId="1961"/>
    <cellStyle name="_Book1_PCA 9 -  Exhibit D April 2010 (3)_DEM-WP(C) ENERG10C--ctn Mid-C_042010 2010GRC" xfId="8386"/>
    <cellStyle name="_Book1_PCA 9 -  Exhibit D Nov 2010" xfId="8387"/>
    <cellStyle name="_Book1_PCA 9 - Exhibit D at August 2010" xfId="8388"/>
    <cellStyle name="_Book1_PCA 9 - Exhibit D June 2010 GRC" xfId="8389"/>
    <cellStyle name="_Book1_Power Costs - Comparison bx Rbtl-Staff-Jt-PC" xfId="430"/>
    <cellStyle name="_Book1_Power Costs - Comparison bx Rbtl-Staff-Jt-PC 2" xfId="1962"/>
    <cellStyle name="_Book1_Power Costs - Comparison bx Rbtl-Staff-Jt-PC 2 2" xfId="1963"/>
    <cellStyle name="_Book1_Power Costs - Comparison bx Rbtl-Staff-Jt-PC 3" xfId="1964"/>
    <cellStyle name="_Book1_Power Costs - Comparison bx Rbtl-Staff-Jt-PC_Adj Bench DR 3 for Initial Briefs (Electric)" xfId="431"/>
    <cellStyle name="_Book1_Power Costs - Comparison bx Rbtl-Staff-Jt-PC_Adj Bench DR 3 for Initial Briefs (Electric) 2" xfId="1965"/>
    <cellStyle name="_Book1_Power Costs - Comparison bx Rbtl-Staff-Jt-PC_Adj Bench DR 3 for Initial Briefs (Electric) 2 2" xfId="1966"/>
    <cellStyle name="_Book1_Power Costs - Comparison bx Rbtl-Staff-Jt-PC_Adj Bench DR 3 for Initial Briefs (Electric) 3" xfId="1967"/>
    <cellStyle name="_Book1_Power Costs - Comparison bx Rbtl-Staff-Jt-PC_Adj Bench DR 3 for Initial Briefs (Electric)_DEM-WP(C) ENERG10C--ctn Mid-C_042010 2010GRC" xfId="8390"/>
    <cellStyle name="_Book1_Power Costs - Comparison bx Rbtl-Staff-Jt-PC_DEM-WP(C) ENERG10C--ctn Mid-C_042010 2010GRC" xfId="8391"/>
    <cellStyle name="_Book1_Power Costs - Comparison bx Rbtl-Staff-Jt-PC_Electric Rev Req Model (2009 GRC) Rebuttal" xfId="432"/>
    <cellStyle name="_Book1_Power Costs - Comparison bx Rbtl-Staff-Jt-PC_Electric Rev Req Model (2009 GRC) Rebuttal 2" xfId="1968"/>
    <cellStyle name="_Book1_Power Costs - Comparison bx Rbtl-Staff-Jt-PC_Electric Rev Req Model (2009 GRC) Rebuttal 2 2" xfId="1969"/>
    <cellStyle name="_Book1_Power Costs - Comparison bx Rbtl-Staff-Jt-PC_Electric Rev Req Model (2009 GRC) Rebuttal 3" xfId="1970"/>
    <cellStyle name="_Book1_Power Costs - Comparison bx Rbtl-Staff-Jt-PC_Electric Rev Req Model (2009 GRC) Rebuttal REmoval of New  WH Solar AdjustMI" xfId="433"/>
    <cellStyle name="_Book1_Power Costs - Comparison bx Rbtl-Staff-Jt-PC_Electric Rev Req Model (2009 GRC) Rebuttal REmoval of New  WH Solar AdjustMI 2" xfId="1971"/>
    <cellStyle name="_Book1_Power Costs - Comparison bx Rbtl-Staff-Jt-PC_Electric Rev Req Model (2009 GRC) Rebuttal REmoval of New  WH Solar AdjustMI 2 2" xfId="1972"/>
    <cellStyle name="_Book1_Power Costs - Comparison bx Rbtl-Staff-Jt-PC_Electric Rev Req Model (2009 GRC) Rebuttal REmoval of New  WH Solar AdjustMI 3" xfId="1973"/>
    <cellStyle name="_Book1_Power Costs - Comparison bx Rbtl-Staff-Jt-PC_Electric Rev Req Model (2009 GRC) Rebuttal REmoval of New  WH Solar AdjustMI_DEM-WP(C) ENERG10C--ctn Mid-C_042010 2010GRC" xfId="8392"/>
    <cellStyle name="_Book1_Power Costs - Comparison bx Rbtl-Staff-Jt-PC_Electric Rev Req Model (2009 GRC) Revised 01-18-2010" xfId="434"/>
    <cellStyle name="_Book1_Power Costs - Comparison bx Rbtl-Staff-Jt-PC_Electric Rev Req Model (2009 GRC) Revised 01-18-2010 2" xfId="1974"/>
    <cellStyle name="_Book1_Power Costs - Comparison bx Rbtl-Staff-Jt-PC_Electric Rev Req Model (2009 GRC) Revised 01-18-2010 2 2" xfId="1975"/>
    <cellStyle name="_Book1_Power Costs - Comparison bx Rbtl-Staff-Jt-PC_Electric Rev Req Model (2009 GRC) Revised 01-18-2010 3" xfId="1976"/>
    <cellStyle name="_Book1_Power Costs - Comparison bx Rbtl-Staff-Jt-PC_Electric Rev Req Model (2009 GRC) Revised 01-18-2010_DEM-WP(C) ENERG10C--ctn Mid-C_042010 2010GRC" xfId="8393"/>
    <cellStyle name="_Book1_Power Costs - Comparison bx Rbtl-Staff-Jt-PC_Final Order Electric EXHIBIT A-1" xfId="435"/>
    <cellStyle name="_Book1_Power Costs - Comparison bx Rbtl-Staff-Jt-PC_Final Order Electric EXHIBIT A-1 2" xfId="1977"/>
    <cellStyle name="_Book1_Power Costs - Comparison bx Rbtl-Staff-Jt-PC_Final Order Electric EXHIBIT A-1 2 2" xfId="1978"/>
    <cellStyle name="_Book1_Power Costs - Comparison bx Rbtl-Staff-Jt-PC_Final Order Electric EXHIBIT A-1 3" xfId="1979"/>
    <cellStyle name="_Book1_Production Adj 4.37" xfId="1980"/>
    <cellStyle name="_Book1_Production Adj 4.37 2" xfId="1981"/>
    <cellStyle name="_Book1_Production Adj 4.37 2 2" xfId="1982"/>
    <cellStyle name="_Book1_Production Adj 4.37 3" xfId="1983"/>
    <cellStyle name="_Book1_Purchased Power Adj 4.03" xfId="1984"/>
    <cellStyle name="_Book1_Purchased Power Adj 4.03 2" xfId="1985"/>
    <cellStyle name="_Book1_Purchased Power Adj 4.03 2 2" xfId="1986"/>
    <cellStyle name="_Book1_Purchased Power Adj 4.03 3" xfId="1987"/>
    <cellStyle name="_Book1_Rebuttal Power Costs" xfId="436"/>
    <cellStyle name="_Book1_Rebuttal Power Costs 2" xfId="1988"/>
    <cellStyle name="_Book1_Rebuttal Power Costs 2 2" xfId="1989"/>
    <cellStyle name="_Book1_Rebuttal Power Costs 3" xfId="1990"/>
    <cellStyle name="_Book1_Rebuttal Power Costs_Adj Bench DR 3 for Initial Briefs (Electric)" xfId="437"/>
    <cellStyle name="_Book1_Rebuttal Power Costs_Adj Bench DR 3 for Initial Briefs (Electric) 2" xfId="1991"/>
    <cellStyle name="_Book1_Rebuttal Power Costs_Adj Bench DR 3 for Initial Briefs (Electric) 2 2" xfId="1992"/>
    <cellStyle name="_Book1_Rebuttal Power Costs_Adj Bench DR 3 for Initial Briefs (Electric) 3" xfId="1993"/>
    <cellStyle name="_Book1_Rebuttal Power Costs_Adj Bench DR 3 for Initial Briefs (Electric)_DEM-WP(C) ENERG10C--ctn Mid-C_042010 2010GRC" xfId="8394"/>
    <cellStyle name="_Book1_Rebuttal Power Costs_DEM-WP(C) ENERG10C--ctn Mid-C_042010 2010GRC" xfId="8395"/>
    <cellStyle name="_Book1_Rebuttal Power Costs_Electric Rev Req Model (2009 GRC) Rebuttal" xfId="438"/>
    <cellStyle name="_Book1_Rebuttal Power Costs_Electric Rev Req Model (2009 GRC) Rebuttal 2" xfId="1994"/>
    <cellStyle name="_Book1_Rebuttal Power Costs_Electric Rev Req Model (2009 GRC) Rebuttal 2 2" xfId="1995"/>
    <cellStyle name="_Book1_Rebuttal Power Costs_Electric Rev Req Model (2009 GRC) Rebuttal 3" xfId="1996"/>
    <cellStyle name="_Book1_Rebuttal Power Costs_Electric Rev Req Model (2009 GRC) Rebuttal REmoval of New  WH Solar AdjustMI" xfId="439"/>
    <cellStyle name="_Book1_Rebuttal Power Costs_Electric Rev Req Model (2009 GRC) Rebuttal REmoval of New  WH Solar AdjustMI 2" xfId="1997"/>
    <cellStyle name="_Book1_Rebuttal Power Costs_Electric Rev Req Model (2009 GRC) Rebuttal REmoval of New  WH Solar AdjustMI 2 2" xfId="1998"/>
    <cellStyle name="_Book1_Rebuttal Power Costs_Electric Rev Req Model (2009 GRC) Rebuttal REmoval of New  WH Solar AdjustMI 3" xfId="1999"/>
    <cellStyle name="_Book1_Rebuttal Power Costs_Electric Rev Req Model (2009 GRC) Rebuttal REmoval of New  WH Solar AdjustMI_DEM-WP(C) ENERG10C--ctn Mid-C_042010 2010GRC" xfId="8396"/>
    <cellStyle name="_Book1_Rebuttal Power Costs_Electric Rev Req Model (2009 GRC) Revised 01-18-2010" xfId="440"/>
    <cellStyle name="_Book1_Rebuttal Power Costs_Electric Rev Req Model (2009 GRC) Revised 01-18-2010 2" xfId="2000"/>
    <cellStyle name="_Book1_Rebuttal Power Costs_Electric Rev Req Model (2009 GRC) Revised 01-18-2010 2 2" xfId="2001"/>
    <cellStyle name="_Book1_Rebuttal Power Costs_Electric Rev Req Model (2009 GRC) Revised 01-18-2010 3" xfId="2002"/>
    <cellStyle name="_Book1_Rebuttal Power Costs_Electric Rev Req Model (2009 GRC) Revised 01-18-2010_DEM-WP(C) ENERG10C--ctn Mid-C_042010 2010GRC" xfId="8397"/>
    <cellStyle name="_Book1_Rebuttal Power Costs_Final Order Electric EXHIBIT A-1" xfId="441"/>
    <cellStyle name="_Book1_Rebuttal Power Costs_Final Order Electric EXHIBIT A-1 2" xfId="2003"/>
    <cellStyle name="_Book1_Rebuttal Power Costs_Final Order Electric EXHIBIT A-1 2 2" xfId="2004"/>
    <cellStyle name="_Book1_Rebuttal Power Costs_Final Order Electric EXHIBIT A-1 3" xfId="2005"/>
    <cellStyle name="_Book1_ROR 5.02" xfId="2006"/>
    <cellStyle name="_Book1_ROR 5.02 2" xfId="2007"/>
    <cellStyle name="_Book1_ROR 5.02 2 2" xfId="2008"/>
    <cellStyle name="_Book1_ROR 5.02 3" xfId="2009"/>
    <cellStyle name="_Book1_Transmission Workbook for May BOD" xfId="2010"/>
    <cellStyle name="_Book1_Transmission Workbook for May BOD 2" xfId="2011"/>
    <cellStyle name="_Book1_Transmission Workbook for May BOD_DEM-WP(C) ENERG10C--ctn Mid-C_042010 2010GRC" xfId="8398"/>
    <cellStyle name="_Book1_Wind Integration 10GRC" xfId="2012"/>
    <cellStyle name="_Book1_Wind Integration 10GRC 2" xfId="2013"/>
    <cellStyle name="_Book1_Wind Integration 10GRC_DEM-WP(C) ENERG10C--ctn Mid-C_042010 2010GRC" xfId="8399"/>
    <cellStyle name="_Book2" xfId="9"/>
    <cellStyle name="_x0013__Book2" xfId="442"/>
    <cellStyle name="_Book2 10" xfId="2014"/>
    <cellStyle name="_x0013__Book2 10" xfId="2015"/>
    <cellStyle name="_Book2 10 2" xfId="2016"/>
    <cellStyle name="_Book2 11" xfId="2017"/>
    <cellStyle name="_x0013__Book2 11" xfId="8400"/>
    <cellStyle name="_Book2 11 2" xfId="2018"/>
    <cellStyle name="_Book2 12" xfId="2019"/>
    <cellStyle name="_x0013__Book2 12" xfId="8401"/>
    <cellStyle name="_Book2 12 2" xfId="2020"/>
    <cellStyle name="_Book2 13" xfId="2021"/>
    <cellStyle name="_Book2 13 2" xfId="2022"/>
    <cellStyle name="_Book2 14" xfId="2023"/>
    <cellStyle name="_Book2 14 2" xfId="2024"/>
    <cellStyle name="_Book2 15" xfId="2025"/>
    <cellStyle name="_Book2 15 2" xfId="2026"/>
    <cellStyle name="_Book2 16" xfId="2027"/>
    <cellStyle name="_Book2 16 2" xfId="2028"/>
    <cellStyle name="_Book2 17" xfId="2029"/>
    <cellStyle name="_Book2 17 2" xfId="2030"/>
    <cellStyle name="_Book2 18" xfId="2031"/>
    <cellStyle name="_Book2 18 2" xfId="2032"/>
    <cellStyle name="_Book2 19" xfId="2033"/>
    <cellStyle name="_Book2 2" xfId="443"/>
    <cellStyle name="_x0013__Book2 2" xfId="2034"/>
    <cellStyle name="_Book2 2 10" xfId="2035"/>
    <cellStyle name="_Book2 2 2" xfId="2036"/>
    <cellStyle name="_x0013__Book2 2 2" xfId="2037"/>
    <cellStyle name="_Book2 2 2 2" xfId="2038"/>
    <cellStyle name="_Book2 2 3" xfId="2039"/>
    <cellStyle name="_Book2 2 3 2" xfId="2040"/>
    <cellStyle name="_Book2 2 4" xfId="2041"/>
    <cellStyle name="_Book2 2 4 2" xfId="2042"/>
    <cellStyle name="_Book2 2 5" xfId="2043"/>
    <cellStyle name="_Book2 2 5 2" xfId="2044"/>
    <cellStyle name="_Book2 2 6" xfId="2045"/>
    <cellStyle name="_Book2 2 6 2" xfId="2046"/>
    <cellStyle name="_Book2 2 7" xfId="2047"/>
    <cellStyle name="_Book2 2 7 2" xfId="2048"/>
    <cellStyle name="_Book2 2 8" xfId="2049"/>
    <cellStyle name="_Book2 2 8 2" xfId="2050"/>
    <cellStyle name="_Book2 2 9" xfId="2051"/>
    <cellStyle name="_Book2 2 9 2" xfId="2052"/>
    <cellStyle name="_Book2 20" xfId="2053"/>
    <cellStyle name="_Book2 21" xfId="2054"/>
    <cellStyle name="_Book2 22" xfId="2055"/>
    <cellStyle name="_Book2 23" xfId="2056"/>
    <cellStyle name="_Book2 24" xfId="2057"/>
    <cellStyle name="_Book2 25" xfId="2058"/>
    <cellStyle name="_Book2 26" xfId="2059"/>
    <cellStyle name="_Book2 27" xfId="2060"/>
    <cellStyle name="_Book2 28" xfId="2061"/>
    <cellStyle name="_Book2 29" xfId="2062"/>
    <cellStyle name="_Book2 3" xfId="2063"/>
    <cellStyle name="_x0013__Book2 3" xfId="2064"/>
    <cellStyle name="_Book2 3 10" xfId="2065"/>
    <cellStyle name="_Book2 3 10 2" xfId="2066"/>
    <cellStyle name="_Book2 3 11" xfId="2067"/>
    <cellStyle name="_Book2 3 11 2" xfId="2068"/>
    <cellStyle name="_Book2 3 12" xfId="2069"/>
    <cellStyle name="_Book2 3 12 2" xfId="2070"/>
    <cellStyle name="_Book2 3 13" xfId="2071"/>
    <cellStyle name="_Book2 3 13 2" xfId="2072"/>
    <cellStyle name="_Book2 3 14" xfId="2073"/>
    <cellStyle name="_Book2 3 14 2" xfId="2074"/>
    <cellStyle name="_Book2 3 15" xfId="2075"/>
    <cellStyle name="_Book2 3 15 2" xfId="2076"/>
    <cellStyle name="_Book2 3 16" xfId="2077"/>
    <cellStyle name="_Book2 3 16 2" xfId="2078"/>
    <cellStyle name="_Book2 3 17" xfId="2079"/>
    <cellStyle name="_Book2 3 17 2" xfId="2080"/>
    <cellStyle name="_Book2 3 18" xfId="2081"/>
    <cellStyle name="_Book2 3 18 2" xfId="2082"/>
    <cellStyle name="_Book2 3 19" xfId="2083"/>
    <cellStyle name="_Book2 3 19 2" xfId="2084"/>
    <cellStyle name="_Book2 3 2" xfId="2085"/>
    <cellStyle name="_x0013__Book2 3 2" xfId="2086"/>
    <cellStyle name="_Book2 3 2 2" xfId="2087"/>
    <cellStyle name="_Book2 3 20" xfId="2088"/>
    <cellStyle name="_Book2 3 20 2" xfId="2089"/>
    <cellStyle name="_Book2 3 21" xfId="2090"/>
    <cellStyle name="_Book2 3 21 2" xfId="2091"/>
    <cellStyle name="_Book2 3 22" xfId="2092"/>
    <cellStyle name="_Book2 3 23" xfId="2093"/>
    <cellStyle name="_Book2 3 24" xfId="2094"/>
    <cellStyle name="_Book2 3 25" xfId="2095"/>
    <cellStyle name="_Book2 3 26" xfId="2096"/>
    <cellStyle name="_Book2 3 27" xfId="2097"/>
    <cellStyle name="_Book2 3 28" xfId="2098"/>
    <cellStyle name="_Book2 3 29" xfId="2099"/>
    <cellStyle name="_Book2 3 3" xfId="2100"/>
    <cellStyle name="_Book2 3 3 2" xfId="2101"/>
    <cellStyle name="_Book2 3 30" xfId="2102"/>
    <cellStyle name="_Book2 3 31" xfId="2103"/>
    <cellStyle name="_Book2 3 32" xfId="2104"/>
    <cellStyle name="_Book2 3 33" xfId="2105"/>
    <cellStyle name="_Book2 3 34" xfId="2106"/>
    <cellStyle name="_Book2 3 35" xfId="2107"/>
    <cellStyle name="_Book2 3 36" xfId="2108"/>
    <cellStyle name="_Book2 3 37" xfId="2109"/>
    <cellStyle name="_Book2 3 38" xfId="2110"/>
    <cellStyle name="_Book2 3 39" xfId="2111"/>
    <cellStyle name="_Book2 3 4" xfId="2112"/>
    <cellStyle name="_Book2 3 4 2" xfId="2113"/>
    <cellStyle name="_Book2 3 40" xfId="2114"/>
    <cellStyle name="_Book2 3 41" xfId="2115"/>
    <cellStyle name="_Book2 3 42" xfId="2116"/>
    <cellStyle name="_Book2 3 43" xfId="2117"/>
    <cellStyle name="_Book2 3 44" xfId="2118"/>
    <cellStyle name="_Book2 3 45" xfId="2119"/>
    <cellStyle name="_Book2 3 5" xfId="2120"/>
    <cellStyle name="_Book2 3 5 2" xfId="2121"/>
    <cellStyle name="_Book2 3 6" xfId="2122"/>
    <cellStyle name="_Book2 3 6 2" xfId="2123"/>
    <cellStyle name="_Book2 3 7" xfId="2124"/>
    <cellStyle name="_Book2 3 7 2" xfId="2125"/>
    <cellStyle name="_Book2 3 8" xfId="2126"/>
    <cellStyle name="_Book2 3 8 2" xfId="2127"/>
    <cellStyle name="_Book2 3 9" xfId="2128"/>
    <cellStyle name="_Book2 3 9 2" xfId="2129"/>
    <cellStyle name="_Book2 30" xfId="2130"/>
    <cellStyle name="_Book2 31" xfId="2131"/>
    <cellStyle name="_Book2 32" xfId="2132"/>
    <cellStyle name="_Book2 33" xfId="2133"/>
    <cellStyle name="_Book2 34" xfId="8402"/>
    <cellStyle name="_Book2 35" xfId="8403"/>
    <cellStyle name="_Book2 36" xfId="8404"/>
    <cellStyle name="_Book2 37" xfId="8405"/>
    <cellStyle name="_Book2 38" xfId="8406"/>
    <cellStyle name="_Book2 39" xfId="8407"/>
    <cellStyle name="_Book2 4" xfId="2134"/>
    <cellStyle name="_x0013__Book2 4" xfId="2135"/>
    <cellStyle name="_Book2 4 10" xfId="2136"/>
    <cellStyle name="_Book2 4 10 2" xfId="2137"/>
    <cellStyle name="_Book2 4 11" xfId="2138"/>
    <cellStyle name="_Book2 4 11 2" xfId="2139"/>
    <cellStyle name="_Book2 4 12" xfId="2140"/>
    <cellStyle name="_Book2 4 12 2" xfId="2141"/>
    <cellStyle name="_Book2 4 13" xfId="2142"/>
    <cellStyle name="_Book2 4 13 2" xfId="2143"/>
    <cellStyle name="_Book2 4 14" xfId="2144"/>
    <cellStyle name="_Book2 4 14 2" xfId="2145"/>
    <cellStyle name="_Book2 4 15" xfId="2146"/>
    <cellStyle name="_Book2 4 15 2" xfId="2147"/>
    <cellStyle name="_Book2 4 16" xfId="2148"/>
    <cellStyle name="_Book2 4 16 2" xfId="2149"/>
    <cellStyle name="_Book2 4 17" xfId="2150"/>
    <cellStyle name="_Book2 4 17 2" xfId="2151"/>
    <cellStyle name="_Book2 4 18" xfId="2152"/>
    <cellStyle name="_Book2 4 18 2" xfId="2153"/>
    <cellStyle name="_Book2 4 19" xfId="2154"/>
    <cellStyle name="_Book2 4 19 2" xfId="2155"/>
    <cellStyle name="_Book2 4 2" xfId="2156"/>
    <cellStyle name="_x0013__Book2 4 2" xfId="2157"/>
    <cellStyle name="_Book2 4 2 2" xfId="2158"/>
    <cellStyle name="_Book2 4 20" xfId="2159"/>
    <cellStyle name="_Book2 4 20 2" xfId="2160"/>
    <cellStyle name="_Book2 4 21" xfId="2161"/>
    <cellStyle name="_Book2 4 22" xfId="2162"/>
    <cellStyle name="_Book2 4 23" xfId="2163"/>
    <cellStyle name="_Book2 4 24" xfId="2164"/>
    <cellStyle name="_Book2 4 25" xfId="2165"/>
    <cellStyle name="_Book2 4 26" xfId="2166"/>
    <cellStyle name="_Book2 4 27" xfId="2167"/>
    <cellStyle name="_Book2 4 28" xfId="2168"/>
    <cellStyle name="_Book2 4 29" xfId="2169"/>
    <cellStyle name="_Book2 4 3" xfId="2170"/>
    <cellStyle name="_Book2 4 3 2" xfId="2171"/>
    <cellStyle name="_Book2 4 30" xfId="2172"/>
    <cellStyle name="_Book2 4 31" xfId="2173"/>
    <cellStyle name="_Book2 4 32" xfId="2174"/>
    <cellStyle name="_Book2 4 33" xfId="2175"/>
    <cellStyle name="_Book2 4 34" xfId="2176"/>
    <cellStyle name="_Book2 4 35" xfId="2177"/>
    <cellStyle name="_Book2 4 36" xfId="2178"/>
    <cellStyle name="_Book2 4 37" xfId="2179"/>
    <cellStyle name="_Book2 4 38" xfId="2180"/>
    <cellStyle name="_Book2 4 39" xfId="2181"/>
    <cellStyle name="_Book2 4 4" xfId="2182"/>
    <cellStyle name="_Book2 4 4 2" xfId="2183"/>
    <cellStyle name="_Book2 4 40" xfId="2184"/>
    <cellStyle name="_Book2 4 41" xfId="2185"/>
    <cellStyle name="_Book2 4 42" xfId="2186"/>
    <cellStyle name="_Book2 4 43" xfId="2187"/>
    <cellStyle name="_Book2 4 44" xfId="2188"/>
    <cellStyle name="_Book2 4 45" xfId="2189"/>
    <cellStyle name="_Book2 4 5" xfId="2190"/>
    <cellStyle name="_Book2 4 5 2" xfId="2191"/>
    <cellStyle name="_Book2 4 6" xfId="2192"/>
    <cellStyle name="_Book2 4 6 2" xfId="2193"/>
    <cellStyle name="_Book2 4 7" xfId="2194"/>
    <cellStyle name="_Book2 4 7 2" xfId="2195"/>
    <cellStyle name="_Book2 4 8" xfId="2196"/>
    <cellStyle name="_Book2 4 8 2" xfId="2197"/>
    <cellStyle name="_Book2 4 9" xfId="2198"/>
    <cellStyle name="_Book2 4 9 2" xfId="2199"/>
    <cellStyle name="_Book2 40" xfId="8408"/>
    <cellStyle name="_Book2 41" xfId="8409"/>
    <cellStyle name="_Book2 42" xfId="8410"/>
    <cellStyle name="_Book2 43" xfId="8411"/>
    <cellStyle name="_Book2 44" xfId="8412"/>
    <cellStyle name="_Book2 45" xfId="8413"/>
    <cellStyle name="_Book2 46" xfId="8414"/>
    <cellStyle name="_Book2 47" xfId="8415"/>
    <cellStyle name="_Book2 48" xfId="8416"/>
    <cellStyle name="_Book2 49" xfId="8417"/>
    <cellStyle name="_Book2 5" xfId="2200"/>
    <cellStyle name="_x0013__Book2 5" xfId="2201"/>
    <cellStyle name="_Book2 5 2" xfId="2202"/>
    <cellStyle name="_x0013__Book2 5 2" xfId="2203"/>
    <cellStyle name="_Book2 5 2 2" xfId="2204"/>
    <cellStyle name="_Book2 5 3" xfId="2205"/>
    <cellStyle name="_Book2 5 3 2" xfId="2206"/>
    <cellStyle name="_Book2 5 4" xfId="2207"/>
    <cellStyle name="_Book2 5 4 2" xfId="2208"/>
    <cellStyle name="_Book2 5 5" xfId="2209"/>
    <cellStyle name="_Book2 5 5 2" xfId="2210"/>
    <cellStyle name="_Book2 5 6" xfId="2211"/>
    <cellStyle name="_Book2 5 6 2" xfId="2212"/>
    <cellStyle name="_Book2 5 7" xfId="2213"/>
    <cellStyle name="_Book2 50" xfId="8418"/>
    <cellStyle name="_Book2 51" xfId="8419"/>
    <cellStyle name="_Book2 52" xfId="8420"/>
    <cellStyle name="_Book2 53" xfId="8421"/>
    <cellStyle name="_Book2 54" xfId="8422"/>
    <cellStyle name="_Book2 55" xfId="8423"/>
    <cellStyle name="_Book2 6" xfId="2214"/>
    <cellStyle name="_x0013__Book2 6" xfId="2215"/>
    <cellStyle name="_Book2 6 2" xfId="2216"/>
    <cellStyle name="_x0013__Book2 6 2" xfId="2217"/>
    <cellStyle name="_Book2 7" xfId="2218"/>
    <cellStyle name="_x0013__Book2 7" xfId="2219"/>
    <cellStyle name="_Book2 7 2" xfId="2220"/>
    <cellStyle name="_x0013__Book2 7 2" xfId="2221"/>
    <cellStyle name="_Book2 8" xfId="2222"/>
    <cellStyle name="_x0013__Book2 8" xfId="2223"/>
    <cellStyle name="_Book2 8 2" xfId="2224"/>
    <cellStyle name="_x0013__Book2 8 2" xfId="2225"/>
    <cellStyle name="_Book2 9" xfId="2226"/>
    <cellStyle name="_x0013__Book2 9" xfId="2227"/>
    <cellStyle name="_Book2 9 2" xfId="2228"/>
    <cellStyle name="_x0013__Book2 9 2" xfId="2229"/>
    <cellStyle name="_Book2_04 07E Wild Horse Wind Expansion (C) (2)" xfId="444"/>
    <cellStyle name="_Book2_04 07E Wild Horse Wind Expansion (C) (2) 2" xfId="2230"/>
    <cellStyle name="_Book2_04 07E Wild Horse Wind Expansion (C) (2) 2 2" xfId="2231"/>
    <cellStyle name="_Book2_04 07E Wild Horse Wind Expansion (C) (2) 3" xfId="2232"/>
    <cellStyle name="_Book2_04 07E Wild Horse Wind Expansion (C) (2)_Adj Bench DR 3 for Initial Briefs (Electric)" xfId="445"/>
    <cellStyle name="_Book2_04 07E Wild Horse Wind Expansion (C) (2)_Adj Bench DR 3 for Initial Briefs (Electric) 2" xfId="2233"/>
    <cellStyle name="_Book2_04 07E Wild Horse Wind Expansion (C) (2)_Adj Bench DR 3 for Initial Briefs (Electric) 2 2" xfId="2234"/>
    <cellStyle name="_Book2_04 07E Wild Horse Wind Expansion (C) (2)_Adj Bench DR 3 for Initial Briefs (Electric) 3" xfId="2235"/>
    <cellStyle name="_Book2_04 07E Wild Horse Wind Expansion (C) (2)_Adj Bench DR 3 for Initial Briefs (Electric)_DEM-WP(C) ENERG10C--ctn Mid-C_042010 2010GRC" xfId="8424"/>
    <cellStyle name="_Book2_04 07E Wild Horse Wind Expansion (C) (2)_Book1" xfId="8425"/>
    <cellStyle name="_Book2_04 07E Wild Horse Wind Expansion (C) (2)_DEM-WP(C) ENERG10C--ctn Mid-C_042010 2010GRC" xfId="8426"/>
    <cellStyle name="_Book2_04 07E Wild Horse Wind Expansion (C) (2)_Electric Rev Req Model (2009 GRC) " xfId="446"/>
    <cellStyle name="_Book2_04 07E Wild Horse Wind Expansion (C) (2)_Electric Rev Req Model (2009 GRC)  2" xfId="2236"/>
    <cellStyle name="_Book2_04 07E Wild Horse Wind Expansion (C) (2)_Electric Rev Req Model (2009 GRC)  2 2" xfId="2237"/>
    <cellStyle name="_Book2_04 07E Wild Horse Wind Expansion (C) (2)_Electric Rev Req Model (2009 GRC)  3" xfId="2238"/>
    <cellStyle name="_Book2_04 07E Wild Horse Wind Expansion (C) (2)_Electric Rev Req Model (2009 GRC) _DEM-WP(C) ENERG10C--ctn Mid-C_042010 2010GRC" xfId="8427"/>
    <cellStyle name="_Book2_04 07E Wild Horse Wind Expansion (C) (2)_Electric Rev Req Model (2009 GRC) Rebuttal" xfId="447"/>
    <cellStyle name="_Book2_04 07E Wild Horse Wind Expansion (C) (2)_Electric Rev Req Model (2009 GRC) Rebuttal 2" xfId="2239"/>
    <cellStyle name="_Book2_04 07E Wild Horse Wind Expansion (C) (2)_Electric Rev Req Model (2009 GRC) Rebuttal 2 2" xfId="2240"/>
    <cellStyle name="_Book2_04 07E Wild Horse Wind Expansion (C) (2)_Electric Rev Req Model (2009 GRC) Rebuttal 3" xfId="2241"/>
    <cellStyle name="_Book2_04 07E Wild Horse Wind Expansion (C) (2)_Electric Rev Req Model (2009 GRC) Rebuttal REmoval of New  WH Solar AdjustMI" xfId="448"/>
    <cellStyle name="_Book2_04 07E Wild Horse Wind Expansion (C) (2)_Electric Rev Req Model (2009 GRC) Rebuttal REmoval of New  WH Solar AdjustMI 2" xfId="2242"/>
    <cellStyle name="_Book2_04 07E Wild Horse Wind Expansion (C) (2)_Electric Rev Req Model (2009 GRC) Rebuttal REmoval of New  WH Solar AdjustMI 2 2" xfId="2243"/>
    <cellStyle name="_Book2_04 07E Wild Horse Wind Expansion (C) (2)_Electric Rev Req Model (2009 GRC) Rebuttal REmoval of New  WH Solar AdjustMI 3" xfId="2244"/>
    <cellStyle name="_Book2_04 07E Wild Horse Wind Expansion (C) (2)_Electric Rev Req Model (2009 GRC) Rebuttal REmoval of New  WH Solar AdjustMI_DEM-WP(C) ENERG10C--ctn Mid-C_042010 2010GRC" xfId="8428"/>
    <cellStyle name="_Book2_04 07E Wild Horse Wind Expansion (C) (2)_Electric Rev Req Model (2009 GRC) Revised 01-18-2010" xfId="449"/>
    <cellStyle name="_Book2_04 07E Wild Horse Wind Expansion (C) (2)_Electric Rev Req Model (2009 GRC) Revised 01-18-2010 2" xfId="2245"/>
    <cellStyle name="_Book2_04 07E Wild Horse Wind Expansion (C) (2)_Electric Rev Req Model (2009 GRC) Revised 01-18-2010 2 2" xfId="2246"/>
    <cellStyle name="_Book2_04 07E Wild Horse Wind Expansion (C) (2)_Electric Rev Req Model (2009 GRC) Revised 01-18-2010 3" xfId="2247"/>
    <cellStyle name="_Book2_04 07E Wild Horse Wind Expansion (C) (2)_Electric Rev Req Model (2009 GRC) Revised 01-18-2010_DEM-WP(C) ENERG10C--ctn Mid-C_042010 2010GRC" xfId="8429"/>
    <cellStyle name="_Book2_04 07E Wild Horse Wind Expansion (C) (2)_Electric Rev Req Model (2010 GRC)" xfId="8430"/>
    <cellStyle name="_Book2_04 07E Wild Horse Wind Expansion (C) (2)_Electric Rev Req Model (2010 GRC) SF" xfId="8431"/>
    <cellStyle name="_Book2_04 07E Wild Horse Wind Expansion (C) (2)_Final Order Electric EXHIBIT A-1" xfId="450"/>
    <cellStyle name="_Book2_04 07E Wild Horse Wind Expansion (C) (2)_Final Order Electric EXHIBIT A-1 2" xfId="2248"/>
    <cellStyle name="_Book2_04 07E Wild Horse Wind Expansion (C) (2)_Final Order Electric EXHIBIT A-1 2 2" xfId="2249"/>
    <cellStyle name="_Book2_04 07E Wild Horse Wind Expansion (C) (2)_Final Order Electric EXHIBIT A-1 3" xfId="2250"/>
    <cellStyle name="_Book2_04 07E Wild Horse Wind Expansion (C) (2)_TENASKA REGULATORY ASSET" xfId="451"/>
    <cellStyle name="_Book2_04 07E Wild Horse Wind Expansion (C) (2)_TENASKA REGULATORY ASSET 2" xfId="2251"/>
    <cellStyle name="_Book2_04 07E Wild Horse Wind Expansion (C) (2)_TENASKA REGULATORY ASSET 2 2" xfId="2252"/>
    <cellStyle name="_Book2_04 07E Wild Horse Wind Expansion (C) (2)_TENASKA REGULATORY ASSET 3" xfId="2253"/>
    <cellStyle name="_Book2_16.37E Wild Horse Expansion DeferralRevwrkingfile SF" xfId="452"/>
    <cellStyle name="_Book2_16.37E Wild Horse Expansion DeferralRevwrkingfile SF 2" xfId="2254"/>
    <cellStyle name="_Book2_16.37E Wild Horse Expansion DeferralRevwrkingfile SF 2 2" xfId="2255"/>
    <cellStyle name="_Book2_16.37E Wild Horse Expansion DeferralRevwrkingfile SF 3" xfId="2256"/>
    <cellStyle name="_Book2_16.37E Wild Horse Expansion DeferralRevwrkingfile SF_DEM-WP(C) ENERG10C--ctn Mid-C_042010 2010GRC" xfId="8432"/>
    <cellStyle name="_Book2_2009 Compliance Filing PCA Exhibits for GRC" xfId="8433"/>
    <cellStyle name="_Book2_2009 GRC Compl Filing - Exhibit D" xfId="2257"/>
    <cellStyle name="_Book2_2009 GRC Compl Filing - Exhibit D 2" xfId="2258"/>
    <cellStyle name="_Book2_2009 GRC Compl Filing - Exhibit D_DEM-WP(C) ENERG10C--ctn Mid-C_042010 2010GRC" xfId="8434"/>
    <cellStyle name="_Book2_3.01 Income Statement" xfId="10"/>
    <cellStyle name="_Book2_4 31 Regulatory Assets and Liabilities  7 06- Exhibit D" xfId="453"/>
    <cellStyle name="_Book2_4 31 Regulatory Assets and Liabilities  7 06- Exhibit D 2" xfId="2259"/>
    <cellStyle name="_Book2_4 31 Regulatory Assets and Liabilities  7 06- Exhibit D 2 2" xfId="2260"/>
    <cellStyle name="_Book2_4 31 Regulatory Assets and Liabilities  7 06- Exhibit D 3" xfId="2261"/>
    <cellStyle name="_Book2_4 31 Regulatory Assets and Liabilities  7 06- Exhibit D_DEM-WP(C) ENERG10C--ctn Mid-C_042010 2010GRC" xfId="8435"/>
    <cellStyle name="_Book2_4 31 Regulatory Assets and Liabilities  7 06- Exhibit D_NIM Summary" xfId="2262"/>
    <cellStyle name="_Book2_4 31 Regulatory Assets and Liabilities  7 06- Exhibit D_NIM Summary 2" xfId="2263"/>
    <cellStyle name="_Book2_4 31 Regulatory Assets and Liabilities  7 06- Exhibit D_NIM Summary_DEM-WP(C) ENERG10C--ctn Mid-C_042010 2010GRC" xfId="8436"/>
    <cellStyle name="_Book2_4 31E Reg Asset  Liab and EXH D" xfId="8437"/>
    <cellStyle name="_Book2_4 31E Reg Asset  Liab and EXH D _ Aug 10 Filing (2)" xfId="8438"/>
    <cellStyle name="_Book2_4 32 Regulatory Assets and Liabilities  7 06- Exhibit D" xfId="454"/>
    <cellStyle name="_Book2_4 32 Regulatory Assets and Liabilities  7 06- Exhibit D 2" xfId="2264"/>
    <cellStyle name="_Book2_4 32 Regulatory Assets and Liabilities  7 06- Exhibit D 2 2" xfId="2265"/>
    <cellStyle name="_Book2_4 32 Regulatory Assets and Liabilities  7 06- Exhibit D 3" xfId="2266"/>
    <cellStyle name="_Book2_4 32 Regulatory Assets and Liabilities  7 06- Exhibit D_DEM-WP(C) ENERG10C--ctn Mid-C_042010 2010GRC" xfId="8439"/>
    <cellStyle name="_Book2_4 32 Regulatory Assets and Liabilities  7 06- Exhibit D_NIM Summary" xfId="2267"/>
    <cellStyle name="_Book2_4 32 Regulatory Assets and Liabilities  7 06- Exhibit D_NIM Summary 2" xfId="2268"/>
    <cellStyle name="_Book2_4 32 Regulatory Assets and Liabilities  7 06- Exhibit D_NIM Summary_DEM-WP(C) ENERG10C--ctn Mid-C_042010 2010GRC" xfId="8440"/>
    <cellStyle name="_Book2_ACCOUNTS" xfId="8441"/>
    <cellStyle name="_x0013__Book2_Adj Bench DR 3 for Initial Briefs (Electric)" xfId="455"/>
    <cellStyle name="_x0013__Book2_Adj Bench DR 3 for Initial Briefs (Electric) 2" xfId="2269"/>
    <cellStyle name="_x0013__Book2_Adj Bench DR 3 for Initial Briefs (Electric) 2 2" xfId="2270"/>
    <cellStyle name="_x0013__Book2_Adj Bench DR 3 for Initial Briefs (Electric) 3" xfId="2271"/>
    <cellStyle name="_x0013__Book2_Adj Bench DR 3 for Initial Briefs (Electric)_DEM-WP(C) ENERG10C--ctn Mid-C_042010 2010GRC" xfId="8442"/>
    <cellStyle name="_Book2_AURORA Total New" xfId="2272"/>
    <cellStyle name="_Book2_AURORA Total New 2" xfId="2273"/>
    <cellStyle name="_Book2_Book2" xfId="456"/>
    <cellStyle name="_Book2_Book2 2" xfId="2274"/>
    <cellStyle name="_Book2_Book2 2 2" xfId="2275"/>
    <cellStyle name="_Book2_Book2 3" xfId="2276"/>
    <cellStyle name="_Book2_Book2_Adj Bench DR 3 for Initial Briefs (Electric)" xfId="457"/>
    <cellStyle name="_Book2_Book2_Adj Bench DR 3 for Initial Briefs (Electric) 2" xfId="2277"/>
    <cellStyle name="_Book2_Book2_Adj Bench DR 3 for Initial Briefs (Electric) 2 2" xfId="2278"/>
    <cellStyle name="_Book2_Book2_Adj Bench DR 3 for Initial Briefs (Electric) 3" xfId="2279"/>
    <cellStyle name="_Book2_Book2_Adj Bench DR 3 for Initial Briefs (Electric)_DEM-WP(C) ENERG10C--ctn Mid-C_042010 2010GRC" xfId="8443"/>
    <cellStyle name="_Book2_Book2_DEM-WP(C) ENERG10C--ctn Mid-C_042010 2010GRC" xfId="8444"/>
    <cellStyle name="_Book2_Book2_Electric Rev Req Model (2009 GRC) Rebuttal" xfId="458"/>
    <cellStyle name="_Book2_Book2_Electric Rev Req Model (2009 GRC) Rebuttal 2" xfId="2280"/>
    <cellStyle name="_Book2_Book2_Electric Rev Req Model (2009 GRC) Rebuttal 2 2" xfId="2281"/>
    <cellStyle name="_Book2_Book2_Electric Rev Req Model (2009 GRC) Rebuttal 3" xfId="2282"/>
    <cellStyle name="_Book2_Book2_Electric Rev Req Model (2009 GRC) Rebuttal REmoval of New  WH Solar AdjustMI" xfId="459"/>
    <cellStyle name="_Book2_Book2_Electric Rev Req Model (2009 GRC) Rebuttal REmoval of New  WH Solar AdjustMI 2" xfId="2283"/>
    <cellStyle name="_Book2_Book2_Electric Rev Req Model (2009 GRC) Rebuttal REmoval of New  WH Solar AdjustMI 2 2" xfId="2284"/>
    <cellStyle name="_Book2_Book2_Electric Rev Req Model (2009 GRC) Rebuttal REmoval of New  WH Solar AdjustMI 3" xfId="2285"/>
    <cellStyle name="_Book2_Book2_Electric Rev Req Model (2009 GRC) Rebuttal REmoval of New  WH Solar AdjustMI_DEM-WP(C) ENERG10C--ctn Mid-C_042010 2010GRC" xfId="8445"/>
    <cellStyle name="_Book2_Book2_Electric Rev Req Model (2009 GRC) Revised 01-18-2010" xfId="460"/>
    <cellStyle name="_Book2_Book2_Electric Rev Req Model (2009 GRC) Revised 01-18-2010 2" xfId="2286"/>
    <cellStyle name="_Book2_Book2_Electric Rev Req Model (2009 GRC) Revised 01-18-2010 2 2" xfId="2287"/>
    <cellStyle name="_Book2_Book2_Electric Rev Req Model (2009 GRC) Revised 01-18-2010 3" xfId="2288"/>
    <cellStyle name="_Book2_Book2_Electric Rev Req Model (2009 GRC) Revised 01-18-2010_DEM-WP(C) ENERG10C--ctn Mid-C_042010 2010GRC" xfId="8446"/>
    <cellStyle name="_Book2_Book2_Final Order Electric EXHIBIT A-1" xfId="461"/>
    <cellStyle name="_Book2_Book2_Final Order Electric EXHIBIT A-1 2" xfId="2289"/>
    <cellStyle name="_Book2_Book2_Final Order Electric EXHIBIT A-1 2 2" xfId="2290"/>
    <cellStyle name="_Book2_Book2_Final Order Electric EXHIBIT A-1 3" xfId="2291"/>
    <cellStyle name="_Book2_Book4" xfId="462"/>
    <cellStyle name="_Book2_Book4 2" xfId="2292"/>
    <cellStyle name="_Book2_Book4 2 2" xfId="2293"/>
    <cellStyle name="_Book2_Book4 3" xfId="2294"/>
    <cellStyle name="_Book2_Book4_DEM-WP(C) ENERG10C--ctn Mid-C_042010 2010GRC" xfId="8447"/>
    <cellStyle name="_Book2_Book9" xfId="463"/>
    <cellStyle name="_Book2_Book9 2" xfId="2295"/>
    <cellStyle name="_Book2_Book9 2 2" xfId="2296"/>
    <cellStyle name="_Book2_Book9 3" xfId="2297"/>
    <cellStyle name="_Book2_Book9_DEM-WP(C) ENERG10C--ctn Mid-C_042010 2010GRC" xfId="8448"/>
    <cellStyle name="_Book2_Check the Interest Calculation" xfId="8449"/>
    <cellStyle name="_Book2_Check the Interest Calculation_Scenario 1 REC vs PTC Offset" xfId="8450"/>
    <cellStyle name="_Book2_Check the Interest Calculation_Scenario 3" xfId="8451"/>
    <cellStyle name="_Book2_Chelan PUD Power Costs (8-10)" xfId="8452"/>
    <cellStyle name="_Book2_DEM-WP(C) Chelan Power Costs" xfId="8453"/>
    <cellStyle name="_Book2_DEM-WP(C) ENERG10C--ctn Mid-C_042010 2010GRC" xfId="8454"/>
    <cellStyle name="_x0013__Book2_DEM-WP(C) ENERG10C--ctn Mid-C_042010 2010GRC" xfId="8455"/>
    <cellStyle name="_Book2_DEM-WP(C) Gas Transport 2010GRC" xfId="8456"/>
    <cellStyle name="_x0013__Book2_Electric Rev Req Model (2009 GRC) Rebuttal" xfId="464"/>
    <cellStyle name="_x0013__Book2_Electric Rev Req Model (2009 GRC) Rebuttal 2" xfId="2298"/>
    <cellStyle name="_x0013__Book2_Electric Rev Req Model (2009 GRC) Rebuttal 2 2" xfId="2299"/>
    <cellStyle name="_x0013__Book2_Electric Rev Req Model (2009 GRC) Rebuttal 3" xfId="2300"/>
    <cellStyle name="_x0013__Book2_Electric Rev Req Model (2009 GRC) Rebuttal REmoval of New  WH Solar AdjustMI" xfId="465"/>
    <cellStyle name="_x0013__Book2_Electric Rev Req Model (2009 GRC) Rebuttal REmoval of New  WH Solar AdjustMI 2" xfId="2301"/>
    <cellStyle name="_x0013__Book2_Electric Rev Req Model (2009 GRC) Rebuttal REmoval of New  WH Solar AdjustMI 2 2" xfId="2302"/>
    <cellStyle name="_x0013__Book2_Electric Rev Req Model (2009 GRC) Rebuttal REmoval of New  WH Solar AdjustMI 3" xfId="2303"/>
    <cellStyle name="_x0013__Book2_Electric Rev Req Model (2009 GRC) Rebuttal REmoval of New  WH Solar AdjustMI_DEM-WP(C) ENERG10C--ctn Mid-C_042010 2010GRC" xfId="8457"/>
    <cellStyle name="_x0013__Book2_Electric Rev Req Model (2009 GRC) Revised 01-18-2010" xfId="466"/>
    <cellStyle name="_x0013__Book2_Electric Rev Req Model (2009 GRC) Revised 01-18-2010 2" xfId="2304"/>
    <cellStyle name="_x0013__Book2_Electric Rev Req Model (2009 GRC) Revised 01-18-2010 2 2" xfId="2305"/>
    <cellStyle name="_x0013__Book2_Electric Rev Req Model (2009 GRC) Revised 01-18-2010 3" xfId="2306"/>
    <cellStyle name="_x0013__Book2_Electric Rev Req Model (2009 GRC) Revised 01-18-2010_DEM-WP(C) ENERG10C--ctn Mid-C_042010 2010GRC" xfId="8458"/>
    <cellStyle name="_x0013__Book2_Final Order Electric EXHIBIT A-1" xfId="467"/>
    <cellStyle name="_x0013__Book2_Final Order Electric EXHIBIT A-1 2" xfId="2307"/>
    <cellStyle name="_x0013__Book2_Final Order Electric EXHIBIT A-1 2 2" xfId="2308"/>
    <cellStyle name="_x0013__Book2_Final Order Electric EXHIBIT A-1 3" xfId="2309"/>
    <cellStyle name="_Book2_Gas Rev Req Model (2010 GRC)" xfId="8459"/>
    <cellStyle name="_Book2_INPUTS" xfId="2310"/>
    <cellStyle name="_Book2_INPUTS 2" xfId="2311"/>
    <cellStyle name="_Book2_INPUTS 2 2" xfId="2312"/>
    <cellStyle name="_Book2_INPUTS 3" xfId="2313"/>
    <cellStyle name="_Book2_NIM Summary" xfId="2314"/>
    <cellStyle name="_Book2_NIM Summary 09GRC" xfId="2315"/>
    <cellStyle name="_Book2_NIM Summary 09GRC 2" xfId="2316"/>
    <cellStyle name="_Book2_NIM Summary 09GRC_DEM-WP(C) ENERG10C--ctn Mid-C_042010 2010GRC" xfId="8460"/>
    <cellStyle name="_Book2_NIM Summary 2" xfId="2317"/>
    <cellStyle name="_Book2_NIM Summary 3" xfId="2318"/>
    <cellStyle name="_Book2_NIM Summary 4" xfId="2319"/>
    <cellStyle name="_Book2_NIM Summary 5" xfId="2320"/>
    <cellStyle name="_Book2_NIM Summary 6" xfId="2321"/>
    <cellStyle name="_Book2_NIM Summary 7" xfId="2322"/>
    <cellStyle name="_Book2_NIM Summary 8" xfId="2323"/>
    <cellStyle name="_Book2_NIM Summary 9" xfId="2324"/>
    <cellStyle name="_Book2_NIM Summary_DEM-WP(C) ENERG10C--ctn Mid-C_042010 2010GRC" xfId="8461"/>
    <cellStyle name="_Book2_PCA 10 -  Exhibit D from A Kellogg Jan 2011" xfId="8462"/>
    <cellStyle name="_Book2_PCA 10 -  Exhibit D from A Kellogg July 2011" xfId="8463"/>
    <cellStyle name="_Book2_PCA 10 -  Exhibit D from S Free Rcv'd 12-11" xfId="8464"/>
    <cellStyle name="_Book2_PCA 9 -  Exhibit D April 2010" xfId="8465"/>
    <cellStyle name="_Book2_PCA 9 -  Exhibit D April 2010 (3)" xfId="2325"/>
    <cellStyle name="_Book2_PCA 9 -  Exhibit D April 2010 (3) 2" xfId="2326"/>
    <cellStyle name="_Book2_PCA 9 -  Exhibit D April 2010 (3)_DEM-WP(C) ENERG10C--ctn Mid-C_042010 2010GRC" xfId="8466"/>
    <cellStyle name="_Book2_PCA 9 -  Exhibit D Nov 2010" xfId="8467"/>
    <cellStyle name="_Book2_PCA 9 - Exhibit D at August 2010" xfId="8468"/>
    <cellStyle name="_Book2_PCA 9 - Exhibit D June 2010 GRC" xfId="8469"/>
    <cellStyle name="_Book2_Power Costs - Comparison bx Rbtl-Staff-Jt-PC" xfId="468"/>
    <cellStyle name="_Book2_Power Costs - Comparison bx Rbtl-Staff-Jt-PC 2" xfId="2327"/>
    <cellStyle name="_Book2_Power Costs - Comparison bx Rbtl-Staff-Jt-PC 2 2" xfId="2328"/>
    <cellStyle name="_Book2_Power Costs - Comparison bx Rbtl-Staff-Jt-PC 3" xfId="2329"/>
    <cellStyle name="_Book2_Power Costs - Comparison bx Rbtl-Staff-Jt-PC_Adj Bench DR 3 for Initial Briefs (Electric)" xfId="469"/>
    <cellStyle name="_Book2_Power Costs - Comparison bx Rbtl-Staff-Jt-PC_Adj Bench DR 3 for Initial Briefs (Electric) 2" xfId="2330"/>
    <cellStyle name="_Book2_Power Costs - Comparison bx Rbtl-Staff-Jt-PC_Adj Bench DR 3 for Initial Briefs (Electric) 2 2" xfId="2331"/>
    <cellStyle name="_Book2_Power Costs - Comparison bx Rbtl-Staff-Jt-PC_Adj Bench DR 3 for Initial Briefs (Electric) 3" xfId="2332"/>
    <cellStyle name="_Book2_Power Costs - Comparison bx Rbtl-Staff-Jt-PC_Adj Bench DR 3 for Initial Briefs (Electric)_DEM-WP(C) ENERG10C--ctn Mid-C_042010 2010GRC" xfId="8470"/>
    <cellStyle name="_Book2_Power Costs - Comparison bx Rbtl-Staff-Jt-PC_DEM-WP(C) ENERG10C--ctn Mid-C_042010 2010GRC" xfId="8471"/>
    <cellStyle name="_Book2_Power Costs - Comparison bx Rbtl-Staff-Jt-PC_Electric Rev Req Model (2009 GRC) Rebuttal" xfId="470"/>
    <cellStyle name="_Book2_Power Costs - Comparison bx Rbtl-Staff-Jt-PC_Electric Rev Req Model (2009 GRC) Rebuttal 2" xfId="2333"/>
    <cellStyle name="_Book2_Power Costs - Comparison bx Rbtl-Staff-Jt-PC_Electric Rev Req Model (2009 GRC) Rebuttal 2 2" xfId="2334"/>
    <cellStyle name="_Book2_Power Costs - Comparison bx Rbtl-Staff-Jt-PC_Electric Rev Req Model (2009 GRC) Rebuttal 3" xfId="2335"/>
    <cellStyle name="_Book2_Power Costs - Comparison bx Rbtl-Staff-Jt-PC_Electric Rev Req Model (2009 GRC) Rebuttal REmoval of New  WH Solar AdjustMI" xfId="471"/>
    <cellStyle name="_Book2_Power Costs - Comparison bx Rbtl-Staff-Jt-PC_Electric Rev Req Model (2009 GRC) Rebuttal REmoval of New  WH Solar AdjustMI 2" xfId="2336"/>
    <cellStyle name="_Book2_Power Costs - Comparison bx Rbtl-Staff-Jt-PC_Electric Rev Req Model (2009 GRC) Rebuttal REmoval of New  WH Solar AdjustMI 2 2" xfId="2337"/>
    <cellStyle name="_Book2_Power Costs - Comparison bx Rbtl-Staff-Jt-PC_Electric Rev Req Model (2009 GRC) Rebuttal REmoval of New  WH Solar AdjustMI 3" xfId="2338"/>
    <cellStyle name="_Book2_Power Costs - Comparison bx Rbtl-Staff-Jt-PC_Electric Rev Req Model (2009 GRC) Rebuttal REmoval of New  WH Solar AdjustMI_DEM-WP(C) ENERG10C--ctn Mid-C_042010 2010GRC" xfId="8472"/>
    <cellStyle name="_Book2_Power Costs - Comparison bx Rbtl-Staff-Jt-PC_Electric Rev Req Model (2009 GRC) Revised 01-18-2010" xfId="472"/>
    <cellStyle name="_Book2_Power Costs - Comparison bx Rbtl-Staff-Jt-PC_Electric Rev Req Model (2009 GRC) Revised 01-18-2010 2" xfId="2339"/>
    <cellStyle name="_Book2_Power Costs - Comparison bx Rbtl-Staff-Jt-PC_Electric Rev Req Model (2009 GRC) Revised 01-18-2010 2 2" xfId="2340"/>
    <cellStyle name="_Book2_Power Costs - Comparison bx Rbtl-Staff-Jt-PC_Electric Rev Req Model (2009 GRC) Revised 01-18-2010 3" xfId="2341"/>
    <cellStyle name="_Book2_Power Costs - Comparison bx Rbtl-Staff-Jt-PC_Electric Rev Req Model (2009 GRC) Revised 01-18-2010_DEM-WP(C) ENERG10C--ctn Mid-C_042010 2010GRC" xfId="8473"/>
    <cellStyle name="_Book2_Power Costs - Comparison bx Rbtl-Staff-Jt-PC_Final Order Electric EXHIBIT A-1" xfId="473"/>
    <cellStyle name="_Book2_Power Costs - Comparison bx Rbtl-Staff-Jt-PC_Final Order Electric EXHIBIT A-1 2" xfId="2342"/>
    <cellStyle name="_Book2_Power Costs - Comparison bx Rbtl-Staff-Jt-PC_Final Order Electric EXHIBIT A-1 2 2" xfId="2343"/>
    <cellStyle name="_Book2_Power Costs - Comparison bx Rbtl-Staff-Jt-PC_Final Order Electric EXHIBIT A-1 3" xfId="2344"/>
    <cellStyle name="_Book2_Production Adj 4.37" xfId="2345"/>
    <cellStyle name="_Book2_Production Adj 4.37 2" xfId="2346"/>
    <cellStyle name="_Book2_Production Adj 4.37 2 2" xfId="2347"/>
    <cellStyle name="_Book2_Production Adj 4.37 3" xfId="2348"/>
    <cellStyle name="_Book2_Purchased Power Adj 4.03" xfId="2349"/>
    <cellStyle name="_Book2_Purchased Power Adj 4.03 2" xfId="2350"/>
    <cellStyle name="_Book2_Purchased Power Adj 4.03 2 2" xfId="2351"/>
    <cellStyle name="_Book2_Purchased Power Adj 4.03 3" xfId="2352"/>
    <cellStyle name="_Book2_Rebuttal Power Costs" xfId="474"/>
    <cellStyle name="_Book2_Rebuttal Power Costs 2" xfId="2353"/>
    <cellStyle name="_Book2_Rebuttal Power Costs 2 2" xfId="2354"/>
    <cellStyle name="_Book2_Rebuttal Power Costs 3" xfId="2355"/>
    <cellStyle name="_Book2_Rebuttal Power Costs_Adj Bench DR 3 for Initial Briefs (Electric)" xfId="475"/>
    <cellStyle name="_Book2_Rebuttal Power Costs_Adj Bench DR 3 for Initial Briefs (Electric) 2" xfId="2356"/>
    <cellStyle name="_Book2_Rebuttal Power Costs_Adj Bench DR 3 for Initial Briefs (Electric) 2 2" xfId="2357"/>
    <cellStyle name="_Book2_Rebuttal Power Costs_Adj Bench DR 3 for Initial Briefs (Electric) 3" xfId="2358"/>
    <cellStyle name="_Book2_Rebuttal Power Costs_Adj Bench DR 3 for Initial Briefs (Electric)_DEM-WP(C) ENERG10C--ctn Mid-C_042010 2010GRC" xfId="8474"/>
    <cellStyle name="_Book2_Rebuttal Power Costs_DEM-WP(C) ENERG10C--ctn Mid-C_042010 2010GRC" xfId="8475"/>
    <cellStyle name="_Book2_Rebuttal Power Costs_Electric Rev Req Model (2009 GRC) Rebuttal" xfId="476"/>
    <cellStyle name="_Book2_Rebuttal Power Costs_Electric Rev Req Model (2009 GRC) Rebuttal 2" xfId="2359"/>
    <cellStyle name="_Book2_Rebuttal Power Costs_Electric Rev Req Model (2009 GRC) Rebuttal 2 2" xfId="2360"/>
    <cellStyle name="_Book2_Rebuttal Power Costs_Electric Rev Req Model (2009 GRC) Rebuttal 3" xfId="2361"/>
    <cellStyle name="_Book2_Rebuttal Power Costs_Electric Rev Req Model (2009 GRC) Rebuttal REmoval of New  WH Solar AdjustMI" xfId="477"/>
    <cellStyle name="_Book2_Rebuttal Power Costs_Electric Rev Req Model (2009 GRC) Rebuttal REmoval of New  WH Solar AdjustMI 2" xfId="2362"/>
    <cellStyle name="_Book2_Rebuttal Power Costs_Electric Rev Req Model (2009 GRC) Rebuttal REmoval of New  WH Solar AdjustMI 2 2" xfId="2363"/>
    <cellStyle name="_Book2_Rebuttal Power Costs_Electric Rev Req Model (2009 GRC) Rebuttal REmoval of New  WH Solar AdjustMI 3" xfId="2364"/>
    <cellStyle name="_Book2_Rebuttal Power Costs_Electric Rev Req Model (2009 GRC) Rebuttal REmoval of New  WH Solar AdjustMI_DEM-WP(C) ENERG10C--ctn Mid-C_042010 2010GRC" xfId="8476"/>
    <cellStyle name="_Book2_Rebuttal Power Costs_Electric Rev Req Model (2009 GRC) Revised 01-18-2010" xfId="478"/>
    <cellStyle name="_Book2_Rebuttal Power Costs_Electric Rev Req Model (2009 GRC) Revised 01-18-2010 2" xfId="2365"/>
    <cellStyle name="_Book2_Rebuttal Power Costs_Electric Rev Req Model (2009 GRC) Revised 01-18-2010 2 2" xfId="2366"/>
    <cellStyle name="_Book2_Rebuttal Power Costs_Electric Rev Req Model (2009 GRC) Revised 01-18-2010 3" xfId="2367"/>
    <cellStyle name="_Book2_Rebuttal Power Costs_Electric Rev Req Model (2009 GRC) Revised 01-18-2010_DEM-WP(C) ENERG10C--ctn Mid-C_042010 2010GRC" xfId="8477"/>
    <cellStyle name="_Book2_Rebuttal Power Costs_Final Order Electric EXHIBIT A-1" xfId="479"/>
    <cellStyle name="_Book2_Rebuttal Power Costs_Final Order Electric EXHIBIT A-1 2" xfId="2368"/>
    <cellStyle name="_Book2_Rebuttal Power Costs_Final Order Electric EXHIBIT A-1 2 2" xfId="2369"/>
    <cellStyle name="_Book2_Rebuttal Power Costs_Final Order Electric EXHIBIT A-1 3" xfId="2370"/>
    <cellStyle name="_Book2_ROR &amp; CONV FACTOR" xfId="2371"/>
    <cellStyle name="_Book2_ROR &amp; CONV FACTOR 2" xfId="2372"/>
    <cellStyle name="_Book2_ROR &amp; CONV FACTOR 2 2" xfId="2373"/>
    <cellStyle name="_Book2_ROR &amp; CONV FACTOR 3" xfId="2374"/>
    <cellStyle name="_Book2_ROR 5.02" xfId="2375"/>
    <cellStyle name="_Book2_ROR 5.02 2" xfId="2376"/>
    <cellStyle name="_Book2_ROR 5.02 2 2" xfId="2377"/>
    <cellStyle name="_Book2_ROR 5.02 3" xfId="2378"/>
    <cellStyle name="_Book2_Wind Integration 10GRC" xfId="2379"/>
    <cellStyle name="_Book2_Wind Integration 10GRC 2" xfId="2380"/>
    <cellStyle name="_Book2_Wind Integration 10GRC_DEM-WP(C) ENERG10C--ctn Mid-C_042010 2010GRC" xfId="8478"/>
    <cellStyle name="_Book3" xfId="480"/>
    <cellStyle name="_Book5" xfId="481"/>
    <cellStyle name="_Book5 2" xfId="8479"/>
    <cellStyle name="_Book5 3" xfId="8480"/>
    <cellStyle name="_Book5 4" xfId="8481"/>
    <cellStyle name="_Book5 4 2" xfId="8482"/>
    <cellStyle name="_Book5_4 31E Reg Asset  Liab and EXH D" xfId="8483"/>
    <cellStyle name="_Book5_4 31E Reg Asset  Liab and EXH D _ Aug 10 Filing (2)" xfId="8484"/>
    <cellStyle name="_Book5_Chelan PUD Power Costs (8-10)" xfId="8485"/>
    <cellStyle name="_Book5_DEM-WP(C) Chelan Power Costs" xfId="8486"/>
    <cellStyle name="_Book5_DEM-WP(C) Costs Not In AURORA 2010GRC As Filed" xfId="2381"/>
    <cellStyle name="_Book5_DEM-WP(C) Costs Not In AURORA 2010GRC As Filed 2" xfId="8487"/>
    <cellStyle name="_Book5_DEM-WP(C) Costs Not In AURORA 2010GRC As Filed 3" xfId="8488"/>
    <cellStyle name="_Book5_DEM-WP(C) Costs Not In AURORA 2010GRC As Filed_DEM-WP(C) ENERG10C--ctn Mid-C_042010 2010GRC" xfId="8489"/>
    <cellStyle name="_Book5_DEM-WP(C) Gas Transport 2010GRC" xfId="8490"/>
    <cellStyle name="_Book5_NIM Summary" xfId="2382"/>
    <cellStyle name="_Book5_NIM Summary 09GRC" xfId="2383"/>
    <cellStyle name="_Book5_NIM Summary 2" xfId="2384"/>
    <cellStyle name="_Book5_NIM Summary 3" xfId="2385"/>
    <cellStyle name="_Book5_NIM Summary 4" xfId="2386"/>
    <cellStyle name="_Book5_NIM Summary 5" xfId="2387"/>
    <cellStyle name="_Book5_NIM Summary 6" xfId="2388"/>
    <cellStyle name="_Book5_NIM Summary 7" xfId="2389"/>
    <cellStyle name="_Book5_NIM Summary 8" xfId="2390"/>
    <cellStyle name="_Book5_NIM Summary 9" xfId="2391"/>
    <cellStyle name="_Book5_NIM Summary_DEM-WP(C) ENERG10C--ctn Mid-C_042010 2010GRC" xfId="8491"/>
    <cellStyle name="_Book5_PCA 9 -  Exhibit D April 2010 (3)" xfId="2392"/>
    <cellStyle name="_Book5_Reconciliation" xfId="2393"/>
    <cellStyle name="_Book5_Reconciliation 2" xfId="8492"/>
    <cellStyle name="_Book5_Reconciliation 3" xfId="8493"/>
    <cellStyle name="_Book5_Reconciliation_DEM-WP(C) ENERG10C--ctn Mid-C_042010 2010GRC" xfId="8494"/>
    <cellStyle name="_Book5_Wind Integration 10GRC" xfId="2394"/>
    <cellStyle name="_Book5_Wind Integration 10GRC 2" xfId="2395"/>
    <cellStyle name="_Book5_Wind Integration 10GRC_DEM-WP(C) ENERG10C--ctn Mid-C_042010 2010GRC" xfId="8495"/>
    <cellStyle name="_BPA NOS" xfId="2396"/>
    <cellStyle name="_BPA NOS 2" xfId="8496"/>
    <cellStyle name="_BPA NOS 3" xfId="8497"/>
    <cellStyle name="_BPA NOS 3 2" xfId="8498"/>
    <cellStyle name="_BPA NOS_DEM-WP(C) Chelan Power Costs" xfId="8499"/>
    <cellStyle name="_BPA NOS_DEM-WP(C) ENERG10C--ctn Mid-C_042010 2010GRC" xfId="8500"/>
    <cellStyle name="_BPA NOS_DEM-WP(C) Gas Transport 2010GRC" xfId="8501"/>
    <cellStyle name="_BPA NOS_DEM-WP(C) Wind Integration Summary 2010GRC" xfId="2397"/>
    <cellStyle name="_BPA NOS_DEM-WP(C) Wind Integration Summary 2010GRC 2" xfId="2398"/>
    <cellStyle name="_BPA NOS_DEM-WP(C) Wind Integration Summary 2010GRC_DEM-WP(C) ENERG10C--ctn Mid-C_042010 2010GRC" xfId="8502"/>
    <cellStyle name="_BPA NOS_NIM Summary" xfId="2399"/>
    <cellStyle name="_BPA NOS_NIM Summary 2" xfId="2400"/>
    <cellStyle name="_BPA NOS_NIM Summary_DEM-WP(C) ENERG10C--ctn Mid-C_042010 2010GRC" xfId="8503"/>
    <cellStyle name="_Chelan Debt Forecast 12.19.05" xfId="11"/>
    <cellStyle name="_Chelan Debt Forecast 12.19.05 2" xfId="482"/>
    <cellStyle name="_Chelan Debt Forecast 12.19.05 2 2" xfId="2401"/>
    <cellStyle name="_Chelan Debt Forecast 12.19.05 2 2 2" xfId="2402"/>
    <cellStyle name="_Chelan Debt Forecast 12.19.05 2 3" xfId="2403"/>
    <cellStyle name="_Chelan Debt Forecast 12.19.05 3" xfId="2404"/>
    <cellStyle name="_Chelan Debt Forecast 12.19.05 3 2" xfId="2405"/>
    <cellStyle name="_Chelan Debt Forecast 12.19.05 3 2 2" xfId="2406"/>
    <cellStyle name="_Chelan Debt Forecast 12.19.05 3 3" xfId="2407"/>
    <cellStyle name="_Chelan Debt Forecast 12.19.05 3 3 2" xfId="2408"/>
    <cellStyle name="_Chelan Debt Forecast 12.19.05 3 4" xfId="2409"/>
    <cellStyle name="_Chelan Debt Forecast 12.19.05 3 4 2" xfId="2410"/>
    <cellStyle name="_Chelan Debt Forecast 12.19.05 4" xfId="2411"/>
    <cellStyle name="_Chelan Debt Forecast 12.19.05 4 2" xfId="2412"/>
    <cellStyle name="_Chelan Debt Forecast 12.19.05 5" xfId="2413"/>
    <cellStyle name="_Chelan Debt Forecast 12.19.05 5 2" xfId="8504"/>
    <cellStyle name="_Chelan Debt Forecast 12.19.05 6" xfId="8505"/>
    <cellStyle name="_Chelan Debt Forecast 12.19.05 7" xfId="8506"/>
    <cellStyle name="_Chelan Debt Forecast 12.19.05 7 2" xfId="8507"/>
    <cellStyle name="_Chelan Debt Forecast 12.19.05 8" xfId="8508"/>
    <cellStyle name="_Chelan Debt Forecast 12.19.05 8 2" xfId="8509"/>
    <cellStyle name="_Chelan Debt Forecast 12.19.05_(C) WHE Proforma with ITC cash grant 10 Yr Amort_for deferral_102809" xfId="483"/>
    <cellStyle name="_Chelan Debt Forecast 12.19.05_(C) WHE Proforma with ITC cash grant 10 Yr Amort_for deferral_102809 2" xfId="2414"/>
    <cellStyle name="_Chelan Debt Forecast 12.19.05_(C) WHE Proforma with ITC cash grant 10 Yr Amort_for deferral_102809 2 2" xfId="2415"/>
    <cellStyle name="_Chelan Debt Forecast 12.19.05_(C) WHE Proforma with ITC cash grant 10 Yr Amort_for deferral_102809 3" xfId="2416"/>
    <cellStyle name="_Chelan Debt Forecast 12.19.05_(C) WHE Proforma with ITC cash grant 10 Yr Amort_for deferral_102809_16.07E Wild Horse Wind Expansionwrkingfile" xfId="484"/>
    <cellStyle name="_Chelan Debt Forecast 12.19.05_(C) WHE Proforma with ITC cash grant 10 Yr Amort_for deferral_102809_16.07E Wild Horse Wind Expansionwrkingfile 2" xfId="2417"/>
    <cellStyle name="_Chelan Debt Forecast 12.19.05_(C) WHE Proforma with ITC cash grant 10 Yr Amort_for deferral_102809_16.07E Wild Horse Wind Expansionwrkingfile 2 2" xfId="2418"/>
    <cellStyle name="_Chelan Debt Forecast 12.19.05_(C) WHE Proforma with ITC cash grant 10 Yr Amort_for deferral_102809_16.07E Wild Horse Wind Expansionwrkingfile 3" xfId="2419"/>
    <cellStyle name="_Chelan Debt Forecast 12.19.05_(C) WHE Proforma with ITC cash grant 10 Yr Amort_for deferral_102809_16.07E Wild Horse Wind Expansionwrkingfile SF" xfId="485"/>
    <cellStyle name="_Chelan Debt Forecast 12.19.05_(C) WHE Proforma with ITC cash grant 10 Yr Amort_for deferral_102809_16.07E Wild Horse Wind Expansionwrkingfile SF 2" xfId="2420"/>
    <cellStyle name="_Chelan Debt Forecast 12.19.05_(C) WHE Proforma with ITC cash grant 10 Yr Amort_for deferral_102809_16.07E Wild Horse Wind Expansionwrkingfile SF 2 2" xfId="2421"/>
    <cellStyle name="_Chelan Debt Forecast 12.19.05_(C) WHE Proforma with ITC cash grant 10 Yr Amort_for deferral_102809_16.07E Wild Horse Wind Expansionwrkingfile SF 3" xfId="2422"/>
    <cellStyle name="_Chelan Debt Forecast 12.19.05_(C) WHE Proforma with ITC cash grant 10 Yr Amort_for deferral_102809_16.07E Wild Horse Wind Expansionwrkingfile SF_DEM-WP(C) ENERG10C--ctn Mid-C_042010 2010GRC" xfId="8510"/>
    <cellStyle name="_Chelan Debt Forecast 12.19.05_(C) WHE Proforma with ITC cash grant 10 Yr Amort_for deferral_102809_16.07E Wild Horse Wind Expansionwrkingfile_DEM-WP(C) ENERG10C--ctn Mid-C_042010 2010GRC" xfId="8511"/>
    <cellStyle name="_Chelan Debt Forecast 12.19.05_(C) WHE Proforma with ITC cash grant 10 Yr Amort_for deferral_102809_16.37E Wild Horse Expansion DeferralRevwrkingfile SF" xfId="486"/>
    <cellStyle name="_Chelan Debt Forecast 12.19.05_(C) WHE Proforma with ITC cash grant 10 Yr Amort_for deferral_102809_16.37E Wild Horse Expansion DeferralRevwrkingfile SF 2" xfId="2423"/>
    <cellStyle name="_Chelan Debt Forecast 12.19.05_(C) WHE Proforma with ITC cash grant 10 Yr Amort_for deferral_102809_16.37E Wild Horse Expansion DeferralRevwrkingfile SF 2 2" xfId="2424"/>
    <cellStyle name="_Chelan Debt Forecast 12.19.05_(C) WHE Proforma with ITC cash grant 10 Yr Amort_for deferral_102809_16.37E Wild Horse Expansion DeferralRevwrkingfile SF 3" xfId="2425"/>
    <cellStyle name="_Chelan Debt Forecast 12.19.05_(C) WHE Proforma with ITC cash grant 10 Yr Amort_for deferral_102809_16.37E Wild Horse Expansion DeferralRevwrkingfile SF_DEM-WP(C) ENERG10C--ctn Mid-C_042010 2010GRC" xfId="8512"/>
    <cellStyle name="_Chelan Debt Forecast 12.19.05_(C) WHE Proforma with ITC cash grant 10 Yr Amort_for deferral_102809_DEM-WP(C) ENERG10C--ctn Mid-C_042010 2010GRC" xfId="8513"/>
    <cellStyle name="_Chelan Debt Forecast 12.19.05_(C) WHE Proforma with ITC cash grant 10 Yr Amort_for rebuttal_120709" xfId="487"/>
    <cellStyle name="_Chelan Debt Forecast 12.19.05_(C) WHE Proforma with ITC cash grant 10 Yr Amort_for rebuttal_120709 2" xfId="2426"/>
    <cellStyle name="_Chelan Debt Forecast 12.19.05_(C) WHE Proforma with ITC cash grant 10 Yr Amort_for rebuttal_120709 2 2" xfId="2427"/>
    <cellStyle name="_Chelan Debt Forecast 12.19.05_(C) WHE Proforma with ITC cash grant 10 Yr Amort_for rebuttal_120709 3" xfId="2428"/>
    <cellStyle name="_Chelan Debt Forecast 12.19.05_(C) WHE Proforma with ITC cash grant 10 Yr Amort_for rebuttal_120709_DEM-WP(C) ENERG10C--ctn Mid-C_042010 2010GRC" xfId="8514"/>
    <cellStyle name="_Chelan Debt Forecast 12.19.05_04.07E Wild Horse Wind Expansion" xfId="488"/>
    <cellStyle name="_Chelan Debt Forecast 12.19.05_04.07E Wild Horse Wind Expansion 2" xfId="2429"/>
    <cellStyle name="_Chelan Debt Forecast 12.19.05_04.07E Wild Horse Wind Expansion 2 2" xfId="2430"/>
    <cellStyle name="_Chelan Debt Forecast 12.19.05_04.07E Wild Horse Wind Expansion 3" xfId="2431"/>
    <cellStyle name="_Chelan Debt Forecast 12.19.05_04.07E Wild Horse Wind Expansion_16.07E Wild Horse Wind Expansionwrkingfile" xfId="489"/>
    <cellStyle name="_Chelan Debt Forecast 12.19.05_04.07E Wild Horse Wind Expansion_16.07E Wild Horse Wind Expansionwrkingfile 2" xfId="2432"/>
    <cellStyle name="_Chelan Debt Forecast 12.19.05_04.07E Wild Horse Wind Expansion_16.07E Wild Horse Wind Expansionwrkingfile 2 2" xfId="2433"/>
    <cellStyle name="_Chelan Debt Forecast 12.19.05_04.07E Wild Horse Wind Expansion_16.07E Wild Horse Wind Expansionwrkingfile 3" xfId="2434"/>
    <cellStyle name="_Chelan Debt Forecast 12.19.05_04.07E Wild Horse Wind Expansion_16.07E Wild Horse Wind Expansionwrkingfile SF" xfId="490"/>
    <cellStyle name="_Chelan Debt Forecast 12.19.05_04.07E Wild Horse Wind Expansion_16.07E Wild Horse Wind Expansionwrkingfile SF 2" xfId="2435"/>
    <cellStyle name="_Chelan Debt Forecast 12.19.05_04.07E Wild Horse Wind Expansion_16.07E Wild Horse Wind Expansionwrkingfile SF 2 2" xfId="2436"/>
    <cellStyle name="_Chelan Debt Forecast 12.19.05_04.07E Wild Horse Wind Expansion_16.07E Wild Horse Wind Expansionwrkingfile SF 3" xfId="2437"/>
    <cellStyle name="_Chelan Debt Forecast 12.19.05_04.07E Wild Horse Wind Expansion_16.07E Wild Horse Wind Expansionwrkingfile SF_DEM-WP(C) ENERG10C--ctn Mid-C_042010 2010GRC" xfId="8515"/>
    <cellStyle name="_Chelan Debt Forecast 12.19.05_04.07E Wild Horse Wind Expansion_16.07E Wild Horse Wind Expansionwrkingfile_DEM-WP(C) ENERG10C--ctn Mid-C_042010 2010GRC" xfId="8516"/>
    <cellStyle name="_Chelan Debt Forecast 12.19.05_04.07E Wild Horse Wind Expansion_16.37E Wild Horse Expansion DeferralRevwrkingfile SF" xfId="491"/>
    <cellStyle name="_Chelan Debt Forecast 12.19.05_04.07E Wild Horse Wind Expansion_16.37E Wild Horse Expansion DeferralRevwrkingfile SF 2" xfId="2438"/>
    <cellStyle name="_Chelan Debt Forecast 12.19.05_04.07E Wild Horse Wind Expansion_16.37E Wild Horse Expansion DeferralRevwrkingfile SF 2 2" xfId="2439"/>
    <cellStyle name="_Chelan Debt Forecast 12.19.05_04.07E Wild Horse Wind Expansion_16.37E Wild Horse Expansion DeferralRevwrkingfile SF 3" xfId="2440"/>
    <cellStyle name="_Chelan Debt Forecast 12.19.05_04.07E Wild Horse Wind Expansion_16.37E Wild Horse Expansion DeferralRevwrkingfile SF_DEM-WP(C) ENERG10C--ctn Mid-C_042010 2010GRC" xfId="8517"/>
    <cellStyle name="_Chelan Debt Forecast 12.19.05_04.07E Wild Horse Wind Expansion_DEM-WP(C) ENERG10C--ctn Mid-C_042010 2010GRC" xfId="8518"/>
    <cellStyle name="_Chelan Debt Forecast 12.19.05_16.07E Wild Horse Wind Expansionwrkingfile" xfId="492"/>
    <cellStyle name="_Chelan Debt Forecast 12.19.05_16.07E Wild Horse Wind Expansionwrkingfile 2" xfId="2441"/>
    <cellStyle name="_Chelan Debt Forecast 12.19.05_16.07E Wild Horse Wind Expansionwrkingfile 2 2" xfId="2442"/>
    <cellStyle name="_Chelan Debt Forecast 12.19.05_16.07E Wild Horse Wind Expansionwrkingfile 3" xfId="2443"/>
    <cellStyle name="_Chelan Debt Forecast 12.19.05_16.07E Wild Horse Wind Expansionwrkingfile SF" xfId="493"/>
    <cellStyle name="_Chelan Debt Forecast 12.19.05_16.07E Wild Horse Wind Expansionwrkingfile SF 2" xfId="2444"/>
    <cellStyle name="_Chelan Debt Forecast 12.19.05_16.07E Wild Horse Wind Expansionwrkingfile SF 2 2" xfId="2445"/>
    <cellStyle name="_Chelan Debt Forecast 12.19.05_16.07E Wild Horse Wind Expansionwrkingfile SF 3" xfId="2446"/>
    <cellStyle name="_Chelan Debt Forecast 12.19.05_16.07E Wild Horse Wind Expansionwrkingfile SF_DEM-WP(C) ENERG10C--ctn Mid-C_042010 2010GRC" xfId="8519"/>
    <cellStyle name="_Chelan Debt Forecast 12.19.05_16.07E Wild Horse Wind Expansionwrkingfile_DEM-WP(C) ENERG10C--ctn Mid-C_042010 2010GRC" xfId="8520"/>
    <cellStyle name="_Chelan Debt Forecast 12.19.05_16.37E Wild Horse Expansion DeferralRevwrkingfile SF" xfId="494"/>
    <cellStyle name="_Chelan Debt Forecast 12.19.05_16.37E Wild Horse Expansion DeferralRevwrkingfile SF 2" xfId="2447"/>
    <cellStyle name="_Chelan Debt Forecast 12.19.05_16.37E Wild Horse Expansion DeferralRevwrkingfile SF 2 2" xfId="2448"/>
    <cellStyle name="_Chelan Debt Forecast 12.19.05_16.37E Wild Horse Expansion DeferralRevwrkingfile SF 3" xfId="2449"/>
    <cellStyle name="_Chelan Debt Forecast 12.19.05_16.37E Wild Horse Expansion DeferralRevwrkingfile SF_DEM-WP(C) ENERG10C--ctn Mid-C_042010 2010GRC" xfId="8521"/>
    <cellStyle name="_Chelan Debt Forecast 12.19.05_2009 Compliance Filing PCA Exhibits for GRC" xfId="8522"/>
    <cellStyle name="_Chelan Debt Forecast 12.19.05_2009 GRC Compl Filing - Exhibit D" xfId="2450"/>
    <cellStyle name="_Chelan Debt Forecast 12.19.05_2009 GRC Compl Filing - Exhibit D 2" xfId="2451"/>
    <cellStyle name="_Chelan Debt Forecast 12.19.05_2009 GRC Compl Filing - Exhibit D_DEM-WP(C) ENERG10C--ctn Mid-C_042010 2010GRC" xfId="8523"/>
    <cellStyle name="_Chelan Debt Forecast 12.19.05_3.01 Income Statement" xfId="12"/>
    <cellStyle name="_Chelan Debt Forecast 12.19.05_4 31 Regulatory Assets and Liabilities  7 06- Exhibit D" xfId="495"/>
    <cellStyle name="_Chelan Debt Forecast 12.19.05_4 31 Regulatory Assets and Liabilities  7 06- Exhibit D 2" xfId="2452"/>
    <cellStyle name="_Chelan Debt Forecast 12.19.05_4 31 Regulatory Assets and Liabilities  7 06- Exhibit D 2 2" xfId="2453"/>
    <cellStyle name="_Chelan Debt Forecast 12.19.05_4 31 Regulatory Assets and Liabilities  7 06- Exhibit D 3" xfId="2454"/>
    <cellStyle name="_Chelan Debt Forecast 12.19.05_4 31 Regulatory Assets and Liabilities  7 06- Exhibit D_DEM-WP(C) ENERG10C--ctn Mid-C_042010 2010GRC" xfId="8524"/>
    <cellStyle name="_Chelan Debt Forecast 12.19.05_4 31 Regulatory Assets and Liabilities  7 06- Exhibit D_NIM Summary" xfId="2455"/>
    <cellStyle name="_Chelan Debt Forecast 12.19.05_4 31 Regulatory Assets and Liabilities  7 06- Exhibit D_NIM Summary 2" xfId="2456"/>
    <cellStyle name="_Chelan Debt Forecast 12.19.05_4 31 Regulatory Assets and Liabilities  7 06- Exhibit D_NIM Summary_DEM-WP(C) ENERG10C--ctn Mid-C_042010 2010GRC" xfId="8525"/>
    <cellStyle name="_Chelan Debt Forecast 12.19.05_4 31 Regulatory Assets and Liabilities  7 06- Exhibit D_NIM+O&amp;M" xfId="8526"/>
    <cellStyle name="_Chelan Debt Forecast 12.19.05_4 31 Regulatory Assets and Liabilities  7 06- Exhibit D_NIM+O&amp;M Monthly" xfId="8527"/>
    <cellStyle name="_Chelan Debt Forecast 12.19.05_4 31E Reg Asset  Liab and EXH D" xfId="8528"/>
    <cellStyle name="_Chelan Debt Forecast 12.19.05_4 31E Reg Asset  Liab and EXH D _ Aug 10 Filing (2)" xfId="8529"/>
    <cellStyle name="_Chelan Debt Forecast 12.19.05_4 32 Regulatory Assets and Liabilities  7 06- Exhibit D" xfId="496"/>
    <cellStyle name="_Chelan Debt Forecast 12.19.05_4 32 Regulatory Assets and Liabilities  7 06- Exhibit D 2" xfId="2457"/>
    <cellStyle name="_Chelan Debt Forecast 12.19.05_4 32 Regulatory Assets and Liabilities  7 06- Exhibit D 2 2" xfId="2458"/>
    <cellStyle name="_Chelan Debt Forecast 12.19.05_4 32 Regulatory Assets and Liabilities  7 06- Exhibit D 3" xfId="2459"/>
    <cellStyle name="_Chelan Debt Forecast 12.19.05_4 32 Regulatory Assets and Liabilities  7 06- Exhibit D_DEM-WP(C) ENERG10C--ctn Mid-C_042010 2010GRC" xfId="8530"/>
    <cellStyle name="_Chelan Debt Forecast 12.19.05_4 32 Regulatory Assets and Liabilities  7 06- Exhibit D_NIM Summary" xfId="2460"/>
    <cellStyle name="_Chelan Debt Forecast 12.19.05_4 32 Regulatory Assets and Liabilities  7 06- Exhibit D_NIM Summary 2" xfId="2461"/>
    <cellStyle name="_Chelan Debt Forecast 12.19.05_4 32 Regulatory Assets and Liabilities  7 06- Exhibit D_NIM Summary_DEM-WP(C) ENERG10C--ctn Mid-C_042010 2010GRC" xfId="8531"/>
    <cellStyle name="_Chelan Debt Forecast 12.19.05_4 32 Regulatory Assets and Liabilities  7 06- Exhibit D_NIM+O&amp;M" xfId="8532"/>
    <cellStyle name="_Chelan Debt Forecast 12.19.05_4 32 Regulatory Assets and Liabilities  7 06- Exhibit D_NIM+O&amp;M Monthly" xfId="8533"/>
    <cellStyle name="_Chelan Debt Forecast 12.19.05_ACCOUNTS" xfId="8534"/>
    <cellStyle name="_Chelan Debt Forecast 12.19.05_AURORA Total New" xfId="2462"/>
    <cellStyle name="_Chelan Debt Forecast 12.19.05_AURORA Total New 2" xfId="2463"/>
    <cellStyle name="_Chelan Debt Forecast 12.19.05_Book2" xfId="497"/>
    <cellStyle name="_Chelan Debt Forecast 12.19.05_Book2 2" xfId="2464"/>
    <cellStyle name="_Chelan Debt Forecast 12.19.05_Book2 2 2" xfId="2465"/>
    <cellStyle name="_Chelan Debt Forecast 12.19.05_Book2 3" xfId="2466"/>
    <cellStyle name="_Chelan Debt Forecast 12.19.05_Book2_Adj Bench DR 3 for Initial Briefs (Electric)" xfId="498"/>
    <cellStyle name="_Chelan Debt Forecast 12.19.05_Book2_Adj Bench DR 3 for Initial Briefs (Electric) 2" xfId="2467"/>
    <cellStyle name="_Chelan Debt Forecast 12.19.05_Book2_Adj Bench DR 3 for Initial Briefs (Electric) 2 2" xfId="2468"/>
    <cellStyle name="_Chelan Debt Forecast 12.19.05_Book2_Adj Bench DR 3 for Initial Briefs (Electric) 3" xfId="2469"/>
    <cellStyle name="_Chelan Debt Forecast 12.19.05_Book2_Adj Bench DR 3 for Initial Briefs (Electric)_DEM-WP(C) ENERG10C--ctn Mid-C_042010 2010GRC" xfId="8535"/>
    <cellStyle name="_Chelan Debt Forecast 12.19.05_Book2_DEM-WP(C) ENERG10C--ctn Mid-C_042010 2010GRC" xfId="8536"/>
    <cellStyle name="_Chelan Debt Forecast 12.19.05_Book2_Electric Rev Req Model (2009 GRC) Rebuttal" xfId="499"/>
    <cellStyle name="_Chelan Debt Forecast 12.19.05_Book2_Electric Rev Req Model (2009 GRC) Rebuttal 2" xfId="2470"/>
    <cellStyle name="_Chelan Debt Forecast 12.19.05_Book2_Electric Rev Req Model (2009 GRC) Rebuttal 2 2" xfId="2471"/>
    <cellStyle name="_Chelan Debt Forecast 12.19.05_Book2_Electric Rev Req Model (2009 GRC) Rebuttal 3" xfId="2472"/>
    <cellStyle name="_Chelan Debt Forecast 12.19.05_Book2_Electric Rev Req Model (2009 GRC) Rebuttal REmoval of New  WH Solar AdjustMI" xfId="500"/>
    <cellStyle name="_Chelan Debt Forecast 12.19.05_Book2_Electric Rev Req Model (2009 GRC) Rebuttal REmoval of New  WH Solar AdjustMI 2" xfId="2473"/>
    <cellStyle name="_Chelan Debt Forecast 12.19.05_Book2_Electric Rev Req Model (2009 GRC) Rebuttal REmoval of New  WH Solar AdjustMI 2 2" xfId="2474"/>
    <cellStyle name="_Chelan Debt Forecast 12.19.05_Book2_Electric Rev Req Model (2009 GRC) Rebuttal REmoval of New  WH Solar AdjustMI 3" xfId="2475"/>
    <cellStyle name="_Chelan Debt Forecast 12.19.05_Book2_Electric Rev Req Model (2009 GRC) Rebuttal REmoval of New  WH Solar AdjustMI_DEM-WP(C) ENERG10C--ctn Mid-C_042010 2010GRC" xfId="8537"/>
    <cellStyle name="_Chelan Debt Forecast 12.19.05_Book2_Electric Rev Req Model (2009 GRC) Revised 01-18-2010" xfId="501"/>
    <cellStyle name="_Chelan Debt Forecast 12.19.05_Book2_Electric Rev Req Model (2009 GRC) Revised 01-18-2010 2" xfId="2476"/>
    <cellStyle name="_Chelan Debt Forecast 12.19.05_Book2_Electric Rev Req Model (2009 GRC) Revised 01-18-2010 2 2" xfId="2477"/>
    <cellStyle name="_Chelan Debt Forecast 12.19.05_Book2_Electric Rev Req Model (2009 GRC) Revised 01-18-2010 3" xfId="2478"/>
    <cellStyle name="_Chelan Debt Forecast 12.19.05_Book2_Electric Rev Req Model (2009 GRC) Revised 01-18-2010_DEM-WP(C) ENERG10C--ctn Mid-C_042010 2010GRC" xfId="8538"/>
    <cellStyle name="_Chelan Debt Forecast 12.19.05_Book2_Final Order Electric EXHIBIT A-1" xfId="502"/>
    <cellStyle name="_Chelan Debt Forecast 12.19.05_Book2_Final Order Electric EXHIBIT A-1 2" xfId="2479"/>
    <cellStyle name="_Chelan Debt Forecast 12.19.05_Book2_Final Order Electric EXHIBIT A-1 2 2" xfId="2480"/>
    <cellStyle name="_Chelan Debt Forecast 12.19.05_Book2_Final Order Electric EXHIBIT A-1 3" xfId="2481"/>
    <cellStyle name="_Chelan Debt Forecast 12.19.05_Book4" xfId="503"/>
    <cellStyle name="_Chelan Debt Forecast 12.19.05_Book4 2" xfId="2482"/>
    <cellStyle name="_Chelan Debt Forecast 12.19.05_Book4 2 2" xfId="2483"/>
    <cellStyle name="_Chelan Debt Forecast 12.19.05_Book4 3" xfId="2484"/>
    <cellStyle name="_Chelan Debt Forecast 12.19.05_Book4_DEM-WP(C) ENERG10C--ctn Mid-C_042010 2010GRC" xfId="8539"/>
    <cellStyle name="_Chelan Debt Forecast 12.19.05_Book9" xfId="504"/>
    <cellStyle name="_Chelan Debt Forecast 12.19.05_Book9 2" xfId="2485"/>
    <cellStyle name="_Chelan Debt Forecast 12.19.05_Book9 2 2" xfId="2486"/>
    <cellStyle name="_Chelan Debt Forecast 12.19.05_Book9 3" xfId="2487"/>
    <cellStyle name="_Chelan Debt Forecast 12.19.05_Book9_DEM-WP(C) ENERG10C--ctn Mid-C_042010 2010GRC" xfId="8540"/>
    <cellStyle name="_Chelan Debt Forecast 12.19.05_Check the Interest Calculation" xfId="8541"/>
    <cellStyle name="_Chelan Debt Forecast 12.19.05_Check the Interest Calculation_Scenario 1 REC vs PTC Offset" xfId="8542"/>
    <cellStyle name="_Chelan Debt Forecast 12.19.05_Check the Interest Calculation_Scenario 3" xfId="8543"/>
    <cellStyle name="_Chelan Debt Forecast 12.19.05_Chelan PUD Power Costs (8-10)" xfId="8544"/>
    <cellStyle name="_Chelan Debt Forecast 12.19.05_DEM-WP(C) Chelan Power Costs" xfId="8545"/>
    <cellStyle name="_Chelan Debt Forecast 12.19.05_DEM-WP(C) ENERG10C--ctn Mid-C_042010 2010GRC" xfId="8546"/>
    <cellStyle name="_Chelan Debt Forecast 12.19.05_DEM-WP(C) Gas Transport 2010GRC" xfId="8547"/>
    <cellStyle name="_Chelan Debt Forecast 12.19.05_Exhibit D fr R Gho 12-31-08" xfId="2488"/>
    <cellStyle name="_Chelan Debt Forecast 12.19.05_Exhibit D fr R Gho 12-31-08 2" xfId="2489"/>
    <cellStyle name="_Chelan Debt Forecast 12.19.05_Exhibit D fr R Gho 12-31-08 v2" xfId="2490"/>
    <cellStyle name="_Chelan Debt Forecast 12.19.05_Exhibit D fr R Gho 12-31-08 v2 2" xfId="2491"/>
    <cellStyle name="_Chelan Debt Forecast 12.19.05_Exhibit D fr R Gho 12-31-08 v2_DEM-WP(C) ENERG10C--ctn Mid-C_042010 2010GRC" xfId="8548"/>
    <cellStyle name="_Chelan Debt Forecast 12.19.05_Exhibit D fr R Gho 12-31-08 v2_NIM Summary" xfId="2492"/>
    <cellStyle name="_Chelan Debt Forecast 12.19.05_Exhibit D fr R Gho 12-31-08 v2_NIM Summary 2" xfId="2493"/>
    <cellStyle name="_Chelan Debt Forecast 12.19.05_Exhibit D fr R Gho 12-31-08 v2_NIM Summary_DEM-WP(C) ENERG10C--ctn Mid-C_042010 2010GRC" xfId="8549"/>
    <cellStyle name="_Chelan Debt Forecast 12.19.05_Exhibit D fr R Gho 12-31-08_DEM-WP(C) ENERG10C--ctn Mid-C_042010 2010GRC" xfId="8550"/>
    <cellStyle name="_Chelan Debt Forecast 12.19.05_Exhibit D fr R Gho 12-31-08_NIM Summary" xfId="2494"/>
    <cellStyle name="_Chelan Debt Forecast 12.19.05_Exhibit D fr R Gho 12-31-08_NIM Summary 2" xfId="2495"/>
    <cellStyle name="_Chelan Debt Forecast 12.19.05_Exhibit D fr R Gho 12-31-08_NIM Summary_DEM-WP(C) ENERG10C--ctn Mid-C_042010 2010GRC" xfId="8551"/>
    <cellStyle name="_Chelan Debt Forecast 12.19.05_Gas Rev Req Model (2010 GRC)" xfId="8552"/>
    <cellStyle name="_Chelan Debt Forecast 12.19.05_Hopkins Ridge Prepaid Tran - Interest Earned RY 12ME Feb  '11" xfId="2496"/>
    <cellStyle name="_Chelan Debt Forecast 12.19.05_Hopkins Ridge Prepaid Tran - Interest Earned RY 12ME Feb  '11 2" xfId="2497"/>
    <cellStyle name="_Chelan Debt Forecast 12.19.05_Hopkins Ridge Prepaid Tran - Interest Earned RY 12ME Feb  '11_DEM-WP(C) ENERG10C--ctn Mid-C_042010 2010GRC" xfId="8553"/>
    <cellStyle name="_Chelan Debt Forecast 12.19.05_Hopkins Ridge Prepaid Tran - Interest Earned RY 12ME Feb  '11_NIM Summary" xfId="2498"/>
    <cellStyle name="_Chelan Debt Forecast 12.19.05_Hopkins Ridge Prepaid Tran - Interest Earned RY 12ME Feb  '11_NIM Summary 2" xfId="2499"/>
    <cellStyle name="_Chelan Debt Forecast 12.19.05_Hopkins Ridge Prepaid Tran - Interest Earned RY 12ME Feb  '11_NIM Summary_DEM-WP(C) ENERG10C--ctn Mid-C_042010 2010GRC" xfId="8554"/>
    <cellStyle name="_Chelan Debt Forecast 12.19.05_Hopkins Ridge Prepaid Tran - Interest Earned RY 12ME Feb  '11_Transmission Workbook for May BOD" xfId="2500"/>
    <cellStyle name="_Chelan Debt Forecast 12.19.05_Hopkins Ridge Prepaid Tran - Interest Earned RY 12ME Feb  '11_Transmission Workbook for May BOD 2" xfId="2501"/>
    <cellStyle name="_Chelan Debt Forecast 12.19.05_Hopkins Ridge Prepaid Tran - Interest Earned RY 12ME Feb  '11_Transmission Workbook for May BOD_DEM-WP(C) ENERG10C--ctn Mid-C_042010 2010GRC" xfId="8555"/>
    <cellStyle name="_Chelan Debt Forecast 12.19.05_INPUTS" xfId="2502"/>
    <cellStyle name="_Chelan Debt Forecast 12.19.05_INPUTS 2" xfId="2503"/>
    <cellStyle name="_Chelan Debt Forecast 12.19.05_INPUTS 2 2" xfId="2504"/>
    <cellStyle name="_Chelan Debt Forecast 12.19.05_INPUTS 3" xfId="2505"/>
    <cellStyle name="_Chelan Debt Forecast 12.19.05_LSRWEP LGIA like Acctg Petition Aug 2010" xfId="8556"/>
    <cellStyle name="_Chelan Debt Forecast 12.19.05_NIM Summary" xfId="2506"/>
    <cellStyle name="_Chelan Debt Forecast 12.19.05_NIM Summary 09GRC" xfId="2507"/>
    <cellStyle name="_Chelan Debt Forecast 12.19.05_NIM Summary 09GRC 2" xfId="2508"/>
    <cellStyle name="_Chelan Debt Forecast 12.19.05_NIM Summary 09GRC_DEM-WP(C) ENERG10C--ctn Mid-C_042010 2010GRC" xfId="8557"/>
    <cellStyle name="_Chelan Debt Forecast 12.19.05_NIM Summary 2" xfId="2509"/>
    <cellStyle name="_Chelan Debt Forecast 12.19.05_NIM Summary 3" xfId="2510"/>
    <cellStyle name="_Chelan Debt Forecast 12.19.05_NIM Summary 4" xfId="2511"/>
    <cellStyle name="_Chelan Debt Forecast 12.19.05_NIM Summary 5" xfId="2512"/>
    <cellStyle name="_Chelan Debt Forecast 12.19.05_NIM Summary 6" xfId="2513"/>
    <cellStyle name="_Chelan Debt Forecast 12.19.05_NIM Summary 7" xfId="2514"/>
    <cellStyle name="_Chelan Debt Forecast 12.19.05_NIM Summary 8" xfId="2515"/>
    <cellStyle name="_Chelan Debt Forecast 12.19.05_NIM Summary 9" xfId="2516"/>
    <cellStyle name="_Chelan Debt Forecast 12.19.05_NIM Summary_DEM-WP(C) ENERG10C--ctn Mid-C_042010 2010GRC" xfId="8558"/>
    <cellStyle name="_Chelan Debt Forecast 12.19.05_NIM+O&amp;M" xfId="8559"/>
    <cellStyle name="_Chelan Debt Forecast 12.19.05_NIM+O&amp;M 2" xfId="8560"/>
    <cellStyle name="_Chelan Debt Forecast 12.19.05_NIM+O&amp;M Monthly" xfId="8561"/>
    <cellStyle name="_Chelan Debt Forecast 12.19.05_NIM+O&amp;M Monthly 2" xfId="8562"/>
    <cellStyle name="_Chelan Debt Forecast 12.19.05_PCA 10 -  Exhibit D from A Kellogg Jan 2011" xfId="8563"/>
    <cellStyle name="_Chelan Debt Forecast 12.19.05_PCA 10 -  Exhibit D from A Kellogg July 2011" xfId="8564"/>
    <cellStyle name="_Chelan Debt Forecast 12.19.05_PCA 10 -  Exhibit D from S Free Rcv'd 12-11" xfId="8565"/>
    <cellStyle name="_Chelan Debt Forecast 12.19.05_PCA 7 - Exhibit D update 11_30_08 (2)" xfId="2517"/>
    <cellStyle name="_Chelan Debt Forecast 12.19.05_PCA 7 - Exhibit D update 11_30_08 (2) 2" xfId="2518"/>
    <cellStyle name="_Chelan Debt Forecast 12.19.05_PCA 7 - Exhibit D update 11_30_08 (2) 2 2" xfId="2519"/>
    <cellStyle name="_Chelan Debt Forecast 12.19.05_PCA 7 - Exhibit D update 11_30_08 (2) 3" xfId="2520"/>
    <cellStyle name="_Chelan Debt Forecast 12.19.05_PCA 7 - Exhibit D update 11_30_08 (2)_DEM-WP(C) ENERG10C--ctn Mid-C_042010 2010GRC" xfId="8566"/>
    <cellStyle name="_Chelan Debt Forecast 12.19.05_PCA 7 - Exhibit D update 11_30_08 (2)_NIM Summary" xfId="2521"/>
    <cellStyle name="_Chelan Debt Forecast 12.19.05_PCA 7 - Exhibit D update 11_30_08 (2)_NIM Summary 2" xfId="2522"/>
    <cellStyle name="_Chelan Debt Forecast 12.19.05_PCA 7 - Exhibit D update 11_30_08 (2)_NIM Summary_DEM-WP(C) ENERG10C--ctn Mid-C_042010 2010GRC" xfId="8567"/>
    <cellStyle name="_Chelan Debt Forecast 12.19.05_PCA 8 - Exhibit D update 12_31_09" xfId="8568"/>
    <cellStyle name="_Chelan Debt Forecast 12.19.05_PCA 9 -  Exhibit D April 2010" xfId="8569"/>
    <cellStyle name="_Chelan Debt Forecast 12.19.05_PCA 9 -  Exhibit D April 2010 (3)" xfId="2523"/>
    <cellStyle name="_Chelan Debt Forecast 12.19.05_PCA 9 -  Exhibit D April 2010 (3) 2" xfId="2524"/>
    <cellStyle name="_Chelan Debt Forecast 12.19.05_PCA 9 -  Exhibit D April 2010 (3)_DEM-WP(C) ENERG10C--ctn Mid-C_042010 2010GRC" xfId="8570"/>
    <cellStyle name="_Chelan Debt Forecast 12.19.05_PCA 9 -  Exhibit D Feb 2010" xfId="8571"/>
    <cellStyle name="_Chelan Debt Forecast 12.19.05_PCA 9 -  Exhibit D Feb 2010 v2" xfId="8572"/>
    <cellStyle name="_Chelan Debt Forecast 12.19.05_PCA 9 -  Exhibit D Feb 2010 WF" xfId="8573"/>
    <cellStyle name="_Chelan Debt Forecast 12.19.05_PCA 9 -  Exhibit D Jan 2010" xfId="8574"/>
    <cellStyle name="_Chelan Debt Forecast 12.19.05_PCA 9 -  Exhibit D March 2010 (2)" xfId="8575"/>
    <cellStyle name="_Chelan Debt Forecast 12.19.05_PCA 9 -  Exhibit D Nov 2010" xfId="8576"/>
    <cellStyle name="_Chelan Debt Forecast 12.19.05_PCA 9 - Exhibit D at August 2010" xfId="8577"/>
    <cellStyle name="_Chelan Debt Forecast 12.19.05_PCA 9 - Exhibit D June 2010 GRC" xfId="8578"/>
    <cellStyle name="_Chelan Debt Forecast 12.19.05_Power Costs - Comparison bx Rbtl-Staff-Jt-PC" xfId="505"/>
    <cellStyle name="_Chelan Debt Forecast 12.19.05_Power Costs - Comparison bx Rbtl-Staff-Jt-PC 2" xfId="2525"/>
    <cellStyle name="_Chelan Debt Forecast 12.19.05_Power Costs - Comparison bx Rbtl-Staff-Jt-PC 2 2" xfId="2526"/>
    <cellStyle name="_Chelan Debt Forecast 12.19.05_Power Costs - Comparison bx Rbtl-Staff-Jt-PC 3" xfId="2527"/>
    <cellStyle name="_Chelan Debt Forecast 12.19.05_Power Costs - Comparison bx Rbtl-Staff-Jt-PC_Adj Bench DR 3 for Initial Briefs (Electric)" xfId="506"/>
    <cellStyle name="_Chelan Debt Forecast 12.19.05_Power Costs - Comparison bx Rbtl-Staff-Jt-PC_Adj Bench DR 3 for Initial Briefs (Electric) 2" xfId="2528"/>
    <cellStyle name="_Chelan Debt Forecast 12.19.05_Power Costs - Comparison bx Rbtl-Staff-Jt-PC_Adj Bench DR 3 for Initial Briefs (Electric) 2 2" xfId="2529"/>
    <cellStyle name="_Chelan Debt Forecast 12.19.05_Power Costs - Comparison bx Rbtl-Staff-Jt-PC_Adj Bench DR 3 for Initial Briefs (Electric) 3" xfId="2530"/>
    <cellStyle name="_Chelan Debt Forecast 12.19.05_Power Costs - Comparison bx Rbtl-Staff-Jt-PC_Adj Bench DR 3 for Initial Briefs (Electric)_DEM-WP(C) ENERG10C--ctn Mid-C_042010 2010GRC" xfId="8579"/>
    <cellStyle name="_Chelan Debt Forecast 12.19.05_Power Costs - Comparison bx Rbtl-Staff-Jt-PC_DEM-WP(C) ENERG10C--ctn Mid-C_042010 2010GRC" xfId="8580"/>
    <cellStyle name="_Chelan Debt Forecast 12.19.05_Power Costs - Comparison bx Rbtl-Staff-Jt-PC_Electric Rev Req Model (2009 GRC) Rebuttal" xfId="507"/>
    <cellStyle name="_Chelan Debt Forecast 12.19.05_Power Costs - Comparison bx Rbtl-Staff-Jt-PC_Electric Rev Req Model (2009 GRC) Rebuttal 2" xfId="2531"/>
    <cellStyle name="_Chelan Debt Forecast 12.19.05_Power Costs - Comparison bx Rbtl-Staff-Jt-PC_Electric Rev Req Model (2009 GRC) Rebuttal 2 2" xfId="2532"/>
    <cellStyle name="_Chelan Debt Forecast 12.19.05_Power Costs - Comparison bx Rbtl-Staff-Jt-PC_Electric Rev Req Model (2009 GRC) Rebuttal 3" xfId="2533"/>
    <cellStyle name="_Chelan Debt Forecast 12.19.05_Power Costs - Comparison bx Rbtl-Staff-Jt-PC_Electric Rev Req Model (2009 GRC) Rebuttal REmoval of New  WH Solar AdjustMI" xfId="508"/>
    <cellStyle name="_Chelan Debt Forecast 12.19.05_Power Costs - Comparison bx Rbtl-Staff-Jt-PC_Electric Rev Req Model (2009 GRC) Rebuttal REmoval of New  WH Solar AdjustMI 2" xfId="2534"/>
    <cellStyle name="_Chelan Debt Forecast 12.19.05_Power Costs - Comparison bx Rbtl-Staff-Jt-PC_Electric Rev Req Model (2009 GRC) Rebuttal REmoval of New  WH Solar AdjustMI 2 2" xfId="2535"/>
    <cellStyle name="_Chelan Debt Forecast 12.19.05_Power Costs - Comparison bx Rbtl-Staff-Jt-PC_Electric Rev Req Model (2009 GRC) Rebuttal REmoval of New  WH Solar AdjustMI 3" xfId="2536"/>
    <cellStyle name="_Chelan Debt Forecast 12.19.05_Power Costs - Comparison bx Rbtl-Staff-Jt-PC_Electric Rev Req Model (2009 GRC) Rebuttal REmoval of New  WH Solar AdjustMI_DEM-WP(C) ENERG10C--ctn Mid-C_042010 2010GRC" xfId="8581"/>
    <cellStyle name="_Chelan Debt Forecast 12.19.05_Power Costs - Comparison bx Rbtl-Staff-Jt-PC_Electric Rev Req Model (2009 GRC) Revised 01-18-2010" xfId="509"/>
    <cellStyle name="_Chelan Debt Forecast 12.19.05_Power Costs - Comparison bx Rbtl-Staff-Jt-PC_Electric Rev Req Model (2009 GRC) Revised 01-18-2010 2" xfId="2537"/>
    <cellStyle name="_Chelan Debt Forecast 12.19.05_Power Costs - Comparison bx Rbtl-Staff-Jt-PC_Electric Rev Req Model (2009 GRC) Revised 01-18-2010 2 2" xfId="2538"/>
    <cellStyle name="_Chelan Debt Forecast 12.19.05_Power Costs - Comparison bx Rbtl-Staff-Jt-PC_Electric Rev Req Model (2009 GRC) Revised 01-18-2010 3" xfId="2539"/>
    <cellStyle name="_Chelan Debt Forecast 12.19.05_Power Costs - Comparison bx Rbtl-Staff-Jt-PC_Electric Rev Req Model (2009 GRC) Revised 01-18-2010_DEM-WP(C) ENERG10C--ctn Mid-C_042010 2010GRC" xfId="8582"/>
    <cellStyle name="_Chelan Debt Forecast 12.19.05_Power Costs - Comparison bx Rbtl-Staff-Jt-PC_Final Order Electric EXHIBIT A-1" xfId="510"/>
    <cellStyle name="_Chelan Debt Forecast 12.19.05_Power Costs - Comparison bx Rbtl-Staff-Jt-PC_Final Order Electric EXHIBIT A-1 2" xfId="2540"/>
    <cellStyle name="_Chelan Debt Forecast 12.19.05_Power Costs - Comparison bx Rbtl-Staff-Jt-PC_Final Order Electric EXHIBIT A-1 2 2" xfId="2541"/>
    <cellStyle name="_Chelan Debt Forecast 12.19.05_Power Costs - Comparison bx Rbtl-Staff-Jt-PC_Final Order Electric EXHIBIT A-1 3" xfId="2542"/>
    <cellStyle name="_Chelan Debt Forecast 12.19.05_Production Adj 4.37" xfId="2543"/>
    <cellStyle name="_Chelan Debt Forecast 12.19.05_Production Adj 4.37 2" xfId="2544"/>
    <cellStyle name="_Chelan Debt Forecast 12.19.05_Production Adj 4.37 2 2" xfId="2545"/>
    <cellStyle name="_Chelan Debt Forecast 12.19.05_Production Adj 4.37 3" xfId="2546"/>
    <cellStyle name="_Chelan Debt Forecast 12.19.05_Purchased Power Adj 4.03" xfId="2547"/>
    <cellStyle name="_Chelan Debt Forecast 12.19.05_Purchased Power Adj 4.03 2" xfId="2548"/>
    <cellStyle name="_Chelan Debt Forecast 12.19.05_Purchased Power Adj 4.03 2 2" xfId="2549"/>
    <cellStyle name="_Chelan Debt Forecast 12.19.05_Purchased Power Adj 4.03 3" xfId="2550"/>
    <cellStyle name="_Chelan Debt Forecast 12.19.05_Rebuttal Power Costs" xfId="511"/>
    <cellStyle name="_Chelan Debt Forecast 12.19.05_Rebuttal Power Costs 2" xfId="2551"/>
    <cellStyle name="_Chelan Debt Forecast 12.19.05_Rebuttal Power Costs 2 2" xfId="2552"/>
    <cellStyle name="_Chelan Debt Forecast 12.19.05_Rebuttal Power Costs 3" xfId="2553"/>
    <cellStyle name="_Chelan Debt Forecast 12.19.05_Rebuttal Power Costs_Adj Bench DR 3 for Initial Briefs (Electric)" xfId="512"/>
    <cellStyle name="_Chelan Debt Forecast 12.19.05_Rebuttal Power Costs_Adj Bench DR 3 for Initial Briefs (Electric) 2" xfId="2554"/>
    <cellStyle name="_Chelan Debt Forecast 12.19.05_Rebuttal Power Costs_Adj Bench DR 3 for Initial Briefs (Electric) 2 2" xfId="2555"/>
    <cellStyle name="_Chelan Debt Forecast 12.19.05_Rebuttal Power Costs_Adj Bench DR 3 for Initial Briefs (Electric) 3" xfId="2556"/>
    <cellStyle name="_Chelan Debt Forecast 12.19.05_Rebuttal Power Costs_Adj Bench DR 3 for Initial Briefs (Electric)_DEM-WP(C) ENERG10C--ctn Mid-C_042010 2010GRC" xfId="8583"/>
    <cellStyle name="_Chelan Debt Forecast 12.19.05_Rebuttal Power Costs_DEM-WP(C) ENERG10C--ctn Mid-C_042010 2010GRC" xfId="8584"/>
    <cellStyle name="_Chelan Debt Forecast 12.19.05_Rebuttal Power Costs_Electric Rev Req Model (2009 GRC) Rebuttal" xfId="513"/>
    <cellStyle name="_Chelan Debt Forecast 12.19.05_Rebuttal Power Costs_Electric Rev Req Model (2009 GRC) Rebuttal 2" xfId="2557"/>
    <cellStyle name="_Chelan Debt Forecast 12.19.05_Rebuttal Power Costs_Electric Rev Req Model (2009 GRC) Rebuttal 2 2" xfId="2558"/>
    <cellStyle name="_Chelan Debt Forecast 12.19.05_Rebuttal Power Costs_Electric Rev Req Model (2009 GRC) Rebuttal 3" xfId="2559"/>
    <cellStyle name="_Chelan Debt Forecast 12.19.05_Rebuttal Power Costs_Electric Rev Req Model (2009 GRC) Rebuttal REmoval of New  WH Solar AdjustMI" xfId="514"/>
    <cellStyle name="_Chelan Debt Forecast 12.19.05_Rebuttal Power Costs_Electric Rev Req Model (2009 GRC) Rebuttal REmoval of New  WH Solar AdjustMI 2" xfId="2560"/>
    <cellStyle name="_Chelan Debt Forecast 12.19.05_Rebuttal Power Costs_Electric Rev Req Model (2009 GRC) Rebuttal REmoval of New  WH Solar AdjustMI 2 2" xfId="2561"/>
    <cellStyle name="_Chelan Debt Forecast 12.19.05_Rebuttal Power Costs_Electric Rev Req Model (2009 GRC) Rebuttal REmoval of New  WH Solar AdjustMI 3" xfId="2562"/>
    <cellStyle name="_Chelan Debt Forecast 12.19.05_Rebuttal Power Costs_Electric Rev Req Model (2009 GRC) Rebuttal REmoval of New  WH Solar AdjustMI_DEM-WP(C) ENERG10C--ctn Mid-C_042010 2010GRC" xfId="8585"/>
    <cellStyle name="_Chelan Debt Forecast 12.19.05_Rebuttal Power Costs_Electric Rev Req Model (2009 GRC) Revised 01-18-2010" xfId="515"/>
    <cellStyle name="_Chelan Debt Forecast 12.19.05_Rebuttal Power Costs_Electric Rev Req Model (2009 GRC) Revised 01-18-2010 2" xfId="2563"/>
    <cellStyle name="_Chelan Debt Forecast 12.19.05_Rebuttal Power Costs_Electric Rev Req Model (2009 GRC) Revised 01-18-2010 2 2" xfId="2564"/>
    <cellStyle name="_Chelan Debt Forecast 12.19.05_Rebuttal Power Costs_Electric Rev Req Model (2009 GRC) Revised 01-18-2010 3" xfId="2565"/>
    <cellStyle name="_Chelan Debt Forecast 12.19.05_Rebuttal Power Costs_Electric Rev Req Model (2009 GRC) Revised 01-18-2010_DEM-WP(C) ENERG10C--ctn Mid-C_042010 2010GRC" xfId="8586"/>
    <cellStyle name="_Chelan Debt Forecast 12.19.05_Rebuttal Power Costs_Final Order Electric EXHIBIT A-1" xfId="516"/>
    <cellStyle name="_Chelan Debt Forecast 12.19.05_Rebuttal Power Costs_Final Order Electric EXHIBIT A-1 2" xfId="2566"/>
    <cellStyle name="_Chelan Debt Forecast 12.19.05_Rebuttal Power Costs_Final Order Electric EXHIBIT A-1 2 2" xfId="2567"/>
    <cellStyle name="_Chelan Debt Forecast 12.19.05_Rebuttal Power Costs_Final Order Electric EXHIBIT A-1 3" xfId="2568"/>
    <cellStyle name="_Chelan Debt Forecast 12.19.05_ROR &amp; CONV FACTOR" xfId="2569"/>
    <cellStyle name="_Chelan Debt Forecast 12.19.05_ROR &amp; CONV FACTOR 2" xfId="2570"/>
    <cellStyle name="_Chelan Debt Forecast 12.19.05_ROR &amp; CONV FACTOR 2 2" xfId="2571"/>
    <cellStyle name="_Chelan Debt Forecast 12.19.05_ROR &amp; CONV FACTOR 3" xfId="2572"/>
    <cellStyle name="_Chelan Debt Forecast 12.19.05_ROR 5.02" xfId="2573"/>
    <cellStyle name="_Chelan Debt Forecast 12.19.05_ROR 5.02 2" xfId="2574"/>
    <cellStyle name="_Chelan Debt Forecast 12.19.05_ROR 5.02 2 2" xfId="2575"/>
    <cellStyle name="_Chelan Debt Forecast 12.19.05_ROR 5.02 3" xfId="2576"/>
    <cellStyle name="_Chelan Debt Forecast 12.19.05_Transmission Workbook for May BOD" xfId="2577"/>
    <cellStyle name="_Chelan Debt Forecast 12.19.05_Transmission Workbook for May BOD 2" xfId="2578"/>
    <cellStyle name="_Chelan Debt Forecast 12.19.05_Transmission Workbook for May BOD_DEM-WP(C) ENERG10C--ctn Mid-C_042010 2010GRC" xfId="8587"/>
    <cellStyle name="_Chelan Debt Forecast 12.19.05_Wind Integration 10GRC" xfId="2579"/>
    <cellStyle name="_Chelan Debt Forecast 12.19.05_Wind Integration 10GRC 2" xfId="2580"/>
    <cellStyle name="_Chelan Debt Forecast 12.19.05_Wind Integration 10GRC_DEM-WP(C) ENERG10C--ctn Mid-C_042010 2010GRC" xfId="8588"/>
    <cellStyle name="_Colstrip FOR - GADS 1990-2009" xfId="8589"/>
    <cellStyle name="_Colstrip FOR - GADS 1990-2009 2" xfId="8590"/>
    <cellStyle name="_Colstrip FOR - GADS 1990-2009 3" xfId="8591"/>
    <cellStyle name="_x0013__Confidential Material" xfId="8592"/>
    <cellStyle name="_Copy 11-9 Sumas Proforma - Current" xfId="517"/>
    <cellStyle name="_Costs not in AURORA 06GRC" xfId="13"/>
    <cellStyle name="_Costs not in AURORA 06GRC 2" xfId="518"/>
    <cellStyle name="_Costs not in AURORA 06GRC 2 2" xfId="2581"/>
    <cellStyle name="_Costs not in AURORA 06GRC 2 2 2" xfId="2582"/>
    <cellStyle name="_Costs not in AURORA 06GRC 2 3" xfId="2583"/>
    <cellStyle name="_Costs not in AURORA 06GRC 3" xfId="2584"/>
    <cellStyle name="_Costs not in AURORA 06GRC 3 2" xfId="2585"/>
    <cellStyle name="_Costs not in AURORA 06GRC 3 2 2" xfId="2586"/>
    <cellStyle name="_Costs not in AURORA 06GRC 3 3" xfId="2587"/>
    <cellStyle name="_Costs not in AURORA 06GRC 3 3 2" xfId="2588"/>
    <cellStyle name="_Costs not in AURORA 06GRC 3 4" xfId="2589"/>
    <cellStyle name="_Costs not in AURORA 06GRC 3 4 2" xfId="2590"/>
    <cellStyle name="_Costs not in AURORA 06GRC 4" xfId="2591"/>
    <cellStyle name="_Costs not in AURORA 06GRC 4 2" xfId="2592"/>
    <cellStyle name="_Costs not in AURORA 06GRC 5" xfId="2593"/>
    <cellStyle name="_Costs not in AURORA 06GRC 6" xfId="8593"/>
    <cellStyle name="_Costs not in AURORA 06GRC 6 2" xfId="8594"/>
    <cellStyle name="_Costs not in AURORA 06GRC 7" xfId="8595"/>
    <cellStyle name="_Costs not in AURORA 06GRC 7 2" xfId="8596"/>
    <cellStyle name="_Costs not in AURORA 06GRC_04 07E Wild Horse Wind Expansion (C) (2)" xfId="519"/>
    <cellStyle name="_Costs not in AURORA 06GRC_04 07E Wild Horse Wind Expansion (C) (2) 2" xfId="2594"/>
    <cellStyle name="_Costs not in AURORA 06GRC_04 07E Wild Horse Wind Expansion (C) (2) 2 2" xfId="2595"/>
    <cellStyle name="_Costs not in AURORA 06GRC_04 07E Wild Horse Wind Expansion (C) (2) 3" xfId="2596"/>
    <cellStyle name="_Costs not in AURORA 06GRC_04 07E Wild Horse Wind Expansion (C) (2)_Adj Bench DR 3 for Initial Briefs (Electric)" xfId="520"/>
    <cellStyle name="_Costs not in AURORA 06GRC_04 07E Wild Horse Wind Expansion (C) (2)_Adj Bench DR 3 for Initial Briefs (Electric) 2" xfId="2597"/>
    <cellStyle name="_Costs not in AURORA 06GRC_04 07E Wild Horse Wind Expansion (C) (2)_Adj Bench DR 3 for Initial Briefs (Electric) 2 2" xfId="2598"/>
    <cellStyle name="_Costs not in AURORA 06GRC_04 07E Wild Horse Wind Expansion (C) (2)_Adj Bench DR 3 for Initial Briefs (Electric) 3" xfId="2599"/>
    <cellStyle name="_Costs not in AURORA 06GRC_04 07E Wild Horse Wind Expansion (C) (2)_Adj Bench DR 3 for Initial Briefs (Electric)_DEM-WP(C) ENERG10C--ctn Mid-C_042010 2010GRC" xfId="8597"/>
    <cellStyle name="_Costs not in AURORA 06GRC_04 07E Wild Horse Wind Expansion (C) (2)_Book1" xfId="8598"/>
    <cellStyle name="_Costs not in AURORA 06GRC_04 07E Wild Horse Wind Expansion (C) (2)_DEM-WP(C) ENERG10C--ctn Mid-C_042010 2010GRC" xfId="8599"/>
    <cellStyle name="_Costs not in AURORA 06GRC_04 07E Wild Horse Wind Expansion (C) (2)_Electric Rev Req Model (2009 GRC) " xfId="521"/>
    <cellStyle name="_Costs not in AURORA 06GRC_04 07E Wild Horse Wind Expansion (C) (2)_Electric Rev Req Model (2009 GRC)  2" xfId="2600"/>
    <cellStyle name="_Costs not in AURORA 06GRC_04 07E Wild Horse Wind Expansion (C) (2)_Electric Rev Req Model (2009 GRC)  2 2" xfId="2601"/>
    <cellStyle name="_Costs not in AURORA 06GRC_04 07E Wild Horse Wind Expansion (C) (2)_Electric Rev Req Model (2009 GRC)  3" xfId="2602"/>
    <cellStyle name="_Costs not in AURORA 06GRC_04 07E Wild Horse Wind Expansion (C) (2)_Electric Rev Req Model (2009 GRC) _DEM-WP(C) ENERG10C--ctn Mid-C_042010 2010GRC" xfId="8600"/>
    <cellStyle name="_Costs not in AURORA 06GRC_04 07E Wild Horse Wind Expansion (C) (2)_Electric Rev Req Model (2009 GRC) Rebuttal" xfId="522"/>
    <cellStyle name="_Costs not in AURORA 06GRC_04 07E Wild Horse Wind Expansion (C) (2)_Electric Rev Req Model (2009 GRC) Rebuttal 2" xfId="2603"/>
    <cellStyle name="_Costs not in AURORA 06GRC_04 07E Wild Horse Wind Expansion (C) (2)_Electric Rev Req Model (2009 GRC) Rebuttal 2 2" xfId="2604"/>
    <cellStyle name="_Costs not in AURORA 06GRC_04 07E Wild Horse Wind Expansion (C) (2)_Electric Rev Req Model (2009 GRC) Rebuttal 3" xfId="2605"/>
    <cellStyle name="_Costs not in AURORA 06GRC_04 07E Wild Horse Wind Expansion (C) (2)_Electric Rev Req Model (2009 GRC) Rebuttal REmoval of New  WH Solar AdjustMI" xfId="523"/>
    <cellStyle name="_Costs not in AURORA 06GRC_04 07E Wild Horse Wind Expansion (C) (2)_Electric Rev Req Model (2009 GRC) Rebuttal REmoval of New  WH Solar AdjustMI 2" xfId="2606"/>
    <cellStyle name="_Costs not in AURORA 06GRC_04 07E Wild Horse Wind Expansion (C) (2)_Electric Rev Req Model (2009 GRC) Rebuttal REmoval of New  WH Solar AdjustMI 2 2" xfId="2607"/>
    <cellStyle name="_Costs not in AURORA 06GRC_04 07E Wild Horse Wind Expansion (C) (2)_Electric Rev Req Model (2009 GRC) Rebuttal REmoval of New  WH Solar AdjustMI 3" xfId="2608"/>
    <cellStyle name="_Costs not in AURORA 06GRC_04 07E Wild Horse Wind Expansion (C) (2)_Electric Rev Req Model (2009 GRC) Rebuttal REmoval of New  WH Solar AdjustMI_DEM-WP(C) ENERG10C--ctn Mid-C_042010 2010GRC" xfId="8601"/>
    <cellStyle name="_Costs not in AURORA 06GRC_04 07E Wild Horse Wind Expansion (C) (2)_Electric Rev Req Model (2009 GRC) Revised 01-18-2010" xfId="524"/>
    <cellStyle name="_Costs not in AURORA 06GRC_04 07E Wild Horse Wind Expansion (C) (2)_Electric Rev Req Model (2009 GRC) Revised 01-18-2010 2" xfId="2609"/>
    <cellStyle name="_Costs not in AURORA 06GRC_04 07E Wild Horse Wind Expansion (C) (2)_Electric Rev Req Model (2009 GRC) Revised 01-18-2010 2 2" xfId="2610"/>
    <cellStyle name="_Costs not in AURORA 06GRC_04 07E Wild Horse Wind Expansion (C) (2)_Electric Rev Req Model (2009 GRC) Revised 01-18-2010 3" xfId="2611"/>
    <cellStyle name="_Costs not in AURORA 06GRC_04 07E Wild Horse Wind Expansion (C) (2)_Electric Rev Req Model (2009 GRC) Revised 01-18-2010_DEM-WP(C) ENERG10C--ctn Mid-C_042010 2010GRC" xfId="8602"/>
    <cellStyle name="_Costs not in AURORA 06GRC_04 07E Wild Horse Wind Expansion (C) (2)_Electric Rev Req Model (2010 GRC)" xfId="8603"/>
    <cellStyle name="_Costs not in AURORA 06GRC_04 07E Wild Horse Wind Expansion (C) (2)_Electric Rev Req Model (2010 GRC) SF" xfId="8604"/>
    <cellStyle name="_Costs not in AURORA 06GRC_04 07E Wild Horse Wind Expansion (C) (2)_Final Order Electric EXHIBIT A-1" xfId="525"/>
    <cellStyle name="_Costs not in AURORA 06GRC_04 07E Wild Horse Wind Expansion (C) (2)_Final Order Electric EXHIBIT A-1 2" xfId="2612"/>
    <cellStyle name="_Costs not in AURORA 06GRC_04 07E Wild Horse Wind Expansion (C) (2)_Final Order Electric EXHIBIT A-1 2 2" xfId="2613"/>
    <cellStyle name="_Costs not in AURORA 06GRC_04 07E Wild Horse Wind Expansion (C) (2)_Final Order Electric EXHIBIT A-1 3" xfId="2614"/>
    <cellStyle name="_Costs not in AURORA 06GRC_04 07E Wild Horse Wind Expansion (C) (2)_TENASKA REGULATORY ASSET" xfId="526"/>
    <cellStyle name="_Costs not in AURORA 06GRC_04 07E Wild Horse Wind Expansion (C) (2)_TENASKA REGULATORY ASSET 2" xfId="2615"/>
    <cellStyle name="_Costs not in AURORA 06GRC_04 07E Wild Horse Wind Expansion (C) (2)_TENASKA REGULATORY ASSET 2 2" xfId="2616"/>
    <cellStyle name="_Costs not in AURORA 06GRC_04 07E Wild Horse Wind Expansion (C) (2)_TENASKA REGULATORY ASSET 3" xfId="2617"/>
    <cellStyle name="_Costs not in AURORA 06GRC_16.37E Wild Horse Expansion DeferralRevwrkingfile SF" xfId="527"/>
    <cellStyle name="_Costs not in AURORA 06GRC_16.37E Wild Horse Expansion DeferralRevwrkingfile SF 2" xfId="2618"/>
    <cellStyle name="_Costs not in AURORA 06GRC_16.37E Wild Horse Expansion DeferralRevwrkingfile SF 2 2" xfId="2619"/>
    <cellStyle name="_Costs not in AURORA 06GRC_16.37E Wild Horse Expansion DeferralRevwrkingfile SF 3" xfId="2620"/>
    <cellStyle name="_Costs not in AURORA 06GRC_16.37E Wild Horse Expansion DeferralRevwrkingfile SF_DEM-WP(C) ENERG10C--ctn Mid-C_042010 2010GRC" xfId="8605"/>
    <cellStyle name="_Costs not in AURORA 06GRC_2009 Compliance Filing PCA Exhibits for GRC" xfId="8606"/>
    <cellStyle name="_Costs not in AURORA 06GRC_2009 GRC Compl Filing - Exhibit D" xfId="2621"/>
    <cellStyle name="_Costs not in AURORA 06GRC_2009 GRC Compl Filing - Exhibit D 2" xfId="2622"/>
    <cellStyle name="_Costs not in AURORA 06GRC_2009 GRC Compl Filing - Exhibit D_DEM-WP(C) ENERG10C--ctn Mid-C_042010 2010GRC" xfId="8607"/>
    <cellStyle name="_Costs not in AURORA 06GRC_3.01 Income Statement" xfId="14"/>
    <cellStyle name="_Costs not in AURORA 06GRC_4 31 Regulatory Assets and Liabilities  7 06- Exhibit D" xfId="528"/>
    <cellStyle name="_Costs not in AURORA 06GRC_4 31 Regulatory Assets and Liabilities  7 06- Exhibit D 2" xfId="2623"/>
    <cellStyle name="_Costs not in AURORA 06GRC_4 31 Regulatory Assets and Liabilities  7 06- Exhibit D 2 2" xfId="2624"/>
    <cellStyle name="_Costs not in AURORA 06GRC_4 31 Regulatory Assets and Liabilities  7 06- Exhibit D 3" xfId="2625"/>
    <cellStyle name="_Costs not in AURORA 06GRC_4 31 Regulatory Assets and Liabilities  7 06- Exhibit D_DEM-WP(C) ENERG10C--ctn Mid-C_042010 2010GRC" xfId="8608"/>
    <cellStyle name="_Costs not in AURORA 06GRC_4 31 Regulatory Assets and Liabilities  7 06- Exhibit D_NIM Summary" xfId="2626"/>
    <cellStyle name="_Costs not in AURORA 06GRC_4 31 Regulatory Assets and Liabilities  7 06- Exhibit D_NIM Summary 2" xfId="2627"/>
    <cellStyle name="_Costs not in AURORA 06GRC_4 31 Regulatory Assets and Liabilities  7 06- Exhibit D_NIM Summary_DEM-WP(C) ENERG10C--ctn Mid-C_042010 2010GRC" xfId="8609"/>
    <cellStyle name="_Costs not in AURORA 06GRC_4 31E Reg Asset  Liab and EXH D" xfId="8610"/>
    <cellStyle name="_Costs not in AURORA 06GRC_4 31E Reg Asset  Liab and EXH D _ Aug 10 Filing (2)" xfId="8611"/>
    <cellStyle name="_Costs not in AURORA 06GRC_4 32 Regulatory Assets and Liabilities  7 06- Exhibit D" xfId="529"/>
    <cellStyle name="_Costs not in AURORA 06GRC_4 32 Regulatory Assets and Liabilities  7 06- Exhibit D 2" xfId="2628"/>
    <cellStyle name="_Costs not in AURORA 06GRC_4 32 Regulatory Assets and Liabilities  7 06- Exhibit D 2 2" xfId="2629"/>
    <cellStyle name="_Costs not in AURORA 06GRC_4 32 Regulatory Assets and Liabilities  7 06- Exhibit D 3" xfId="2630"/>
    <cellStyle name="_Costs not in AURORA 06GRC_4 32 Regulatory Assets and Liabilities  7 06- Exhibit D_DEM-WP(C) ENERG10C--ctn Mid-C_042010 2010GRC" xfId="8612"/>
    <cellStyle name="_Costs not in AURORA 06GRC_4 32 Regulatory Assets and Liabilities  7 06- Exhibit D_NIM Summary" xfId="2631"/>
    <cellStyle name="_Costs not in AURORA 06GRC_4 32 Regulatory Assets and Liabilities  7 06- Exhibit D_NIM Summary 2" xfId="2632"/>
    <cellStyle name="_Costs not in AURORA 06GRC_4 32 Regulatory Assets and Liabilities  7 06- Exhibit D_NIM Summary_DEM-WP(C) ENERG10C--ctn Mid-C_042010 2010GRC" xfId="8613"/>
    <cellStyle name="_Costs not in AURORA 06GRC_ACCOUNTS" xfId="8614"/>
    <cellStyle name="_Costs not in AURORA 06GRC_AURORA Total New" xfId="2633"/>
    <cellStyle name="_Costs not in AURORA 06GRC_AURORA Total New 2" xfId="2634"/>
    <cellStyle name="_Costs not in AURORA 06GRC_Book2" xfId="530"/>
    <cellStyle name="_Costs not in AURORA 06GRC_Book2 2" xfId="2635"/>
    <cellStyle name="_Costs not in AURORA 06GRC_Book2 2 2" xfId="2636"/>
    <cellStyle name="_Costs not in AURORA 06GRC_Book2 3" xfId="2637"/>
    <cellStyle name="_Costs not in AURORA 06GRC_Book2_Adj Bench DR 3 for Initial Briefs (Electric)" xfId="531"/>
    <cellStyle name="_Costs not in AURORA 06GRC_Book2_Adj Bench DR 3 for Initial Briefs (Electric) 2" xfId="2638"/>
    <cellStyle name="_Costs not in AURORA 06GRC_Book2_Adj Bench DR 3 for Initial Briefs (Electric) 2 2" xfId="2639"/>
    <cellStyle name="_Costs not in AURORA 06GRC_Book2_Adj Bench DR 3 for Initial Briefs (Electric) 3" xfId="2640"/>
    <cellStyle name="_Costs not in AURORA 06GRC_Book2_Adj Bench DR 3 for Initial Briefs (Electric)_DEM-WP(C) ENERG10C--ctn Mid-C_042010 2010GRC" xfId="8615"/>
    <cellStyle name="_Costs not in AURORA 06GRC_Book2_DEM-WP(C) ENERG10C--ctn Mid-C_042010 2010GRC" xfId="8616"/>
    <cellStyle name="_Costs not in AURORA 06GRC_Book2_Electric Rev Req Model (2009 GRC) Rebuttal" xfId="532"/>
    <cellStyle name="_Costs not in AURORA 06GRC_Book2_Electric Rev Req Model (2009 GRC) Rebuttal 2" xfId="2641"/>
    <cellStyle name="_Costs not in AURORA 06GRC_Book2_Electric Rev Req Model (2009 GRC) Rebuttal 2 2" xfId="2642"/>
    <cellStyle name="_Costs not in AURORA 06GRC_Book2_Electric Rev Req Model (2009 GRC) Rebuttal 3" xfId="2643"/>
    <cellStyle name="_Costs not in AURORA 06GRC_Book2_Electric Rev Req Model (2009 GRC) Rebuttal REmoval of New  WH Solar AdjustMI" xfId="533"/>
    <cellStyle name="_Costs not in AURORA 06GRC_Book2_Electric Rev Req Model (2009 GRC) Rebuttal REmoval of New  WH Solar AdjustMI 2" xfId="2644"/>
    <cellStyle name="_Costs not in AURORA 06GRC_Book2_Electric Rev Req Model (2009 GRC) Rebuttal REmoval of New  WH Solar AdjustMI 2 2" xfId="2645"/>
    <cellStyle name="_Costs not in AURORA 06GRC_Book2_Electric Rev Req Model (2009 GRC) Rebuttal REmoval of New  WH Solar AdjustMI 3" xfId="2646"/>
    <cellStyle name="_Costs not in AURORA 06GRC_Book2_Electric Rev Req Model (2009 GRC) Rebuttal REmoval of New  WH Solar AdjustMI_DEM-WP(C) ENERG10C--ctn Mid-C_042010 2010GRC" xfId="8617"/>
    <cellStyle name="_Costs not in AURORA 06GRC_Book2_Electric Rev Req Model (2009 GRC) Revised 01-18-2010" xfId="534"/>
    <cellStyle name="_Costs not in AURORA 06GRC_Book2_Electric Rev Req Model (2009 GRC) Revised 01-18-2010 2" xfId="2647"/>
    <cellStyle name="_Costs not in AURORA 06GRC_Book2_Electric Rev Req Model (2009 GRC) Revised 01-18-2010 2 2" xfId="2648"/>
    <cellStyle name="_Costs not in AURORA 06GRC_Book2_Electric Rev Req Model (2009 GRC) Revised 01-18-2010 3" xfId="2649"/>
    <cellStyle name="_Costs not in AURORA 06GRC_Book2_Electric Rev Req Model (2009 GRC) Revised 01-18-2010_DEM-WP(C) ENERG10C--ctn Mid-C_042010 2010GRC" xfId="8618"/>
    <cellStyle name="_Costs not in AURORA 06GRC_Book2_Final Order Electric EXHIBIT A-1" xfId="535"/>
    <cellStyle name="_Costs not in AURORA 06GRC_Book2_Final Order Electric EXHIBIT A-1 2" xfId="2650"/>
    <cellStyle name="_Costs not in AURORA 06GRC_Book2_Final Order Electric EXHIBIT A-1 2 2" xfId="2651"/>
    <cellStyle name="_Costs not in AURORA 06GRC_Book2_Final Order Electric EXHIBIT A-1 3" xfId="2652"/>
    <cellStyle name="_Costs not in AURORA 06GRC_Book4" xfId="536"/>
    <cellStyle name="_Costs not in AURORA 06GRC_Book4 2" xfId="2653"/>
    <cellStyle name="_Costs not in AURORA 06GRC_Book4 2 2" xfId="2654"/>
    <cellStyle name="_Costs not in AURORA 06GRC_Book4 3" xfId="2655"/>
    <cellStyle name="_Costs not in AURORA 06GRC_Book4_DEM-WP(C) ENERG10C--ctn Mid-C_042010 2010GRC" xfId="8619"/>
    <cellStyle name="_Costs not in AURORA 06GRC_Book9" xfId="537"/>
    <cellStyle name="_Costs not in AURORA 06GRC_Book9 2" xfId="2656"/>
    <cellStyle name="_Costs not in AURORA 06GRC_Book9 2 2" xfId="2657"/>
    <cellStyle name="_Costs not in AURORA 06GRC_Book9 3" xfId="2658"/>
    <cellStyle name="_Costs not in AURORA 06GRC_Book9_DEM-WP(C) ENERG10C--ctn Mid-C_042010 2010GRC" xfId="8620"/>
    <cellStyle name="_Costs not in AURORA 06GRC_Check the Interest Calculation" xfId="8621"/>
    <cellStyle name="_Costs not in AURORA 06GRC_Check the Interest Calculation_Scenario 1 REC vs PTC Offset" xfId="8622"/>
    <cellStyle name="_Costs not in AURORA 06GRC_Check the Interest Calculation_Scenario 3" xfId="8623"/>
    <cellStyle name="_Costs not in AURORA 06GRC_Chelan PUD Power Costs (8-10)" xfId="8624"/>
    <cellStyle name="_Costs not in AURORA 06GRC_DEM-WP(C) Chelan Power Costs" xfId="8625"/>
    <cellStyle name="_Costs not in AURORA 06GRC_DEM-WP(C) ENERG10C--ctn Mid-C_042010 2010GRC" xfId="8626"/>
    <cellStyle name="_Costs not in AURORA 06GRC_DEM-WP(C) Gas Transport 2010GRC" xfId="8627"/>
    <cellStyle name="_Costs not in AURORA 06GRC_Exhibit D fr R Gho 12-31-08" xfId="2659"/>
    <cellStyle name="_Costs not in AURORA 06GRC_Exhibit D fr R Gho 12-31-08 2" xfId="2660"/>
    <cellStyle name="_Costs not in AURORA 06GRC_Exhibit D fr R Gho 12-31-08 v2" xfId="2661"/>
    <cellStyle name="_Costs not in AURORA 06GRC_Exhibit D fr R Gho 12-31-08 v2 2" xfId="2662"/>
    <cellStyle name="_Costs not in AURORA 06GRC_Exhibit D fr R Gho 12-31-08 v2_DEM-WP(C) ENERG10C--ctn Mid-C_042010 2010GRC" xfId="8628"/>
    <cellStyle name="_Costs not in AURORA 06GRC_Exhibit D fr R Gho 12-31-08 v2_NIM Summary" xfId="2663"/>
    <cellStyle name="_Costs not in AURORA 06GRC_Exhibit D fr R Gho 12-31-08 v2_NIM Summary 2" xfId="2664"/>
    <cellStyle name="_Costs not in AURORA 06GRC_Exhibit D fr R Gho 12-31-08 v2_NIM Summary_DEM-WP(C) ENERG10C--ctn Mid-C_042010 2010GRC" xfId="8629"/>
    <cellStyle name="_Costs not in AURORA 06GRC_Exhibit D fr R Gho 12-31-08_DEM-WP(C) ENERG10C--ctn Mid-C_042010 2010GRC" xfId="8630"/>
    <cellStyle name="_Costs not in AURORA 06GRC_Exhibit D fr R Gho 12-31-08_NIM Summary" xfId="2665"/>
    <cellStyle name="_Costs not in AURORA 06GRC_Exhibit D fr R Gho 12-31-08_NIM Summary 2" xfId="2666"/>
    <cellStyle name="_Costs not in AURORA 06GRC_Exhibit D fr R Gho 12-31-08_NIM Summary_DEM-WP(C) ENERG10C--ctn Mid-C_042010 2010GRC" xfId="8631"/>
    <cellStyle name="_Costs not in AURORA 06GRC_Gas Rev Req Model (2010 GRC)" xfId="8632"/>
    <cellStyle name="_Costs not in AURORA 06GRC_Hopkins Ridge Prepaid Tran - Interest Earned RY 12ME Feb  '11" xfId="2667"/>
    <cellStyle name="_Costs not in AURORA 06GRC_Hopkins Ridge Prepaid Tran - Interest Earned RY 12ME Feb  '11 2" xfId="2668"/>
    <cellStyle name="_Costs not in AURORA 06GRC_Hopkins Ridge Prepaid Tran - Interest Earned RY 12ME Feb  '11_DEM-WP(C) ENERG10C--ctn Mid-C_042010 2010GRC" xfId="8633"/>
    <cellStyle name="_Costs not in AURORA 06GRC_Hopkins Ridge Prepaid Tran - Interest Earned RY 12ME Feb  '11_NIM Summary" xfId="2669"/>
    <cellStyle name="_Costs not in AURORA 06GRC_Hopkins Ridge Prepaid Tran - Interest Earned RY 12ME Feb  '11_NIM Summary 2" xfId="2670"/>
    <cellStyle name="_Costs not in AURORA 06GRC_Hopkins Ridge Prepaid Tran - Interest Earned RY 12ME Feb  '11_NIM Summary_DEM-WP(C) ENERG10C--ctn Mid-C_042010 2010GRC" xfId="8634"/>
    <cellStyle name="_Costs not in AURORA 06GRC_Hopkins Ridge Prepaid Tran - Interest Earned RY 12ME Feb  '11_Transmission Workbook for May BOD" xfId="2671"/>
    <cellStyle name="_Costs not in AURORA 06GRC_Hopkins Ridge Prepaid Tran - Interest Earned RY 12ME Feb  '11_Transmission Workbook for May BOD 2" xfId="2672"/>
    <cellStyle name="_Costs not in AURORA 06GRC_Hopkins Ridge Prepaid Tran - Interest Earned RY 12ME Feb  '11_Transmission Workbook for May BOD_DEM-WP(C) ENERG10C--ctn Mid-C_042010 2010GRC" xfId="8635"/>
    <cellStyle name="_Costs not in AURORA 06GRC_INPUTS" xfId="2673"/>
    <cellStyle name="_Costs not in AURORA 06GRC_INPUTS 2" xfId="2674"/>
    <cellStyle name="_Costs not in AURORA 06GRC_INPUTS 2 2" xfId="2675"/>
    <cellStyle name="_Costs not in AURORA 06GRC_INPUTS 3" xfId="2676"/>
    <cellStyle name="_Costs not in AURORA 06GRC_NIM Summary" xfId="2677"/>
    <cellStyle name="_Costs not in AURORA 06GRC_NIM Summary 09GRC" xfId="2678"/>
    <cellStyle name="_Costs not in AURORA 06GRC_NIM Summary 09GRC 2" xfId="2679"/>
    <cellStyle name="_Costs not in AURORA 06GRC_NIM Summary 09GRC_DEM-WP(C) ENERG10C--ctn Mid-C_042010 2010GRC" xfId="8636"/>
    <cellStyle name="_Costs not in AURORA 06GRC_NIM Summary 2" xfId="2680"/>
    <cellStyle name="_Costs not in AURORA 06GRC_NIM Summary 3" xfId="2681"/>
    <cellStyle name="_Costs not in AURORA 06GRC_NIM Summary 4" xfId="2682"/>
    <cellStyle name="_Costs not in AURORA 06GRC_NIM Summary 5" xfId="2683"/>
    <cellStyle name="_Costs not in AURORA 06GRC_NIM Summary 6" xfId="2684"/>
    <cellStyle name="_Costs not in AURORA 06GRC_NIM Summary 7" xfId="2685"/>
    <cellStyle name="_Costs not in AURORA 06GRC_NIM Summary 8" xfId="2686"/>
    <cellStyle name="_Costs not in AURORA 06GRC_NIM Summary 9" xfId="2687"/>
    <cellStyle name="_Costs not in AURORA 06GRC_NIM Summary_DEM-WP(C) ENERG10C--ctn Mid-C_042010 2010GRC" xfId="8637"/>
    <cellStyle name="_Costs not in AURORA 06GRC_PCA 10 -  Exhibit D from A Kellogg Jan 2011" xfId="8638"/>
    <cellStyle name="_Costs not in AURORA 06GRC_PCA 10 -  Exhibit D from A Kellogg July 2011" xfId="8639"/>
    <cellStyle name="_Costs not in AURORA 06GRC_PCA 10 -  Exhibit D from S Free Rcv'd 12-11" xfId="8640"/>
    <cellStyle name="_Costs not in AURORA 06GRC_PCA 7 - Exhibit D update 11_30_08 (2)" xfId="2688"/>
    <cellStyle name="_Costs not in AURORA 06GRC_PCA 7 - Exhibit D update 11_30_08 (2) 2" xfId="2689"/>
    <cellStyle name="_Costs not in AURORA 06GRC_PCA 7 - Exhibit D update 11_30_08 (2) 2 2" xfId="2690"/>
    <cellStyle name="_Costs not in AURORA 06GRC_PCA 7 - Exhibit D update 11_30_08 (2) 3" xfId="2691"/>
    <cellStyle name="_Costs not in AURORA 06GRC_PCA 7 - Exhibit D update 11_30_08 (2)_DEM-WP(C) ENERG10C--ctn Mid-C_042010 2010GRC" xfId="8641"/>
    <cellStyle name="_Costs not in AURORA 06GRC_PCA 7 - Exhibit D update 11_30_08 (2)_NIM Summary" xfId="2692"/>
    <cellStyle name="_Costs not in AURORA 06GRC_PCA 7 - Exhibit D update 11_30_08 (2)_NIM Summary 2" xfId="2693"/>
    <cellStyle name="_Costs not in AURORA 06GRC_PCA 7 - Exhibit D update 11_30_08 (2)_NIM Summary_DEM-WP(C) ENERG10C--ctn Mid-C_042010 2010GRC" xfId="8642"/>
    <cellStyle name="_Costs not in AURORA 06GRC_PCA 8 - Exhibit D update 12_31_09" xfId="8643"/>
    <cellStyle name="_Costs not in AURORA 06GRC_PCA 9 -  Exhibit D April 2010" xfId="8644"/>
    <cellStyle name="_Costs not in AURORA 06GRC_PCA 9 -  Exhibit D April 2010 (3)" xfId="2694"/>
    <cellStyle name="_Costs not in AURORA 06GRC_PCA 9 -  Exhibit D April 2010 (3) 2" xfId="2695"/>
    <cellStyle name="_Costs not in AURORA 06GRC_PCA 9 -  Exhibit D April 2010 (3)_DEM-WP(C) ENERG10C--ctn Mid-C_042010 2010GRC" xfId="8645"/>
    <cellStyle name="_Costs not in AURORA 06GRC_PCA 9 -  Exhibit D Feb 2010" xfId="8646"/>
    <cellStyle name="_Costs not in AURORA 06GRC_PCA 9 -  Exhibit D Feb 2010 v2" xfId="8647"/>
    <cellStyle name="_Costs not in AURORA 06GRC_PCA 9 -  Exhibit D Feb 2010 WF" xfId="8648"/>
    <cellStyle name="_Costs not in AURORA 06GRC_PCA 9 -  Exhibit D Jan 2010" xfId="8649"/>
    <cellStyle name="_Costs not in AURORA 06GRC_PCA 9 -  Exhibit D March 2010 (2)" xfId="8650"/>
    <cellStyle name="_Costs not in AURORA 06GRC_PCA 9 -  Exhibit D Nov 2010" xfId="8651"/>
    <cellStyle name="_Costs not in AURORA 06GRC_PCA 9 - Exhibit D at August 2010" xfId="8652"/>
    <cellStyle name="_Costs not in AURORA 06GRC_PCA 9 - Exhibit D June 2010 GRC" xfId="8653"/>
    <cellStyle name="_Costs not in AURORA 06GRC_Power Costs - Comparison bx Rbtl-Staff-Jt-PC" xfId="538"/>
    <cellStyle name="_Costs not in AURORA 06GRC_Power Costs - Comparison bx Rbtl-Staff-Jt-PC 2" xfId="2696"/>
    <cellStyle name="_Costs not in AURORA 06GRC_Power Costs - Comparison bx Rbtl-Staff-Jt-PC 2 2" xfId="2697"/>
    <cellStyle name="_Costs not in AURORA 06GRC_Power Costs - Comparison bx Rbtl-Staff-Jt-PC 3" xfId="2698"/>
    <cellStyle name="_Costs not in AURORA 06GRC_Power Costs - Comparison bx Rbtl-Staff-Jt-PC_Adj Bench DR 3 for Initial Briefs (Electric)" xfId="539"/>
    <cellStyle name="_Costs not in AURORA 06GRC_Power Costs - Comparison bx Rbtl-Staff-Jt-PC_Adj Bench DR 3 for Initial Briefs (Electric) 2" xfId="2699"/>
    <cellStyle name="_Costs not in AURORA 06GRC_Power Costs - Comparison bx Rbtl-Staff-Jt-PC_Adj Bench DR 3 for Initial Briefs (Electric) 2 2" xfId="2700"/>
    <cellStyle name="_Costs not in AURORA 06GRC_Power Costs - Comparison bx Rbtl-Staff-Jt-PC_Adj Bench DR 3 for Initial Briefs (Electric) 3" xfId="2701"/>
    <cellStyle name="_Costs not in AURORA 06GRC_Power Costs - Comparison bx Rbtl-Staff-Jt-PC_Adj Bench DR 3 for Initial Briefs (Electric)_DEM-WP(C) ENERG10C--ctn Mid-C_042010 2010GRC" xfId="8654"/>
    <cellStyle name="_Costs not in AURORA 06GRC_Power Costs - Comparison bx Rbtl-Staff-Jt-PC_DEM-WP(C) ENERG10C--ctn Mid-C_042010 2010GRC" xfId="8655"/>
    <cellStyle name="_Costs not in AURORA 06GRC_Power Costs - Comparison bx Rbtl-Staff-Jt-PC_Electric Rev Req Model (2009 GRC) Rebuttal" xfId="540"/>
    <cellStyle name="_Costs not in AURORA 06GRC_Power Costs - Comparison bx Rbtl-Staff-Jt-PC_Electric Rev Req Model (2009 GRC) Rebuttal 2" xfId="2702"/>
    <cellStyle name="_Costs not in AURORA 06GRC_Power Costs - Comparison bx Rbtl-Staff-Jt-PC_Electric Rev Req Model (2009 GRC) Rebuttal 2 2" xfId="2703"/>
    <cellStyle name="_Costs not in AURORA 06GRC_Power Costs - Comparison bx Rbtl-Staff-Jt-PC_Electric Rev Req Model (2009 GRC) Rebuttal 3" xfId="2704"/>
    <cellStyle name="_Costs not in AURORA 06GRC_Power Costs - Comparison bx Rbtl-Staff-Jt-PC_Electric Rev Req Model (2009 GRC) Rebuttal REmoval of New  WH Solar AdjustMI" xfId="541"/>
    <cellStyle name="_Costs not in AURORA 06GRC_Power Costs - Comparison bx Rbtl-Staff-Jt-PC_Electric Rev Req Model (2009 GRC) Rebuttal REmoval of New  WH Solar AdjustMI 2" xfId="2705"/>
    <cellStyle name="_Costs not in AURORA 06GRC_Power Costs - Comparison bx Rbtl-Staff-Jt-PC_Electric Rev Req Model (2009 GRC) Rebuttal REmoval of New  WH Solar AdjustMI 2 2" xfId="2706"/>
    <cellStyle name="_Costs not in AURORA 06GRC_Power Costs - Comparison bx Rbtl-Staff-Jt-PC_Electric Rev Req Model (2009 GRC) Rebuttal REmoval of New  WH Solar AdjustMI 3" xfId="2707"/>
    <cellStyle name="_Costs not in AURORA 06GRC_Power Costs - Comparison bx Rbtl-Staff-Jt-PC_Electric Rev Req Model (2009 GRC) Rebuttal REmoval of New  WH Solar AdjustMI_DEM-WP(C) ENERG10C--ctn Mid-C_042010 2010GRC" xfId="8656"/>
    <cellStyle name="_Costs not in AURORA 06GRC_Power Costs - Comparison bx Rbtl-Staff-Jt-PC_Electric Rev Req Model (2009 GRC) Revised 01-18-2010" xfId="542"/>
    <cellStyle name="_Costs not in AURORA 06GRC_Power Costs - Comparison bx Rbtl-Staff-Jt-PC_Electric Rev Req Model (2009 GRC) Revised 01-18-2010 2" xfId="2708"/>
    <cellStyle name="_Costs not in AURORA 06GRC_Power Costs - Comparison bx Rbtl-Staff-Jt-PC_Electric Rev Req Model (2009 GRC) Revised 01-18-2010 2 2" xfId="2709"/>
    <cellStyle name="_Costs not in AURORA 06GRC_Power Costs - Comparison bx Rbtl-Staff-Jt-PC_Electric Rev Req Model (2009 GRC) Revised 01-18-2010 3" xfId="2710"/>
    <cellStyle name="_Costs not in AURORA 06GRC_Power Costs - Comparison bx Rbtl-Staff-Jt-PC_Electric Rev Req Model (2009 GRC) Revised 01-18-2010_DEM-WP(C) ENERG10C--ctn Mid-C_042010 2010GRC" xfId="8657"/>
    <cellStyle name="_Costs not in AURORA 06GRC_Power Costs - Comparison bx Rbtl-Staff-Jt-PC_Final Order Electric EXHIBIT A-1" xfId="543"/>
    <cellStyle name="_Costs not in AURORA 06GRC_Power Costs - Comparison bx Rbtl-Staff-Jt-PC_Final Order Electric EXHIBIT A-1 2" xfId="2711"/>
    <cellStyle name="_Costs not in AURORA 06GRC_Power Costs - Comparison bx Rbtl-Staff-Jt-PC_Final Order Electric EXHIBIT A-1 2 2" xfId="2712"/>
    <cellStyle name="_Costs not in AURORA 06GRC_Power Costs - Comparison bx Rbtl-Staff-Jt-PC_Final Order Electric EXHIBIT A-1 3" xfId="2713"/>
    <cellStyle name="_Costs not in AURORA 06GRC_Production Adj 4.37" xfId="2714"/>
    <cellStyle name="_Costs not in AURORA 06GRC_Production Adj 4.37 2" xfId="2715"/>
    <cellStyle name="_Costs not in AURORA 06GRC_Production Adj 4.37 2 2" xfId="2716"/>
    <cellStyle name="_Costs not in AURORA 06GRC_Production Adj 4.37 3" xfId="2717"/>
    <cellStyle name="_Costs not in AURORA 06GRC_Purchased Power Adj 4.03" xfId="2718"/>
    <cellStyle name="_Costs not in AURORA 06GRC_Purchased Power Adj 4.03 2" xfId="2719"/>
    <cellStyle name="_Costs not in AURORA 06GRC_Purchased Power Adj 4.03 2 2" xfId="2720"/>
    <cellStyle name="_Costs not in AURORA 06GRC_Purchased Power Adj 4.03 3" xfId="2721"/>
    <cellStyle name="_Costs not in AURORA 06GRC_Rebuttal Power Costs" xfId="544"/>
    <cellStyle name="_Costs not in AURORA 06GRC_Rebuttal Power Costs 2" xfId="2722"/>
    <cellStyle name="_Costs not in AURORA 06GRC_Rebuttal Power Costs 2 2" xfId="2723"/>
    <cellStyle name="_Costs not in AURORA 06GRC_Rebuttal Power Costs 3" xfId="2724"/>
    <cellStyle name="_Costs not in AURORA 06GRC_Rebuttal Power Costs_Adj Bench DR 3 for Initial Briefs (Electric)" xfId="545"/>
    <cellStyle name="_Costs not in AURORA 06GRC_Rebuttal Power Costs_Adj Bench DR 3 for Initial Briefs (Electric) 2" xfId="2725"/>
    <cellStyle name="_Costs not in AURORA 06GRC_Rebuttal Power Costs_Adj Bench DR 3 for Initial Briefs (Electric) 2 2" xfId="2726"/>
    <cellStyle name="_Costs not in AURORA 06GRC_Rebuttal Power Costs_Adj Bench DR 3 for Initial Briefs (Electric) 3" xfId="2727"/>
    <cellStyle name="_Costs not in AURORA 06GRC_Rebuttal Power Costs_Adj Bench DR 3 for Initial Briefs (Electric)_DEM-WP(C) ENERG10C--ctn Mid-C_042010 2010GRC" xfId="8658"/>
    <cellStyle name="_Costs not in AURORA 06GRC_Rebuttal Power Costs_DEM-WP(C) ENERG10C--ctn Mid-C_042010 2010GRC" xfId="8659"/>
    <cellStyle name="_Costs not in AURORA 06GRC_Rebuttal Power Costs_Electric Rev Req Model (2009 GRC) Rebuttal" xfId="546"/>
    <cellStyle name="_Costs not in AURORA 06GRC_Rebuttal Power Costs_Electric Rev Req Model (2009 GRC) Rebuttal 2" xfId="2728"/>
    <cellStyle name="_Costs not in AURORA 06GRC_Rebuttal Power Costs_Electric Rev Req Model (2009 GRC) Rebuttal 2 2" xfId="2729"/>
    <cellStyle name="_Costs not in AURORA 06GRC_Rebuttal Power Costs_Electric Rev Req Model (2009 GRC) Rebuttal 3" xfId="2730"/>
    <cellStyle name="_Costs not in AURORA 06GRC_Rebuttal Power Costs_Electric Rev Req Model (2009 GRC) Rebuttal REmoval of New  WH Solar AdjustMI" xfId="547"/>
    <cellStyle name="_Costs not in AURORA 06GRC_Rebuttal Power Costs_Electric Rev Req Model (2009 GRC) Rebuttal REmoval of New  WH Solar AdjustMI 2" xfId="2731"/>
    <cellStyle name="_Costs not in AURORA 06GRC_Rebuttal Power Costs_Electric Rev Req Model (2009 GRC) Rebuttal REmoval of New  WH Solar AdjustMI 2 2" xfId="2732"/>
    <cellStyle name="_Costs not in AURORA 06GRC_Rebuttal Power Costs_Electric Rev Req Model (2009 GRC) Rebuttal REmoval of New  WH Solar AdjustMI 3" xfId="2733"/>
    <cellStyle name="_Costs not in AURORA 06GRC_Rebuttal Power Costs_Electric Rev Req Model (2009 GRC) Rebuttal REmoval of New  WH Solar AdjustMI_DEM-WP(C) ENERG10C--ctn Mid-C_042010 2010GRC" xfId="8660"/>
    <cellStyle name="_Costs not in AURORA 06GRC_Rebuttal Power Costs_Electric Rev Req Model (2009 GRC) Revised 01-18-2010" xfId="548"/>
    <cellStyle name="_Costs not in AURORA 06GRC_Rebuttal Power Costs_Electric Rev Req Model (2009 GRC) Revised 01-18-2010 2" xfId="2734"/>
    <cellStyle name="_Costs not in AURORA 06GRC_Rebuttal Power Costs_Electric Rev Req Model (2009 GRC) Revised 01-18-2010 2 2" xfId="2735"/>
    <cellStyle name="_Costs not in AURORA 06GRC_Rebuttal Power Costs_Electric Rev Req Model (2009 GRC) Revised 01-18-2010 3" xfId="2736"/>
    <cellStyle name="_Costs not in AURORA 06GRC_Rebuttal Power Costs_Electric Rev Req Model (2009 GRC) Revised 01-18-2010_DEM-WP(C) ENERG10C--ctn Mid-C_042010 2010GRC" xfId="8661"/>
    <cellStyle name="_Costs not in AURORA 06GRC_Rebuttal Power Costs_Final Order Electric EXHIBIT A-1" xfId="549"/>
    <cellStyle name="_Costs not in AURORA 06GRC_Rebuttal Power Costs_Final Order Electric EXHIBIT A-1 2" xfId="2737"/>
    <cellStyle name="_Costs not in AURORA 06GRC_Rebuttal Power Costs_Final Order Electric EXHIBIT A-1 2 2" xfId="2738"/>
    <cellStyle name="_Costs not in AURORA 06GRC_Rebuttal Power Costs_Final Order Electric EXHIBIT A-1 3" xfId="2739"/>
    <cellStyle name="_Costs not in AURORA 06GRC_ROR &amp; CONV FACTOR" xfId="2740"/>
    <cellStyle name="_Costs not in AURORA 06GRC_ROR &amp; CONV FACTOR 2" xfId="2741"/>
    <cellStyle name="_Costs not in AURORA 06GRC_ROR &amp; CONV FACTOR 2 2" xfId="2742"/>
    <cellStyle name="_Costs not in AURORA 06GRC_ROR &amp; CONV FACTOR 3" xfId="2743"/>
    <cellStyle name="_Costs not in AURORA 06GRC_ROR 5.02" xfId="2744"/>
    <cellStyle name="_Costs not in AURORA 06GRC_ROR 5.02 2" xfId="2745"/>
    <cellStyle name="_Costs not in AURORA 06GRC_ROR 5.02 2 2" xfId="2746"/>
    <cellStyle name="_Costs not in AURORA 06GRC_ROR 5.02 3" xfId="2747"/>
    <cellStyle name="_Costs not in AURORA 06GRC_Transmission Workbook for May BOD" xfId="2748"/>
    <cellStyle name="_Costs not in AURORA 06GRC_Transmission Workbook for May BOD 2" xfId="2749"/>
    <cellStyle name="_Costs not in AURORA 06GRC_Transmission Workbook for May BOD_DEM-WP(C) ENERG10C--ctn Mid-C_042010 2010GRC" xfId="8662"/>
    <cellStyle name="_Costs not in AURORA 06GRC_Wind Integration 10GRC" xfId="2750"/>
    <cellStyle name="_Costs not in AURORA 06GRC_Wind Integration 10GRC 2" xfId="2751"/>
    <cellStyle name="_Costs not in AURORA 06GRC_Wind Integration 10GRC_DEM-WP(C) ENERG10C--ctn Mid-C_042010 2010GRC" xfId="8663"/>
    <cellStyle name="_Costs not in AURORA 2006GRC 6.15.06" xfId="15"/>
    <cellStyle name="_Costs not in AURORA 2006GRC 6.15.06 2" xfId="550"/>
    <cellStyle name="_Costs not in AURORA 2006GRC 6.15.06 2 2" xfId="2752"/>
    <cellStyle name="_Costs not in AURORA 2006GRC 6.15.06 2 2 2" xfId="2753"/>
    <cellStyle name="_Costs not in AURORA 2006GRC 6.15.06 2 3" xfId="2754"/>
    <cellStyle name="_Costs not in AURORA 2006GRC 6.15.06 3" xfId="2755"/>
    <cellStyle name="_Costs not in AURORA 2006GRC 6.15.06 3 2" xfId="2756"/>
    <cellStyle name="_Costs not in AURORA 2006GRC 6.15.06 3 2 2" xfId="2757"/>
    <cellStyle name="_Costs not in AURORA 2006GRC 6.15.06 3 3" xfId="2758"/>
    <cellStyle name="_Costs not in AURORA 2006GRC 6.15.06 3 3 2" xfId="2759"/>
    <cellStyle name="_Costs not in AURORA 2006GRC 6.15.06 3 4" xfId="2760"/>
    <cellStyle name="_Costs not in AURORA 2006GRC 6.15.06 3 4 2" xfId="2761"/>
    <cellStyle name="_Costs not in AURORA 2006GRC 6.15.06 4" xfId="2762"/>
    <cellStyle name="_Costs not in AURORA 2006GRC 6.15.06 4 2" xfId="2763"/>
    <cellStyle name="_Costs not in AURORA 2006GRC 6.15.06 5" xfId="2764"/>
    <cellStyle name="_Costs not in AURORA 2006GRC 6.15.06 6" xfId="8664"/>
    <cellStyle name="_Costs not in AURORA 2006GRC 6.15.06 6 2" xfId="8665"/>
    <cellStyle name="_Costs not in AURORA 2006GRC 6.15.06 7" xfId="8666"/>
    <cellStyle name="_Costs not in AURORA 2006GRC 6.15.06 7 2" xfId="8667"/>
    <cellStyle name="_Costs not in AURORA 2006GRC 6.15.06_04 07E Wild Horse Wind Expansion (C) (2)" xfId="551"/>
    <cellStyle name="_Costs not in AURORA 2006GRC 6.15.06_04 07E Wild Horse Wind Expansion (C) (2) 2" xfId="2765"/>
    <cellStyle name="_Costs not in AURORA 2006GRC 6.15.06_04 07E Wild Horse Wind Expansion (C) (2) 2 2" xfId="2766"/>
    <cellStyle name="_Costs not in AURORA 2006GRC 6.15.06_04 07E Wild Horse Wind Expansion (C) (2) 3" xfId="2767"/>
    <cellStyle name="_Costs not in AURORA 2006GRC 6.15.06_04 07E Wild Horse Wind Expansion (C) (2)_Adj Bench DR 3 for Initial Briefs (Electric)" xfId="552"/>
    <cellStyle name="_Costs not in AURORA 2006GRC 6.15.06_04 07E Wild Horse Wind Expansion (C) (2)_Adj Bench DR 3 for Initial Briefs (Electric) 2" xfId="2768"/>
    <cellStyle name="_Costs not in AURORA 2006GRC 6.15.06_04 07E Wild Horse Wind Expansion (C) (2)_Adj Bench DR 3 for Initial Briefs (Electric) 2 2" xfId="2769"/>
    <cellStyle name="_Costs not in AURORA 2006GRC 6.15.06_04 07E Wild Horse Wind Expansion (C) (2)_Adj Bench DR 3 for Initial Briefs (Electric) 3" xfId="2770"/>
    <cellStyle name="_Costs not in AURORA 2006GRC 6.15.06_04 07E Wild Horse Wind Expansion (C) (2)_Adj Bench DR 3 for Initial Briefs (Electric)_DEM-WP(C) ENERG10C--ctn Mid-C_042010 2010GRC" xfId="8668"/>
    <cellStyle name="_Costs not in AURORA 2006GRC 6.15.06_04 07E Wild Horse Wind Expansion (C) (2)_Book1" xfId="8669"/>
    <cellStyle name="_Costs not in AURORA 2006GRC 6.15.06_04 07E Wild Horse Wind Expansion (C) (2)_DEM-WP(C) ENERG10C--ctn Mid-C_042010 2010GRC" xfId="8670"/>
    <cellStyle name="_Costs not in AURORA 2006GRC 6.15.06_04 07E Wild Horse Wind Expansion (C) (2)_Electric Rev Req Model (2009 GRC) " xfId="553"/>
    <cellStyle name="_Costs not in AURORA 2006GRC 6.15.06_04 07E Wild Horse Wind Expansion (C) (2)_Electric Rev Req Model (2009 GRC)  2" xfId="2771"/>
    <cellStyle name="_Costs not in AURORA 2006GRC 6.15.06_04 07E Wild Horse Wind Expansion (C) (2)_Electric Rev Req Model (2009 GRC)  2 2" xfId="2772"/>
    <cellStyle name="_Costs not in AURORA 2006GRC 6.15.06_04 07E Wild Horse Wind Expansion (C) (2)_Electric Rev Req Model (2009 GRC)  3" xfId="2773"/>
    <cellStyle name="_Costs not in AURORA 2006GRC 6.15.06_04 07E Wild Horse Wind Expansion (C) (2)_Electric Rev Req Model (2009 GRC) _DEM-WP(C) ENERG10C--ctn Mid-C_042010 2010GRC" xfId="8671"/>
    <cellStyle name="_Costs not in AURORA 2006GRC 6.15.06_04 07E Wild Horse Wind Expansion (C) (2)_Electric Rev Req Model (2009 GRC) Rebuttal" xfId="554"/>
    <cellStyle name="_Costs not in AURORA 2006GRC 6.15.06_04 07E Wild Horse Wind Expansion (C) (2)_Electric Rev Req Model (2009 GRC) Rebuttal 2" xfId="2774"/>
    <cellStyle name="_Costs not in AURORA 2006GRC 6.15.06_04 07E Wild Horse Wind Expansion (C) (2)_Electric Rev Req Model (2009 GRC) Rebuttal 2 2" xfId="2775"/>
    <cellStyle name="_Costs not in AURORA 2006GRC 6.15.06_04 07E Wild Horse Wind Expansion (C) (2)_Electric Rev Req Model (2009 GRC) Rebuttal 3" xfId="2776"/>
    <cellStyle name="_Costs not in AURORA 2006GRC 6.15.06_04 07E Wild Horse Wind Expansion (C) (2)_Electric Rev Req Model (2009 GRC) Rebuttal REmoval of New  WH Solar AdjustMI" xfId="555"/>
    <cellStyle name="_Costs not in AURORA 2006GRC 6.15.06_04 07E Wild Horse Wind Expansion (C) (2)_Electric Rev Req Model (2009 GRC) Rebuttal REmoval of New  WH Solar AdjustMI 2" xfId="2777"/>
    <cellStyle name="_Costs not in AURORA 2006GRC 6.15.06_04 07E Wild Horse Wind Expansion (C) (2)_Electric Rev Req Model (2009 GRC) Rebuttal REmoval of New  WH Solar AdjustMI 2 2" xfId="2778"/>
    <cellStyle name="_Costs not in AURORA 2006GRC 6.15.06_04 07E Wild Horse Wind Expansion (C) (2)_Electric Rev Req Model (2009 GRC) Rebuttal REmoval of New  WH Solar AdjustMI 3" xfId="2779"/>
    <cellStyle name="_Costs not in AURORA 2006GRC 6.15.06_04 07E Wild Horse Wind Expansion (C) (2)_Electric Rev Req Model (2009 GRC) Rebuttal REmoval of New  WH Solar AdjustMI_DEM-WP(C) ENERG10C--ctn Mid-C_042010 2010GRC" xfId="8672"/>
    <cellStyle name="_Costs not in AURORA 2006GRC 6.15.06_04 07E Wild Horse Wind Expansion (C) (2)_Electric Rev Req Model (2009 GRC) Revised 01-18-2010" xfId="556"/>
    <cellStyle name="_Costs not in AURORA 2006GRC 6.15.06_04 07E Wild Horse Wind Expansion (C) (2)_Electric Rev Req Model (2009 GRC) Revised 01-18-2010 2" xfId="2780"/>
    <cellStyle name="_Costs not in AURORA 2006GRC 6.15.06_04 07E Wild Horse Wind Expansion (C) (2)_Electric Rev Req Model (2009 GRC) Revised 01-18-2010 2 2" xfId="2781"/>
    <cellStyle name="_Costs not in AURORA 2006GRC 6.15.06_04 07E Wild Horse Wind Expansion (C) (2)_Electric Rev Req Model (2009 GRC) Revised 01-18-2010 3" xfId="2782"/>
    <cellStyle name="_Costs not in AURORA 2006GRC 6.15.06_04 07E Wild Horse Wind Expansion (C) (2)_Electric Rev Req Model (2009 GRC) Revised 01-18-2010_DEM-WP(C) ENERG10C--ctn Mid-C_042010 2010GRC" xfId="8673"/>
    <cellStyle name="_Costs not in AURORA 2006GRC 6.15.06_04 07E Wild Horse Wind Expansion (C) (2)_Electric Rev Req Model (2010 GRC)" xfId="8674"/>
    <cellStyle name="_Costs not in AURORA 2006GRC 6.15.06_04 07E Wild Horse Wind Expansion (C) (2)_Electric Rev Req Model (2010 GRC) SF" xfId="8675"/>
    <cellStyle name="_Costs not in AURORA 2006GRC 6.15.06_04 07E Wild Horse Wind Expansion (C) (2)_Final Order Electric EXHIBIT A-1" xfId="557"/>
    <cellStyle name="_Costs not in AURORA 2006GRC 6.15.06_04 07E Wild Horse Wind Expansion (C) (2)_Final Order Electric EXHIBIT A-1 2" xfId="2783"/>
    <cellStyle name="_Costs not in AURORA 2006GRC 6.15.06_04 07E Wild Horse Wind Expansion (C) (2)_Final Order Electric EXHIBIT A-1 2 2" xfId="2784"/>
    <cellStyle name="_Costs not in AURORA 2006GRC 6.15.06_04 07E Wild Horse Wind Expansion (C) (2)_Final Order Electric EXHIBIT A-1 3" xfId="2785"/>
    <cellStyle name="_Costs not in AURORA 2006GRC 6.15.06_04 07E Wild Horse Wind Expansion (C) (2)_TENASKA REGULATORY ASSET" xfId="558"/>
    <cellStyle name="_Costs not in AURORA 2006GRC 6.15.06_04 07E Wild Horse Wind Expansion (C) (2)_TENASKA REGULATORY ASSET 2" xfId="2786"/>
    <cellStyle name="_Costs not in AURORA 2006GRC 6.15.06_04 07E Wild Horse Wind Expansion (C) (2)_TENASKA REGULATORY ASSET 2 2" xfId="2787"/>
    <cellStyle name="_Costs not in AURORA 2006GRC 6.15.06_04 07E Wild Horse Wind Expansion (C) (2)_TENASKA REGULATORY ASSET 3" xfId="2788"/>
    <cellStyle name="_Costs not in AURORA 2006GRC 6.15.06_16.37E Wild Horse Expansion DeferralRevwrkingfile SF" xfId="559"/>
    <cellStyle name="_Costs not in AURORA 2006GRC 6.15.06_16.37E Wild Horse Expansion DeferralRevwrkingfile SF 2" xfId="2789"/>
    <cellStyle name="_Costs not in AURORA 2006GRC 6.15.06_16.37E Wild Horse Expansion DeferralRevwrkingfile SF 2 2" xfId="2790"/>
    <cellStyle name="_Costs not in AURORA 2006GRC 6.15.06_16.37E Wild Horse Expansion DeferralRevwrkingfile SF 3" xfId="2791"/>
    <cellStyle name="_Costs not in AURORA 2006GRC 6.15.06_16.37E Wild Horse Expansion DeferralRevwrkingfile SF_DEM-WP(C) ENERG10C--ctn Mid-C_042010 2010GRC" xfId="8676"/>
    <cellStyle name="_Costs not in AURORA 2006GRC 6.15.06_2009 Compliance Filing PCA Exhibits for GRC" xfId="8677"/>
    <cellStyle name="_Costs not in AURORA 2006GRC 6.15.06_2009 GRC Compl Filing - Exhibit D" xfId="2792"/>
    <cellStyle name="_Costs not in AURORA 2006GRC 6.15.06_2009 GRC Compl Filing - Exhibit D 2" xfId="2793"/>
    <cellStyle name="_Costs not in AURORA 2006GRC 6.15.06_2009 GRC Compl Filing - Exhibit D_DEM-WP(C) ENERG10C--ctn Mid-C_042010 2010GRC" xfId="8678"/>
    <cellStyle name="_Costs not in AURORA 2006GRC 6.15.06_3.01 Income Statement" xfId="16"/>
    <cellStyle name="_Costs not in AURORA 2006GRC 6.15.06_4 31 Regulatory Assets and Liabilities  7 06- Exhibit D" xfId="560"/>
    <cellStyle name="_Costs not in AURORA 2006GRC 6.15.06_4 31 Regulatory Assets and Liabilities  7 06- Exhibit D 2" xfId="2794"/>
    <cellStyle name="_Costs not in AURORA 2006GRC 6.15.06_4 31 Regulatory Assets and Liabilities  7 06- Exhibit D 2 2" xfId="2795"/>
    <cellStyle name="_Costs not in AURORA 2006GRC 6.15.06_4 31 Regulatory Assets and Liabilities  7 06- Exhibit D 3" xfId="2796"/>
    <cellStyle name="_Costs not in AURORA 2006GRC 6.15.06_4 31 Regulatory Assets and Liabilities  7 06- Exhibit D_DEM-WP(C) ENERG10C--ctn Mid-C_042010 2010GRC" xfId="8679"/>
    <cellStyle name="_Costs not in AURORA 2006GRC 6.15.06_4 31 Regulatory Assets and Liabilities  7 06- Exhibit D_NIM Summary" xfId="2797"/>
    <cellStyle name="_Costs not in AURORA 2006GRC 6.15.06_4 31 Regulatory Assets and Liabilities  7 06- Exhibit D_NIM Summary 2" xfId="2798"/>
    <cellStyle name="_Costs not in AURORA 2006GRC 6.15.06_4 31 Regulatory Assets and Liabilities  7 06- Exhibit D_NIM Summary_DEM-WP(C) ENERG10C--ctn Mid-C_042010 2010GRC" xfId="8680"/>
    <cellStyle name="_Costs not in AURORA 2006GRC 6.15.06_4 31E Reg Asset  Liab and EXH D" xfId="8681"/>
    <cellStyle name="_Costs not in AURORA 2006GRC 6.15.06_4 31E Reg Asset  Liab and EXH D _ Aug 10 Filing (2)" xfId="8682"/>
    <cellStyle name="_Costs not in AURORA 2006GRC 6.15.06_4 32 Regulatory Assets and Liabilities  7 06- Exhibit D" xfId="561"/>
    <cellStyle name="_Costs not in AURORA 2006GRC 6.15.06_4 32 Regulatory Assets and Liabilities  7 06- Exhibit D 2" xfId="2799"/>
    <cellStyle name="_Costs not in AURORA 2006GRC 6.15.06_4 32 Regulatory Assets and Liabilities  7 06- Exhibit D 2 2" xfId="2800"/>
    <cellStyle name="_Costs not in AURORA 2006GRC 6.15.06_4 32 Regulatory Assets and Liabilities  7 06- Exhibit D 3" xfId="2801"/>
    <cellStyle name="_Costs not in AURORA 2006GRC 6.15.06_4 32 Regulatory Assets and Liabilities  7 06- Exhibit D_DEM-WP(C) ENERG10C--ctn Mid-C_042010 2010GRC" xfId="8683"/>
    <cellStyle name="_Costs not in AURORA 2006GRC 6.15.06_4 32 Regulatory Assets and Liabilities  7 06- Exhibit D_NIM Summary" xfId="2802"/>
    <cellStyle name="_Costs not in AURORA 2006GRC 6.15.06_4 32 Regulatory Assets and Liabilities  7 06- Exhibit D_NIM Summary 2" xfId="2803"/>
    <cellStyle name="_Costs not in AURORA 2006GRC 6.15.06_4 32 Regulatory Assets and Liabilities  7 06- Exhibit D_NIM Summary_DEM-WP(C) ENERG10C--ctn Mid-C_042010 2010GRC" xfId="8684"/>
    <cellStyle name="_Costs not in AURORA 2006GRC 6.15.06_ACCOUNTS" xfId="8685"/>
    <cellStyle name="_Costs not in AURORA 2006GRC 6.15.06_AURORA Total New" xfId="2804"/>
    <cellStyle name="_Costs not in AURORA 2006GRC 6.15.06_AURORA Total New 2" xfId="2805"/>
    <cellStyle name="_Costs not in AURORA 2006GRC 6.15.06_Book2" xfId="562"/>
    <cellStyle name="_Costs not in AURORA 2006GRC 6.15.06_Book2 2" xfId="2806"/>
    <cellStyle name="_Costs not in AURORA 2006GRC 6.15.06_Book2 2 2" xfId="2807"/>
    <cellStyle name="_Costs not in AURORA 2006GRC 6.15.06_Book2 3" xfId="2808"/>
    <cellStyle name="_Costs not in AURORA 2006GRC 6.15.06_Book2_Adj Bench DR 3 for Initial Briefs (Electric)" xfId="563"/>
    <cellStyle name="_Costs not in AURORA 2006GRC 6.15.06_Book2_Adj Bench DR 3 for Initial Briefs (Electric) 2" xfId="2809"/>
    <cellStyle name="_Costs not in AURORA 2006GRC 6.15.06_Book2_Adj Bench DR 3 for Initial Briefs (Electric) 2 2" xfId="2810"/>
    <cellStyle name="_Costs not in AURORA 2006GRC 6.15.06_Book2_Adj Bench DR 3 for Initial Briefs (Electric) 3" xfId="2811"/>
    <cellStyle name="_Costs not in AURORA 2006GRC 6.15.06_Book2_Adj Bench DR 3 for Initial Briefs (Electric)_DEM-WP(C) ENERG10C--ctn Mid-C_042010 2010GRC" xfId="8686"/>
    <cellStyle name="_Costs not in AURORA 2006GRC 6.15.06_Book2_DEM-WP(C) ENERG10C--ctn Mid-C_042010 2010GRC" xfId="8687"/>
    <cellStyle name="_Costs not in AURORA 2006GRC 6.15.06_Book2_Electric Rev Req Model (2009 GRC) Rebuttal" xfId="564"/>
    <cellStyle name="_Costs not in AURORA 2006GRC 6.15.06_Book2_Electric Rev Req Model (2009 GRC) Rebuttal 2" xfId="2812"/>
    <cellStyle name="_Costs not in AURORA 2006GRC 6.15.06_Book2_Electric Rev Req Model (2009 GRC) Rebuttal 2 2" xfId="2813"/>
    <cellStyle name="_Costs not in AURORA 2006GRC 6.15.06_Book2_Electric Rev Req Model (2009 GRC) Rebuttal 3" xfId="2814"/>
    <cellStyle name="_Costs not in AURORA 2006GRC 6.15.06_Book2_Electric Rev Req Model (2009 GRC) Rebuttal REmoval of New  WH Solar AdjustMI" xfId="565"/>
    <cellStyle name="_Costs not in AURORA 2006GRC 6.15.06_Book2_Electric Rev Req Model (2009 GRC) Rebuttal REmoval of New  WH Solar AdjustMI 2" xfId="2815"/>
    <cellStyle name="_Costs not in AURORA 2006GRC 6.15.06_Book2_Electric Rev Req Model (2009 GRC) Rebuttal REmoval of New  WH Solar AdjustMI 2 2" xfId="2816"/>
    <cellStyle name="_Costs not in AURORA 2006GRC 6.15.06_Book2_Electric Rev Req Model (2009 GRC) Rebuttal REmoval of New  WH Solar AdjustMI 3" xfId="2817"/>
    <cellStyle name="_Costs not in AURORA 2006GRC 6.15.06_Book2_Electric Rev Req Model (2009 GRC) Rebuttal REmoval of New  WH Solar AdjustMI_DEM-WP(C) ENERG10C--ctn Mid-C_042010 2010GRC" xfId="8688"/>
    <cellStyle name="_Costs not in AURORA 2006GRC 6.15.06_Book2_Electric Rev Req Model (2009 GRC) Revised 01-18-2010" xfId="566"/>
    <cellStyle name="_Costs not in AURORA 2006GRC 6.15.06_Book2_Electric Rev Req Model (2009 GRC) Revised 01-18-2010 2" xfId="2818"/>
    <cellStyle name="_Costs not in AURORA 2006GRC 6.15.06_Book2_Electric Rev Req Model (2009 GRC) Revised 01-18-2010 2 2" xfId="2819"/>
    <cellStyle name="_Costs not in AURORA 2006GRC 6.15.06_Book2_Electric Rev Req Model (2009 GRC) Revised 01-18-2010 3" xfId="2820"/>
    <cellStyle name="_Costs not in AURORA 2006GRC 6.15.06_Book2_Electric Rev Req Model (2009 GRC) Revised 01-18-2010_DEM-WP(C) ENERG10C--ctn Mid-C_042010 2010GRC" xfId="8689"/>
    <cellStyle name="_Costs not in AURORA 2006GRC 6.15.06_Book2_Final Order Electric EXHIBIT A-1" xfId="567"/>
    <cellStyle name="_Costs not in AURORA 2006GRC 6.15.06_Book2_Final Order Electric EXHIBIT A-1 2" xfId="2821"/>
    <cellStyle name="_Costs not in AURORA 2006GRC 6.15.06_Book2_Final Order Electric EXHIBIT A-1 2 2" xfId="2822"/>
    <cellStyle name="_Costs not in AURORA 2006GRC 6.15.06_Book2_Final Order Electric EXHIBIT A-1 3" xfId="2823"/>
    <cellStyle name="_Costs not in AURORA 2006GRC 6.15.06_Book4" xfId="568"/>
    <cellStyle name="_Costs not in AURORA 2006GRC 6.15.06_Book4 2" xfId="2824"/>
    <cellStyle name="_Costs not in AURORA 2006GRC 6.15.06_Book4 2 2" xfId="2825"/>
    <cellStyle name="_Costs not in AURORA 2006GRC 6.15.06_Book4 3" xfId="2826"/>
    <cellStyle name="_Costs not in AURORA 2006GRC 6.15.06_Book4_DEM-WP(C) ENERG10C--ctn Mid-C_042010 2010GRC" xfId="8690"/>
    <cellStyle name="_Costs not in AURORA 2006GRC 6.15.06_Book9" xfId="569"/>
    <cellStyle name="_Costs not in AURORA 2006GRC 6.15.06_Book9 2" xfId="2827"/>
    <cellStyle name="_Costs not in AURORA 2006GRC 6.15.06_Book9 2 2" xfId="2828"/>
    <cellStyle name="_Costs not in AURORA 2006GRC 6.15.06_Book9 3" xfId="2829"/>
    <cellStyle name="_Costs not in AURORA 2006GRC 6.15.06_Book9_DEM-WP(C) ENERG10C--ctn Mid-C_042010 2010GRC" xfId="8691"/>
    <cellStyle name="_Costs not in AURORA 2006GRC 6.15.06_Chelan PUD Power Costs (8-10)" xfId="8692"/>
    <cellStyle name="_Costs not in AURORA 2006GRC 6.15.06_DEM-WP(C) Chelan Power Costs" xfId="8693"/>
    <cellStyle name="_Costs not in AURORA 2006GRC 6.15.06_DEM-WP(C) ENERG10C--ctn Mid-C_042010 2010GRC" xfId="8694"/>
    <cellStyle name="_Costs not in AURORA 2006GRC 6.15.06_DEM-WP(C) Gas Transport 2010GRC" xfId="8695"/>
    <cellStyle name="_Costs not in AURORA 2006GRC 6.15.06_Gas Rev Req Model (2010 GRC)" xfId="8696"/>
    <cellStyle name="_Costs not in AURORA 2006GRC 6.15.06_INPUTS" xfId="2830"/>
    <cellStyle name="_Costs not in AURORA 2006GRC 6.15.06_INPUTS 2" xfId="2831"/>
    <cellStyle name="_Costs not in AURORA 2006GRC 6.15.06_INPUTS 2 2" xfId="2832"/>
    <cellStyle name="_Costs not in AURORA 2006GRC 6.15.06_INPUTS 3" xfId="2833"/>
    <cellStyle name="_Costs not in AURORA 2006GRC 6.15.06_NIM Summary" xfId="2834"/>
    <cellStyle name="_Costs not in AURORA 2006GRC 6.15.06_NIM Summary 09GRC" xfId="2835"/>
    <cellStyle name="_Costs not in AURORA 2006GRC 6.15.06_NIM Summary 09GRC 2" xfId="2836"/>
    <cellStyle name="_Costs not in AURORA 2006GRC 6.15.06_NIM Summary 09GRC_DEM-WP(C) ENERG10C--ctn Mid-C_042010 2010GRC" xfId="8697"/>
    <cellStyle name="_Costs not in AURORA 2006GRC 6.15.06_NIM Summary 2" xfId="2837"/>
    <cellStyle name="_Costs not in AURORA 2006GRC 6.15.06_NIM Summary 3" xfId="2838"/>
    <cellStyle name="_Costs not in AURORA 2006GRC 6.15.06_NIM Summary 4" xfId="2839"/>
    <cellStyle name="_Costs not in AURORA 2006GRC 6.15.06_NIM Summary 5" xfId="2840"/>
    <cellStyle name="_Costs not in AURORA 2006GRC 6.15.06_NIM Summary 6" xfId="2841"/>
    <cellStyle name="_Costs not in AURORA 2006GRC 6.15.06_NIM Summary 7" xfId="2842"/>
    <cellStyle name="_Costs not in AURORA 2006GRC 6.15.06_NIM Summary 8" xfId="2843"/>
    <cellStyle name="_Costs not in AURORA 2006GRC 6.15.06_NIM Summary 9" xfId="2844"/>
    <cellStyle name="_Costs not in AURORA 2006GRC 6.15.06_NIM Summary_DEM-WP(C) ENERG10C--ctn Mid-C_042010 2010GRC" xfId="8698"/>
    <cellStyle name="_Costs not in AURORA 2006GRC 6.15.06_PCA 10 -  Exhibit D from A Kellogg Jan 2011" xfId="8699"/>
    <cellStyle name="_Costs not in AURORA 2006GRC 6.15.06_PCA 10 -  Exhibit D from A Kellogg July 2011" xfId="8700"/>
    <cellStyle name="_Costs not in AURORA 2006GRC 6.15.06_PCA 10 -  Exhibit D from S Free Rcv'd 12-11" xfId="8701"/>
    <cellStyle name="_Costs not in AURORA 2006GRC 6.15.06_PCA 9 -  Exhibit D April 2010" xfId="8702"/>
    <cellStyle name="_Costs not in AURORA 2006GRC 6.15.06_PCA 9 -  Exhibit D April 2010 (3)" xfId="2845"/>
    <cellStyle name="_Costs not in AURORA 2006GRC 6.15.06_PCA 9 -  Exhibit D April 2010 (3) 2" xfId="2846"/>
    <cellStyle name="_Costs not in AURORA 2006GRC 6.15.06_PCA 9 -  Exhibit D April 2010 (3)_DEM-WP(C) ENERG10C--ctn Mid-C_042010 2010GRC" xfId="8703"/>
    <cellStyle name="_Costs not in AURORA 2006GRC 6.15.06_PCA 9 -  Exhibit D Nov 2010" xfId="8704"/>
    <cellStyle name="_Costs not in AURORA 2006GRC 6.15.06_PCA 9 - Exhibit D at August 2010" xfId="8705"/>
    <cellStyle name="_Costs not in AURORA 2006GRC 6.15.06_PCA 9 - Exhibit D June 2010 GRC" xfId="8706"/>
    <cellStyle name="_Costs not in AURORA 2006GRC 6.15.06_Power Costs - Comparison bx Rbtl-Staff-Jt-PC" xfId="570"/>
    <cellStyle name="_Costs not in AURORA 2006GRC 6.15.06_Power Costs - Comparison bx Rbtl-Staff-Jt-PC 2" xfId="2847"/>
    <cellStyle name="_Costs not in AURORA 2006GRC 6.15.06_Power Costs - Comparison bx Rbtl-Staff-Jt-PC 2 2" xfId="2848"/>
    <cellStyle name="_Costs not in AURORA 2006GRC 6.15.06_Power Costs - Comparison bx Rbtl-Staff-Jt-PC 3" xfId="2849"/>
    <cellStyle name="_Costs not in AURORA 2006GRC 6.15.06_Power Costs - Comparison bx Rbtl-Staff-Jt-PC_Adj Bench DR 3 for Initial Briefs (Electric)" xfId="571"/>
    <cellStyle name="_Costs not in AURORA 2006GRC 6.15.06_Power Costs - Comparison bx Rbtl-Staff-Jt-PC_Adj Bench DR 3 for Initial Briefs (Electric) 2" xfId="2850"/>
    <cellStyle name="_Costs not in AURORA 2006GRC 6.15.06_Power Costs - Comparison bx Rbtl-Staff-Jt-PC_Adj Bench DR 3 for Initial Briefs (Electric) 2 2" xfId="2851"/>
    <cellStyle name="_Costs not in AURORA 2006GRC 6.15.06_Power Costs - Comparison bx Rbtl-Staff-Jt-PC_Adj Bench DR 3 for Initial Briefs (Electric) 3" xfId="2852"/>
    <cellStyle name="_Costs not in AURORA 2006GRC 6.15.06_Power Costs - Comparison bx Rbtl-Staff-Jt-PC_Adj Bench DR 3 for Initial Briefs (Electric)_DEM-WP(C) ENERG10C--ctn Mid-C_042010 2010GRC" xfId="8707"/>
    <cellStyle name="_Costs not in AURORA 2006GRC 6.15.06_Power Costs - Comparison bx Rbtl-Staff-Jt-PC_DEM-WP(C) ENERG10C--ctn Mid-C_042010 2010GRC" xfId="8708"/>
    <cellStyle name="_Costs not in AURORA 2006GRC 6.15.06_Power Costs - Comparison bx Rbtl-Staff-Jt-PC_Electric Rev Req Model (2009 GRC) Rebuttal" xfId="572"/>
    <cellStyle name="_Costs not in AURORA 2006GRC 6.15.06_Power Costs - Comparison bx Rbtl-Staff-Jt-PC_Electric Rev Req Model (2009 GRC) Rebuttal 2" xfId="2853"/>
    <cellStyle name="_Costs not in AURORA 2006GRC 6.15.06_Power Costs - Comparison bx Rbtl-Staff-Jt-PC_Electric Rev Req Model (2009 GRC) Rebuttal 2 2" xfId="2854"/>
    <cellStyle name="_Costs not in AURORA 2006GRC 6.15.06_Power Costs - Comparison bx Rbtl-Staff-Jt-PC_Electric Rev Req Model (2009 GRC) Rebuttal 3" xfId="2855"/>
    <cellStyle name="_Costs not in AURORA 2006GRC 6.15.06_Power Costs - Comparison bx Rbtl-Staff-Jt-PC_Electric Rev Req Model (2009 GRC) Rebuttal REmoval of New  WH Solar AdjustMI" xfId="573"/>
    <cellStyle name="_Costs not in AURORA 2006GRC 6.15.06_Power Costs - Comparison bx Rbtl-Staff-Jt-PC_Electric Rev Req Model (2009 GRC) Rebuttal REmoval of New  WH Solar AdjustMI 2" xfId="2856"/>
    <cellStyle name="_Costs not in AURORA 2006GRC 6.15.06_Power Costs - Comparison bx Rbtl-Staff-Jt-PC_Electric Rev Req Model (2009 GRC) Rebuttal REmoval of New  WH Solar AdjustMI 2 2" xfId="2857"/>
    <cellStyle name="_Costs not in AURORA 2006GRC 6.15.06_Power Costs - Comparison bx Rbtl-Staff-Jt-PC_Electric Rev Req Model (2009 GRC) Rebuttal REmoval of New  WH Solar AdjustMI 3" xfId="2858"/>
    <cellStyle name="_Costs not in AURORA 2006GRC 6.15.06_Power Costs - Comparison bx Rbtl-Staff-Jt-PC_Electric Rev Req Model (2009 GRC) Rebuttal REmoval of New  WH Solar AdjustMI_DEM-WP(C) ENERG10C--ctn Mid-C_042010 2010GRC" xfId="8709"/>
    <cellStyle name="_Costs not in AURORA 2006GRC 6.15.06_Power Costs - Comparison bx Rbtl-Staff-Jt-PC_Electric Rev Req Model (2009 GRC) Revised 01-18-2010" xfId="574"/>
    <cellStyle name="_Costs not in AURORA 2006GRC 6.15.06_Power Costs - Comparison bx Rbtl-Staff-Jt-PC_Electric Rev Req Model (2009 GRC) Revised 01-18-2010 2" xfId="2859"/>
    <cellStyle name="_Costs not in AURORA 2006GRC 6.15.06_Power Costs - Comparison bx Rbtl-Staff-Jt-PC_Electric Rev Req Model (2009 GRC) Revised 01-18-2010 2 2" xfId="2860"/>
    <cellStyle name="_Costs not in AURORA 2006GRC 6.15.06_Power Costs - Comparison bx Rbtl-Staff-Jt-PC_Electric Rev Req Model (2009 GRC) Revised 01-18-2010 3" xfId="2861"/>
    <cellStyle name="_Costs not in AURORA 2006GRC 6.15.06_Power Costs - Comparison bx Rbtl-Staff-Jt-PC_Electric Rev Req Model (2009 GRC) Revised 01-18-2010_DEM-WP(C) ENERG10C--ctn Mid-C_042010 2010GRC" xfId="8710"/>
    <cellStyle name="_Costs not in AURORA 2006GRC 6.15.06_Power Costs - Comparison bx Rbtl-Staff-Jt-PC_Final Order Electric EXHIBIT A-1" xfId="575"/>
    <cellStyle name="_Costs not in AURORA 2006GRC 6.15.06_Power Costs - Comparison bx Rbtl-Staff-Jt-PC_Final Order Electric EXHIBIT A-1 2" xfId="2862"/>
    <cellStyle name="_Costs not in AURORA 2006GRC 6.15.06_Power Costs - Comparison bx Rbtl-Staff-Jt-PC_Final Order Electric EXHIBIT A-1 2 2" xfId="2863"/>
    <cellStyle name="_Costs not in AURORA 2006GRC 6.15.06_Power Costs - Comparison bx Rbtl-Staff-Jt-PC_Final Order Electric EXHIBIT A-1 3" xfId="2864"/>
    <cellStyle name="_Costs not in AURORA 2006GRC 6.15.06_Production Adj 4.37" xfId="2865"/>
    <cellStyle name="_Costs not in AURORA 2006GRC 6.15.06_Production Adj 4.37 2" xfId="2866"/>
    <cellStyle name="_Costs not in AURORA 2006GRC 6.15.06_Production Adj 4.37 2 2" xfId="2867"/>
    <cellStyle name="_Costs not in AURORA 2006GRC 6.15.06_Production Adj 4.37 3" xfId="2868"/>
    <cellStyle name="_Costs not in AURORA 2006GRC 6.15.06_Purchased Power Adj 4.03" xfId="2869"/>
    <cellStyle name="_Costs not in AURORA 2006GRC 6.15.06_Purchased Power Adj 4.03 2" xfId="2870"/>
    <cellStyle name="_Costs not in AURORA 2006GRC 6.15.06_Purchased Power Adj 4.03 2 2" xfId="2871"/>
    <cellStyle name="_Costs not in AURORA 2006GRC 6.15.06_Purchased Power Adj 4.03 3" xfId="2872"/>
    <cellStyle name="_Costs not in AURORA 2006GRC 6.15.06_Rebuttal Power Costs" xfId="576"/>
    <cellStyle name="_Costs not in AURORA 2006GRC 6.15.06_Rebuttal Power Costs 2" xfId="2873"/>
    <cellStyle name="_Costs not in AURORA 2006GRC 6.15.06_Rebuttal Power Costs 2 2" xfId="2874"/>
    <cellStyle name="_Costs not in AURORA 2006GRC 6.15.06_Rebuttal Power Costs 3" xfId="2875"/>
    <cellStyle name="_Costs not in AURORA 2006GRC 6.15.06_Rebuttal Power Costs_Adj Bench DR 3 for Initial Briefs (Electric)" xfId="577"/>
    <cellStyle name="_Costs not in AURORA 2006GRC 6.15.06_Rebuttal Power Costs_Adj Bench DR 3 for Initial Briefs (Electric) 2" xfId="2876"/>
    <cellStyle name="_Costs not in AURORA 2006GRC 6.15.06_Rebuttal Power Costs_Adj Bench DR 3 for Initial Briefs (Electric) 2 2" xfId="2877"/>
    <cellStyle name="_Costs not in AURORA 2006GRC 6.15.06_Rebuttal Power Costs_Adj Bench DR 3 for Initial Briefs (Electric) 3" xfId="2878"/>
    <cellStyle name="_Costs not in AURORA 2006GRC 6.15.06_Rebuttal Power Costs_Adj Bench DR 3 for Initial Briefs (Electric)_DEM-WP(C) ENERG10C--ctn Mid-C_042010 2010GRC" xfId="8711"/>
    <cellStyle name="_Costs not in AURORA 2006GRC 6.15.06_Rebuttal Power Costs_DEM-WP(C) ENERG10C--ctn Mid-C_042010 2010GRC" xfId="8712"/>
    <cellStyle name="_Costs not in AURORA 2006GRC 6.15.06_Rebuttal Power Costs_Electric Rev Req Model (2009 GRC) Rebuttal" xfId="578"/>
    <cellStyle name="_Costs not in AURORA 2006GRC 6.15.06_Rebuttal Power Costs_Electric Rev Req Model (2009 GRC) Rebuttal 2" xfId="2879"/>
    <cellStyle name="_Costs not in AURORA 2006GRC 6.15.06_Rebuttal Power Costs_Electric Rev Req Model (2009 GRC) Rebuttal 2 2" xfId="2880"/>
    <cellStyle name="_Costs not in AURORA 2006GRC 6.15.06_Rebuttal Power Costs_Electric Rev Req Model (2009 GRC) Rebuttal 3" xfId="2881"/>
    <cellStyle name="_Costs not in AURORA 2006GRC 6.15.06_Rebuttal Power Costs_Electric Rev Req Model (2009 GRC) Rebuttal REmoval of New  WH Solar AdjustMI" xfId="579"/>
    <cellStyle name="_Costs not in AURORA 2006GRC 6.15.06_Rebuttal Power Costs_Electric Rev Req Model (2009 GRC) Rebuttal REmoval of New  WH Solar AdjustMI 2" xfId="2882"/>
    <cellStyle name="_Costs not in AURORA 2006GRC 6.15.06_Rebuttal Power Costs_Electric Rev Req Model (2009 GRC) Rebuttal REmoval of New  WH Solar AdjustMI 2 2" xfId="2883"/>
    <cellStyle name="_Costs not in AURORA 2006GRC 6.15.06_Rebuttal Power Costs_Electric Rev Req Model (2009 GRC) Rebuttal REmoval of New  WH Solar AdjustMI 3" xfId="2884"/>
    <cellStyle name="_Costs not in AURORA 2006GRC 6.15.06_Rebuttal Power Costs_Electric Rev Req Model (2009 GRC) Rebuttal REmoval of New  WH Solar AdjustMI_DEM-WP(C) ENERG10C--ctn Mid-C_042010 2010GRC" xfId="8713"/>
    <cellStyle name="_Costs not in AURORA 2006GRC 6.15.06_Rebuttal Power Costs_Electric Rev Req Model (2009 GRC) Revised 01-18-2010" xfId="580"/>
    <cellStyle name="_Costs not in AURORA 2006GRC 6.15.06_Rebuttal Power Costs_Electric Rev Req Model (2009 GRC) Revised 01-18-2010 2" xfId="2885"/>
    <cellStyle name="_Costs not in AURORA 2006GRC 6.15.06_Rebuttal Power Costs_Electric Rev Req Model (2009 GRC) Revised 01-18-2010 2 2" xfId="2886"/>
    <cellStyle name="_Costs not in AURORA 2006GRC 6.15.06_Rebuttal Power Costs_Electric Rev Req Model (2009 GRC) Revised 01-18-2010 3" xfId="2887"/>
    <cellStyle name="_Costs not in AURORA 2006GRC 6.15.06_Rebuttal Power Costs_Electric Rev Req Model (2009 GRC) Revised 01-18-2010_DEM-WP(C) ENERG10C--ctn Mid-C_042010 2010GRC" xfId="8714"/>
    <cellStyle name="_Costs not in AURORA 2006GRC 6.15.06_Rebuttal Power Costs_Final Order Electric EXHIBIT A-1" xfId="581"/>
    <cellStyle name="_Costs not in AURORA 2006GRC 6.15.06_Rebuttal Power Costs_Final Order Electric EXHIBIT A-1 2" xfId="2888"/>
    <cellStyle name="_Costs not in AURORA 2006GRC 6.15.06_Rebuttal Power Costs_Final Order Electric EXHIBIT A-1 2 2" xfId="2889"/>
    <cellStyle name="_Costs not in AURORA 2006GRC 6.15.06_Rebuttal Power Costs_Final Order Electric EXHIBIT A-1 3" xfId="2890"/>
    <cellStyle name="_Costs not in AURORA 2006GRC 6.15.06_ROR &amp; CONV FACTOR" xfId="2891"/>
    <cellStyle name="_Costs not in AURORA 2006GRC 6.15.06_ROR &amp; CONV FACTOR 2" xfId="2892"/>
    <cellStyle name="_Costs not in AURORA 2006GRC 6.15.06_ROR &amp; CONV FACTOR 2 2" xfId="2893"/>
    <cellStyle name="_Costs not in AURORA 2006GRC 6.15.06_ROR &amp; CONV FACTOR 3" xfId="2894"/>
    <cellStyle name="_Costs not in AURORA 2006GRC 6.15.06_ROR 5.02" xfId="2895"/>
    <cellStyle name="_Costs not in AURORA 2006GRC 6.15.06_ROR 5.02 2" xfId="2896"/>
    <cellStyle name="_Costs not in AURORA 2006GRC 6.15.06_ROR 5.02 2 2" xfId="2897"/>
    <cellStyle name="_Costs not in AURORA 2006GRC 6.15.06_ROR 5.02 3" xfId="2898"/>
    <cellStyle name="_Costs not in AURORA 2006GRC 6.15.06_Wind Integration 10GRC" xfId="2899"/>
    <cellStyle name="_Costs not in AURORA 2006GRC 6.15.06_Wind Integration 10GRC 2" xfId="2900"/>
    <cellStyle name="_Costs not in AURORA 2006GRC 6.15.06_Wind Integration 10GRC_DEM-WP(C) ENERG10C--ctn Mid-C_042010 2010GRC" xfId="8715"/>
    <cellStyle name="_Costs not in AURORA 2006GRC w gas price updated" xfId="582"/>
    <cellStyle name="_Costs not in AURORA 2006GRC w gas price updated 2" xfId="2901"/>
    <cellStyle name="_Costs not in AURORA 2006GRC w gas price updated 2 2" xfId="2902"/>
    <cellStyle name="_Costs not in AURORA 2006GRC w gas price updated 3" xfId="2903"/>
    <cellStyle name="_Costs not in AURORA 2006GRC w gas price updated_Adj Bench DR 3 for Initial Briefs (Electric)" xfId="583"/>
    <cellStyle name="_Costs not in AURORA 2006GRC w gas price updated_Adj Bench DR 3 for Initial Briefs (Electric) 2" xfId="2904"/>
    <cellStyle name="_Costs not in AURORA 2006GRC w gas price updated_Adj Bench DR 3 for Initial Briefs (Electric) 2 2" xfId="2905"/>
    <cellStyle name="_Costs not in AURORA 2006GRC w gas price updated_Adj Bench DR 3 for Initial Briefs (Electric) 3" xfId="2906"/>
    <cellStyle name="_Costs not in AURORA 2006GRC w gas price updated_Adj Bench DR 3 for Initial Briefs (Electric)_DEM-WP(C) ENERG10C--ctn Mid-C_042010 2010GRC" xfId="8716"/>
    <cellStyle name="_Costs not in AURORA 2006GRC w gas price updated_Book1" xfId="8717"/>
    <cellStyle name="_Costs not in AURORA 2006GRC w gas price updated_Book2" xfId="584"/>
    <cellStyle name="_Costs not in AURORA 2006GRC w gas price updated_Book2 2" xfId="2907"/>
    <cellStyle name="_Costs not in AURORA 2006GRC w gas price updated_Book2 2 2" xfId="2908"/>
    <cellStyle name="_Costs not in AURORA 2006GRC w gas price updated_Book2 3" xfId="2909"/>
    <cellStyle name="_Costs not in AURORA 2006GRC w gas price updated_Book2_Adj Bench DR 3 for Initial Briefs (Electric)" xfId="585"/>
    <cellStyle name="_Costs not in AURORA 2006GRC w gas price updated_Book2_Adj Bench DR 3 for Initial Briefs (Electric) 2" xfId="2910"/>
    <cellStyle name="_Costs not in AURORA 2006GRC w gas price updated_Book2_Adj Bench DR 3 for Initial Briefs (Electric) 2 2" xfId="2911"/>
    <cellStyle name="_Costs not in AURORA 2006GRC w gas price updated_Book2_Adj Bench DR 3 for Initial Briefs (Electric) 3" xfId="2912"/>
    <cellStyle name="_Costs not in AURORA 2006GRC w gas price updated_Book2_Adj Bench DR 3 for Initial Briefs (Electric)_DEM-WP(C) ENERG10C--ctn Mid-C_042010 2010GRC" xfId="8718"/>
    <cellStyle name="_Costs not in AURORA 2006GRC w gas price updated_Book2_DEM-WP(C) ENERG10C--ctn Mid-C_042010 2010GRC" xfId="8719"/>
    <cellStyle name="_Costs not in AURORA 2006GRC w gas price updated_Book2_Electric Rev Req Model (2009 GRC) Rebuttal" xfId="586"/>
    <cellStyle name="_Costs not in AURORA 2006GRC w gas price updated_Book2_Electric Rev Req Model (2009 GRC) Rebuttal 2" xfId="2913"/>
    <cellStyle name="_Costs not in AURORA 2006GRC w gas price updated_Book2_Electric Rev Req Model (2009 GRC) Rebuttal 2 2" xfId="2914"/>
    <cellStyle name="_Costs not in AURORA 2006GRC w gas price updated_Book2_Electric Rev Req Model (2009 GRC) Rebuttal 3" xfId="2915"/>
    <cellStyle name="_Costs not in AURORA 2006GRC w gas price updated_Book2_Electric Rev Req Model (2009 GRC) Rebuttal REmoval of New  WH Solar AdjustMI" xfId="587"/>
    <cellStyle name="_Costs not in AURORA 2006GRC w gas price updated_Book2_Electric Rev Req Model (2009 GRC) Rebuttal REmoval of New  WH Solar AdjustMI 2" xfId="2916"/>
    <cellStyle name="_Costs not in AURORA 2006GRC w gas price updated_Book2_Electric Rev Req Model (2009 GRC) Rebuttal REmoval of New  WH Solar AdjustMI 2 2" xfId="2917"/>
    <cellStyle name="_Costs not in AURORA 2006GRC w gas price updated_Book2_Electric Rev Req Model (2009 GRC) Rebuttal REmoval of New  WH Solar AdjustMI 3" xfId="2918"/>
    <cellStyle name="_Costs not in AURORA 2006GRC w gas price updated_Book2_Electric Rev Req Model (2009 GRC) Rebuttal REmoval of New  WH Solar AdjustMI_DEM-WP(C) ENERG10C--ctn Mid-C_042010 2010GRC" xfId="8720"/>
    <cellStyle name="_Costs not in AURORA 2006GRC w gas price updated_Book2_Electric Rev Req Model (2009 GRC) Revised 01-18-2010" xfId="588"/>
    <cellStyle name="_Costs not in AURORA 2006GRC w gas price updated_Book2_Electric Rev Req Model (2009 GRC) Revised 01-18-2010 2" xfId="2919"/>
    <cellStyle name="_Costs not in AURORA 2006GRC w gas price updated_Book2_Electric Rev Req Model (2009 GRC) Revised 01-18-2010 2 2" xfId="2920"/>
    <cellStyle name="_Costs not in AURORA 2006GRC w gas price updated_Book2_Electric Rev Req Model (2009 GRC) Revised 01-18-2010 3" xfId="2921"/>
    <cellStyle name="_Costs not in AURORA 2006GRC w gas price updated_Book2_Electric Rev Req Model (2009 GRC) Revised 01-18-2010_DEM-WP(C) ENERG10C--ctn Mid-C_042010 2010GRC" xfId="8721"/>
    <cellStyle name="_Costs not in AURORA 2006GRC w gas price updated_Book2_Final Order Electric EXHIBIT A-1" xfId="589"/>
    <cellStyle name="_Costs not in AURORA 2006GRC w gas price updated_Book2_Final Order Electric EXHIBIT A-1 2" xfId="2922"/>
    <cellStyle name="_Costs not in AURORA 2006GRC w gas price updated_Book2_Final Order Electric EXHIBIT A-1 2 2" xfId="2923"/>
    <cellStyle name="_Costs not in AURORA 2006GRC w gas price updated_Book2_Final Order Electric EXHIBIT A-1 3" xfId="2924"/>
    <cellStyle name="_Costs not in AURORA 2006GRC w gas price updated_Chelan PUD Power Costs (8-10)" xfId="8722"/>
    <cellStyle name="_Costs not in AURORA 2006GRC w gas price updated_Confidential Material" xfId="8723"/>
    <cellStyle name="_Costs not in AURORA 2006GRC w gas price updated_DEM-WP(C) Colstrip 12 Coal Cost Forecast 2010GRC" xfId="8724"/>
    <cellStyle name="_Costs not in AURORA 2006GRC w gas price updated_DEM-WP(C) ENERG10C--ctn Mid-C_042010 2010GRC" xfId="8725"/>
    <cellStyle name="_Costs not in AURORA 2006GRC w gas price updated_DEM-WP(C) Production O&amp;M 2010GRC As-Filed" xfId="8726"/>
    <cellStyle name="_Costs not in AURORA 2006GRC w gas price updated_DEM-WP(C) Production O&amp;M 2010GRC As-Filed 2" xfId="8727"/>
    <cellStyle name="_Costs not in AURORA 2006GRC w gas price updated_DEM-WP(C) Production O&amp;M 2010GRC As-Filed 3" xfId="8728"/>
    <cellStyle name="_Costs not in AURORA 2006GRC w gas price updated_Electric Rev Req Model (2009 GRC) " xfId="590"/>
    <cellStyle name="_Costs not in AURORA 2006GRC w gas price updated_Electric Rev Req Model (2009 GRC)  2" xfId="2925"/>
    <cellStyle name="_Costs not in AURORA 2006GRC w gas price updated_Electric Rev Req Model (2009 GRC)  2 2" xfId="2926"/>
    <cellStyle name="_Costs not in AURORA 2006GRC w gas price updated_Electric Rev Req Model (2009 GRC)  3" xfId="2927"/>
    <cellStyle name="_Costs not in AURORA 2006GRC w gas price updated_Electric Rev Req Model (2009 GRC) _DEM-WP(C) ENERG10C--ctn Mid-C_042010 2010GRC" xfId="8729"/>
    <cellStyle name="_Costs not in AURORA 2006GRC w gas price updated_Electric Rev Req Model (2009 GRC) Rebuttal" xfId="591"/>
    <cellStyle name="_Costs not in AURORA 2006GRC w gas price updated_Electric Rev Req Model (2009 GRC) Rebuttal 2" xfId="2928"/>
    <cellStyle name="_Costs not in AURORA 2006GRC w gas price updated_Electric Rev Req Model (2009 GRC) Rebuttal 2 2" xfId="2929"/>
    <cellStyle name="_Costs not in AURORA 2006GRC w gas price updated_Electric Rev Req Model (2009 GRC) Rebuttal 3" xfId="2930"/>
    <cellStyle name="_Costs not in AURORA 2006GRC w gas price updated_Electric Rev Req Model (2009 GRC) Rebuttal REmoval of New  WH Solar AdjustMI" xfId="592"/>
    <cellStyle name="_Costs not in AURORA 2006GRC w gas price updated_Electric Rev Req Model (2009 GRC) Rebuttal REmoval of New  WH Solar AdjustMI 2" xfId="2931"/>
    <cellStyle name="_Costs not in AURORA 2006GRC w gas price updated_Electric Rev Req Model (2009 GRC) Rebuttal REmoval of New  WH Solar AdjustMI 2 2" xfId="2932"/>
    <cellStyle name="_Costs not in AURORA 2006GRC w gas price updated_Electric Rev Req Model (2009 GRC) Rebuttal REmoval of New  WH Solar AdjustMI 3" xfId="2933"/>
    <cellStyle name="_Costs not in AURORA 2006GRC w gas price updated_Electric Rev Req Model (2009 GRC) Rebuttal REmoval of New  WH Solar AdjustMI_DEM-WP(C) ENERG10C--ctn Mid-C_042010 2010GRC" xfId="8730"/>
    <cellStyle name="_Costs not in AURORA 2006GRC w gas price updated_Electric Rev Req Model (2009 GRC) Revised 01-18-2010" xfId="593"/>
    <cellStyle name="_Costs not in AURORA 2006GRC w gas price updated_Electric Rev Req Model (2009 GRC) Revised 01-18-2010 2" xfId="2934"/>
    <cellStyle name="_Costs not in AURORA 2006GRC w gas price updated_Electric Rev Req Model (2009 GRC) Revised 01-18-2010 2 2" xfId="2935"/>
    <cellStyle name="_Costs not in AURORA 2006GRC w gas price updated_Electric Rev Req Model (2009 GRC) Revised 01-18-2010 3" xfId="2936"/>
    <cellStyle name="_Costs not in AURORA 2006GRC w gas price updated_Electric Rev Req Model (2009 GRC) Revised 01-18-2010_DEM-WP(C) ENERG10C--ctn Mid-C_042010 2010GRC" xfId="8731"/>
    <cellStyle name="_Costs not in AURORA 2006GRC w gas price updated_Electric Rev Req Model (2010 GRC)" xfId="8732"/>
    <cellStyle name="_Costs not in AURORA 2006GRC w gas price updated_Electric Rev Req Model (2010 GRC) SF" xfId="8733"/>
    <cellStyle name="_Costs not in AURORA 2006GRC w gas price updated_Final Order Electric EXHIBIT A-1" xfId="594"/>
    <cellStyle name="_Costs not in AURORA 2006GRC w gas price updated_Final Order Electric EXHIBIT A-1 2" xfId="2937"/>
    <cellStyle name="_Costs not in AURORA 2006GRC w gas price updated_Final Order Electric EXHIBIT A-1 2 2" xfId="2938"/>
    <cellStyle name="_Costs not in AURORA 2006GRC w gas price updated_Final Order Electric EXHIBIT A-1 3" xfId="2939"/>
    <cellStyle name="_Costs not in AURORA 2006GRC w gas price updated_NIM Summary" xfId="2940"/>
    <cellStyle name="_Costs not in AURORA 2006GRC w gas price updated_NIM Summary 2" xfId="2941"/>
    <cellStyle name="_Costs not in AURORA 2006GRC w gas price updated_NIM Summary_DEM-WP(C) ENERG10C--ctn Mid-C_042010 2010GRC" xfId="8734"/>
    <cellStyle name="_Costs not in AURORA 2006GRC w gas price updated_Rebuttal Power Costs" xfId="595"/>
    <cellStyle name="_Costs not in AURORA 2006GRC w gas price updated_Rebuttal Power Costs 2" xfId="2942"/>
    <cellStyle name="_Costs not in AURORA 2006GRC w gas price updated_Rebuttal Power Costs 2 2" xfId="2943"/>
    <cellStyle name="_Costs not in AURORA 2006GRC w gas price updated_Rebuttal Power Costs 3" xfId="2944"/>
    <cellStyle name="_Costs not in AURORA 2006GRC w gas price updated_Rebuttal Power Costs_Adj Bench DR 3 for Initial Briefs (Electric)" xfId="596"/>
    <cellStyle name="_Costs not in AURORA 2006GRC w gas price updated_Rebuttal Power Costs_Adj Bench DR 3 for Initial Briefs (Electric) 2" xfId="2945"/>
    <cellStyle name="_Costs not in AURORA 2006GRC w gas price updated_Rebuttal Power Costs_Adj Bench DR 3 for Initial Briefs (Electric) 2 2" xfId="2946"/>
    <cellStyle name="_Costs not in AURORA 2006GRC w gas price updated_Rebuttal Power Costs_Adj Bench DR 3 for Initial Briefs (Electric) 3" xfId="2947"/>
    <cellStyle name="_Costs not in AURORA 2006GRC w gas price updated_Rebuttal Power Costs_Adj Bench DR 3 for Initial Briefs (Electric)_DEM-WP(C) ENERG10C--ctn Mid-C_042010 2010GRC" xfId="8735"/>
    <cellStyle name="_Costs not in AURORA 2006GRC w gas price updated_Rebuttal Power Costs_DEM-WP(C) ENERG10C--ctn Mid-C_042010 2010GRC" xfId="8736"/>
    <cellStyle name="_Costs not in AURORA 2006GRC w gas price updated_Rebuttal Power Costs_Electric Rev Req Model (2009 GRC) Rebuttal" xfId="597"/>
    <cellStyle name="_Costs not in AURORA 2006GRC w gas price updated_Rebuttal Power Costs_Electric Rev Req Model (2009 GRC) Rebuttal 2" xfId="2948"/>
    <cellStyle name="_Costs not in AURORA 2006GRC w gas price updated_Rebuttal Power Costs_Electric Rev Req Model (2009 GRC) Rebuttal 2 2" xfId="2949"/>
    <cellStyle name="_Costs not in AURORA 2006GRC w gas price updated_Rebuttal Power Costs_Electric Rev Req Model (2009 GRC) Rebuttal 3" xfId="2950"/>
    <cellStyle name="_Costs not in AURORA 2006GRC w gas price updated_Rebuttal Power Costs_Electric Rev Req Model (2009 GRC) Rebuttal REmoval of New  WH Solar AdjustMI" xfId="598"/>
    <cellStyle name="_Costs not in AURORA 2006GRC w gas price updated_Rebuttal Power Costs_Electric Rev Req Model (2009 GRC) Rebuttal REmoval of New  WH Solar AdjustMI 2" xfId="2951"/>
    <cellStyle name="_Costs not in AURORA 2006GRC w gas price updated_Rebuttal Power Costs_Electric Rev Req Model (2009 GRC) Rebuttal REmoval of New  WH Solar AdjustMI 2 2" xfId="2952"/>
    <cellStyle name="_Costs not in AURORA 2006GRC w gas price updated_Rebuttal Power Costs_Electric Rev Req Model (2009 GRC) Rebuttal REmoval of New  WH Solar AdjustMI 3" xfId="2953"/>
    <cellStyle name="_Costs not in AURORA 2006GRC w gas price updated_Rebuttal Power Costs_Electric Rev Req Model (2009 GRC) Rebuttal REmoval of New  WH Solar AdjustMI_DEM-WP(C) ENERG10C--ctn Mid-C_042010 2010GRC" xfId="8737"/>
    <cellStyle name="_Costs not in AURORA 2006GRC w gas price updated_Rebuttal Power Costs_Electric Rev Req Model (2009 GRC) Revised 01-18-2010" xfId="599"/>
    <cellStyle name="_Costs not in AURORA 2006GRC w gas price updated_Rebuttal Power Costs_Electric Rev Req Model (2009 GRC) Revised 01-18-2010 2" xfId="2954"/>
    <cellStyle name="_Costs not in AURORA 2006GRC w gas price updated_Rebuttal Power Costs_Electric Rev Req Model (2009 GRC) Revised 01-18-2010 2 2" xfId="2955"/>
    <cellStyle name="_Costs not in AURORA 2006GRC w gas price updated_Rebuttal Power Costs_Electric Rev Req Model (2009 GRC) Revised 01-18-2010 3" xfId="2956"/>
    <cellStyle name="_Costs not in AURORA 2006GRC w gas price updated_Rebuttal Power Costs_Electric Rev Req Model (2009 GRC) Revised 01-18-2010_DEM-WP(C) ENERG10C--ctn Mid-C_042010 2010GRC" xfId="8738"/>
    <cellStyle name="_Costs not in AURORA 2006GRC w gas price updated_Rebuttal Power Costs_Final Order Electric EXHIBIT A-1" xfId="600"/>
    <cellStyle name="_Costs not in AURORA 2006GRC w gas price updated_Rebuttal Power Costs_Final Order Electric EXHIBIT A-1 2" xfId="2957"/>
    <cellStyle name="_Costs not in AURORA 2006GRC w gas price updated_Rebuttal Power Costs_Final Order Electric EXHIBIT A-1 2 2" xfId="2958"/>
    <cellStyle name="_Costs not in AURORA 2006GRC w gas price updated_Rebuttal Power Costs_Final Order Electric EXHIBIT A-1 3" xfId="2959"/>
    <cellStyle name="_Costs not in AURORA 2006GRC w gas price updated_TENASKA REGULATORY ASSET" xfId="601"/>
    <cellStyle name="_Costs not in AURORA 2006GRC w gas price updated_TENASKA REGULATORY ASSET 2" xfId="2960"/>
    <cellStyle name="_Costs not in AURORA 2006GRC w gas price updated_TENASKA REGULATORY ASSET 2 2" xfId="2961"/>
    <cellStyle name="_Costs not in AURORA 2006GRC w gas price updated_TENASKA REGULATORY ASSET 3" xfId="2962"/>
    <cellStyle name="_Costs not in AURORA 2007 Rate Case" xfId="17"/>
    <cellStyle name="_Costs not in AURORA 2007 Rate Case 2" xfId="602"/>
    <cellStyle name="_Costs not in AURORA 2007 Rate Case 2 2" xfId="2963"/>
    <cellStyle name="_Costs not in AURORA 2007 Rate Case 2 2 2" xfId="2964"/>
    <cellStyle name="_Costs not in AURORA 2007 Rate Case 2 3" xfId="2965"/>
    <cellStyle name="_Costs not in AURORA 2007 Rate Case 3" xfId="2966"/>
    <cellStyle name="_Costs not in AURORA 2007 Rate Case 3 2" xfId="2967"/>
    <cellStyle name="_Costs not in AURORA 2007 Rate Case 4" xfId="2968"/>
    <cellStyle name="_Costs not in AURORA 2007 Rate Case 4 2" xfId="2969"/>
    <cellStyle name="_Costs not in AURORA 2007 Rate Case 5" xfId="8739"/>
    <cellStyle name="_Costs not in AURORA 2007 Rate Case 6" xfId="8740"/>
    <cellStyle name="_Costs not in AURORA 2007 Rate Case 6 2" xfId="8741"/>
    <cellStyle name="_Costs not in AURORA 2007 Rate Case 7" xfId="8742"/>
    <cellStyle name="_Costs not in AURORA 2007 Rate Case 7 2" xfId="8743"/>
    <cellStyle name="_Costs not in AURORA 2007 Rate Case_(C) WHE Proforma with ITC cash grant 10 Yr Amort_for deferral_102809" xfId="603"/>
    <cellStyle name="_Costs not in AURORA 2007 Rate Case_(C) WHE Proforma with ITC cash grant 10 Yr Amort_for deferral_102809 2" xfId="2970"/>
    <cellStyle name="_Costs not in AURORA 2007 Rate Case_(C) WHE Proforma with ITC cash grant 10 Yr Amort_for deferral_102809 2 2" xfId="2971"/>
    <cellStyle name="_Costs not in AURORA 2007 Rate Case_(C) WHE Proforma with ITC cash grant 10 Yr Amort_for deferral_102809 3" xfId="2972"/>
    <cellStyle name="_Costs not in AURORA 2007 Rate Case_(C) WHE Proforma with ITC cash grant 10 Yr Amort_for deferral_102809_16.07E Wild Horse Wind Expansionwrkingfile" xfId="604"/>
    <cellStyle name="_Costs not in AURORA 2007 Rate Case_(C) WHE Proforma with ITC cash grant 10 Yr Amort_for deferral_102809_16.07E Wild Horse Wind Expansionwrkingfile 2" xfId="2973"/>
    <cellStyle name="_Costs not in AURORA 2007 Rate Case_(C) WHE Proforma with ITC cash grant 10 Yr Amort_for deferral_102809_16.07E Wild Horse Wind Expansionwrkingfile 2 2" xfId="2974"/>
    <cellStyle name="_Costs not in AURORA 2007 Rate Case_(C) WHE Proforma with ITC cash grant 10 Yr Amort_for deferral_102809_16.07E Wild Horse Wind Expansionwrkingfile 3" xfId="2975"/>
    <cellStyle name="_Costs not in AURORA 2007 Rate Case_(C) WHE Proforma with ITC cash grant 10 Yr Amort_for deferral_102809_16.07E Wild Horse Wind Expansionwrkingfile SF" xfId="605"/>
    <cellStyle name="_Costs not in AURORA 2007 Rate Case_(C) WHE Proforma with ITC cash grant 10 Yr Amort_for deferral_102809_16.07E Wild Horse Wind Expansionwrkingfile SF 2" xfId="2976"/>
    <cellStyle name="_Costs not in AURORA 2007 Rate Case_(C) WHE Proforma with ITC cash grant 10 Yr Amort_for deferral_102809_16.07E Wild Horse Wind Expansionwrkingfile SF 2 2" xfId="2977"/>
    <cellStyle name="_Costs not in AURORA 2007 Rate Case_(C) WHE Proforma with ITC cash grant 10 Yr Amort_for deferral_102809_16.07E Wild Horse Wind Expansionwrkingfile SF 3" xfId="2978"/>
    <cellStyle name="_Costs not in AURORA 2007 Rate Case_(C) WHE Proforma with ITC cash grant 10 Yr Amort_for deferral_102809_16.07E Wild Horse Wind Expansionwrkingfile SF_DEM-WP(C) ENERG10C--ctn Mid-C_042010 2010GRC" xfId="8744"/>
    <cellStyle name="_Costs not in AURORA 2007 Rate Case_(C) WHE Proforma with ITC cash grant 10 Yr Amort_for deferral_102809_16.07E Wild Horse Wind Expansionwrkingfile_DEM-WP(C) ENERG10C--ctn Mid-C_042010 2010GRC" xfId="8745"/>
    <cellStyle name="_Costs not in AURORA 2007 Rate Case_(C) WHE Proforma with ITC cash grant 10 Yr Amort_for deferral_102809_16.37E Wild Horse Expansion DeferralRevwrkingfile SF" xfId="606"/>
    <cellStyle name="_Costs not in AURORA 2007 Rate Case_(C) WHE Proforma with ITC cash grant 10 Yr Amort_for deferral_102809_16.37E Wild Horse Expansion DeferralRevwrkingfile SF 2" xfId="2979"/>
    <cellStyle name="_Costs not in AURORA 2007 Rate Case_(C) WHE Proforma with ITC cash grant 10 Yr Amort_for deferral_102809_16.37E Wild Horse Expansion DeferralRevwrkingfile SF 2 2" xfId="2980"/>
    <cellStyle name="_Costs not in AURORA 2007 Rate Case_(C) WHE Proforma with ITC cash grant 10 Yr Amort_for deferral_102809_16.37E Wild Horse Expansion DeferralRevwrkingfile SF 3" xfId="2981"/>
    <cellStyle name="_Costs not in AURORA 2007 Rate Case_(C) WHE Proforma with ITC cash grant 10 Yr Amort_for deferral_102809_16.37E Wild Horse Expansion DeferralRevwrkingfile SF_DEM-WP(C) ENERG10C--ctn Mid-C_042010 2010GRC" xfId="8746"/>
    <cellStyle name="_Costs not in AURORA 2007 Rate Case_(C) WHE Proforma with ITC cash grant 10 Yr Amort_for deferral_102809_DEM-WP(C) ENERG10C--ctn Mid-C_042010 2010GRC" xfId="8747"/>
    <cellStyle name="_Costs not in AURORA 2007 Rate Case_(C) WHE Proforma with ITC cash grant 10 Yr Amort_for rebuttal_120709" xfId="607"/>
    <cellStyle name="_Costs not in AURORA 2007 Rate Case_(C) WHE Proforma with ITC cash grant 10 Yr Amort_for rebuttal_120709 2" xfId="2982"/>
    <cellStyle name="_Costs not in AURORA 2007 Rate Case_(C) WHE Proforma with ITC cash grant 10 Yr Amort_for rebuttal_120709 2 2" xfId="2983"/>
    <cellStyle name="_Costs not in AURORA 2007 Rate Case_(C) WHE Proforma with ITC cash grant 10 Yr Amort_for rebuttal_120709 3" xfId="2984"/>
    <cellStyle name="_Costs not in AURORA 2007 Rate Case_(C) WHE Proforma with ITC cash grant 10 Yr Amort_for rebuttal_120709_DEM-WP(C) ENERG10C--ctn Mid-C_042010 2010GRC" xfId="8748"/>
    <cellStyle name="_Costs not in AURORA 2007 Rate Case_04.07E Wild Horse Wind Expansion" xfId="608"/>
    <cellStyle name="_Costs not in AURORA 2007 Rate Case_04.07E Wild Horse Wind Expansion 2" xfId="2985"/>
    <cellStyle name="_Costs not in AURORA 2007 Rate Case_04.07E Wild Horse Wind Expansion 2 2" xfId="2986"/>
    <cellStyle name="_Costs not in AURORA 2007 Rate Case_04.07E Wild Horse Wind Expansion 3" xfId="2987"/>
    <cellStyle name="_Costs not in AURORA 2007 Rate Case_04.07E Wild Horse Wind Expansion_16.07E Wild Horse Wind Expansionwrkingfile" xfId="609"/>
    <cellStyle name="_Costs not in AURORA 2007 Rate Case_04.07E Wild Horse Wind Expansion_16.07E Wild Horse Wind Expansionwrkingfile 2" xfId="2988"/>
    <cellStyle name="_Costs not in AURORA 2007 Rate Case_04.07E Wild Horse Wind Expansion_16.07E Wild Horse Wind Expansionwrkingfile 2 2" xfId="2989"/>
    <cellStyle name="_Costs not in AURORA 2007 Rate Case_04.07E Wild Horse Wind Expansion_16.07E Wild Horse Wind Expansionwrkingfile 3" xfId="2990"/>
    <cellStyle name="_Costs not in AURORA 2007 Rate Case_04.07E Wild Horse Wind Expansion_16.07E Wild Horse Wind Expansionwrkingfile SF" xfId="610"/>
    <cellStyle name="_Costs not in AURORA 2007 Rate Case_04.07E Wild Horse Wind Expansion_16.07E Wild Horse Wind Expansionwrkingfile SF 2" xfId="2991"/>
    <cellStyle name="_Costs not in AURORA 2007 Rate Case_04.07E Wild Horse Wind Expansion_16.07E Wild Horse Wind Expansionwrkingfile SF 2 2" xfId="2992"/>
    <cellStyle name="_Costs not in AURORA 2007 Rate Case_04.07E Wild Horse Wind Expansion_16.07E Wild Horse Wind Expansionwrkingfile SF 3" xfId="2993"/>
    <cellStyle name="_Costs not in AURORA 2007 Rate Case_04.07E Wild Horse Wind Expansion_16.07E Wild Horse Wind Expansionwrkingfile SF_DEM-WP(C) ENERG10C--ctn Mid-C_042010 2010GRC" xfId="8749"/>
    <cellStyle name="_Costs not in AURORA 2007 Rate Case_04.07E Wild Horse Wind Expansion_16.07E Wild Horse Wind Expansionwrkingfile_DEM-WP(C) ENERG10C--ctn Mid-C_042010 2010GRC" xfId="8750"/>
    <cellStyle name="_Costs not in AURORA 2007 Rate Case_04.07E Wild Horse Wind Expansion_16.37E Wild Horse Expansion DeferralRevwrkingfile SF" xfId="611"/>
    <cellStyle name="_Costs not in AURORA 2007 Rate Case_04.07E Wild Horse Wind Expansion_16.37E Wild Horse Expansion DeferralRevwrkingfile SF 2" xfId="2994"/>
    <cellStyle name="_Costs not in AURORA 2007 Rate Case_04.07E Wild Horse Wind Expansion_16.37E Wild Horse Expansion DeferralRevwrkingfile SF 2 2" xfId="2995"/>
    <cellStyle name="_Costs not in AURORA 2007 Rate Case_04.07E Wild Horse Wind Expansion_16.37E Wild Horse Expansion DeferralRevwrkingfile SF 3" xfId="2996"/>
    <cellStyle name="_Costs not in AURORA 2007 Rate Case_04.07E Wild Horse Wind Expansion_16.37E Wild Horse Expansion DeferralRevwrkingfile SF_DEM-WP(C) ENERG10C--ctn Mid-C_042010 2010GRC" xfId="8751"/>
    <cellStyle name="_Costs not in AURORA 2007 Rate Case_04.07E Wild Horse Wind Expansion_DEM-WP(C) ENERG10C--ctn Mid-C_042010 2010GRC" xfId="8752"/>
    <cellStyle name="_Costs not in AURORA 2007 Rate Case_16.07E Wild Horse Wind Expansionwrkingfile" xfId="612"/>
    <cellStyle name="_Costs not in AURORA 2007 Rate Case_16.07E Wild Horse Wind Expansionwrkingfile 2" xfId="2997"/>
    <cellStyle name="_Costs not in AURORA 2007 Rate Case_16.07E Wild Horse Wind Expansionwrkingfile 2 2" xfId="2998"/>
    <cellStyle name="_Costs not in AURORA 2007 Rate Case_16.07E Wild Horse Wind Expansionwrkingfile 3" xfId="2999"/>
    <cellStyle name="_Costs not in AURORA 2007 Rate Case_16.07E Wild Horse Wind Expansionwrkingfile SF" xfId="613"/>
    <cellStyle name="_Costs not in AURORA 2007 Rate Case_16.07E Wild Horse Wind Expansionwrkingfile SF 2" xfId="3000"/>
    <cellStyle name="_Costs not in AURORA 2007 Rate Case_16.07E Wild Horse Wind Expansionwrkingfile SF 2 2" xfId="3001"/>
    <cellStyle name="_Costs not in AURORA 2007 Rate Case_16.07E Wild Horse Wind Expansionwrkingfile SF 3" xfId="3002"/>
    <cellStyle name="_Costs not in AURORA 2007 Rate Case_16.07E Wild Horse Wind Expansionwrkingfile SF_DEM-WP(C) ENERG10C--ctn Mid-C_042010 2010GRC" xfId="8753"/>
    <cellStyle name="_Costs not in AURORA 2007 Rate Case_16.07E Wild Horse Wind Expansionwrkingfile_DEM-WP(C) ENERG10C--ctn Mid-C_042010 2010GRC" xfId="8754"/>
    <cellStyle name="_Costs not in AURORA 2007 Rate Case_16.37E Wild Horse Expansion DeferralRevwrkingfile SF" xfId="614"/>
    <cellStyle name="_Costs not in AURORA 2007 Rate Case_16.37E Wild Horse Expansion DeferralRevwrkingfile SF 2" xfId="3003"/>
    <cellStyle name="_Costs not in AURORA 2007 Rate Case_16.37E Wild Horse Expansion DeferralRevwrkingfile SF 2 2" xfId="3004"/>
    <cellStyle name="_Costs not in AURORA 2007 Rate Case_16.37E Wild Horse Expansion DeferralRevwrkingfile SF 3" xfId="3005"/>
    <cellStyle name="_Costs not in AURORA 2007 Rate Case_16.37E Wild Horse Expansion DeferralRevwrkingfile SF_DEM-WP(C) ENERG10C--ctn Mid-C_042010 2010GRC" xfId="8755"/>
    <cellStyle name="_Costs not in AURORA 2007 Rate Case_2009 Compliance Filing PCA Exhibits for GRC" xfId="8756"/>
    <cellStyle name="_Costs not in AURORA 2007 Rate Case_2009 GRC Compl Filing - Exhibit D" xfId="3006"/>
    <cellStyle name="_Costs not in AURORA 2007 Rate Case_2009 GRC Compl Filing - Exhibit D 2" xfId="3007"/>
    <cellStyle name="_Costs not in AURORA 2007 Rate Case_2009 GRC Compl Filing - Exhibit D_DEM-WP(C) ENERG10C--ctn Mid-C_042010 2010GRC" xfId="8757"/>
    <cellStyle name="_Costs not in AURORA 2007 Rate Case_3.01 Income Statement" xfId="18"/>
    <cellStyle name="_Costs not in AURORA 2007 Rate Case_4 31 Regulatory Assets and Liabilities  7 06- Exhibit D" xfId="615"/>
    <cellStyle name="_Costs not in AURORA 2007 Rate Case_4 31 Regulatory Assets and Liabilities  7 06- Exhibit D 2" xfId="3008"/>
    <cellStyle name="_Costs not in AURORA 2007 Rate Case_4 31 Regulatory Assets and Liabilities  7 06- Exhibit D 2 2" xfId="3009"/>
    <cellStyle name="_Costs not in AURORA 2007 Rate Case_4 31 Regulatory Assets and Liabilities  7 06- Exhibit D 3" xfId="3010"/>
    <cellStyle name="_Costs not in AURORA 2007 Rate Case_4 31 Regulatory Assets and Liabilities  7 06- Exhibit D_DEM-WP(C) ENERG10C--ctn Mid-C_042010 2010GRC" xfId="8758"/>
    <cellStyle name="_Costs not in AURORA 2007 Rate Case_4 31 Regulatory Assets and Liabilities  7 06- Exhibit D_NIM Summary" xfId="3011"/>
    <cellStyle name="_Costs not in AURORA 2007 Rate Case_4 31 Regulatory Assets and Liabilities  7 06- Exhibit D_NIM Summary 2" xfId="3012"/>
    <cellStyle name="_Costs not in AURORA 2007 Rate Case_4 31 Regulatory Assets and Liabilities  7 06- Exhibit D_NIM Summary_DEM-WP(C) ENERG10C--ctn Mid-C_042010 2010GRC" xfId="8759"/>
    <cellStyle name="_Costs not in AURORA 2007 Rate Case_4 31E Reg Asset  Liab and EXH D" xfId="8760"/>
    <cellStyle name="_Costs not in AURORA 2007 Rate Case_4 31E Reg Asset  Liab and EXH D _ Aug 10 Filing (2)" xfId="8761"/>
    <cellStyle name="_Costs not in AURORA 2007 Rate Case_4 32 Regulatory Assets and Liabilities  7 06- Exhibit D" xfId="616"/>
    <cellStyle name="_Costs not in AURORA 2007 Rate Case_4 32 Regulatory Assets and Liabilities  7 06- Exhibit D 2" xfId="3013"/>
    <cellStyle name="_Costs not in AURORA 2007 Rate Case_4 32 Regulatory Assets and Liabilities  7 06- Exhibit D 2 2" xfId="3014"/>
    <cellStyle name="_Costs not in AURORA 2007 Rate Case_4 32 Regulatory Assets and Liabilities  7 06- Exhibit D 3" xfId="3015"/>
    <cellStyle name="_Costs not in AURORA 2007 Rate Case_4 32 Regulatory Assets and Liabilities  7 06- Exhibit D_DEM-WP(C) ENERG10C--ctn Mid-C_042010 2010GRC" xfId="8762"/>
    <cellStyle name="_Costs not in AURORA 2007 Rate Case_4 32 Regulatory Assets and Liabilities  7 06- Exhibit D_NIM Summary" xfId="3016"/>
    <cellStyle name="_Costs not in AURORA 2007 Rate Case_4 32 Regulatory Assets and Liabilities  7 06- Exhibit D_NIM Summary 2" xfId="3017"/>
    <cellStyle name="_Costs not in AURORA 2007 Rate Case_4 32 Regulatory Assets and Liabilities  7 06- Exhibit D_NIM Summary_DEM-WP(C) ENERG10C--ctn Mid-C_042010 2010GRC" xfId="8763"/>
    <cellStyle name="_Costs not in AURORA 2007 Rate Case_AURORA Total New" xfId="3018"/>
    <cellStyle name="_Costs not in AURORA 2007 Rate Case_AURORA Total New 2" xfId="3019"/>
    <cellStyle name="_Costs not in AURORA 2007 Rate Case_Book2" xfId="617"/>
    <cellStyle name="_Costs not in AURORA 2007 Rate Case_Book2 2" xfId="3020"/>
    <cellStyle name="_Costs not in AURORA 2007 Rate Case_Book2 2 2" xfId="3021"/>
    <cellStyle name="_Costs not in AURORA 2007 Rate Case_Book2 3" xfId="3022"/>
    <cellStyle name="_Costs not in AURORA 2007 Rate Case_Book2_Adj Bench DR 3 for Initial Briefs (Electric)" xfId="618"/>
    <cellStyle name="_Costs not in AURORA 2007 Rate Case_Book2_Adj Bench DR 3 for Initial Briefs (Electric) 2" xfId="3023"/>
    <cellStyle name="_Costs not in AURORA 2007 Rate Case_Book2_Adj Bench DR 3 for Initial Briefs (Electric) 2 2" xfId="3024"/>
    <cellStyle name="_Costs not in AURORA 2007 Rate Case_Book2_Adj Bench DR 3 for Initial Briefs (Electric) 3" xfId="3025"/>
    <cellStyle name="_Costs not in AURORA 2007 Rate Case_Book2_Adj Bench DR 3 for Initial Briefs (Electric)_DEM-WP(C) ENERG10C--ctn Mid-C_042010 2010GRC" xfId="8764"/>
    <cellStyle name="_Costs not in AURORA 2007 Rate Case_Book2_DEM-WP(C) ENERG10C--ctn Mid-C_042010 2010GRC" xfId="8765"/>
    <cellStyle name="_Costs not in AURORA 2007 Rate Case_Book2_Electric Rev Req Model (2009 GRC) Rebuttal" xfId="619"/>
    <cellStyle name="_Costs not in AURORA 2007 Rate Case_Book2_Electric Rev Req Model (2009 GRC) Rebuttal 2" xfId="3026"/>
    <cellStyle name="_Costs not in AURORA 2007 Rate Case_Book2_Electric Rev Req Model (2009 GRC) Rebuttal 2 2" xfId="3027"/>
    <cellStyle name="_Costs not in AURORA 2007 Rate Case_Book2_Electric Rev Req Model (2009 GRC) Rebuttal 3" xfId="3028"/>
    <cellStyle name="_Costs not in AURORA 2007 Rate Case_Book2_Electric Rev Req Model (2009 GRC) Rebuttal REmoval of New  WH Solar AdjustMI" xfId="620"/>
    <cellStyle name="_Costs not in AURORA 2007 Rate Case_Book2_Electric Rev Req Model (2009 GRC) Rebuttal REmoval of New  WH Solar AdjustMI 2" xfId="3029"/>
    <cellStyle name="_Costs not in AURORA 2007 Rate Case_Book2_Electric Rev Req Model (2009 GRC) Rebuttal REmoval of New  WH Solar AdjustMI 2 2" xfId="3030"/>
    <cellStyle name="_Costs not in AURORA 2007 Rate Case_Book2_Electric Rev Req Model (2009 GRC) Rebuttal REmoval of New  WH Solar AdjustMI 3" xfId="3031"/>
    <cellStyle name="_Costs not in AURORA 2007 Rate Case_Book2_Electric Rev Req Model (2009 GRC) Rebuttal REmoval of New  WH Solar AdjustMI_DEM-WP(C) ENERG10C--ctn Mid-C_042010 2010GRC" xfId="8766"/>
    <cellStyle name="_Costs not in AURORA 2007 Rate Case_Book2_Electric Rev Req Model (2009 GRC) Revised 01-18-2010" xfId="621"/>
    <cellStyle name="_Costs not in AURORA 2007 Rate Case_Book2_Electric Rev Req Model (2009 GRC) Revised 01-18-2010 2" xfId="3032"/>
    <cellStyle name="_Costs not in AURORA 2007 Rate Case_Book2_Electric Rev Req Model (2009 GRC) Revised 01-18-2010 2 2" xfId="3033"/>
    <cellStyle name="_Costs not in AURORA 2007 Rate Case_Book2_Electric Rev Req Model (2009 GRC) Revised 01-18-2010 3" xfId="3034"/>
    <cellStyle name="_Costs not in AURORA 2007 Rate Case_Book2_Electric Rev Req Model (2009 GRC) Revised 01-18-2010_DEM-WP(C) ENERG10C--ctn Mid-C_042010 2010GRC" xfId="8767"/>
    <cellStyle name="_Costs not in AURORA 2007 Rate Case_Book2_Final Order Electric EXHIBIT A-1" xfId="622"/>
    <cellStyle name="_Costs not in AURORA 2007 Rate Case_Book2_Final Order Electric EXHIBIT A-1 2" xfId="3035"/>
    <cellStyle name="_Costs not in AURORA 2007 Rate Case_Book2_Final Order Electric EXHIBIT A-1 2 2" xfId="3036"/>
    <cellStyle name="_Costs not in AURORA 2007 Rate Case_Book2_Final Order Electric EXHIBIT A-1 3" xfId="3037"/>
    <cellStyle name="_Costs not in AURORA 2007 Rate Case_Book4" xfId="623"/>
    <cellStyle name="_Costs not in AURORA 2007 Rate Case_Book4 2" xfId="3038"/>
    <cellStyle name="_Costs not in AURORA 2007 Rate Case_Book4 2 2" xfId="3039"/>
    <cellStyle name="_Costs not in AURORA 2007 Rate Case_Book4 3" xfId="3040"/>
    <cellStyle name="_Costs not in AURORA 2007 Rate Case_Book4_DEM-WP(C) ENERG10C--ctn Mid-C_042010 2010GRC" xfId="8768"/>
    <cellStyle name="_Costs not in AURORA 2007 Rate Case_Book9" xfId="624"/>
    <cellStyle name="_Costs not in AURORA 2007 Rate Case_Book9 2" xfId="3041"/>
    <cellStyle name="_Costs not in AURORA 2007 Rate Case_Book9 2 2" xfId="3042"/>
    <cellStyle name="_Costs not in AURORA 2007 Rate Case_Book9 3" xfId="3043"/>
    <cellStyle name="_Costs not in AURORA 2007 Rate Case_Book9_DEM-WP(C) ENERG10C--ctn Mid-C_042010 2010GRC" xfId="8769"/>
    <cellStyle name="_Costs not in AURORA 2007 Rate Case_Chelan PUD Power Costs (8-10)" xfId="8770"/>
    <cellStyle name="_Costs not in AURORA 2007 Rate Case_DEM-WP(C) Chelan Power Costs" xfId="8771"/>
    <cellStyle name="_Costs not in AURORA 2007 Rate Case_DEM-WP(C) ENERG10C--ctn Mid-C_042010 2010GRC" xfId="8772"/>
    <cellStyle name="_Costs not in AURORA 2007 Rate Case_DEM-WP(C) Gas Transport 2010GRC" xfId="8773"/>
    <cellStyle name="_Costs not in AURORA 2007 Rate Case_Electric COS Inputs" xfId="3044"/>
    <cellStyle name="_Costs not in AURORA 2007 Rate Case_Electric COS Inputs 2" xfId="3045"/>
    <cellStyle name="_Costs not in AURORA 2007 Rate Case_Electric COS Inputs 2 2" xfId="3046"/>
    <cellStyle name="_Costs not in AURORA 2007 Rate Case_Electric COS Inputs 2 2 2" xfId="3047"/>
    <cellStyle name="_Costs not in AURORA 2007 Rate Case_Electric COS Inputs 2 3" xfId="3048"/>
    <cellStyle name="_Costs not in AURORA 2007 Rate Case_Electric COS Inputs 2 3 2" xfId="3049"/>
    <cellStyle name="_Costs not in AURORA 2007 Rate Case_Electric COS Inputs 2 4" xfId="3050"/>
    <cellStyle name="_Costs not in AURORA 2007 Rate Case_Electric COS Inputs 2 4 2" xfId="3051"/>
    <cellStyle name="_Costs not in AURORA 2007 Rate Case_Electric COS Inputs 3" xfId="3052"/>
    <cellStyle name="_Costs not in AURORA 2007 Rate Case_Electric COS Inputs 3 2" xfId="3053"/>
    <cellStyle name="_Costs not in AURORA 2007 Rate Case_Electric COS Inputs 4" xfId="3054"/>
    <cellStyle name="_Costs not in AURORA 2007 Rate Case_Electric COS Inputs 4 2" xfId="3055"/>
    <cellStyle name="_Costs not in AURORA 2007 Rate Case_Electric COS Inputs 5" xfId="3056"/>
    <cellStyle name="_Costs not in AURORA 2007 Rate Case_Electric COS Inputs 6" xfId="8774"/>
    <cellStyle name="_Costs not in AURORA 2007 Rate Case_LSRWEP LGIA like Acctg Petition Aug 2010" xfId="8775"/>
    <cellStyle name="_Costs not in AURORA 2007 Rate Case_NIM Summary" xfId="3057"/>
    <cellStyle name="_Costs not in AURORA 2007 Rate Case_NIM Summary 09GRC" xfId="3058"/>
    <cellStyle name="_Costs not in AURORA 2007 Rate Case_NIM Summary 09GRC 2" xfId="3059"/>
    <cellStyle name="_Costs not in AURORA 2007 Rate Case_NIM Summary 09GRC_DEM-WP(C) ENERG10C--ctn Mid-C_042010 2010GRC" xfId="8776"/>
    <cellStyle name="_Costs not in AURORA 2007 Rate Case_NIM Summary 2" xfId="3060"/>
    <cellStyle name="_Costs not in AURORA 2007 Rate Case_NIM Summary 3" xfId="3061"/>
    <cellStyle name="_Costs not in AURORA 2007 Rate Case_NIM Summary 4" xfId="3062"/>
    <cellStyle name="_Costs not in AURORA 2007 Rate Case_NIM Summary 5" xfId="3063"/>
    <cellStyle name="_Costs not in AURORA 2007 Rate Case_NIM Summary 6" xfId="3064"/>
    <cellStyle name="_Costs not in AURORA 2007 Rate Case_NIM Summary 7" xfId="3065"/>
    <cellStyle name="_Costs not in AURORA 2007 Rate Case_NIM Summary 8" xfId="3066"/>
    <cellStyle name="_Costs not in AURORA 2007 Rate Case_NIM Summary 9" xfId="3067"/>
    <cellStyle name="_Costs not in AURORA 2007 Rate Case_NIM Summary_DEM-WP(C) ENERG10C--ctn Mid-C_042010 2010GRC" xfId="8777"/>
    <cellStyle name="_Costs not in AURORA 2007 Rate Case_PCA 10 -  Exhibit D from A Kellogg Jan 2011" xfId="8778"/>
    <cellStyle name="_Costs not in AURORA 2007 Rate Case_PCA 10 -  Exhibit D from A Kellogg July 2011" xfId="8779"/>
    <cellStyle name="_Costs not in AURORA 2007 Rate Case_PCA 10 -  Exhibit D from S Free Rcv'd 12-11" xfId="8780"/>
    <cellStyle name="_Costs not in AURORA 2007 Rate Case_PCA 9 -  Exhibit D April 2010" xfId="8781"/>
    <cellStyle name="_Costs not in AURORA 2007 Rate Case_PCA 9 -  Exhibit D April 2010 (3)" xfId="3068"/>
    <cellStyle name="_Costs not in AURORA 2007 Rate Case_PCA 9 -  Exhibit D April 2010 (3) 2" xfId="3069"/>
    <cellStyle name="_Costs not in AURORA 2007 Rate Case_PCA 9 -  Exhibit D April 2010 (3)_DEM-WP(C) ENERG10C--ctn Mid-C_042010 2010GRC" xfId="8782"/>
    <cellStyle name="_Costs not in AURORA 2007 Rate Case_PCA 9 -  Exhibit D Nov 2010" xfId="8783"/>
    <cellStyle name="_Costs not in AURORA 2007 Rate Case_PCA 9 - Exhibit D at August 2010" xfId="8784"/>
    <cellStyle name="_Costs not in AURORA 2007 Rate Case_PCA 9 - Exhibit D June 2010 GRC" xfId="8785"/>
    <cellStyle name="_Costs not in AURORA 2007 Rate Case_Power Costs - Comparison bx Rbtl-Staff-Jt-PC" xfId="625"/>
    <cellStyle name="_Costs not in AURORA 2007 Rate Case_Power Costs - Comparison bx Rbtl-Staff-Jt-PC 2" xfId="3070"/>
    <cellStyle name="_Costs not in AURORA 2007 Rate Case_Power Costs - Comparison bx Rbtl-Staff-Jt-PC 2 2" xfId="3071"/>
    <cellStyle name="_Costs not in AURORA 2007 Rate Case_Power Costs - Comparison bx Rbtl-Staff-Jt-PC 3" xfId="3072"/>
    <cellStyle name="_Costs not in AURORA 2007 Rate Case_Power Costs - Comparison bx Rbtl-Staff-Jt-PC_Adj Bench DR 3 for Initial Briefs (Electric)" xfId="626"/>
    <cellStyle name="_Costs not in AURORA 2007 Rate Case_Power Costs - Comparison bx Rbtl-Staff-Jt-PC_Adj Bench DR 3 for Initial Briefs (Electric) 2" xfId="3073"/>
    <cellStyle name="_Costs not in AURORA 2007 Rate Case_Power Costs - Comparison bx Rbtl-Staff-Jt-PC_Adj Bench DR 3 for Initial Briefs (Electric) 2 2" xfId="3074"/>
    <cellStyle name="_Costs not in AURORA 2007 Rate Case_Power Costs - Comparison bx Rbtl-Staff-Jt-PC_Adj Bench DR 3 for Initial Briefs (Electric) 3" xfId="3075"/>
    <cellStyle name="_Costs not in AURORA 2007 Rate Case_Power Costs - Comparison bx Rbtl-Staff-Jt-PC_Adj Bench DR 3 for Initial Briefs (Electric)_DEM-WP(C) ENERG10C--ctn Mid-C_042010 2010GRC" xfId="8786"/>
    <cellStyle name="_Costs not in AURORA 2007 Rate Case_Power Costs - Comparison bx Rbtl-Staff-Jt-PC_DEM-WP(C) ENERG10C--ctn Mid-C_042010 2010GRC" xfId="8787"/>
    <cellStyle name="_Costs not in AURORA 2007 Rate Case_Power Costs - Comparison bx Rbtl-Staff-Jt-PC_Electric Rev Req Model (2009 GRC) Rebuttal" xfId="627"/>
    <cellStyle name="_Costs not in AURORA 2007 Rate Case_Power Costs - Comparison bx Rbtl-Staff-Jt-PC_Electric Rev Req Model (2009 GRC) Rebuttal 2" xfId="3076"/>
    <cellStyle name="_Costs not in AURORA 2007 Rate Case_Power Costs - Comparison bx Rbtl-Staff-Jt-PC_Electric Rev Req Model (2009 GRC) Rebuttal 2 2" xfId="3077"/>
    <cellStyle name="_Costs not in AURORA 2007 Rate Case_Power Costs - Comparison bx Rbtl-Staff-Jt-PC_Electric Rev Req Model (2009 GRC) Rebuttal 3" xfId="3078"/>
    <cellStyle name="_Costs not in AURORA 2007 Rate Case_Power Costs - Comparison bx Rbtl-Staff-Jt-PC_Electric Rev Req Model (2009 GRC) Rebuttal REmoval of New  WH Solar AdjustMI" xfId="628"/>
    <cellStyle name="_Costs not in AURORA 2007 Rate Case_Power Costs - Comparison bx Rbtl-Staff-Jt-PC_Electric Rev Req Model (2009 GRC) Rebuttal REmoval of New  WH Solar AdjustMI 2" xfId="3079"/>
    <cellStyle name="_Costs not in AURORA 2007 Rate Case_Power Costs - Comparison bx Rbtl-Staff-Jt-PC_Electric Rev Req Model (2009 GRC) Rebuttal REmoval of New  WH Solar AdjustMI 2 2" xfId="3080"/>
    <cellStyle name="_Costs not in AURORA 2007 Rate Case_Power Costs - Comparison bx Rbtl-Staff-Jt-PC_Electric Rev Req Model (2009 GRC) Rebuttal REmoval of New  WH Solar AdjustMI 3" xfId="3081"/>
    <cellStyle name="_Costs not in AURORA 2007 Rate Case_Power Costs - Comparison bx Rbtl-Staff-Jt-PC_Electric Rev Req Model (2009 GRC) Rebuttal REmoval of New  WH Solar AdjustMI_DEM-WP(C) ENERG10C--ctn Mid-C_042010 2010GRC" xfId="8788"/>
    <cellStyle name="_Costs not in AURORA 2007 Rate Case_Power Costs - Comparison bx Rbtl-Staff-Jt-PC_Electric Rev Req Model (2009 GRC) Revised 01-18-2010" xfId="629"/>
    <cellStyle name="_Costs not in AURORA 2007 Rate Case_Power Costs - Comparison bx Rbtl-Staff-Jt-PC_Electric Rev Req Model (2009 GRC) Revised 01-18-2010 2" xfId="3082"/>
    <cellStyle name="_Costs not in AURORA 2007 Rate Case_Power Costs - Comparison bx Rbtl-Staff-Jt-PC_Electric Rev Req Model (2009 GRC) Revised 01-18-2010 2 2" xfId="3083"/>
    <cellStyle name="_Costs not in AURORA 2007 Rate Case_Power Costs - Comparison bx Rbtl-Staff-Jt-PC_Electric Rev Req Model (2009 GRC) Revised 01-18-2010 3" xfId="3084"/>
    <cellStyle name="_Costs not in AURORA 2007 Rate Case_Power Costs - Comparison bx Rbtl-Staff-Jt-PC_Electric Rev Req Model (2009 GRC) Revised 01-18-2010_DEM-WP(C) ENERG10C--ctn Mid-C_042010 2010GRC" xfId="8789"/>
    <cellStyle name="_Costs not in AURORA 2007 Rate Case_Power Costs - Comparison bx Rbtl-Staff-Jt-PC_Final Order Electric EXHIBIT A-1" xfId="630"/>
    <cellStyle name="_Costs not in AURORA 2007 Rate Case_Power Costs - Comparison bx Rbtl-Staff-Jt-PC_Final Order Electric EXHIBIT A-1 2" xfId="3085"/>
    <cellStyle name="_Costs not in AURORA 2007 Rate Case_Power Costs - Comparison bx Rbtl-Staff-Jt-PC_Final Order Electric EXHIBIT A-1 2 2" xfId="3086"/>
    <cellStyle name="_Costs not in AURORA 2007 Rate Case_Power Costs - Comparison bx Rbtl-Staff-Jt-PC_Final Order Electric EXHIBIT A-1 3" xfId="3087"/>
    <cellStyle name="_Costs not in AURORA 2007 Rate Case_Production Adj 4.37" xfId="3088"/>
    <cellStyle name="_Costs not in AURORA 2007 Rate Case_Production Adj 4.37 2" xfId="3089"/>
    <cellStyle name="_Costs not in AURORA 2007 Rate Case_Production Adj 4.37 2 2" xfId="3090"/>
    <cellStyle name="_Costs not in AURORA 2007 Rate Case_Production Adj 4.37 3" xfId="3091"/>
    <cellStyle name="_Costs not in AURORA 2007 Rate Case_Purchased Power Adj 4.03" xfId="3092"/>
    <cellStyle name="_Costs not in AURORA 2007 Rate Case_Purchased Power Adj 4.03 2" xfId="3093"/>
    <cellStyle name="_Costs not in AURORA 2007 Rate Case_Purchased Power Adj 4.03 2 2" xfId="3094"/>
    <cellStyle name="_Costs not in AURORA 2007 Rate Case_Purchased Power Adj 4.03 3" xfId="3095"/>
    <cellStyle name="_Costs not in AURORA 2007 Rate Case_Rebuttal Power Costs" xfId="631"/>
    <cellStyle name="_Costs not in AURORA 2007 Rate Case_Rebuttal Power Costs 2" xfId="3096"/>
    <cellStyle name="_Costs not in AURORA 2007 Rate Case_Rebuttal Power Costs 2 2" xfId="3097"/>
    <cellStyle name="_Costs not in AURORA 2007 Rate Case_Rebuttal Power Costs 3" xfId="3098"/>
    <cellStyle name="_Costs not in AURORA 2007 Rate Case_Rebuttal Power Costs_Adj Bench DR 3 for Initial Briefs (Electric)" xfId="632"/>
    <cellStyle name="_Costs not in AURORA 2007 Rate Case_Rebuttal Power Costs_Adj Bench DR 3 for Initial Briefs (Electric) 2" xfId="3099"/>
    <cellStyle name="_Costs not in AURORA 2007 Rate Case_Rebuttal Power Costs_Adj Bench DR 3 for Initial Briefs (Electric) 2 2" xfId="3100"/>
    <cellStyle name="_Costs not in AURORA 2007 Rate Case_Rebuttal Power Costs_Adj Bench DR 3 for Initial Briefs (Electric) 3" xfId="3101"/>
    <cellStyle name="_Costs not in AURORA 2007 Rate Case_Rebuttal Power Costs_Adj Bench DR 3 for Initial Briefs (Electric)_DEM-WP(C) ENERG10C--ctn Mid-C_042010 2010GRC" xfId="8790"/>
    <cellStyle name="_Costs not in AURORA 2007 Rate Case_Rebuttal Power Costs_DEM-WP(C) ENERG10C--ctn Mid-C_042010 2010GRC" xfId="8791"/>
    <cellStyle name="_Costs not in AURORA 2007 Rate Case_Rebuttal Power Costs_Electric Rev Req Model (2009 GRC) Rebuttal" xfId="633"/>
    <cellStyle name="_Costs not in AURORA 2007 Rate Case_Rebuttal Power Costs_Electric Rev Req Model (2009 GRC) Rebuttal 2" xfId="3102"/>
    <cellStyle name="_Costs not in AURORA 2007 Rate Case_Rebuttal Power Costs_Electric Rev Req Model (2009 GRC) Rebuttal 2 2" xfId="3103"/>
    <cellStyle name="_Costs not in AURORA 2007 Rate Case_Rebuttal Power Costs_Electric Rev Req Model (2009 GRC) Rebuttal 3" xfId="3104"/>
    <cellStyle name="_Costs not in AURORA 2007 Rate Case_Rebuttal Power Costs_Electric Rev Req Model (2009 GRC) Rebuttal REmoval of New  WH Solar AdjustMI" xfId="634"/>
    <cellStyle name="_Costs not in AURORA 2007 Rate Case_Rebuttal Power Costs_Electric Rev Req Model (2009 GRC) Rebuttal REmoval of New  WH Solar AdjustMI 2" xfId="3105"/>
    <cellStyle name="_Costs not in AURORA 2007 Rate Case_Rebuttal Power Costs_Electric Rev Req Model (2009 GRC) Rebuttal REmoval of New  WH Solar AdjustMI 2 2" xfId="3106"/>
    <cellStyle name="_Costs not in AURORA 2007 Rate Case_Rebuttal Power Costs_Electric Rev Req Model (2009 GRC) Rebuttal REmoval of New  WH Solar AdjustMI 3" xfId="3107"/>
    <cellStyle name="_Costs not in AURORA 2007 Rate Case_Rebuttal Power Costs_Electric Rev Req Model (2009 GRC) Rebuttal REmoval of New  WH Solar AdjustMI_DEM-WP(C) ENERG10C--ctn Mid-C_042010 2010GRC" xfId="8792"/>
    <cellStyle name="_Costs not in AURORA 2007 Rate Case_Rebuttal Power Costs_Electric Rev Req Model (2009 GRC) Revised 01-18-2010" xfId="635"/>
    <cellStyle name="_Costs not in AURORA 2007 Rate Case_Rebuttal Power Costs_Electric Rev Req Model (2009 GRC) Revised 01-18-2010 2" xfId="3108"/>
    <cellStyle name="_Costs not in AURORA 2007 Rate Case_Rebuttal Power Costs_Electric Rev Req Model (2009 GRC) Revised 01-18-2010 2 2" xfId="3109"/>
    <cellStyle name="_Costs not in AURORA 2007 Rate Case_Rebuttal Power Costs_Electric Rev Req Model (2009 GRC) Revised 01-18-2010 3" xfId="3110"/>
    <cellStyle name="_Costs not in AURORA 2007 Rate Case_Rebuttal Power Costs_Electric Rev Req Model (2009 GRC) Revised 01-18-2010_DEM-WP(C) ENERG10C--ctn Mid-C_042010 2010GRC" xfId="8793"/>
    <cellStyle name="_Costs not in AURORA 2007 Rate Case_Rebuttal Power Costs_Final Order Electric EXHIBIT A-1" xfId="636"/>
    <cellStyle name="_Costs not in AURORA 2007 Rate Case_Rebuttal Power Costs_Final Order Electric EXHIBIT A-1 2" xfId="3111"/>
    <cellStyle name="_Costs not in AURORA 2007 Rate Case_Rebuttal Power Costs_Final Order Electric EXHIBIT A-1 2 2" xfId="3112"/>
    <cellStyle name="_Costs not in AURORA 2007 Rate Case_Rebuttal Power Costs_Final Order Electric EXHIBIT A-1 3" xfId="3113"/>
    <cellStyle name="_Costs not in AURORA 2007 Rate Case_ROR 5.02" xfId="3114"/>
    <cellStyle name="_Costs not in AURORA 2007 Rate Case_ROR 5.02 2" xfId="3115"/>
    <cellStyle name="_Costs not in AURORA 2007 Rate Case_ROR 5.02 2 2" xfId="3116"/>
    <cellStyle name="_Costs not in AURORA 2007 Rate Case_ROR 5.02 3" xfId="3117"/>
    <cellStyle name="_Costs not in AURORA 2007 Rate Case_Transmission Workbook for May BOD" xfId="3118"/>
    <cellStyle name="_Costs not in AURORA 2007 Rate Case_Transmission Workbook for May BOD 2" xfId="3119"/>
    <cellStyle name="_Costs not in AURORA 2007 Rate Case_Transmission Workbook for May BOD_DEM-WP(C) ENERG10C--ctn Mid-C_042010 2010GRC" xfId="8794"/>
    <cellStyle name="_Costs not in AURORA 2007 Rate Case_Wind Integration 10GRC" xfId="3120"/>
    <cellStyle name="_Costs not in AURORA 2007 Rate Case_Wind Integration 10GRC 2" xfId="3121"/>
    <cellStyle name="_Costs not in AURORA 2007 Rate Case_Wind Integration 10GRC_DEM-WP(C) ENERG10C--ctn Mid-C_042010 2010GRC" xfId="8795"/>
    <cellStyle name="_Costs not in KWI3000 '06Budget" xfId="19"/>
    <cellStyle name="_Costs not in KWI3000 '06Budget 2" xfId="637"/>
    <cellStyle name="_Costs not in KWI3000 '06Budget 2 2" xfId="3122"/>
    <cellStyle name="_Costs not in KWI3000 '06Budget 2 2 2" xfId="3123"/>
    <cellStyle name="_Costs not in KWI3000 '06Budget 2 3" xfId="3124"/>
    <cellStyle name="_Costs not in KWI3000 '06Budget 3" xfId="3125"/>
    <cellStyle name="_Costs not in KWI3000 '06Budget 3 2" xfId="3126"/>
    <cellStyle name="_Costs not in KWI3000 '06Budget 3 2 2" xfId="3127"/>
    <cellStyle name="_Costs not in KWI3000 '06Budget 3 3" xfId="3128"/>
    <cellStyle name="_Costs not in KWI3000 '06Budget 3 3 2" xfId="3129"/>
    <cellStyle name="_Costs not in KWI3000 '06Budget 3 4" xfId="3130"/>
    <cellStyle name="_Costs not in KWI3000 '06Budget 3 4 2" xfId="3131"/>
    <cellStyle name="_Costs not in KWI3000 '06Budget 4" xfId="3132"/>
    <cellStyle name="_Costs not in KWI3000 '06Budget 4 2" xfId="3133"/>
    <cellStyle name="_Costs not in KWI3000 '06Budget 5" xfId="3134"/>
    <cellStyle name="_Costs not in KWI3000 '06Budget 5 2" xfId="8796"/>
    <cellStyle name="_Costs not in KWI3000 '06Budget 6" xfId="8797"/>
    <cellStyle name="_Costs not in KWI3000 '06Budget 7" xfId="8798"/>
    <cellStyle name="_Costs not in KWI3000 '06Budget 7 2" xfId="8799"/>
    <cellStyle name="_Costs not in KWI3000 '06Budget 8" xfId="8800"/>
    <cellStyle name="_Costs not in KWI3000 '06Budget 8 2" xfId="8801"/>
    <cellStyle name="_Costs not in KWI3000 '06Budget_(C) WHE Proforma with ITC cash grant 10 Yr Amort_for deferral_102809" xfId="638"/>
    <cellStyle name="_Costs not in KWI3000 '06Budget_(C) WHE Proforma with ITC cash grant 10 Yr Amort_for deferral_102809 2" xfId="3135"/>
    <cellStyle name="_Costs not in KWI3000 '06Budget_(C) WHE Proforma with ITC cash grant 10 Yr Amort_for deferral_102809 2 2" xfId="3136"/>
    <cellStyle name="_Costs not in KWI3000 '06Budget_(C) WHE Proforma with ITC cash grant 10 Yr Amort_for deferral_102809 3" xfId="3137"/>
    <cellStyle name="_Costs not in KWI3000 '06Budget_(C) WHE Proforma with ITC cash grant 10 Yr Amort_for deferral_102809_16.07E Wild Horse Wind Expansionwrkingfile" xfId="639"/>
    <cellStyle name="_Costs not in KWI3000 '06Budget_(C) WHE Proforma with ITC cash grant 10 Yr Amort_for deferral_102809_16.07E Wild Horse Wind Expansionwrkingfile 2" xfId="3138"/>
    <cellStyle name="_Costs not in KWI3000 '06Budget_(C) WHE Proforma with ITC cash grant 10 Yr Amort_for deferral_102809_16.07E Wild Horse Wind Expansionwrkingfile 2 2" xfId="3139"/>
    <cellStyle name="_Costs not in KWI3000 '06Budget_(C) WHE Proforma with ITC cash grant 10 Yr Amort_for deferral_102809_16.07E Wild Horse Wind Expansionwrkingfile 3" xfId="3140"/>
    <cellStyle name="_Costs not in KWI3000 '06Budget_(C) WHE Proforma with ITC cash grant 10 Yr Amort_for deferral_102809_16.07E Wild Horse Wind Expansionwrkingfile SF" xfId="640"/>
    <cellStyle name="_Costs not in KWI3000 '06Budget_(C) WHE Proforma with ITC cash grant 10 Yr Amort_for deferral_102809_16.07E Wild Horse Wind Expansionwrkingfile SF 2" xfId="3141"/>
    <cellStyle name="_Costs not in KWI3000 '06Budget_(C) WHE Proforma with ITC cash grant 10 Yr Amort_for deferral_102809_16.07E Wild Horse Wind Expansionwrkingfile SF 2 2" xfId="3142"/>
    <cellStyle name="_Costs not in KWI3000 '06Budget_(C) WHE Proforma with ITC cash grant 10 Yr Amort_for deferral_102809_16.07E Wild Horse Wind Expansionwrkingfile SF 3" xfId="3143"/>
    <cellStyle name="_Costs not in KWI3000 '06Budget_(C) WHE Proforma with ITC cash grant 10 Yr Amort_for deferral_102809_16.07E Wild Horse Wind Expansionwrkingfile SF_DEM-WP(C) ENERG10C--ctn Mid-C_042010 2010GRC" xfId="8802"/>
    <cellStyle name="_Costs not in KWI3000 '06Budget_(C) WHE Proforma with ITC cash grant 10 Yr Amort_for deferral_102809_16.07E Wild Horse Wind Expansionwrkingfile_DEM-WP(C) ENERG10C--ctn Mid-C_042010 2010GRC" xfId="8803"/>
    <cellStyle name="_Costs not in KWI3000 '06Budget_(C) WHE Proforma with ITC cash grant 10 Yr Amort_for deferral_102809_16.37E Wild Horse Expansion DeferralRevwrkingfile SF" xfId="641"/>
    <cellStyle name="_Costs not in KWI3000 '06Budget_(C) WHE Proforma with ITC cash grant 10 Yr Amort_for deferral_102809_16.37E Wild Horse Expansion DeferralRevwrkingfile SF 2" xfId="3144"/>
    <cellStyle name="_Costs not in KWI3000 '06Budget_(C) WHE Proforma with ITC cash grant 10 Yr Amort_for deferral_102809_16.37E Wild Horse Expansion DeferralRevwrkingfile SF 2 2" xfId="3145"/>
    <cellStyle name="_Costs not in KWI3000 '06Budget_(C) WHE Proforma with ITC cash grant 10 Yr Amort_for deferral_102809_16.37E Wild Horse Expansion DeferralRevwrkingfile SF 3" xfId="3146"/>
    <cellStyle name="_Costs not in KWI3000 '06Budget_(C) WHE Proforma with ITC cash grant 10 Yr Amort_for deferral_102809_16.37E Wild Horse Expansion DeferralRevwrkingfile SF_DEM-WP(C) ENERG10C--ctn Mid-C_042010 2010GRC" xfId="8804"/>
    <cellStyle name="_Costs not in KWI3000 '06Budget_(C) WHE Proforma with ITC cash grant 10 Yr Amort_for deferral_102809_DEM-WP(C) ENERG10C--ctn Mid-C_042010 2010GRC" xfId="8805"/>
    <cellStyle name="_Costs not in KWI3000 '06Budget_(C) WHE Proforma with ITC cash grant 10 Yr Amort_for rebuttal_120709" xfId="642"/>
    <cellStyle name="_Costs not in KWI3000 '06Budget_(C) WHE Proforma with ITC cash grant 10 Yr Amort_for rebuttal_120709 2" xfId="3147"/>
    <cellStyle name="_Costs not in KWI3000 '06Budget_(C) WHE Proforma with ITC cash grant 10 Yr Amort_for rebuttal_120709 2 2" xfId="3148"/>
    <cellStyle name="_Costs not in KWI3000 '06Budget_(C) WHE Proforma with ITC cash grant 10 Yr Amort_for rebuttal_120709 3" xfId="3149"/>
    <cellStyle name="_Costs not in KWI3000 '06Budget_(C) WHE Proforma with ITC cash grant 10 Yr Amort_for rebuttal_120709_DEM-WP(C) ENERG10C--ctn Mid-C_042010 2010GRC" xfId="8806"/>
    <cellStyle name="_Costs not in KWI3000 '06Budget_04.07E Wild Horse Wind Expansion" xfId="643"/>
    <cellStyle name="_Costs not in KWI3000 '06Budget_04.07E Wild Horse Wind Expansion 2" xfId="3150"/>
    <cellStyle name="_Costs not in KWI3000 '06Budget_04.07E Wild Horse Wind Expansion 2 2" xfId="3151"/>
    <cellStyle name="_Costs not in KWI3000 '06Budget_04.07E Wild Horse Wind Expansion 3" xfId="3152"/>
    <cellStyle name="_Costs not in KWI3000 '06Budget_04.07E Wild Horse Wind Expansion_16.07E Wild Horse Wind Expansionwrkingfile" xfId="644"/>
    <cellStyle name="_Costs not in KWI3000 '06Budget_04.07E Wild Horse Wind Expansion_16.07E Wild Horse Wind Expansionwrkingfile 2" xfId="3153"/>
    <cellStyle name="_Costs not in KWI3000 '06Budget_04.07E Wild Horse Wind Expansion_16.07E Wild Horse Wind Expansionwrkingfile 2 2" xfId="3154"/>
    <cellStyle name="_Costs not in KWI3000 '06Budget_04.07E Wild Horse Wind Expansion_16.07E Wild Horse Wind Expansionwrkingfile 3" xfId="3155"/>
    <cellStyle name="_Costs not in KWI3000 '06Budget_04.07E Wild Horse Wind Expansion_16.07E Wild Horse Wind Expansionwrkingfile SF" xfId="645"/>
    <cellStyle name="_Costs not in KWI3000 '06Budget_04.07E Wild Horse Wind Expansion_16.07E Wild Horse Wind Expansionwrkingfile SF 2" xfId="3156"/>
    <cellStyle name="_Costs not in KWI3000 '06Budget_04.07E Wild Horse Wind Expansion_16.07E Wild Horse Wind Expansionwrkingfile SF 2 2" xfId="3157"/>
    <cellStyle name="_Costs not in KWI3000 '06Budget_04.07E Wild Horse Wind Expansion_16.07E Wild Horse Wind Expansionwrkingfile SF 3" xfId="3158"/>
    <cellStyle name="_Costs not in KWI3000 '06Budget_04.07E Wild Horse Wind Expansion_16.07E Wild Horse Wind Expansionwrkingfile SF_DEM-WP(C) ENERG10C--ctn Mid-C_042010 2010GRC" xfId="8807"/>
    <cellStyle name="_Costs not in KWI3000 '06Budget_04.07E Wild Horse Wind Expansion_16.07E Wild Horse Wind Expansionwrkingfile_DEM-WP(C) ENERG10C--ctn Mid-C_042010 2010GRC" xfId="8808"/>
    <cellStyle name="_Costs not in KWI3000 '06Budget_04.07E Wild Horse Wind Expansion_16.37E Wild Horse Expansion DeferralRevwrkingfile SF" xfId="646"/>
    <cellStyle name="_Costs not in KWI3000 '06Budget_04.07E Wild Horse Wind Expansion_16.37E Wild Horse Expansion DeferralRevwrkingfile SF 2" xfId="3159"/>
    <cellStyle name="_Costs not in KWI3000 '06Budget_04.07E Wild Horse Wind Expansion_16.37E Wild Horse Expansion DeferralRevwrkingfile SF 2 2" xfId="3160"/>
    <cellStyle name="_Costs not in KWI3000 '06Budget_04.07E Wild Horse Wind Expansion_16.37E Wild Horse Expansion DeferralRevwrkingfile SF 3" xfId="3161"/>
    <cellStyle name="_Costs not in KWI3000 '06Budget_04.07E Wild Horse Wind Expansion_16.37E Wild Horse Expansion DeferralRevwrkingfile SF_DEM-WP(C) ENERG10C--ctn Mid-C_042010 2010GRC" xfId="8809"/>
    <cellStyle name="_Costs not in KWI3000 '06Budget_04.07E Wild Horse Wind Expansion_DEM-WP(C) ENERG10C--ctn Mid-C_042010 2010GRC" xfId="8810"/>
    <cellStyle name="_Costs not in KWI3000 '06Budget_16.07E Wild Horse Wind Expansionwrkingfile" xfId="647"/>
    <cellStyle name="_Costs not in KWI3000 '06Budget_16.07E Wild Horse Wind Expansionwrkingfile 2" xfId="3162"/>
    <cellStyle name="_Costs not in KWI3000 '06Budget_16.07E Wild Horse Wind Expansionwrkingfile 2 2" xfId="3163"/>
    <cellStyle name="_Costs not in KWI3000 '06Budget_16.07E Wild Horse Wind Expansionwrkingfile 3" xfId="3164"/>
    <cellStyle name="_Costs not in KWI3000 '06Budget_16.07E Wild Horse Wind Expansionwrkingfile SF" xfId="648"/>
    <cellStyle name="_Costs not in KWI3000 '06Budget_16.07E Wild Horse Wind Expansionwrkingfile SF 2" xfId="3165"/>
    <cellStyle name="_Costs not in KWI3000 '06Budget_16.07E Wild Horse Wind Expansionwrkingfile SF 2 2" xfId="3166"/>
    <cellStyle name="_Costs not in KWI3000 '06Budget_16.07E Wild Horse Wind Expansionwrkingfile SF 3" xfId="3167"/>
    <cellStyle name="_Costs not in KWI3000 '06Budget_16.07E Wild Horse Wind Expansionwrkingfile SF_DEM-WP(C) ENERG10C--ctn Mid-C_042010 2010GRC" xfId="8811"/>
    <cellStyle name="_Costs not in KWI3000 '06Budget_16.07E Wild Horse Wind Expansionwrkingfile_DEM-WP(C) ENERG10C--ctn Mid-C_042010 2010GRC" xfId="8812"/>
    <cellStyle name="_Costs not in KWI3000 '06Budget_16.37E Wild Horse Expansion DeferralRevwrkingfile SF" xfId="649"/>
    <cellStyle name="_Costs not in KWI3000 '06Budget_16.37E Wild Horse Expansion DeferralRevwrkingfile SF 2" xfId="3168"/>
    <cellStyle name="_Costs not in KWI3000 '06Budget_16.37E Wild Horse Expansion DeferralRevwrkingfile SF 2 2" xfId="3169"/>
    <cellStyle name="_Costs not in KWI3000 '06Budget_16.37E Wild Horse Expansion DeferralRevwrkingfile SF 3" xfId="3170"/>
    <cellStyle name="_Costs not in KWI3000 '06Budget_16.37E Wild Horse Expansion DeferralRevwrkingfile SF_DEM-WP(C) ENERG10C--ctn Mid-C_042010 2010GRC" xfId="8813"/>
    <cellStyle name="_Costs not in KWI3000 '06Budget_2009 Compliance Filing PCA Exhibits for GRC" xfId="8814"/>
    <cellStyle name="_Costs not in KWI3000 '06Budget_2009 GRC Compl Filing - Exhibit D" xfId="3171"/>
    <cellStyle name="_Costs not in KWI3000 '06Budget_2009 GRC Compl Filing - Exhibit D 2" xfId="3172"/>
    <cellStyle name="_Costs not in KWI3000 '06Budget_2009 GRC Compl Filing - Exhibit D_DEM-WP(C) ENERG10C--ctn Mid-C_042010 2010GRC" xfId="8815"/>
    <cellStyle name="_Costs not in KWI3000 '06Budget_3.01 Income Statement" xfId="20"/>
    <cellStyle name="_Costs not in KWI3000 '06Budget_4 31 Regulatory Assets and Liabilities  7 06- Exhibit D" xfId="650"/>
    <cellStyle name="_Costs not in KWI3000 '06Budget_4 31 Regulatory Assets and Liabilities  7 06- Exhibit D 2" xfId="3173"/>
    <cellStyle name="_Costs not in KWI3000 '06Budget_4 31 Regulatory Assets and Liabilities  7 06- Exhibit D 2 2" xfId="3174"/>
    <cellStyle name="_Costs not in KWI3000 '06Budget_4 31 Regulatory Assets and Liabilities  7 06- Exhibit D 3" xfId="3175"/>
    <cellStyle name="_Costs not in KWI3000 '06Budget_4 31 Regulatory Assets and Liabilities  7 06- Exhibit D_DEM-WP(C) ENERG10C--ctn Mid-C_042010 2010GRC" xfId="8816"/>
    <cellStyle name="_Costs not in KWI3000 '06Budget_4 31 Regulatory Assets and Liabilities  7 06- Exhibit D_NIM Summary" xfId="3176"/>
    <cellStyle name="_Costs not in KWI3000 '06Budget_4 31 Regulatory Assets and Liabilities  7 06- Exhibit D_NIM Summary 2" xfId="3177"/>
    <cellStyle name="_Costs not in KWI3000 '06Budget_4 31 Regulatory Assets and Liabilities  7 06- Exhibit D_NIM Summary_DEM-WP(C) ENERG10C--ctn Mid-C_042010 2010GRC" xfId="8817"/>
    <cellStyle name="_Costs not in KWI3000 '06Budget_4 31 Regulatory Assets and Liabilities  7 06- Exhibit D_NIM+O&amp;M" xfId="8818"/>
    <cellStyle name="_Costs not in KWI3000 '06Budget_4 31 Regulatory Assets and Liabilities  7 06- Exhibit D_NIM+O&amp;M Monthly" xfId="8819"/>
    <cellStyle name="_Costs not in KWI3000 '06Budget_4 31E Reg Asset  Liab and EXH D" xfId="8820"/>
    <cellStyle name="_Costs not in KWI3000 '06Budget_4 31E Reg Asset  Liab and EXH D _ Aug 10 Filing (2)" xfId="8821"/>
    <cellStyle name="_Costs not in KWI3000 '06Budget_4 32 Regulatory Assets and Liabilities  7 06- Exhibit D" xfId="651"/>
    <cellStyle name="_Costs not in KWI3000 '06Budget_4 32 Regulatory Assets and Liabilities  7 06- Exhibit D 2" xfId="3178"/>
    <cellStyle name="_Costs not in KWI3000 '06Budget_4 32 Regulatory Assets and Liabilities  7 06- Exhibit D 2 2" xfId="3179"/>
    <cellStyle name="_Costs not in KWI3000 '06Budget_4 32 Regulatory Assets and Liabilities  7 06- Exhibit D 3" xfId="3180"/>
    <cellStyle name="_Costs not in KWI3000 '06Budget_4 32 Regulatory Assets and Liabilities  7 06- Exhibit D_DEM-WP(C) ENERG10C--ctn Mid-C_042010 2010GRC" xfId="8822"/>
    <cellStyle name="_Costs not in KWI3000 '06Budget_4 32 Regulatory Assets and Liabilities  7 06- Exhibit D_NIM Summary" xfId="3181"/>
    <cellStyle name="_Costs not in KWI3000 '06Budget_4 32 Regulatory Assets and Liabilities  7 06- Exhibit D_NIM Summary 2" xfId="3182"/>
    <cellStyle name="_Costs not in KWI3000 '06Budget_4 32 Regulatory Assets and Liabilities  7 06- Exhibit D_NIM Summary_DEM-WP(C) ENERG10C--ctn Mid-C_042010 2010GRC" xfId="8823"/>
    <cellStyle name="_Costs not in KWI3000 '06Budget_4 32 Regulatory Assets and Liabilities  7 06- Exhibit D_NIM+O&amp;M" xfId="8824"/>
    <cellStyle name="_Costs not in KWI3000 '06Budget_4 32 Regulatory Assets and Liabilities  7 06- Exhibit D_NIM+O&amp;M Monthly" xfId="8825"/>
    <cellStyle name="_Costs not in KWI3000 '06Budget_ACCOUNTS" xfId="8826"/>
    <cellStyle name="_Costs not in KWI3000 '06Budget_AURORA Total New" xfId="3183"/>
    <cellStyle name="_Costs not in KWI3000 '06Budget_AURORA Total New 2" xfId="3184"/>
    <cellStyle name="_Costs not in KWI3000 '06Budget_Book2" xfId="652"/>
    <cellStyle name="_Costs not in KWI3000 '06Budget_Book2 2" xfId="3185"/>
    <cellStyle name="_Costs not in KWI3000 '06Budget_Book2 2 2" xfId="3186"/>
    <cellStyle name="_Costs not in KWI3000 '06Budget_Book2 3" xfId="3187"/>
    <cellStyle name="_Costs not in KWI3000 '06Budget_Book2_Adj Bench DR 3 for Initial Briefs (Electric)" xfId="653"/>
    <cellStyle name="_Costs not in KWI3000 '06Budget_Book2_Adj Bench DR 3 for Initial Briefs (Electric) 2" xfId="3188"/>
    <cellStyle name="_Costs not in KWI3000 '06Budget_Book2_Adj Bench DR 3 for Initial Briefs (Electric) 2 2" xfId="3189"/>
    <cellStyle name="_Costs not in KWI3000 '06Budget_Book2_Adj Bench DR 3 for Initial Briefs (Electric) 3" xfId="3190"/>
    <cellStyle name="_Costs not in KWI3000 '06Budget_Book2_Adj Bench DR 3 for Initial Briefs (Electric)_DEM-WP(C) ENERG10C--ctn Mid-C_042010 2010GRC" xfId="8827"/>
    <cellStyle name="_Costs not in KWI3000 '06Budget_Book2_DEM-WP(C) ENERG10C--ctn Mid-C_042010 2010GRC" xfId="8828"/>
    <cellStyle name="_Costs not in KWI3000 '06Budget_Book2_Electric Rev Req Model (2009 GRC) Rebuttal" xfId="654"/>
    <cellStyle name="_Costs not in KWI3000 '06Budget_Book2_Electric Rev Req Model (2009 GRC) Rebuttal 2" xfId="3191"/>
    <cellStyle name="_Costs not in KWI3000 '06Budget_Book2_Electric Rev Req Model (2009 GRC) Rebuttal 2 2" xfId="3192"/>
    <cellStyle name="_Costs not in KWI3000 '06Budget_Book2_Electric Rev Req Model (2009 GRC) Rebuttal 3" xfId="3193"/>
    <cellStyle name="_Costs not in KWI3000 '06Budget_Book2_Electric Rev Req Model (2009 GRC) Rebuttal REmoval of New  WH Solar AdjustMI" xfId="655"/>
    <cellStyle name="_Costs not in KWI3000 '06Budget_Book2_Electric Rev Req Model (2009 GRC) Rebuttal REmoval of New  WH Solar AdjustMI 2" xfId="3194"/>
    <cellStyle name="_Costs not in KWI3000 '06Budget_Book2_Electric Rev Req Model (2009 GRC) Rebuttal REmoval of New  WH Solar AdjustMI 2 2" xfId="3195"/>
    <cellStyle name="_Costs not in KWI3000 '06Budget_Book2_Electric Rev Req Model (2009 GRC) Rebuttal REmoval of New  WH Solar AdjustMI 3" xfId="3196"/>
    <cellStyle name="_Costs not in KWI3000 '06Budget_Book2_Electric Rev Req Model (2009 GRC) Rebuttal REmoval of New  WH Solar AdjustMI_DEM-WP(C) ENERG10C--ctn Mid-C_042010 2010GRC" xfId="8829"/>
    <cellStyle name="_Costs not in KWI3000 '06Budget_Book2_Electric Rev Req Model (2009 GRC) Revised 01-18-2010" xfId="656"/>
    <cellStyle name="_Costs not in KWI3000 '06Budget_Book2_Electric Rev Req Model (2009 GRC) Revised 01-18-2010 2" xfId="3197"/>
    <cellStyle name="_Costs not in KWI3000 '06Budget_Book2_Electric Rev Req Model (2009 GRC) Revised 01-18-2010 2 2" xfId="3198"/>
    <cellStyle name="_Costs not in KWI3000 '06Budget_Book2_Electric Rev Req Model (2009 GRC) Revised 01-18-2010 3" xfId="3199"/>
    <cellStyle name="_Costs not in KWI3000 '06Budget_Book2_Electric Rev Req Model (2009 GRC) Revised 01-18-2010_DEM-WP(C) ENERG10C--ctn Mid-C_042010 2010GRC" xfId="8830"/>
    <cellStyle name="_Costs not in KWI3000 '06Budget_Book2_Final Order Electric EXHIBIT A-1" xfId="657"/>
    <cellStyle name="_Costs not in KWI3000 '06Budget_Book2_Final Order Electric EXHIBIT A-1 2" xfId="3200"/>
    <cellStyle name="_Costs not in KWI3000 '06Budget_Book2_Final Order Electric EXHIBIT A-1 2 2" xfId="3201"/>
    <cellStyle name="_Costs not in KWI3000 '06Budget_Book2_Final Order Electric EXHIBIT A-1 3" xfId="3202"/>
    <cellStyle name="_Costs not in KWI3000 '06Budget_Book4" xfId="658"/>
    <cellStyle name="_Costs not in KWI3000 '06Budget_Book4 2" xfId="3203"/>
    <cellStyle name="_Costs not in KWI3000 '06Budget_Book4 2 2" xfId="3204"/>
    <cellStyle name="_Costs not in KWI3000 '06Budget_Book4 3" xfId="3205"/>
    <cellStyle name="_Costs not in KWI3000 '06Budget_Book4_DEM-WP(C) ENERG10C--ctn Mid-C_042010 2010GRC" xfId="8831"/>
    <cellStyle name="_Costs not in KWI3000 '06Budget_Book9" xfId="659"/>
    <cellStyle name="_Costs not in KWI3000 '06Budget_Book9 2" xfId="3206"/>
    <cellStyle name="_Costs not in KWI3000 '06Budget_Book9 2 2" xfId="3207"/>
    <cellStyle name="_Costs not in KWI3000 '06Budget_Book9 3" xfId="3208"/>
    <cellStyle name="_Costs not in KWI3000 '06Budget_Book9_DEM-WP(C) ENERG10C--ctn Mid-C_042010 2010GRC" xfId="8832"/>
    <cellStyle name="_Costs not in KWI3000 '06Budget_Check the Interest Calculation" xfId="8833"/>
    <cellStyle name="_Costs not in KWI3000 '06Budget_Check the Interest Calculation_Scenario 1 REC vs PTC Offset" xfId="8834"/>
    <cellStyle name="_Costs not in KWI3000 '06Budget_Check the Interest Calculation_Scenario 3" xfId="8835"/>
    <cellStyle name="_Costs not in KWI3000 '06Budget_Chelan PUD Power Costs (8-10)" xfId="8836"/>
    <cellStyle name="_Costs not in KWI3000 '06Budget_DEM-WP(C) Chelan Power Costs" xfId="8837"/>
    <cellStyle name="_Costs not in KWI3000 '06Budget_DEM-WP(C) ENERG10C--ctn Mid-C_042010 2010GRC" xfId="8838"/>
    <cellStyle name="_Costs not in KWI3000 '06Budget_DEM-WP(C) Gas Transport 2010GRC" xfId="8839"/>
    <cellStyle name="_Costs not in KWI3000 '06Budget_Exhibit D fr R Gho 12-31-08" xfId="3209"/>
    <cellStyle name="_Costs not in KWI3000 '06Budget_Exhibit D fr R Gho 12-31-08 2" xfId="3210"/>
    <cellStyle name="_Costs not in KWI3000 '06Budget_Exhibit D fr R Gho 12-31-08 v2" xfId="3211"/>
    <cellStyle name="_Costs not in KWI3000 '06Budget_Exhibit D fr R Gho 12-31-08 v2 2" xfId="3212"/>
    <cellStyle name="_Costs not in KWI3000 '06Budget_Exhibit D fr R Gho 12-31-08 v2_DEM-WP(C) ENERG10C--ctn Mid-C_042010 2010GRC" xfId="8840"/>
    <cellStyle name="_Costs not in KWI3000 '06Budget_Exhibit D fr R Gho 12-31-08 v2_NIM Summary" xfId="3213"/>
    <cellStyle name="_Costs not in KWI3000 '06Budget_Exhibit D fr R Gho 12-31-08 v2_NIM Summary 2" xfId="3214"/>
    <cellStyle name="_Costs not in KWI3000 '06Budget_Exhibit D fr R Gho 12-31-08 v2_NIM Summary_DEM-WP(C) ENERG10C--ctn Mid-C_042010 2010GRC" xfId="8841"/>
    <cellStyle name="_Costs not in KWI3000 '06Budget_Exhibit D fr R Gho 12-31-08_DEM-WP(C) ENERG10C--ctn Mid-C_042010 2010GRC" xfId="8842"/>
    <cellStyle name="_Costs not in KWI3000 '06Budget_Exhibit D fr R Gho 12-31-08_NIM Summary" xfId="3215"/>
    <cellStyle name="_Costs not in KWI3000 '06Budget_Exhibit D fr R Gho 12-31-08_NIM Summary 2" xfId="3216"/>
    <cellStyle name="_Costs not in KWI3000 '06Budget_Exhibit D fr R Gho 12-31-08_NIM Summary_DEM-WP(C) ENERG10C--ctn Mid-C_042010 2010GRC" xfId="8843"/>
    <cellStyle name="_Costs not in KWI3000 '06Budget_Gas Rev Req Model (2010 GRC)" xfId="8844"/>
    <cellStyle name="_Costs not in KWI3000 '06Budget_Hopkins Ridge Prepaid Tran - Interest Earned RY 12ME Feb  '11" xfId="3217"/>
    <cellStyle name="_Costs not in KWI3000 '06Budget_Hopkins Ridge Prepaid Tran - Interest Earned RY 12ME Feb  '11 2" xfId="3218"/>
    <cellStyle name="_Costs not in KWI3000 '06Budget_Hopkins Ridge Prepaid Tran - Interest Earned RY 12ME Feb  '11_DEM-WP(C) ENERG10C--ctn Mid-C_042010 2010GRC" xfId="8845"/>
    <cellStyle name="_Costs not in KWI3000 '06Budget_Hopkins Ridge Prepaid Tran - Interest Earned RY 12ME Feb  '11_NIM Summary" xfId="3219"/>
    <cellStyle name="_Costs not in KWI3000 '06Budget_Hopkins Ridge Prepaid Tran - Interest Earned RY 12ME Feb  '11_NIM Summary 2" xfId="3220"/>
    <cellStyle name="_Costs not in KWI3000 '06Budget_Hopkins Ridge Prepaid Tran - Interest Earned RY 12ME Feb  '11_NIM Summary_DEM-WP(C) ENERG10C--ctn Mid-C_042010 2010GRC" xfId="8846"/>
    <cellStyle name="_Costs not in KWI3000 '06Budget_Hopkins Ridge Prepaid Tran - Interest Earned RY 12ME Feb  '11_Transmission Workbook for May BOD" xfId="3221"/>
    <cellStyle name="_Costs not in KWI3000 '06Budget_Hopkins Ridge Prepaid Tran - Interest Earned RY 12ME Feb  '11_Transmission Workbook for May BOD 2" xfId="3222"/>
    <cellStyle name="_Costs not in KWI3000 '06Budget_Hopkins Ridge Prepaid Tran - Interest Earned RY 12ME Feb  '11_Transmission Workbook for May BOD_DEM-WP(C) ENERG10C--ctn Mid-C_042010 2010GRC" xfId="8847"/>
    <cellStyle name="_Costs not in KWI3000 '06Budget_INPUTS" xfId="3223"/>
    <cellStyle name="_Costs not in KWI3000 '06Budget_INPUTS 2" xfId="3224"/>
    <cellStyle name="_Costs not in KWI3000 '06Budget_INPUTS 2 2" xfId="3225"/>
    <cellStyle name="_Costs not in KWI3000 '06Budget_INPUTS 3" xfId="3226"/>
    <cellStyle name="_Costs not in KWI3000 '06Budget_LSRWEP LGIA like Acctg Petition Aug 2010" xfId="8848"/>
    <cellStyle name="_Costs not in KWI3000 '06Budget_NIM Summary" xfId="3227"/>
    <cellStyle name="_Costs not in KWI3000 '06Budget_NIM Summary 09GRC" xfId="3228"/>
    <cellStyle name="_Costs not in KWI3000 '06Budget_NIM Summary 09GRC 2" xfId="3229"/>
    <cellStyle name="_Costs not in KWI3000 '06Budget_NIM Summary 09GRC_DEM-WP(C) ENERG10C--ctn Mid-C_042010 2010GRC" xfId="8849"/>
    <cellStyle name="_Costs not in KWI3000 '06Budget_NIM Summary 2" xfId="3230"/>
    <cellStyle name="_Costs not in KWI3000 '06Budget_NIM Summary 3" xfId="3231"/>
    <cellStyle name="_Costs not in KWI3000 '06Budget_NIM Summary 4" xfId="3232"/>
    <cellStyle name="_Costs not in KWI3000 '06Budget_NIM Summary 5" xfId="3233"/>
    <cellStyle name="_Costs not in KWI3000 '06Budget_NIM Summary 6" xfId="3234"/>
    <cellStyle name="_Costs not in KWI3000 '06Budget_NIM Summary 7" xfId="3235"/>
    <cellStyle name="_Costs not in KWI3000 '06Budget_NIM Summary 8" xfId="3236"/>
    <cellStyle name="_Costs not in KWI3000 '06Budget_NIM Summary 9" xfId="3237"/>
    <cellStyle name="_Costs not in KWI3000 '06Budget_NIM Summary_DEM-WP(C) ENERG10C--ctn Mid-C_042010 2010GRC" xfId="8850"/>
    <cellStyle name="_Costs not in KWI3000 '06Budget_NIM+O&amp;M" xfId="8851"/>
    <cellStyle name="_Costs not in KWI3000 '06Budget_NIM+O&amp;M 2" xfId="8852"/>
    <cellStyle name="_Costs not in KWI3000 '06Budget_NIM+O&amp;M Monthly" xfId="8853"/>
    <cellStyle name="_Costs not in KWI3000 '06Budget_NIM+O&amp;M Monthly 2" xfId="8854"/>
    <cellStyle name="_Costs not in KWI3000 '06Budget_PCA 10 -  Exhibit D from A Kellogg Jan 2011" xfId="8855"/>
    <cellStyle name="_Costs not in KWI3000 '06Budget_PCA 10 -  Exhibit D from A Kellogg July 2011" xfId="8856"/>
    <cellStyle name="_Costs not in KWI3000 '06Budget_PCA 10 -  Exhibit D from S Free Rcv'd 12-11" xfId="8857"/>
    <cellStyle name="_Costs not in KWI3000 '06Budget_PCA 7 - Exhibit D update 11_30_08 (2)" xfId="3238"/>
    <cellStyle name="_Costs not in KWI3000 '06Budget_PCA 7 - Exhibit D update 11_30_08 (2) 2" xfId="3239"/>
    <cellStyle name="_Costs not in KWI3000 '06Budget_PCA 7 - Exhibit D update 11_30_08 (2) 2 2" xfId="3240"/>
    <cellStyle name="_Costs not in KWI3000 '06Budget_PCA 7 - Exhibit D update 11_30_08 (2) 3" xfId="3241"/>
    <cellStyle name="_Costs not in KWI3000 '06Budget_PCA 7 - Exhibit D update 11_30_08 (2)_DEM-WP(C) ENERG10C--ctn Mid-C_042010 2010GRC" xfId="8858"/>
    <cellStyle name="_Costs not in KWI3000 '06Budget_PCA 7 - Exhibit D update 11_30_08 (2)_NIM Summary" xfId="3242"/>
    <cellStyle name="_Costs not in KWI3000 '06Budget_PCA 7 - Exhibit D update 11_30_08 (2)_NIM Summary 2" xfId="3243"/>
    <cellStyle name="_Costs not in KWI3000 '06Budget_PCA 7 - Exhibit D update 11_30_08 (2)_NIM Summary_DEM-WP(C) ENERG10C--ctn Mid-C_042010 2010GRC" xfId="8859"/>
    <cellStyle name="_Costs not in KWI3000 '06Budget_PCA 8 - Exhibit D update 12_31_09" xfId="8860"/>
    <cellStyle name="_Costs not in KWI3000 '06Budget_PCA 9 -  Exhibit D April 2010" xfId="8861"/>
    <cellStyle name="_Costs not in KWI3000 '06Budget_PCA 9 -  Exhibit D April 2010 (3)" xfId="3244"/>
    <cellStyle name="_Costs not in KWI3000 '06Budget_PCA 9 -  Exhibit D April 2010 (3) 2" xfId="3245"/>
    <cellStyle name="_Costs not in KWI3000 '06Budget_PCA 9 -  Exhibit D April 2010 (3)_DEM-WP(C) ENERG10C--ctn Mid-C_042010 2010GRC" xfId="8862"/>
    <cellStyle name="_Costs not in KWI3000 '06Budget_PCA 9 -  Exhibit D Feb 2010" xfId="8863"/>
    <cellStyle name="_Costs not in KWI3000 '06Budget_PCA 9 -  Exhibit D Feb 2010 v2" xfId="8864"/>
    <cellStyle name="_Costs not in KWI3000 '06Budget_PCA 9 -  Exhibit D Feb 2010 WF" xfId="8865"/>
    <cellStyle name="_Costs not in KWI3000 '06Budget_PCA 9 -  Exhibit D Jan 2010" xfId="8866"/>
    <cellStyle name="_Costs not in KWI3000 '06Budget_PCA 9 -  Exhibit D March 2010 (2)" xfId="8867"/>
    <cellStyle name="_Costs not in KWI3000 '06Budget_PCA 9 -  Exhibit D Nov 2010" xfId="8868"/>
    <cellStyle name="_Costs not in KWI3000 '06Budget_PCA 9 - Exhibit D at August 2010" xfId="8869"/>
    <cellStyle name="_Costs not in KWI3000 '06Budget_PCA 9 - Exhibit D June 2010 GRC" xfId="8870"/>
    <cellStyle name="_Costs not in KWI3000 '06Budget_Power Costs - Comparison bx Rbtl-Staff-Jt-PC" xfId="660"/>
    <cellStyle name="_Costs not in KWI3000 '06Budget_Power Costs - Comparison bx Rbtl-Staff-Jt-PC 2" xfId="3246"/>
    <cellStyle name="_Costs not in KWI3000 '06Budget_Power Costs - Comparison bx Rbtl-Staff-Jt-PC 2 2" xfId="3247"/>
    <cellStyle name="_Costs not in KWI3000 '06Budget_Power Costs - Comparison bx Rbtl-Staff-Jt-PC 3" xfId="3248"/>
    <cellStyle name="_Costs not in KWI3000 '06Budget_Power Costs - Comparison bx Rbtl-Staff-Jt-PC_Adj Bench DR 3 for Initial Briefs (Electric)" xfId="661"/>
    <cellStyle name="_Costs not in KWI3000 '06Budget_Power Costs - Comparison bx Rbtl-Staff-Jt-PC_Adj Bench DR 3 for Initial Briefs (Electric) 2" xfId="3249"/>
    <cellStyle name="_Costs not in KWI3000 '06Budget_Power Costs - Comparison bx Rbtl-Staff-Jt-PC_Adj Bench DR 3 for Initial Briefs (Electric) 2 2" xfId="3250"/>
    <cellStyle name="_Costs not in KWI3000 '06Budget_Power Costs - Comparison bx Rbtl-Staff-Jt-PC_Adj Bench DR 3 for Initial Briefs (Electric) 3" xfId="3251"/>
    <cellStyle name="_Costs not in KWI3000 '06Budget_Power Costs - Comparison bx Rbtl-Staff-Jt-PC_Adj Bench DR 3 for Initial Briefs (Electric)_DEM-WP(C) ENERG10C--ctn Mid-C_042010 2010GRC" xfId="8871"/>
    <cellStyle name="_Costs not in KWI3000 '06Budget_Power Costs - Comparison bx Rbtl-Staff-Jt-PC_DEM-WP(C) ENERG10C--ctn Mid-C_042010 2010GRC" xfId="8872"/>
    <cellStyle name="_Costs not in KWI3000 '06Budget_Power Costs - Comparison bx Rbtl-Staff-Jt-PC_Electric Rev Req Model (2009 GRC) Rebuttal" xfId="662"/>
    <cellStyle name="_Costs not in KWI3000 '06Budget_Power Costs - Comparison bx Rbtl-Staff-Jt-PC_Electric Rev Req Model (2009 GRC) Rebuttal 2" xfId="3252"/>
    <cellStyle name="_Costs not in KWI3000 '06Budget_Power Costs - Comparison bx Rbtl-Staff-Jt-PC_Electric Rev Req Model (2009 GRC) Rebuttal 2 2" xfId="3253"/>
    <cellStyle name="_Costs not in KWI3000 '06Budget_Power Costs - Comparison bx Rbtl-Staff-Jt-PC_Electric Rev Req Model (2009 GRC) Rebuttal 3" xfId="3254"/>
    <cellStyle name="_Costs not in KWI3000 '06Budget_Power Costs - Comparison bx Rbtl-Staff-Jt-PC_Electric Rev Req Model (2009 GRC) Rebuttal REmoval of New  WH Solar AdjustMI" xfId="663"/>
    <cellStyle name="_Costs not in KWI3000 '06Budget_Power Costs - Comparison bx Rbtl-Staff-Jt-PC_Electric Rev Req Model (2009 GRC) Rebuttal REmoval of New  WH Solar AdjustMI 2" xfId="3255"/>
    <cellStyle name="_Costs not in KWI3000 '06Budget_Power Costs - Comparison bx Rbtl-Staff-Jt-PC_Electric Rev Req Model (2009 GRC) Rebuttal REmoval of New  WH Solar AdjustMI 2 2" xfId="3256"/>
    <cellStyle name="_Costs not in KWI3000 '06Budget_Power Costs - Comparison bx Rbtl-Staff-Jt-PC_Electric Rev Req Model (2009 GRC) Rebuttal REmoval of New  WH Solar AdjustMI 3" xfId="3257"/>
    <cellStyle name="_Costs not in KWI3000 '06Budget_Power Costs - Comparison bx Rbtl-Staff-Jt-PC_Electric Rev Req Model (2009 GRC) Rebuttal REmoval of New  WH Solar AdjustMI_DEM-WP(C) ENERG10C--ctn Mid-C_042010 2010GRC" xfId="8873"/>
    <cellStyle name="_Costs not in KWI3000 '06Budget_Power Costs - Comparison bx Rbtl-Staff-Jt-PC_Electric Rev Req Model (2009 GRC) Revised 01-18-2010" xfId="664"/>
    <cellStyle name="_Costs not in KWI3000 '06Budget_Power Costs - Comparison bx Rbtl-Staff-Jt-PC_Electric Rev Req Model (2009 GRC) Revised 01-18-2010 2" xfId="3258"/>
    <cellStyle name="_Costs not in KWI3000 '06Budget_Power Costs - Comparison bx Rbtl-Staff-Jt-PC_Electric Rev Req Model (2009 GRC) Revised 01-18-2010 2 2" xfId="3259"/>
    <cellStyle name="_Costs not in KWI3000 '06Budget_Power Costs - Comparison bx Rbtl-Staff-Jt-PC_Electric Rev Req Model (2009 GRC) Revised 01-18-2010 3" xfId="3260"/>
    <cellStyle name="_Costs not in KWI3000 '06Budget_Power Costs - Comparison bx Rbtl-Staff-Jt-PC_Electric Rev Req Model (2009 GRC) Revised 01-18-2010_DEM-WP(C) ENERG10C--ctn Mid-C_042010 2010GRC" xfId="8874"/>
    <cellStyle name="_Costs not in KWI3000 '06Budget_Power Costs - Comparison bx Rbtl-Staff-Jt-PC_Final Order Electric EXHIBIT A-1" xfId="665"/>
    <cellStyle name="_Costs not in KWI3000 '06Budget_Power Costs - Comparison bx Rbtl-Staff-Jt-PC_Final Order Electric EXHIBIT A-1 2" xfId="3261"/>
    <cellStyle name="_Costs not in KWI3000 '06Budget_Power Costs - Comparison bx Rbtl-Staff-Jt-PC_Final Order Electric EXHIBIT A-1 2 2" xfId="3262"/>
    <cellStyle name="_Costs not in KWI3000 '06Budget_Power Costs - Comparison bx Rbtl-Staff-Jt-PC_Final Order Electric EXHIBIT A-1 3" xfId="3263"/>
    <cellStyle name="_Costs not in KWI3000 '06Budget_Production Adj 4.37" xfId="3264"/>
    <cellStyle name="_Costs not in KWI3000 '06Budget_Production Adj 4.37 2" xfId="3265"/>
    <cellStyle name="_Costs not in KWI3000 '06Budget_Production Adj 4.37 2 2" xfId="3266"/>
    <cellStyle name="_Costs not in KWI3000 '06Budget_Production Adj 4.37 3" xfId="3267"/>
    <cellStyle name="_Costs not in KWI3000 '06Budget_Purchased Power Adj 4.03" xfId="3268"/>
    <cellStyle name="_Costs not in KWI3000 '06Budget_Purchased Power Adj 4.03 2" xfId="3269"/>
    <cellStyle name="_Costs not in KWI3000 '06Budget_Purchased Power Adj 4.03 2 2" xfId="3270"/>
    <cellStyle name="_Costs not in KWI3000 '06Budget_Purchased Power Adj 4.03 3" xfId="3271"/>
    <cellStyle name="_Costs not in KWI3000 '06Budget_Rebuttal Power Costs" xfId="666"/>
    <cellStyle name="_Costs not in KWI3000 '06Budget_Rebuttal Power Costs 2" xfId="3272"/>
    <cellStyle name="_Costs not in KWI3000 '06Budget_Rebuttal Power Costs 2 2" xfId="3273"/>
    <cellStyle name="_Costs not in KWI3000 '06Budget_Rebuttal Power Costs 3" xfId="3274"/>
    <cellStyle name="_Costs not in KWI3000 '06Budget_Rebuttal Power Costs_Adj Bench DR 3 for Initial Briefs (Electric)" xfId="667"/>
    <cellStyle name="_Costs not in KWI3000 '06Budget_Rebuttal Power Costs_Adj Bench DR 3 for Initial Briefs (Electric) 2" xfId="3275"/>
    <cellStyle name="_Costs not in KWI3000 '06Budget_Rebuttal Power Costs_Adj Bench DR 3 for Initial Briefs (Electric) 2 2" xfId="3276"/>
    <cellStyle name="_Costs not in KWI3000 '06Budget_Rebuttal Power Costs_Adj Bench DR 3 for Initial Briefs (Electric) 3" xfId="3277"/>
    <cellStyle name="_Costs not in KWI3000 '06Budget_Rebuttal Power Costs_Adj Bench DR 3 for Initial Briefs (Electric)_DEM-WP(C) ENERG10C--ctn Mid-C_042010 2010GRC" xfId="8875"/>
    <cellStyle name="_Costs not in KWI3000 '06Budget_Rebuttal Power Costs_DEM-WP(C) ENERG10C--ctn Mid-C_042010 2010GRC" xfId="8876"/>
    <cellStyle name="_Costs not in KWI3000 '06Budget_Rebuttal Power Costs_Electric Rev Req Model (2009 GRC) Rebuttal" xfId="668"/>
    <cellStyle name="_Costs not in KWI3000 '06Budget_Rebuttal Power Costs_Electric Rev Req Model (2009 GRC) Rebuttal 2" xfId="3278"/>
    <cellStyle name="_Costs not in KWI3000 '06Budget_Rebuttal Power Costs_Electric Rev Req Model (2009 GRC) Rebuttal 2 2" xfId="3279"/>
    <cellStyle name="_Costs not in KWI3000 '06Budget_Rebuttal Power Costs_Electric Rev Req Model (2009 GRC) Rebuttal 3" xfId="3280"/>
    <cellStyle name="_Costs not in KWI3000 '06Budget_Rebuttal Power Costs_Electric Rev Req Model (2009 GRC) Rebuttal REmoval of New  WH Solar AdjustMI" xfId="669"/>
    <cellStyle name="_Costs not in KWI3000 '06Budget_Rebuttal Power Costs_Electric Rev Req Model (2009 GRC) Rebuttal REmoval of New  WH Solar AdjustMI 2" xfId="3281"/>
    <cellStyle name="_Costs not in KWI3000 '06Budget_Rebuttal Power Costs_Electric Rev Req Model (2009 GRC) Rebuttal REmoval of New  WH Solar AdjustMI 2 2" xfId="3282"/>
    <cellStyle name="_Costs not in KWI3000 '06Budget_Rebuttal Power Costs_Electric Rev Req Model (2009 GRC) Rebuttal REmoval of New  WH Solar AdjustMI 3" xfId="3283"/>
    <cellStyle name="_Costs not in KWI3000 '06Budget_Rebuttal Power Costs_Electric Rev Req Model (2009 GRC) Rebuttal REmoval of New  WH Solar AdjustMI_DEM-WP(C) ENERG10C--ctn Mid-C_042010 2010GRC" xfId="8877"/>
    <cellStyle name="_Costs not in KWI3000 '06Budget_Rebuttal Power Costs_Electric Rev Req Model (2009 GRC) Revised 01-18-2010" xfId="670"/>
    <cellStyle name="_Costs not in KWI3000 '06Budget_Rebuttal Power Costs_Electric Rev Req Model (2009 GRC) Revised 01-18-2010 2" xfId="3284"/>
    <cellStyle name="_Costs not in KWI3000 '06Budget_Rebuttal Power Costs_Electric Rev Req Model (2009 GRC) Revised 01-18-2010 2 2" xfId="3285"/>
    <cellStyle name="_Costs not in KWI3000 '06Budget_Rebuttal Power Costs_Electric Rev Req Model (2009 GRC) Revised 01-18-2010 3" xfId="3286"/>
    <cellStyle name="_Costs not in KWI3000 '06Budget_Rebuttal Power Costs_Electric Rev Req Model (2009 GRC) Revised 01-18-2010_DEM-WP(C) ENERG10C--ctn Mid-C_042010 2010GRC" xfId="8878"/>
    <cellStyle name="_Costs not in KWI3000 '06Budget_Rebuttal Power Costs_Final Order Electric EXHIBIT A-1" xfId="671"/>
    <cellStyle name="_Costs not in KWI3000 '06Budget_Rebuttal Power Costs_Final Order Electric EXHIBIT A-1 2" xfId="3287"/>
    <cellStyle name="_Costs not in KWI3000 '06Budget_Rebuttal Power Costs_Final Order Electric EXHIBIT A-1 2 2" xfId="3288"/>
    <cellStyle name="_Costs not in KWI3000 '06Budget_Rebuttal Power Costs_Final Order Electric EXHIBIT A-1 3" xfId="3289"/>
    <cellStyle name="_Costs not in KWI3000 '06Budget_ROR &amp; CONV FACTOR" xfId="3290"/>
    <cellStyle name="_Costs not in KWI3000 '06Budget_ROR &amp; CONV FACTOR 2" xfId="3291"/>
    <cellStyle name="_Costs not in KWI3000 '06Budget_ROR &amp; CONV FACTOR 2 2" xfId="3292"/>
    <cellStyle name="_Costs not in KWI3000 '06Budget_ROR &amp; CONV FACTOR 3" xfId="3293"/>
    <cellStyle name="_Costs not in KWI3000 '06Budget_ROR 5.02" xfId="3294"/>
    <cellStyle name="_Costs not in KWI3000 '06Budget_ROR 5.02 2" xfId="3295"/>
    <cellStyle name="_Costs not in KWI3000 '06Budget_ROR 5.02 2 2" xfId="3296"/>
    <cellStyle name="_Costs not in KWI3000 '06Budget_ROR 5.02 3" xfId="3297"/>
    <cellStyle name="_Costs not in KWI3000 '06Budget_Transmission Workbook for May BOD" xfId="3298"/>
    <cellStyle name="_Costs not in KWI3000 '06Budget_Transmission Workbook for May BOD 2" xfId="3299"/>
    <cellStyle name="_Costs not in KWI3000 '06Budget_Transmission Workbook for May BOD_DEM-WP(C) ENERG10C--ctn Mid-C_042010 2010GRC" xfId="8879"/>
    <cellStyle name="_Costs not in KWI3000 '06Budget_Wind Integration 10GRC" xfId="3300"/>
    <cellStyle name="_Costs not in KWI3000 '06Budget_Wind Integration 10GRC 2" xfId="3301"/>
    <cellStyle name="_Costs not in KWI3000 '06Budget_Wind Integration 10GRC_DEM-WP(C) ENERG10C--ctn Mid-C_042010 2010GRC" xfId="8880"/>
    <cellStyle name="_DEM-08C Power Cost Comparison" xfId="8881"/>
    <cellStyle name="_DEM-WP (C) Costs not in AURORA 2006GRC Order 11.30.06 Gas" xfId="3302"/>
    <cellStyle name="_DEM-WP (C) Costs not in AURORA 2006GRC Order 11.30.06 Gas 2" xfId="3303"/>
    <cellStyle name="_DEM-WP (C) Costs not in AURORA 2006GRC Order 11.30.06 Gas_Chelan PUD Power Costs (8-10)" xfId="8882"/>
    <cellStyle name="_DEM-WP (C) Costs not in AURORA 2006GRC Order 11.30.06 Gas_DEM-WP(C) ENERG10C--ctn Mid-C_042010 2010GRC" xfId="8883"/>
    <cellStyle name="_DEM-WP (C) Costs not in AURORA 2006GRC Order 11.30.06 Gas_NIM Summary" xfId="3304"/>
    <cellStyle name="_DEM-WP (C) Costs not in AURORA 2006GRC Order 11.30.06 Gas_NIM Summary 2" xfId="3305"/>
    <cellStyle name="_DEM-WP (C) Costs not in AURORA 2006GRC Order 11.30.06 Gas_NIM Summary_DEM-WP(C) ENERG10C--ctn Mid-C_042010 2010GRC" xfId="8884"/>
    <cellStyle name="_DEM-WP (C) Power Cost 2006GRC Order" xfId="21"/>
    <cellStyle name="_DEM-WP (C) Power Cost 2006GRC Order 2" xfId="672"/>
    <cellStyle name="_DEM-WP (C) Power Cost 2006GRC Order 2 2" xfId="3306"/>
    <cellStyle name="_DEM-WP (C) Power Cost 2006GRC Order 2 2 2" xfId="3307"/>
    <cellStyle name="_DEM-WP (C) Power Cost 2006GRC Order 2 3" xfId="3308"/>
    <cellStyle name="_DEM-WP (C) Power Cost 2006GRC Order 3" xfId="3309"/>
    <cellStyle name="_DEM-WP (C) Power Cost 2006GRC Order 3 2" xfId="3310"/>
    <cellStyle name="_DEM-WP (C) Power Cost 2006GRC Order 4" xfId="3311"/>
    <cellStyle name="_DEM-WP (C) Power Cost 2006GRC Order 4 2" xfId="3312"/>
    <cellStyle name="_DEM-WP (C) Power Cost 2006GRC Order 5" xfId="8885"/>
    <cellStyle name="_DEM-WP (C) Power Cost 2006GRC Order 5 2" xfId="8886"/>
    <cellStyle name="_DEM-WP (C) Power Cost 2006GRC Order 6" xfId="8887"/>
    <cellStyle name="_DEM-WP (C) Power Cost 2006GRC Order 7" xfId="8888"/>
    <cellStyle name="_DEM-WP (C) Power Cost 2006GRC Order 7 2" xfId="8889"/>
    <cellStyle name="_DEM-WP (C) Power Cost 2006GRC Order 8" xfId="8890"/>
    <cellStyle name="_DEM-WP (C) Power Cost 2006GRC Order 8 2" xfId="8891"/>
    <cellStyle name="_DEM-WP (C) Power Cost 2006GRC Order_04 07E Wild Horse Wind Expansion (C) (2)" xfId="673"/>
    <cellStyle name="_DEM-WP (C) Power Cost 2006GRC Order_04 07E Wild Horse Wind Expansion (C) (2) 2" xfId="3313"/>
    <cellStyle name="_DEM-WP (C) Power Cost 2006GRC Order_04 07E Wild Horse Wind Expansion (C) (2) 2 2" xfId="3314"/>
    <cellStyle name="_DEM-WP (C) Power Cost 2006GRC Order_04 07E Wild Horse Wind Expansion (C) (2) 3" xfId="3315"/>
    <cellStyle name="_DEM-WP (C) Power Cost 2006GRC Order_04 07E Wild Horse Wind Expansion (C) (2)_Adj Bench DR 3 for Initial Briefs (Electric)" xfId="674"/>
    <cellStyle name="_DEM-WP (C) Power Cost 2006GRC Order_04 07E Wild Horse Wind Expansion (C) (2)_Adj Bench DR 3 for Initial Briefs (Electric) 2" xfId="3316"/>
    <cellStyle name="_DEM-WP (C) Power Cost 2006GRC Order_04 07E Wild Horse Wind Expansion (C) (2)_Adj Bench DR 3 for Initial Briefs (Electric) 2 2" xfId="3317"/>
    <cellStyle name="_DEM-WP (C) Power Cost 2006GRC Order_04 07E Wild Horse Wind Expansion (C) (2)_Adj Bench DR 3 for Initial Briefs (Electric) 3" xfId="3318"/>
    <cellStyle name="_DEM-WP (C) Power Cost 2006GRC Order_04 07E Wild Horse Wind Expansion (C) (2)_Adj Bench DR 3 for Initial Briefs (Electric)_DEM-WP(C) ENERG10C--ctn Mid-C_042010 2010GRC" xfId="8892"/>
    <cellStyle name="_DEM-WP (C) Power Cost 2006GRC Order_04 07E Wild Horse Wind Expansion (C) (2)_Book1" xfId="8893"/>
    <cellStyle name="_DEM-WP (C) Power Cost 2006GRC Order_04 07E Wild Horse Wind Expansion (C) (2)_DEM-WP(C) ENERG10C--ctn Mid-C_042010 2010GRC" xfId="8894"/>
    <cellStyle name="_DEM-WP (C) Power Cost 2006GRC Order_04 07E Wild Horse Wind Expansion (C) (2)_Electric Rev Req Model (2009 GRC) " xfId="675"/>
    <cellStyle name="_DEM-WP (C) Power Cost 2006GRC Order_04 07E Wild Horse Wind Expansion (C) (2)_Electric Rev Req Model (2009 GRC)  2" xfId="3319"/>
    <cellStyle name="_DEM-WP (C) Power Cost 2006GRC Order_04 07E Wild Horse Wind Expansion (C) (2)_Electric Rev Req Model (2009 GRC)  2 2" xfId="3320"/>
    <cellStyle name="_DEM-WP (C) Power Cost 2006GRC Order_04 07E Wild Horse Wind Expansion (C) (2)_Electric Rev Req Model (2009 GRC)  3" xfId="3321"/>
    <cellStyle name="_DEM-WP (C) Power Cost 2006GRC Order_04 07E Wild Horse Wind Expansion (C) (2)_Electric Rev Req Model (2009 GRC) _DEM-WP(C) ENERG10C--ctn Mid-C_042010 2010GRC" xfId="8895"/>
    <cellStyle name="_DEM-WP (C) Power Cost 2006GRC Order_04 07E Wild Horse Wind Expansion (C) (2)_Electric Rev Req Model (2009 GRC) Rebuttal" xfId="676"/>
    <cellStyle name="_DEM-WP (C) Power Cost 2006GRC Order_04 07E Wild Horse Wind Expansion (C) (2)_Electric Rev Req Model (2009 GRC) Rebuttal 2" xfId="3322"/>
    <cellStyle name="_DEM-WP (C) Power Cost 2006GRC Order_04 07E Wild Horse Wind Expansion (C) (2)_Electric Rev Req Model (2009 GRC) Rebuttal 2 2" xfId="3323"/>
    <cellStyle name="_DEM-WP (C) Power Cost 2006GRC Order_04 07E Wild Horse Wind Expansion (C) (2)_Electric Rev Req Model (2009 GRC) Rebuttal 3" xfId="3324"/>
    <cellStyle name="_DEM-WP (C) Power Cost 2006GRC Order_04 07E Wild Horse Wind Expansion (C) (2)_Electric Rev Req Model (2009 GRC) Rebuttal REmoval of New  WH Solar AdjustMI" xfId="677"/>
    <cellStyle name="_DEM-WP (C) Power Cost 2006GRC Order_04 07E Wild Horse Wind Expansion (C) (2)_Electric Rev Req Model (2009 GRC) Rebuttal REmoval of New  WH Solar AdjustMI 2" xfId="3325"/>
    <cellStyle name="_DEM-WP (C) Power Cost 2006GRC Order_04 07E Wild Horse Wind Expansion (C) (2)_Electric Rev Req Model (2009 GRC) Rebuttal REmoval of New  WH Solar AdjustMI 2 2" xfId="3326"/>
    <cellStyle name="_DEM-WP (C) Power Cost 2006GRC Order_04 07E Wild Horse Wind Expansion (C) (2)_Electric Rev Req Model (2009 GRC) Rebuttal REmoval of New  WH Solar AdjustMI 3" xfId="3327"/>
    <cellStyle name="_DEM-WP (C) Power Cost 2006GRC Order_04 07E Wild Horse Wind Expansion (C) (2)_Electric Rev Req Model (2009 GRC) Rebuttal REmoval of New  WH Solar AdjustMI_DEM-WP(C) ENERG10C--ctn Mid-C_042010 2010GRC" xfId="8896"/>
    <cellStyle name="_DEM-WP (C) Power Cost 2006GRC Order_04 07E Wild Horse Wind Expansion (C) (2)_Electric Rev Req Model (2009 GRC) Revised 01-18-2010" xfId="678"/>
    <cellStyle name="_DEM-WP (C) Power Cost 2006GRC Order_04 07E Wild Horse Wind Expansion (C) (2)_Electric Rev Req Model (2009 GRC) Revised 01-18-2010 2" xfId="3328"/>
    <cellStyle name="_DEM-WP (C) Power Cost 2006GRC Order_04 07E Wild Horse Wind Expansion (C) (2)_Electric Rev Req Model (2009 GRC) Revised 01-18-2010 2 2" xfId="3329"/>
    <cellStyle name="_DEM-WP (C) Power Cost 2006GRC Order_04 07E Wild Horse Wind Expansion (C) (2)_Electric Rev Req Model (2009 GRC) Revised 01-18-2010 3" xfId="3330"/>
    <cellStyle name="_DEM-WP (C) Power Cost 2006GRC Order_04 07E Wild Horse Wind Expansion (C) (2)_Electric Rev Req Model (2009 GRC) Revised 01-18-2010_DEM-WP(C) ENERG10C--ctn Mid-C_042010 2010GRC" xfId="8897"/>
    <cellStyle name="_DEM-WP (C) Power Cost 2006GRC Order_04 07E Wild Horse Wind Expansion (C) (2)_Electric Rev Req Model (2010 GRC)" xfId="8898"/>
    <cellStyle name="_DEM-WP (C) Power Cost 2006GRC Order_04 07E Wild Horse Wind Expansion (C) (2)_Electric Rev Req Model (2010 GRC) SF" xfId="8899"/>
    <cellStyle name="_DEM-WP (C) Power Cost 2006GRC Order_04 07E Wild Horse Wind Expansion (C) (2)_Final Order Electric EXHIBIT A-1" xfId="679"/>
    <cellStyle name="_DEM-WP (C) Power Cost 2006GRC Order_04 07E Wild Horse Wind Expansion (C) (2)_Final Order Electric EXHIBIT A-1 2" xfId="3331"/>
    <cellStyle name="_DEM-WP (C) Power Cost 2006GRC Order_04 07E Wild Horse Wind Expansion (C) (2)_Final Order Electric EXHIBIT A-1 2 2" xfId="3332"/>
    <cellStyle name="_DEM-WP (C) Power Cost 2006GRC Order_04 07E Wild Horse Wind Expansion (C) (2)_Final Order Electric EXHIBIT A-1 3" xfId="3333"/>
    <cellStyle name="_DEM-WP (C) Power Cost 2006GRC Order_04 07E Wild Horse Wind Expansion (C) (2)_TENASKA REGULATORY ASSET" xfId="680"/>
    <cellStyle name="_DEM-WP (C) Power Cost 2006GRC Order_04 07E Wild Horse Wind Expansion (C) (2)_TENASKA REGULATORY ASSET 2" xfId="3334"/>
    <cellStyle name="_DEM-WP (C) Power Cost 2006GRC Order_04 07E Wild Horse Wind Expansion (C) (2)_TENASKA REGULATORY ASSET 2 2" xfId="3335"/>
    <cellStyle name="_DEM-WP (C) Power Cost 2006GRC Order_04 07E Wild Horse Wind Expansion (C) (2)_TENASKA REGULATORY ASSET 3" xfId="3336"/>
    <cellStyle name="_DEM-WP (C) Power Cost 2006GRC Order_16.37E Wild Horse Expansion DeferralRevwrkingfile SF" xfId="681"/>
    <cellStyle name="_DEM-WP (C) Power Cost 2006GRC Order_16.37E Wild Horse Expansion DeferralRevwrkingfile SF 2" xfId="3337"/>
    <cellStyle name="_DEM-WP (C) Power Cost 2006GRC Order_16.37E Wild Horse Expansion DeferralRevwrkingfile SF 2 2" xfId="3338"/>
    <cellStyle name="_DEM-WP (C) Power Cost 2006GRC Order_16.37E Wild Horse Expansion DeferralRevwrkingfile SF 3" xfId="3339"/>
    <cellStyle name="_DEM-WP (C) Power Cost 2006GRC Order_16.37E Wild Horse Expansion DeferralRevwrkingfile SF_DEM-WP(C) ENERG10C--ctn Mid-C_042010 2010GRC" xfId="8900"/>
    <cellStyle name="_DEM-WP (C) Power Cost 2006GRC Order_2009 Compliance Filing PCA Exhibits for GRC" xfId="8901"/>
    <cellStyle name="_DEM-WP (C) Power Cost 2006GRC Order_2009 GRC Compl Filing - Exhibit D" xfId="3340"/>
    <cellStyle name="_DEM-WP (C) Power Cost 2006GRC Order_2009 GRC Compl Filing - Exhibit D 2" xfId="3341"/>
    <cellStyle name="_DEM-WP (C) Power Cost 2006GRC Order_2009 GRC Compl Filing - Exhibit D_DEM-WP(C) ENERG10C--ctn Mid-C_042010 2010GRC" xfId="8902"/>
    <cellStyle name="_DEM-WP (C) Power Cost 2006GRC Order_3.01 Income Statement" xfId="22"/>
    <cellStyle name="_DEM-WP (C) Power Cost 2006GRC Order_4 31 Regulatory Assets and Liabilities  7 06- Exhibit D" xfId="682"/>
    <cellStyle name="_DEM-WP (C) Power Cost 2006GRC Order_4 31 Regulatory Assets and Liabilities  7 06- Exhibit D 2" xfId="3342"/>
    <cellStyle name="_DEM-WP (C) Power Cost 2006GRC Order_4 31 Regulatory Assets and Liabilities  7 06- Exhibit D 2 2" xfId="3343"/>
    <cellStyle name="_DEM-WP (C) Power Cost 2006GRC Order_4 31 Regulatory Assets and Liabilities  7 06- Exhibit D 3" xfId="3344"/>
    <cellStyle name="_DEM-WP (C) Power Cost 2006GRC Order_4 31 Regulatory Assets and Liabilities  7 06- Exhibit D_DEM-WP(C) ENERG10C--ctn Mid-C_042010 2010GRC" xfId="8903"/>
    <cellStyle name="_DEM-WP (C) Power Cost 2006GRC Order_4 31 Regulatory Assets and Liabilities  7 06- Exhibit D_NIM Summary" xfId="3345"/>
    <cellStyle name="_DEM-WP (C) Power Cost 2006GRC Order_4 31 Regulatory Assets and Liabilities  7 06- Exhibit D_NIM Summary 2" xfId="3346"/>
    <cellStyle name="_DEM-WP (C) Power Cost 2006GRC Order_4 31 Regulatory Assets and Liabilities  7 06- Exhibit D_NIM Summary_DEM-WP(C) ENERG10C--ctn Mid-C_042010 2010GRC" xfId="8904"/>
    <cellStyle name="_DEM-WP (C) Power Cost 2006GRC Order_4 31 Regulatory Assets and Liabilities  7 06- Exhibit D_NIM+O&amp;M" xfId="8905"/>
    <cellStyle name="_DEM-WP (C) Power Cost 2006GRC Order_4 31 Regulatory Assets and Liabilities  7 06- Exhibit D_NIM+O&amp;M Monthly" xfId="8906"/>
    <cellStyle name="_DEM-WP (C) Power Cost 2006GRC Order_4 31E Reg Asset  Liab and EXH D" xfId="8907"/>
    <cellStyle name="_DEM-WP (C) Power Cost 2006GRC Order_4 31E Reg Asset  Liab and EXH D _ Aug 10 Filing (2)" xfId="8908"/>
    <cellStyle name="_DEM-WP (C) Power Cost 2006GRC Order_4 32 Regulatory Assets and Liabilities  7 06- Exhibit D" xfId="683"/>
    <cellStyle name="_DEM-WP (C) Power Cost 2006GRC Order_4 32 Regulatory Assets and Liabilities  7 06- Exhibit D 2" xfId="3347"/>
    <cellStyle name="_DEM-WP (C) Power Cost 2006GRC Order_4 32 Regulatory Assets and Liabilities  7 06- Exhibit D 2 2" xfId="3348"/>
    <cellStyle name="_DEM-WP (C) Power Cost 2006GRC Order_4 32 Regulatory Assets and Liabilities  7 06- Exhibit D 3" xfId="3349"/>
    <cellStyle name="_DEM-WP (C) Power Cost 2006GRC Order_4 32 Regulatory Assets and Liabilities  7 06- Exhibit D_DEM-WP(C) ENERG10C--ctn Mid-C_042010 2010GRC" xfId="8909"/>
    <cellStyle name="_DEM-WP (C) Power Cost 2006GRC Order_4 32 Regulatory Assets and Liabilities  7 06- Exhibit D_NIM Summary" xfId="3350"/>
    <cellStyle name="_DEM-WP (C) Power Cost 2006GRC Order_4 32 Regulatory Assets and Liabilities  7 06- Exhibit D_NIM Summary 2" xfId="3351"/>
    <cellStyle name="_DEM-WP (C) Power Cost 2006GRC Order_4 32 Regulatory Assets and Liabilities  7 06- Exhibit D_NIM Summary_DEM-WP(C) ENERG10C--ctn Mid-C_042010 2010GRC" xfId="8910"/>
    <cellStyle name="_DEM-WP (C) Power Cost 2006GRC Order_4 32 Regulatory Assets and Liabilities  7 06- Exhibit D_NIM+O&amp;M" xfId="8911"/>
    <cellStyle name="_DEM-WP (C) Power Cost 2006GRC Order_4 32 Regulatory Assets and Liabilities  7 06- Exhibit D_NIM+O&amp;M Monthly" xfId="8912"/>
    <cellStyle name="_DEM-WP (C) Power Cost 2006GRC Order_AURORA Total New" xfId="3352"/>
    <cellStyle name="_DEM-WP (C) Power Cost 2006GRC Order_AURORA Total New 2" xfId="3353"/>
    <cellStyle name="_DEM-WP (C) Power Cost 2006GRC Order_Book2" xfId="684"/>
    <cellStyle name="_DEM-WP (C) Power Cost 2006GRC Order_Book2 2" xfId="3354"/>
    <cellStyle name="_DEM-WP (C) Power Cost 2006GRC Order_Book2 2 2" xfId="3355"/>
    <cellStyle name="_DEM-WP (C) Power Cost 2006GRC Order_Book2 3" xfId="3356"/>
    <cellStyle name="_DEM-WP (C) Power Cost 2006GRC Order_Book2_Adj Bench DR 3 for Initial Briefs (Electric)" xfId="685"/>
    <cellStyle name="_DEM-WP (C) Power Cost 2006GRC Order_Book2_Adj Bench DR 3 for Initial Briefs (Electric) 2" xfId="3357"/>
    <cellStyle name="_DEM-WP (C) Power Cost 2006GRC Order_Book2_Adj Bench DR 3 for Initial Briefs (Electric) 2 2" xfId="3358"/>
    <cellStyle name="_DEM-WP (C) Power Cost 2006GRC Order_Book2_Adj Bench DR 3 for Initial Briefs (Electric) 3" xfId="3359"/>
    <cellStyle name="_DEM-WP (C) Power Cost 2006GRC Order_Book2_Adj Bench DR 3 for Initial Briefs (Electric)_DEM-WP(C) ENERG10C--ctn Mid-C_042010 2010GRC" xfId="8913"/>
    <cellStyle name="_DEM-WP (C) Power Cost 2006GRC Order_Book2_DEM-WP(C) ENERG10C--ctn Mid-C_042010 2010GRC" xfId="8914"/>
    <cellStyle name="_DEM-WP (C) Power Cost 2006GRC Order_Book2_Electric Rev Req Model (2009 GRC) Rebuttal" xfId="686"/>
    <cellStyle name="_DEM-WP (C) Power Cost 2006GRC Order_Book2_Electric Rev Req Model (2009 GRC) Rebuttal 2" xfId="3360"/>
    <cellStyle name="_DEM-WP (C) Power Cost 2006GRC Order_Book2_Electric Rev Req Model (2009 GRC) Rebuttal 2 2" xfId="3361"/>
    <cellStyle name="_DEM-WP (C) Power Cost 2006GRC Order_Book2_Electric Rev Req Model (2009 GRC) Rebuttal 3" xfId="3362"/>
    <cellStyle name="_DEM-WP (C) Power Cost 2006GRC Order_Book2_Electric Rev Req Model (2009 GRC) Rebuttal REmoval of New  WH Solar AdjustMI" xfId="687"/>
    <cellStyle name="_DEM-WP (C) Power Cost 2006GRC Order_Book2_Electric Rev Req Model (2009 GRC) Rebuttal REmoval of New  WH Solar AdjustMI 2" xfId="3363"/>
    <cellStyle name="_DEM-WP (C) Power Cost 2006GRC Order_Book2_Electric Rev Req Model (2009 GRC) Rebuttal REmoval of New  WH Solar AdjustMI 2 2" xfId="3364"/>
    <cellStyle name="_DEM-WP (C) Power Cost 2006GRC Order_Book2_Electric Rev Req Model (2009 GRC) Rebuttal REmoval of New  WH Solar AdjustMI 3" xfId="3365"/>
    <cellStyle name="_DEM-WP (C) Power Cost 2006GRC Order_Book2_Electric Rev Req Model (2009 GRC) Rebuttal REmoval of New  WH Solar AdjustMI_DEM-WP(C) ENERG10C--ctn Mid-C_042010 2010GRC" xfId="8915"/>
    <cellStyle name="_DEM-WP (C) Power Cost 2006GRC Order_Book2_Electric Rev Req Model (2009 GRC) Revised 01-18-2010" xfId="688"/>
    <cellStyle name="_DEM-WP (C) Power Cost 2006GRC Order_Book2_Electric Rev Req Model (2009 GRC) Revised 01-18-2010 2" xfId="3366"/>
    <cellStyle name="_DEM-WP (C) Power Cost 2006GRC Order_Book2_Electric Rev Req Model (2009 GRC) Revised 01-18-2010 2 2" xfId="3367"/>
    <cellStyle name="_DEM-WP (C) Power Cost 2006GRC Order_Book2_Electric Rev Req Model (2009 GRC) Revised 01-18-2010 3" xfId="3368"/>
    <cellStyle name="_DEM-WP (C) Power Cost 2006GRC Order_Book2_Electric Rev Req Model (2009 GRC) Revised 01-18-2010_DEM-WP(C) ENERG10C--ctn Mid-C_042010 2010GRC" xfId="8916"/>
    <cellStyle name="_DEM-WP (C) Power Cost 2006GRC Order_Book2_Final Order Electric EXHIBIT A-1" xfId="689"/>
    <cellStyle name="_DEM-WP (C) Power Cost 2006GRC Order_Book2_Final Order Electric EXHIBIT A-1 2" xfId="3369"/>
    <cellStyle name="_DEM-WP (C) Power Cost 2006GRC Order_Book2_Final Order Electric EXHIBIT A-1 2 2" xfId="3370"/>
    <cellStyle name="_DEM-WP (C) Power Cost 2006GRC Order_Book2_Final Order Electric EXHIBIT A-1 3" xfId="3371"/>
    <cellStyle name="_DEM-WP (C) Power Cost 2006GRC Order_Book4" xfId="690"/>
    <cellStyle name="_DEM-WP (C) Power Cost 2006GRC Order_Book4 2" xfId="3372"/>
    <cellStyle name="_DEM-WP (C) Power Cost 2006GRC Order_Book4 2 2" xfId="3373"/>
    <cellStyle name="_DEM-WP (C) Power Cost 2006GRC Order_Book4 3" xfId="3374"/>
    <cellStyle name="_DEM-WP (C) Power Cost 2006GRC Order_Book4_DEM-WP(C) ENERG10C--ctn Mid-C_042010 2010GRC" xfId="8917"/>
    <cellStyle name="_DEM-WP (C) Power Cost 2006GRC Order_Book9" xfId="691"/>
    <cellStyle name="_DEM-WP (C) Power Cost 2006GRC Order_Book9 2" xfId="3375"/>
    <cellStyle name="_DEM-WP (C) Power Cost 2006GRC Order_Book9 2 2" xfId="3376"/>
    <cellStyle name="_DEM-WP (C) Power Cost 2006GRC Order_Book9 3" xfId="3377"/>
    <cellStyle name="_DEM-WP (C) Power Cost 2006GRC Order_Book9_DEM-WP(C) ENERG10C--ctn Mid-C_042010 2010GRC" xfId="8918"/>
    <cellStyle name="_DEM-WP (C) Power Cost 2006GRC Order_Chelan PUD Power Costs (8-10)" xfId="8919"/>
    <cellStyle name="_DEM-WP (C) Power Cost 2006GRC Order_DEM-WP(C) Chelan Power Costs" xfId="8920"/>
    <cellStyle name="_DEM-WP (C) Power Cost 2006GRC Order_DEM-WP(C) ENERG10C--ctn Mid-C_042010 2010GRC" xfId="8921"/>
    <cellStyle name="_DEM-WP (C) Power Cost 2006GRC Order_DEM-WP(C) Gas Transport 2010GRC" xfId="8922"/>
    <cellStyle name="_DEM-WP (C) Power Cost 2006GRC Order_Electric COS Inputs" xfId="3378"/>
    <cellStyle name="_DEM-WP (C) Power Cost 2006GRC Order_Electric COS Inputs 2" xfId="3379"/>
    <cellStyle name="_DEM-WP (C) Power Cost 2006GRC Order_Electric COS Inputs 2 2" xfId="3380"/>
    <cellStyle name="_DEM-WP (C) Power Cost 2006GRC Order_Electric COS Inputs 2 2 2" xfId="3381"/>
    <cellStyle name="_DEM-WP (C) Power Cost 2006GRC Order_Electric COS Inputs 2 3" xfId="3382"/>
    <cellStyle name="_DEM-WP (C) Power Cost 2006GRC Order_Electric COS Inputs 2 3 2" xfId="3383"/>
    <cellStyle name="_DEM-WP (C) Power Cost 2006GRC Order_Electric COS Inputs 2 4" xfId="3384"/>
    <cellStyle name="_DEM-WP (C) Power Cost 2006GRC Order_Electric COS Inputs 2 4 2" xfId="3385"/>
    <cellStyle name="_DEM-WP (C) Power Cost 2006GRC Order_Electric COS Inputs 3" xfId="3386"/>
    <cellStyle name="_DEM-WP (C) Power Cost 2006GRC Order_Electric COS Inputs 3 2" xfId="3387"/>
    <cellStyle name="_DEM-WP (C) Power Cost 2006GRC Order_Electric COS Inputs 4" xfId="3388"/>
    <cellStyle name="_DEM-WP (C) Power Cost 2006GRC Order_Electric COS Inputs 4 2" xfId="3389"/>
    <cellStyle name="_DEM-WP (C) Power Cost 2006GRC Order_Electric COS Inputs 5" xfId="3390"/>
    <cellStyle name="_DEM-WP (C) Power Cost 2006GRC Order_Electric COS Inputs 6" xfId="8923"/>
    <cellStyle name="_DEM-WP (C) Power Cost 2006GRC Order_NIM Summary" xfId="3391"/>
    <cellStyle name="_DEM-WP (C) Power Cost 2006GRC Order_NIM Summary 09GRC" xfId="3392"/>
    <cellStyle name="_DEM-WP (C) Power Cost 2006GRC Order_NIM Summary 09GRC 2" xfId="3393"/>
    <cellStyle name="_DEM-WP (C) Power Cost 2006GRC Order_NIM Summary 09GRC_DEM-WP(C) ENERG10C--ctn Mid-C_042010 2010GRC" xfId="8924"/>
    <cellStyle name="_DEM-WP (C) Power Cost 2006GRC Order_NIM Summary 2" xfId="3394"/>
    <cellStyle name="_DEM-WP (C) Power Cost 2006GRC Order_NIM Summary 3" xfId="3395"/>
    <cellStyle name="_DEM-WP (C) Power Cost 2006GRC Order_NIM Summary 4" xfId="3396"/>
    <cellStyle name="_DEM-WP (C) Power Cost 2006GRC Order_NIM Summary 5" xfId="3397"/>
    <cellStyle name="_DEM-WP (C) Power Cost 2006GRC Order_NIM Summary 6" xfId="3398"/>
    <cellStyle name="_DEM-WP (C) Power Cost 2006GRC Order_NIM Summary 7" xfId="3399"/>
    <cellStyle name="_DEM-WP (C) Power Cost 2006GRC Order_NIM Summary 8" xfId="3400"/>
    <cellStyle name="_DEM-WP (C) Power Cost 2006GRC Order_NIM Summary 9" xfId="3401"/>
    <cellStyle name="_DEM-WP (C) Power Cost 2006GRC Order_NIM Summary_DEM-WP(C) ENERG10C--ctn Mid-C_042010 2010GRC" xfId="8925"/>
    <cellStyle name="_DEM-WP (C) Power Cost 2006GRC Order_NIM+O&amp;M" xfId="8926"/>
    <cellStyle name="_DEM-WP (C) Power Cost 2006GRC Order_NIM+O&amp;M 2" xfId="8927"/>
    <cellStyle name="_DEM-WP (C) Power Cost 2006GRC Order_NIM+O&amp;M Monthly" xfId="8928"/>
    <cellStyle name="_DEM-WP (C) Power Cost 2006GRC Order_NIM+O&amp;M Monthly 2" xfId="8929"/>
    <cellStyle name="_DEM-WP (C) Power Cost 2006GRC Order_PCA 10 -  Exhibit D from A Kellogg Jan 2011" xfId="8930"/>
    <cellStyle name="_DEM-WP (C) Power Cost 2006GRC Order_PCA 10 -  Exhibit D from A Kellogg July 2011" xfId="8931"/>
    <cellStyle name="_DEM-WP (C) Power Cost 2006GRC Order_PCA 10 -  Exhibit D from S Free Rcv'd 12-11" xfId="8932"/>
    <cellStyle name="_DEM-WP (C) Power Cost 2006GRC Order_PCA 9 -  Exhibit D April 2010" xfId="8933"/>
    <cellStyle name="_DEM-WP (C) Power Cost 2006GRC Order_PCA 9 -  Exhibit D April 2010 (3)" xfId="3402"/>
    <cellStyle name="_DEM-WP (C) Power Cost 2006GRC Order_PCA 9 -  Exhibit D April 2010 (3) 2" xfId="3403"/>
    <cellStyle name="_DEM-WP (C) Power Cost 2006GRC Order_PCA 9 -  Exhibit D April 2010 (3)_DEM-WP(C) ENERG10C--ctn Mid-C_042010 2010GRC" xfId="8934"/>
    <cellStyle name="_DEM-WP (C) Power Cost 2006GRC Order_PCA 9 -  Exhibit D Nov 2010" xfId="8935"/>
    <cellStyle name="_DEM-WP (C) Power Cost 2006GRC Order_PCA 9 - Exhibit D at August 2010" xfId="8936"/>
    <cellStyle name="_DEM-WP (C) Power Cost 2006GRC Order_PCA 9 - Exhibit D June 2010 GRC" xfId="8937"/>
    <cellStyle name="_DEM-WP (C) Power Cost 2006GRC Order_Power Costs - Comparison bx Rbtl-Staff-Jt-PC" xfId="692"/>
    <cellStyle name="_DEM-WP (C) Power Cost 2006GRC Order_Power Costs - Comparison bx Rbtl-Staff-Jt-PC 2" xfId="3404"/>
    <cellStyle name="_DEM-WP (C) Power Cost 2006GRC Order_Power Costs - Comparison bx Rbtl-Staff-Jt-PC 2 2" xfId="3405"/>
    <cellStyle name="_DEM-WP (C) Power Cost 2006GRC Order_Power Costs - Comparison bx Rbtl-Staff-Jt-PC 3" xfId="3406"/>
    <cellStyle name="_DEM-WP (C) Power Cost 2006GRC Order_Power Costs - Comparison bx Rbtl-Staff-Jt-PC_Adj Bench DR 3 for Initial Briefs (Electric)" xfId="693"/>
    <cellStyle name="_DEM-WP (C) Power Cost 2006GRC Order_Power Costs - Comparison bx Rbtl-Staff-Jt-PC_Adj Bench DR 3 for Initial Briefs (Electric) 2" xfId="3407"/>
    <cellStyle name="_DEM-WP (C) Power Cost 2006GRC Order_Power Costs - Comparison bx Rbtl-Staff-Jt-PC_Adj Bench DR 3 for Initial Briefs (Electric) 2 2" xfId="3408"/>
    <cellStyle name="_DEM-WP (C) Power Cost 2006GRC Order_Power Costs - Comparison bx Rbtl-Staff-Jt-PC_Adj Bench DR 3 for Initial Briefs (Electric) 3" xfId="3409"/>
    <cellStyle name="_DEM-WP (C) Power Cost 2006GRC Order_Power Costs - Comparison bx Rbtl-Staff-Jt-PC_Adj Bench DR 3 for Initial Briefs (Electric)_DEM-WP(C) ENERG10C--ctn Mid-C_042010 2010GRC" xfId="8938"/>
    <cellStyle name="_DEM-WP (C) Power Cost 2006GRC Order_Power Costs - Comparison bx Rbtl-Staff-Jt-PC_DEM-WP(C) ENERG10C--ctn Mid-C_042010 2010GRC" xfId="8939"/>
    <cellStyle name="_DEM-WP (C) Power Cost 2006GRC Order_Power Costs - Comparison bx Rbtl-Staff-Jt-PC_Electric Rev Req Model (2009 GRC) Rebuttal" xfId="694"/>
    <cellStyle name="_DEM-WP (C) Power Cost 2006GRC Order_Power Costs - Comparison bx Rbtl-Staff-Jt-PC_Electric Rev Req Model (2009 GRC) Rebuttal 2" xfId="3410"/>
    <cellStyle name="_DEM-WP (C) Power Cost 2006GRC Order_Power Costs - Comparison bx Rbtl-Staff-Jt-PC_Electric Rev Req Model (2009 GRC) Rebuttal 2 2" xfId="3411"/>
    <cellStyle name="_DEM-WP (C) Power Cost 2006GRC Order_Power Costs - Comparison bx Rbtl-Staff-Jt-PC_Electric Rev Req Model (2009 GRC) Rebuttal 3" xfId="3412"/>
    <cellStyle name="_DEM-WP (C) Power Cost 2006GRC Order_Power Costs - Comparison bx Rbtl-Staff-Jt-PC_Electric Rev Req Model (2009 GRC) Rebuttal REmoval of New  WH Solar AdjustMI" xfId="695"/>
    <cellStyle name="_DEM-WP (C) Power Cost 2006GRC Order_Power Costs - Comparison bx Rbtl-Staff-Jt-PC_Electric Rev Req Model (2009 GRC) Rebuttal REmoval of New  WH Solar AdjustMI 2" xfId="3413"/>
    <cellStyle name="_DEM-WP (C) Power Cost 2006GRC Order_Power Costs - Comparison bx Rbtl-Staff-Jt-PC_Electric Rev Req Model (2009 GRC) Rebuttal REmoval of New  WH Solar AdjustMI 2 2" xfId="3414"/>
    <cellStyle name="_DEM-WP (C) Power Cost 2006GRC Order_Power Costs - Comparison bx Rbtl-Staff-Jt-PC_Electric Rev Req Model (2009 GRC) Rebuttal REmoval of New  WH Solar AdjustMI 3" xfId="3415"/>
    <cellStyle name="_DEM-WP (C) Power Cost 2006GRC Order_Power Costs - Comparison bx Rbtl-Staff-Jt-PC_Electric Rev Req Model (2009 GRC) Rebuttal REmoval of New  WH Solar AdjustMI_DEM-WP(C) ENERG10C--ctn Mid-C_042010 2010GRC" xfId="8940"/>
    <cellStyle name="_DEM-WP (C) Power Cost 2006GRC Order_Power Costs - Comparison bx Rbtl-Staff-Jt-PC_Electric Rev Req Model (2009 GRC) Revised 01-18-2010" xfId="696"/>
    <cellStyle name="_DEM-WP (C) Power Cost 2006GRC Order_Power Costs - Comparison bx Rbtl-Staff-Jt-PC_Electric Rev Req Model (2009 GRC) Revised 01-18-2010 2" xfId="3416"/>
    <cellStyle name="_DEM-WP (C) Power Cost 2006GRC Order_Power Costs - Comparison bx Rbtl-Staff-Jt-PC_Electric Rev Req Model (2009 GRC) Revised 01-18-2010 2 2" xfId="3417"/>
    <cellStyle name="_DEM-WP (C) Power Cost 2006GRC Order_Power Costs - Comparison bx Rbtl-Staff-Jt-PC_Electric Rev Req Model (2009 GRC) Revised 01-18-2010 3" xfId="3418"/>
    <cellStyle name="_DEM-WP (C) Power Cost 2006GRC Order_Power Costs - Comparison bx Rbtl-Staff-Jt-PC_Electric Rev Req Model (2009 GRC) Revised 01-18-2010_DEM-WP(C) ENERG10C--ctn Mid-C_042010 2010GRC" xfId="8941"/>
    <cellStyle name="_DEM-WP (C) Power Cost 2006GRC Order_Power Costs - Comparison bx Rbtl-Staff-Jt-PC_Final Order Electric EXHIBIT A-1" xfId="697"/>
    <cellStyle name="_DEM-WP (C) Power Cost 2006GRC Order_Power Costs - Comparison bx Rbtl-Staff-Jt-PC_Final Order Electric EXHIBIT A-1 2" xfId="3419"/>
    <cellStyle name="_DEM-WP (C) Power Cost 2006GRC Order_Power Costs - Comparison bx Rbtl-Staff-Jt-PC_Final Order Electric EXHIBIT A-1 2 2" xfId="3420"/>
    <cellStyle name="_DEM-WP (C) Power Cost 2006GRC Order_Power Costs - Comparison bx Rbtl-Staff-Jt-PC_Final Order Electric EXHIBIT A-1 3" xfId="3421"/>
    <cellStyle name="_DEM-WP (C) Power Cost 2006GRC Order_Production Adj 4.37" xfId="3422"/>
    <cellStyle name="_DEM-WP (C) Power Cost 2006GRC Order_Production Adj 4.37 2" xfId="3423"/>
    <cellStyle name="_DEM-WP (C) Power Cost 2006GRC Order_Production Adj 4.37 2 2" xfId="3424"/>
    <cellStyle name="_DEM-WP (C) Power Cost 2006GRC Order_Production Adj 4.37 3" xfId="3425"/>
    <cellStyle name="_DEM-WP (C) Power Cost 2006GRC Order_Purchased Power Adj 4.03" xfId="3426"/>
    <cellStyle name="_DEM-WP (C) Power Cost 2006GRC Order_Purchased Power Adj 4.03 2" xfId="3427"/>
    <cellStyle name="_DEM-WP (C) Power Cost 2006GRC Order_Purchased Power Adj 4.03 2 2" xfId="3428"/>
    <cellStyle name="_DEM-WP (C) Power Cost 2006GRC Order_Purchased Power Adj 4.03 3" xfId="3429"/>
    <cellStyle name="_DEM-WP (C) Power Cost 2006GRC Order_Rebuttal Power Costs" xfId="698"/>
    <cellStyle name="_DEM-WP (C) Power Cost 2006GRC Order_Rebuttal Power Costs 2" xfId="3430"/>
    <cellStyle name="_DEM-WP (C) Power Cost 2006GRC Order_Rebuttal Power Costs 2 2" xfId="3431"/>
    <cellStyle name="_DEM-WP (C) Power Cost 2006GRC Order_Rebuttal Power Costs 3" xfId="3432"/>
    <cellStyle name="_DEM-WP (C) Power Cost 2006GRC Order_Rebuttal Power Costs_Adj Bench DR 3 for Initial Briefs (Electric)" xfId="699"/>
    <cellStyle name="_DEM-WP (C) Power Cost 2006GRC Order_Rebuttal Power Costs_Adj Bench DR 3 for Initial Briefs (Electric) 2" xfId="3433"/>
    <cellStyle name="_DEM-WP (C) Power Cost 2006GRC Order_Rebuttal Power Costs_Adj Bench DR 3 for Initial Briefs (Electric) 2 2" xfId="3434"/>
    <cellStyle name="_DEM-WP (C) Power Cost 2006GRC Order_Rebuttal Power Costs_Adj Bench DR 3 for Initial Briefs (Electric) 3" xfId="3435"/>
    <cellStyle name="_DEM-WP (C) Power Cost 2006GRC Order_Rebuttal Power Costs_Adj Bench DR 3 for Initial Briefs (Electric)_DEM-WP(C) ENERG10C--ctn Mid-C_042010 2010GRC" xfId="8942"/>
    <cellStyle name="_DEM-WP (C) Power Cost 2006GRC Order_Rebuttal Power Costs_DEM-WP(C) ENERG10C--ctn Mid-C_042010 2010GRC" xfId="8943"/>
    <cellStyle name="_DEM-WP (C) Power Cost 2006GRC Order_Rebuttal Power Costs_Electric Rev Req Model (2009 GRC) Rebuttal" xfId="700"/>
    <cellStyle name="_DEM-WP (C) Power Cost 2006GRC Order_Rebuttal Power Costs_Electric Rev Req Model (2009 GRC) Rebuttal 2" xfId="3436"/>
    <cellStyle name="_DEM-WP (C) Power Cost 2006GRC Order_Rebuttal Power Costs_Electric Rev Req Model (2009 GRC) Rebuttal 2 2" xfId="3437"/>
    <cellStyle name="_DEM-WP (C) Power Cost 2006GRC Order_Rebuttal Power Costs_Electric Rev Req Model (2009 GRC) Rebuttal 3" xfId="3438"/>
    <cellStyle name="_DEM-WP (C) Power Cost 2006GRC Order_Rebuttal Power Costs_Electric Rev Req Model (2009 GRC) Rebuttal REmoval of New  WH Solar AdjustMI" xfId="701"/>
    <cellStyle name="_DEM-WP (C) Power Cost 2006GRC Order_Rebuttal Power Costs_Electric Rev Req Model (2009 GRC) Rebuttal REmoval of New  WH Solar AdjustMI 2" xfId="3439"/>
    <cellStyle name="_DEM-WP (C) Power Cost 2006GRC Order_Rebuttal Power Costs_Electric Rev Req Model (2009 GRC) Rebuttal REmoval of New  WH Solar AdjustMI 2 2" xfId="3440"/>
    <cellStyle name="_DEM-WP (C) Power Cost 2006GRC Order_Rebuttal Power Costs_Electric Rev Req Model (2009 GRC) Rebuttal REmoval of New  WH Solar AdjustMI 3" xfId="3441"/>
    <cellStyle name="_DEM-WP (C) Power Cost 2006GRC Order_Rebuttal Power Costs_Electric Rev Req Model (2009 GRC) Rebuttal REmoval of New  WH Solar AdjustMI_DEM-WP(C) ENERG10C--ctn Mid-C_042010 2010GRC" xfId="8944"/>
    <cellStyle name="_DEM-WP (C) Power Cost 2006GRC Order_Rebuttal Power Costs_Electric Rev Req Model (2009 GRC) Revised 01-18-2010" xfId="702"/>
    <cellStyle name="_DEM-WP (C) Power Cost 2006GRC Order_Rebuttal Power Costs_Electric Rev Req Model (2009 GRC) Revised 01-18-2010 2" xfId="3442"/>
    <cellStyle name="_DEM-WP (C) Power Cost 2006GRC Order_Rebuttal Power Costs_Electric Rev Req Model (2009 GRC) Revised 01-18-2010 2 2" xfId="3443"/>
    <cellStyle name="_DEM-WP (C) Power Cost 2006GRC Order_Rebuttal Power Costs_Electric Rev Req Model (2009 GRC) Revised 01-18-2010 3" xfId="3444"/>
    <cellStyle name="_DEM-WP (C) Power Cost 2006GRC Order_Rebuttal Power Costs_Electric Rev Req Model (2009 GRC) Revised 01-18-2010_DEM-WP(C) ENERG10C--ctn Mid-C_042010 2010GRC" xfId="8945"/>
    <cellStyle name="_DEM-WP (C) Power Cost 2006GRC Order_Rebuttal Power Costs_Final Order Electric EXHIBIT A-1" xfId="703"/>
    <cellStyle name="_DEM-WP (C) Power Cost 2006GRC Order_Rebuttal Power Costs_Final Order Electric EXHIBIT A-1 2" xfId="3445"/>
    <cellStyle name="_DEM-WP (C) Power Cost 2006GRC Order_Rebuttal Power Costs_Final Order Electric EXHIBIT A-1 2 2" xfId="3446"/>
    <cellStyle name="_DEM-WP (C) Power Cost 2006GRC Order_Rebuttal Power Costs_Final Order Electric EXHIBIT A-1 3" xfId="3447"/>
    <cellStyle name="_DEM-WP (C) Power Cost 2006GRC Order_ROR 5.02" xfId="3448"/>
    <cellStyle name="_DEM-WP (C) Power Cost 2006GRC Order_ROR 5.02 2" xfId="3449"/>
    <cellStyle name="_DEM-WP (C) Power Cost 2006GRC Order_ROR 5.02 2 2" xfId="3450"/>
    <cellStyle name="_DEM-WP (C) Power Cost 2006GRC Order_ROR 5.02 3" xfId="3451"/>
    <cellStyle name="_DEM-WP (C) Power Cost 2006GRC Order_Scenario 1 REC vs PTC Offset" xfId="8946"/>
    <cellStyle name="_DEM-WP (C) Power Cost 2006GRC Order_Scenario 3" xfId="8947"/>
    <cellStyle name="_DEM-WP (C) Power Cost 2006GRC Order_Wind Integration 10GRC" xfId="3452"/>
    <cellStyle name="_DEM-WP (C) Power Cost 2006GRC Order_Wind Integration 10GRC 2" xfId="3453"/>
    <cellStyle name="_DEM-WP (C) Power Cost 2006GRC Order_Wind Integration 10GRC_DEM-WP(C) ENERG10C--ctn Mid-C_042010 2010GRC" xfId="8948"/>
    <cellStyle name="_DEM-WP Revised (HC) Wild Horse 2006GRC" xfId="23"/>
    <cellStyle name="_DEM-WP Revised (HC) Wild Horse 2006GRC 2" xfId="3454"/>
    <cellStyle name="_DEM-WP Revised (HC) Wild Horse 2006GRC 2 2" xfId="3455"/>
    <cellStyle name="_DEM-WP Revised (HC) Wild Horse 2006GRC 3" xfId="3456"/>
    <cellStyle name="_DEM-WP Revised (HC) Wild Horse 2006GRC_16.37E Wild Horse Expansion DeferralRevwrkingfile SF" xfId="704"/>
    <cellStyle name="_DEM-WP Revised (HC) Wild Horse 2006GRC_16.37E Wild Horse Expansion DeferralRevwrkingfile SF 2" xfId="3457"/>
    <cellStyle name="_DEM-WP Revised (HC) Wild Horse 2006GRC_16.37E Wild Horse Expansion DeferralRevwrkingfile SF 2 2" xfId="3458"/>
    <cellStyle name="_DEM-WP Revised (HC) Wild Horse 2006GRC_16.37E Wild Horse Expansion DeferralRevwrkingfile SF 3" xfId="3459"/>
    <cellStyle name="_DEM-WP Revised (HC) Wild Horse 2006GRC_16.37E Wild Horse Expansion DeferralRevwrkingfile SF_DEM-WP(C) ENERG10C--ctn Mid-C_042010 2010GRC" xfId="8949"/>
    <cellStyle name="_DEM-WP Revised (HC) Wild Horse 2006GRC_2009 GRC Compl Filing - Exhibit D" xfId="3460"/>
    <cellStyle name="_DEM-WP Revised (HC) Wild Horse 2006GRC_2009 GRC Compl Filing - Exhibit D 2" xfId="3461"/>
    <cellStyle name="_DEM-WP Revised (HC) Wild Horse 2006GRC_2009 GRC Compl Filing - Exhibit D_DEM-WP(C) ENERG10C--ctn Mid-C_042010 2010GRC" xfId="8950"/>
    <cellStyle name="_DEM-WP Revised (HC) Wild Horse 2006GRC_Adj Bench DR 3 for Initial Briefs (Electric)" xfId="705"/>
    <cellStyle name="_DEM-WP Revised (HC) Wild Horse 2006GRC_Adj Bench DR 3 for Initial Briefs (Electric) 2" xfId="3462"/>
    <cellStyle name="_DEM-WP Revised (HC) Wild Horse 2006GRC_Adj Bench DR 3 for Initial Briefs (Electric) 2 2" xfId="3463"/>
    <cellStyle name="_DEM-WP Revised (HC) Wild Horse 2006GRC_Adj Bench DR 3 for Initial Briefs (Electric) 3" xfId="3464"/>
    <cellStyle name="_DEM-WP Revised (HC) Wild Horse 2006GRC_Adj Bench DR 3 for Initial Briefs (Electric)_DEM-WP(C) ENERG10C--ctn Mid-C_042010 2010GRC" xfId="8951"/>
    <cellStyle name="_DEM-WP Revised (HC) Wild Horse 2006GRC_Book1" xfId="8952"/>
    <cellStyle name="_DEM-WP Revised (HC) Wild Horse 2006GRC_Book2" xfId="706"/>
    <cellStyle name="_DEM-WP Revised (HC) Wild Horse 2006GRC_Book2 2" xfId="3465"/>
    <cellStyle name="_DEM-WP Revised (HC) Wild Horse 2006GRC_Book2 2 2" xfId="3466"/>
    <cellStyle name="_DEM-WP Revised (HC) Wild Horse 2006GRC_Book2 3" xfId="3467"/>
    <cellStyle name="_DEM-WP Revised (HC) Wild Horse 2006GRC_Book2_DEM-WP(C) ENERG10C--ctn Mid-C_042010 2010GRC" xfId="8953"/>
    <cellStyle name="_DEM-WP Revised (HC) Wild Horse 2006GRC_Book4" xfId="707"/>
    <cellStyle name="_DEM-WP Revised (HC) Wild Horse 2006GRC_Book4 2" xfId="3468"/>
    <cellStyle name="_DEM-WP Revised (HC) Wild Horse 2006GRC_Book4 2 2" xfId="3469"/>
    <cellStyle name="_DEM-WP Revised (HC) Wild Horse 2006GRC_Book4 3" xfId="3470"/>
    <cellStyle name="_DEM-WP Revised (HC) Wild Horse 2006GRC_Book4_DEM-WP(C) ENERG10C--ctn Mid-C_042010 2010GRC" xfId="8954"/>
    <cellStyle name="_DEM-WP Revised (HC) Wild Horse 2006GRC_DEM-WP(C) ENERG10C--ctn Mid-C_042010 2010GRC" xfId="8955"/>
    <cellStyle name="_DEM-WP Revised (HC) Wild Horse 2006GRC_Electric Rev Req Model (2009 GRC) " xfId="708"/>
    <cellStyle name="_DEM-WP Revised (HC) Wild Horse 2006GRC_Electric Rev Req Model (2009 GRC)  2" xfId="3471"/>
    <cellStyle name="_DEM-WP Revised (HC) Wild Horse 2006GRC_Electric Rev Req Model (2009 GRC)  2 2" xfId="3472"/>
    <cellStyle name="_DEM-WP Revised (HC) Wild Horse 2006GRC_Electric Rev Req Model (2009 GRC)  3" xfId="3473"/>
    <cellStyle name="_DEM-WP Revised (HC) Wild Horse 2006GRC_Electric Rev Req Model (2009 GRC) _DEM-WP(C) ENERG10C--ctn Mid-C_042010 2010GRC" xfId="8956"/>
    <cellStyle name="_DEM-WP Revised (HC) Wild Horse 2006GRC_Electric Rev Req Model (2009 GRC) Rebuttal" xfId="709"/>
    <cellStyle name="_DEM-WP Revised (HC) Wild Horse 2006GRC_Electric Rev Req Model (2009 GRC) Rebuttal 2" xfId="3474"/>
    <cellStyle name="_DEM-WP Revised (HC) Wild Horse 2006GRC_Electric Rev Req Model (2009 GRC) Rebuttal 2 2" xfId="3475"/>
    <cellStyle name="_DEM-WP Revised (HC) Wild Horse 2006GRC_Electric Rev Req Model (2009 GRC) Rebuttal 3" xfId="3476"/>
    <cellStyle name="_DEM-WP Revised (HC) Wild Horse 2006GRC_Electric Rev Req Model (2009 GRC) Rebuttal REmoval of New  WH Solar AdjustMI" xfId="710"/>
    <cellStyle name="_DEM-WP Revised (HC) Wild Horse 2006GRC_Electric Rev Req Model (2009 GRC) Rebuttal REmoval of New  WH Solar AdjustMI 2" xfId="3477"/>
    <cellStyle name="_DEM-WP Revised (HC) Wild Horse 2006GRC_Electric Rev Req Model (2009 GRC) Rebuttal REmoval of New  WH Solar AdjustMI 2 2" xfId="3478"/>
    <cellStyle name="_DEM-WP Revised (HC) Wild Horse 2006GRC_Electric Rev Req Model (2009 GRC) Rebuttal REmoval of New  WH Solar AdjustMI 3" xfId="3479"/>
    <cellStyle name="_DEM-WP Revised (HC) Wild Horse 2006GRC_Electric Rev Req Model (2009 GRC) Rebuttal REmoval of New  WH Solar AdjustMI_DEM-WP(C) ENERG10C--ctn Mid-C_042010 2010GRC" xfId="8957"/>
    <cellStyle name="_DEM-WP Revised (HC) Wild Horse 2006GRC_Electric Rev Req Model (2009 GRC) Revised 01-18-2010" xfId="711"/>
    <cellStyle name="_DEM-WP Revised (HC) Wild Horse 2006GRC_Electric Rev Req Model (2009 GRC) Revised 01-18-2010 2" xfId="3480"/>
    <cellStyle name="_DEM-WP Revised (HC) Wild Horse 2006GRC_Electric Rev Req Model (2009 GRC) Revised 01-18-2010 2 2" xfId="3481"/>
    <cellStyle name="_DEM-WP Revised (HC) Wild Horse 2006GRC_Electric Rev Req Model (2009 GRC) Revised 01-18-2010 3" xfId="3482"/>
    <cellStyle name="_DEM-WP Revised (HC) Wild Horse 2006GRC_Electric Rev Req Model (2009 GRC) Revised 01-18-2010_DEM-WP(C) ENERG10C--ctn Mid-C_042010 2010GRC" xfId="8958"/>
    <cellStyle name="_DEM-WP Revised (HC) Wild Horse 2006GRC_Electric Rev Req Model (2010 GRC)" xfId="8959"/>
    <cellStyle name="_DEM-WP Revised (HC) Wild Horse 2006GRC_Electric Rev Req Model (2010 GRC) SF" xfId="8960"/>
    <cellStyle name="_DEM-WP Revised (HC) Wild Horse 2006GRC_Final Order Electric" xfId="8961"/>
    <cellStyle name="_DEM-WP Revised (HC) Wild Horse 2006GRC_Final Order Electric EXHIBIT A-1" xfId="712"/>
    <cellStyle name="_DEM-WP Revised (HC) Wild Horse 2006GRC_Final Order Electric EXHIBIT A-1 2" xfId="3483"/>
    <cellStyle name="_DEM-WP Revised (HC) Wild Horse 2006GRC_Final Order Electric EXHIBIT A-1 2 2" xfId="3484"/>
    <cellStyle name="_DEM-WP Revised (HC) Wild Horse 2006GRC_Final Order Electric EXHIBIT A-1 3" xfId="3485"/>
    <cellStyle name="_DEM-WP Revised (HC) Wild Horse 2006GRC_NIM Summary" xfId="3486"/>
    <cellStyle name="_DEM-WP Revised (HC) Wild Horse 2006GRC_NIM Summary 2" xfId="3487"/>
    <cellStyle name="_DEM-WP Revised (HC) Wild Horse 2006GRC_NIM Summary_DEM-WP(C) ENERG10C--ctn Mid-C_042010 2010GRC" xfId="8962"/>
    <cellStyle name="_DEM-WP Revised (HC) Wild Horse 2006GRC_Power Costs - Comparison bx Rbtl-Staff-Jt-PC" xfId="713"/>
    <cellStyle name="_DEM-WP Revised (HC) Wild Horse 2006GRC_Power Costs - Comparison bx Rbtl-Staff-Jt-PC 2" xfId="3488"/>
    <cellStyle name="_DEM-WP Revised (HC) Wild Horse 2006GRC_Power Costs - Comparison bx Rbtl-Staff-Jt-PC 2 2" xfId="3489"/>
    <cellStyle name="_DEM-WP Revised (HC) Wild Horse 2006GRC_Power Costs - Comparison bx Rbtl-Staff-Jt-PC 3" xfId="3490"/>
    <cellStyle name="_DEM-WP Revised (HC) Wild Horse 2006GRC_Power Costs - Comparison bx Rbtl-Staff-Jt-PC_DEM-WP(C) ENERG10C--ctn Mid-C_042010 2010GRC" xfId="8963"/>
    <cellStyle name="_DEM-WP Revised (HC) Wild Horse 2006GRC_Rebuttal Power Costs" xfId="714"/>
    <cellStyle name="_DEM-WP Revised (HC) Wild Horse 2006GRC_Rebuttal Power Costs 2" xfId="3491"/>
    <cellStyle name="_DEM-WP Revised (HC) Wild Horse 2006GRC_Rebuttal Power Costs 2 2" xfId="3492"/>
    <cellStyle name="_DEM-WP Revised (HC) Wild Horse 2006GRC_Rebuttal Power Costs 3" xfId="3493"/>
    <cellStyle name="_DEM-WP Revised (HC) Wild Horse 2006GRC_Rebuttal Power Costs_DEM-WP(C) ENERG10C--ctn Mid-C_042010 2010GRC" xfId="8964"/>
    <cellStyle name="_DEM-WP Revised (HC) Wild Horse 2006GRC_TENASKA REGULATORY ASSET" xfId="715"/>
    <cellStyle name="_DEM-WP Revised (HC) Wild Horse 2006GRC_TENASKA REGULATORY ASSET 2" xfId="3494"/>
    <cellStyle name="_DEM-WP Revised (HC) Wild Horse 2006GRC_TENASKA REGULATORY ASSET 2 2" xfId="3495"/>
    <cellStyle name="_DEM-WP Revised (HC) Wild Horse 2006GRC_TENASKA REGULATORY ASSET 3" xfId="3496"/>
    <cellStyle name="_x0013__DEM-WP(C) Colstrip 12 Coal Cost Forecast 2010GRC" xfId="8965"/>
    <cellStyle name="_DEM-WP(C) Colstrip FOR" xfId="716"/>
    <cellStyle name="_DEM-WP(C) Colstrip FOR 2" xfId="3497"/>
    <cellStyle name="_DEM-WP(C) Colstrip FOR 2 2" xfId="3498"/>
    <cellStyle name="_DEM-WP(C) Colstrip FOR 3" xfId="3499"/>
    <cellStyle name="_DEM-WP(C) Colstrip FOR Apr08 update" xfId="8966"/>
    <cellStyle name="_DEM-WP(C) Colstrip FOR_(C) WHE Proforma with ITC cash grant 10 Yr Amort_for rebuttal_120709" xfId="717"/>
    <cellStyle name="_DEM-WP(C) Colstrip FOR_(C) WHE Proforma with ITC cash grant 10 Yr Amort_for rebuttal_120709 2" xfId="3500"/>
    <cellStyle name="_DEM-WP(C) Colstrip FOR_(C) WHE Proforma with ITC cash grant 10 Yr Amort_for rebuttal_120709 2 2" xfId="3501"/>
    <cellStyle name="_DEM-WP(C) Colstrip FOR_(C) WHE Proforma with ITC cash grant 10 Yr Amort_for rebuttal_120709 3" xfId="3502"/>
    <cellStyle name="_DEM-WP(C) Colstrip FOR_(C) WHE Proforma with ITC cash grant 10 Yr Amort_for rebuttal_120709_DEM-WP(C) ENERG10C--ctn Mid-C_042010 2010GRC" xfId="8967"/>
    <cellStyle name="_DEM-WP(C) Colstrip FOR_16.07E Wild Horse Wind Expansionwrkingfile" xfId="718"/>
    <cellStyle name="_DEM-WP(C) Colstrip FOR_16.07E Wild Horse Wind Expansionwrkingfile 2" xfId="3503"/>
    <cellStyle name="_DEM-WP(C) Colstrip FOR_16.07E Wild Horse Wind Expansionwrkingfile 2 2" xfId="3504"/>
    <cellStyle name="_DEM-WP(C) Colstrip FOR_16.07E Wild Horse Wind Expansionwrkingfile 3" xfId="3505"/>
    <cellStyle name="_DEM-WP(C) Colstrip FOR_16.07E Wild Horse Wind Expansionwrkingfile SF" xfId="719"/>
    <cellStyle name="_DEM-WP(C) Colstrip FOR_16.07E Wild Horse Wind Expansionwrkingfile SF 2" xfId="3506"/>
    <cellStyle name="_DEM-WP(C) Colstrip FOR_16.07E Wild Horse Wind Expansionwrkingfile SF 2 2" xfId="3507"/>
    <cellStyle name="_DEM-WP(C) Colstrip FOR_16.07E Wild Horse Wind Expansionwrkingfile SF 3" xfId="3508"/>
    <cellStyle name="_DEM-WP(C) Colstrip FOR_16.07E Wild Horse Wind Expansionwrkingfile SF_DEM-WP(C) ENERG10C--ctn Mid-C_042010 2010GRC" xfId="8968"/>
    <cellStyle name="_DEM-WP(C) Colstrip FOR_16.07E Wild Horse Wind Expansionwrkingfile_DEM-WP(C) ENERG10C--ctn Mid-C_042010 2010GRC" xfId="8969"/>
    <cellStyle name="_DEM-WP(C) Colstrip FOR_16.37E Wild Horse Expansion DeferralRevwrkingfile SF" xfId="720"/>
    <cellStyle name="_DEM-WP(C) Colstrip FOR_16.37E Wild Horse Expansion DeferralRevwrkingfile SF 2" xfId="3509"/>
    <cellStyle name="_DEM-WP(C) Colstrip FOR_16.37E Wild Horse Expansion DeferralRevwrkingfile SF 2 2" xfId="3510"/>
    <cellStyle name="_DEM-WP(C) Colstrip FOR_16.37E Wild Horse Expansion DeferralRevwrkingfile SF 3" xfId="3511"/>
    <cellStyle name="_DEM-WP(C) Colstrip FOR_16.37E Wild Horse Expansion DeferralRevwrkingfile SF_DEM-WP(C) ENERG10C--ctn Mid-C_042010 2010GRC" xfId="8970"/>
    <cellStyle name="_DEM-WP(C) Colstrip FOR_Adj Bench DR 3 for Initial Briefs (Electric)" xfId="721"/>
    <cellStyle name="_DEM-WP(C) Colstrip FOR_Adj Bench DR 3 for Initial Briefs (Electric) 2" xfId="3512"/>
    <cellStyle name="_DEM-WP(C) Colstrip FOR_Adj Bench DR 3 for Initial Briefs (Electric) 2 2" xfId="3513"/>
    <cellStyle name="_DEM-WP(C) Colstrip FOR_Adj Bench DR 3 for Initial Briefs (Electric) 3" xfId="3514"/>
    <cellStyle name="_DEM-WP(C) Colstrip FOR_Adj Bench DR 3 for Initial Briefs (Electric)_DEM-WP(C) ENERG10C--ctn Mid-C_042010 2010GRC" xfId="8971"/>
    <cellStyle name="_DEM-WP(C) Colstrip FOR_Book2" xfId="722"/>
    <cellStyle name="_DEM-WP(C) Colstrip FOR_Book2 2" xfId="3515"/>
    <cellStyle name="_DEM-WP(C) Colstrip FOR_Book2 2 2" xfId="3516"/>
    <cellStyle name="_DEM-WP(C) Colstrip FOR_Book2 3" xfId="3517"/>
    <cellStyle name="_DEM-WP(C) Colstrip FOR_Book2_Adj Bench DR 3 for Initial Briefs (Electric)" xfId="723"/>
    <cellStyle name="_DEM-WP(C) Colstrip FOR_Book2_Adj Bench DR 3 for Initial Briefs (Electric) 2" xfId="3518"/>
    <cellStyle name="_DEM-WP(C) Colstrip FOR_Book2_Adj Bench DR 3 for Initial Briefs (Electric) 2 2" xfId="3519"/>
    <cellStyle name="_DEM-WP(C) Colstrip FOR_Book2_Adj Bench DR 3 for Initial Briefs (Electric) 3" xfId="3520"/>
    <cellStyle name="_DEM-WP(C) Colstrip FOR_Book2_Adj Bench DR 3 for Initial Briefs (Electric)_DEM-WP(C) ENERG10C--ctn Mid-C_042010 2010GRC" xfId="8972"/>
    <cellStyle name="_DEM-WP(C) Colstrip FOR_Book2_DEM-WP(C) ENERG10C--ctn Mid-C_042010 2010GRC" xfId="8973"/>
    <cellStyle name="_DEM-WP(C) Colstrip FOR_Book2_Electric Rev Req Model (2009 GRC) Rebuttal" xfId="724"/>
    <cellStyle name="_DEM-WP(C) Colstrip FOR_Book2_Electric Rev Req Model (2009 GRC) Rebuttal 2" xfId="3521"/>
    <cellStyle name="_DEM-WP(C) Colstrip FOR_Book2_Electric Rev Req Model (2009 GRC) Rebuttal 2 2" xfId="3522"/>
    <cellStyle name="_DEM-WP(C) Colstrip FOR_Book2_Electric Rev Req Model (2009 GRC) Rebuttal 3" xfId="3523"/>
    <cellStyle name="_DEM-WP(C) Colstrip FOR_Book2_Electric Rev Req Model (2009 GRC) Rebuttal REmoval of New  WH Solar AdjustMI" xfId="725"/>
    <cellStyle name="_DEM-WP(C) Colstrip FOR_Book2_Electric Rev Req Model (2009 GRC) Rebuttal REmoval of New  WH Solar AdjustMI 2" xfId="3524"/>
    <cellStyle name="_DEM-WP(C) Colstrip FOR_Book2_Electric Rev Req Model (2009 GRC) Rebuttal REmoval of New  WH Solar AdjustMI 2 2" xfId="3525"/>
    <cellStyle name="_DEM-WP(C) Colstrip FOR_Book2_Electric Rev Req Model (2009 GRC) Rebuttal REmoval of New  WH Solar AdjustMI 3" xfId="3526"/>
    <cellStyle name="_DEM-WP(C) Colstrip FOR_Book2_Electric Rev Req Model (2009 GRC) Rebuttal REmoval of New  WH Solar AdjustMI_DEM-WP(C) ENERG10C--ctn Mid-C_042010 2010GRC" xfId="8974"/>
    <cellStyle name="_DEM-WP(C) Colstrip FOR_Book2_Electric Rev Req Model (2009 GRC) Revised 01-18-2010" xfId="726"/>
    <cellStyle name="_DEM-WP(C) Colstrip FOR_Book2_Electric Rev Req Model (2009 GRC) Revised 01-18-2010 2" xfId="3527"/>
    <cellStyle name="_DEM-WP(C) Colstrip FOR_Book2_Electric Rev Req Model (2009 GRC) Revised 01-18-2010 2 2" xfId="3528"/>
    <cellStyle name="_DEM-WP(C) Colstrip FOR_Book2_Electric Rev Req Model (2009 GRC) Revised 01-18-2010 3" xfId="3529"/>
    <cellStyle name="_DEM-WP(C) Colstrip FOR_Book2_Electric Rev Req Model (2009 GRC) Revised 01-18-2010_DEM-WP(C) ENERG10C--ctn Mid-C_042010 2010GRC" xfId="8975"/>
    <cellStyle name="_DEM-WP(C) Colstrip FOR_Book2_Final Order Electric EXHIBIT A-1" xfId="727"/>
    <cellStyle name="_DEM-WP(C) Colstrip FOR_Book2_Final Order Electric EXHIBIT A-1 2" xfId="3530"/>
    <cellStyle name="_DEM-WP(C) Colstrip FOR_Book2_Final Order Electric EXHIBIT A-1 2 2" xfId="3531"/>
    <cellStyle name="_DEM-WP(C) Colstrip FOR_Book2_Final Order Electric EXHIBIT A-1 3" xfId="3532"/>
    <cellStyle name="_DEM-WP(C) Colstrip FOR_Confidential Material" xfId="8976"/>
    <cellStyle name="_DEM-WP(C) Colstrip FOR_DEM-WP(C) Colstrip 12 Coal Cost Forecast 2010GRC" xfId="8977"/>
    <cellStyle name="_DEM-WP(C) Colstrip FOR_DEM-WP(C) ENERG10C--ctn Mid-C_042010 2010GRC" xfId="8978"/>
    <cellStyle name="_DEM-WP(C) Colstrip FOR_DEM-WP(C) Production O&amp;M 2010GRC As-Filed" xfId="8979"/>
    <cellStyle name="_DEM-WP(C) Colstrip FOR_DEM-WP(C) Production O&amp;M 2010GRC As-Filed 2" xfId="8980"/>
    <cellStyle name="_DEM-WP(C) Colstrip FOR_DEM-WP(C) Production O&amp;M 2010GRC As-Filed 3" xfId="8981"/>
    <cellStyle name="_DEM-WP(C) Colstrip FOR_Electric Rev Req Model (2009 GRC) Rebuttal" xfId="728"/>
    <cellStyle name="_DEM-WP(C) Colstrip FOR_Electric Rev Req Model (2009 GRC) Rebuttal 2" xfId="3533"/>
    <cellStyle name="_DEM-WP(C) Colstrip FOR_Electric Rev Req Model (2009 GRC) Rebuttal 2 2" xfId="3534"/>
    <cellStyle name="_DEM-WP(C) Colstrip FOR_Electric Rev Req Model (2009 GRC) Rebuttal 3" xfId="3535"/>
    <cellStyle name="_DEM-WP(C) Colstrip FOR_Electric Rev Req Model (2009 GRC) Rebuttal REmoval of New  WH Solar AdjustMI" xfId="729"/>
    <cellStyle name="_DEM-WP(C) Colstrip FOR_Electric Rev Req Model (2009 GRC) Rebuttal REmoval of New  WH Solar AdjustMI 2" xfId="3536"/>
    <cellStyle name="_DEM-WP(C) Colstrip FOR_Electric Rev Req Model (2009 GRC) Rebuttal REmoval of New  WH Solar AdjustMI 2 2" xfId="3537"/>
    <cellStyle name="_DEM-WP(C) Colstrip FOR_Electric Rev Req Model (2009 GRC) Rebuttal REmoval of New  WH Solar AdjustMI 3" xfId="3538"/>
    <cellStyle name="_DEM-WP(C) Colstrip FOR_Electric Rev Req Model (2009 GRC) Rebuttal REmoval of New  WH Solar AdjustMI_DEM-WP(C) ENERG10C--ctn Mid-C_042010 2010GRC" xfId="8982"/>
    <cellStyle name="_DEM-WP(C) Colstrip FOR_Electric Rev Req Model (2009 GRC) Revised 01-18-2010" xfId="730"/>
    <cellStyle name="_DEM-WP(C) Colstrip FOR_Electric Rev Req Model (2009 GRC) Revised 01-18-2010 2" xfId="3539"/>
    <cellStyle name="_DEM-WP(C) Colstrip FOR_Electric Rev Req Model (2009 GRC) Revised 01-18-2010 2 2" xfId="3540"/>
    <cellStyle name="_DEM-WP(C) Colstrip FOR_Electric Rev Req Model (2009 GRC) Revised 01-18-2010 3" xfId="3541"/>
    <cellStyle name="_DEM-WP(C) Colstrip FOR_Electric Rev Req Model (2009 GRC) Revised 01-18-2010_DEM-WP(C) ENERG10C--ctn Mid-C_042010 2010GRC" xfId="8983"/>
    <cellStyle name="_DEM-WP(C) Colstrip FOR_Final Order Electric EXHIBIT A-1" xfId="731"/>
    <cellStyle name="_DEM-WP(C) Colstrip FOR_Final Order Electric EXHIBIT A-1 2" xfId="3542"/>
    <cellStyle name="_DEM-WP(C) Colstrip FOR_Final Order Electric EXHIBIT A-1 2 2" xfId="3543"/>
    <cellStyle name="_DEM-WP(C) Colstrip FOR_Final Order Electric EXHIBIT A-1 3" xfId="3544"/>
    <cellStyle name="_DEM-WP(C) Colstrip FOR_Rebuttal Power Costs" xfId="732"/>
    <cellStyle name="_DEM-WP(C) Colstrip FOR_Rebuttal Power Costs 2" xfId="3545"/>
    <cellStyle name="_DEM-WP(C) Colstrip FOR_Rebuttal Power Costs 2 2" xfId="3546"/>
    <cellStyle name="_DEM-WP(C) Colstrip FOR_Rebuttal Power Costs 3" xfId="3547"/>
    <cellStyle name="_DEM-WP(C) Colstrip FOR_Rebuttal Power Costs_Adj Bench DR 3 for Initial Briefs (Electric)" xfId="733"/>
    <cellStyle name="_DEM-WP(C) Colstrip FOR_Rebuttal Power Costs_Adj Bench DR 3 for Initial Briefs (Electric) 2" xfId="3548"/>
    <cellStyle name="_DEM-WP(C) Colstrip FOR_Rebuttal Power Costs_Adj Bench DR 3 for Initial Briefs (Electric) 2 2" xfId="3549"/>
    <cellStyle name="_DEM-WP(C) Colstrip FOR_Rebuttal Power Costs_Adj Bench DR 3 for Initial Briefs (Electric) 3" xfId="3550"/>
    <cellStyle name="_DEM-WP(C) Colstrip FOR_Rebuttal Power Costs_Adj Bench DR 3 for Initial Briefs (Electric)_DEM-WP(C) ENERG10C--ctn Mid-C_042010 2010GRC" xfId="8984"/>
    <cellStyle name="_DEM-WP(C) Colstrip FOR_Rebuttal Power Costs_DEM-WP(C) ENERG10C--ctn Mid-C_042010 2010GRC" xfId="8985"/>
    <cellStyle name="_DEM-WP(C) Colstrip FOR_Rebuttal Power Costs_Electric Rev Req Model (2009 GRC) Rebuttal" xfId="734"/>
    <cellStyle name="_DEM-WP(C) Colstrip FOR_Rebuttal Power Costs_Electric Rev Req Model (2009 GRC) Rebuttal 2" xfId="3551"/>
    <cellStyle name="_DEM-WP(C) Colstrip FOR_Rebuttal Power Costs_Electric Rev Req Model (2009 GRC) Rebuttal 2 2" xfId="3552"/>
    <cellStyle name="_DEM-WP(C) Colstrip FOR_Rebuttal Power Costs_Electric Rev Req Model (2009 GRC) Rebuttal 3" xfId="3553"/>
    <cellStyle name="_DEM-WP(C) Colstrip FOR_Rebuttal Power Costs_Electric Rev Req Model (2009 GRC) Rebuttal REmoval of New  WH Solar AdjustMI" xfId="735"/>
    <cellStyle name="_DEM-WP(C) Colstrip FOR_Rebuttal Power Costs_Electric Rev Req Model (2009 GRC) Rebuttal REmoval of New  WH Solar AdjustMI 2" xfId="3554"/>
    <cellStyle name="_DEM-WP(C) Colstrip FOR_Rebuttal Power Costs_Electric Rev Req Model (2009 GRC) Rebuttal REmoval of New  WH Solar AdjustMI 2 2" xfId="3555"/>
    <cellStyle name="_DEM-WP(C) Colstrip FOR_Rebuttal Power Costs_Electric Rev Req Model (2009 GRC) Rebuttal REmoval of New  WH Solar AdjustMI 3" xfId="3556"/>
    <cellStyle name="_DEM-WP(C) Colstrip FOR_Rebuttal Power Costs_Electric Rev Req Model (2009 GRC) Rebuttal REmoval of New  WH Solar AdjustMI_DEM-WP(C) ENERG10C--ctn Mid-C_042010 2010GRC" xfId="8986"/>
    <cellStyle name="_DEM-WP(C) Colstrip FOR_Rebuttal Power Costs_Electric Rev Req Model (2009 GRC) Revised 01-18-2010" xfId="736"/>
    <cellStyle name="_DEM-WP(C) Colstrip FOR_Rebuttal Power Costs_Electric Rev Req Model (2009 GRC) Revised 01-18-2010 2" xfId="3557"/>
    <cellStyle name="_DEM-WP(C) Colstrip FOR_Rebuttal Power Costs_Electric Rev Req Model (2009 GRC) Revised 01-18-2010 2 2" xfId="3558"/>
    <cellStyle name="_DEM-WP(C) Colstrip FOR_Rebuttal Power Costs_Electric Rev Req Model (2009 GRC) Revised 01-18-2010 3" xfId="3559"/>
    <cellStyle name="_DEM-WP(C) Colstrip FOR_Rebuttal Power Costs_Electric Rev Req Model (2009 GRC) Revised 01-18-2010_DEM-WP(C) ENERG10C--ctn Mid-C_042010 2010GRC" xfId="8987"/>
    <cellStyle name="_DEM-WP(C) Colstrip FOR_Rebuttal Power Costs_Final Order Electric EXHIBIT A-1" xfId="737"/>
    <cellStyle name="_DEM-WP(C) Colstrip FOR_Rebuttal Power Costs_Final Order Electric EXHIBIT A-1 2" xfId="3560"/>
    <cellStyle name="_DEM-WP(C) Colstrip FOR_Rebuttal Power Costs_Final Order Electric EXHIBIT A-1 2 2" xfId="3561"/>
    <cellStyle name="_DEM-WP(C) Colstrip FOR_Rebuttal Power Costs_Final Order Electric EXHIBIT A-1 3" xfId="3562"/>
    <cellStyle name="_DEM-WP(C) Colstrip FOR_TENASKA REGULATORY ASSET" xfId="738"/>
    <cellStyle name="_DEM-WP(C) Colstrip FOR_TENASKA REGULATORY ASSET 2" xfId="3563"/>
    <cellStyle name="_DEM-WP(C) Colstrip FOR_TENASKA REGULATORY ASSET 2 2" xfId="3564"/>
    <cellStyle name="_DEM-WP(C) Colstrip FOR_TENASKA REGULATORY ASSET 3" xfId="3565"/>
    <cellStyle name="_DEM-WP(C) Costs not in AURORA 2006GRC" xfId="24"/>
    <cellStyle name="_DEM-WP(C) Costs not in AURORA 2006GRC 2" xfId="739"/>
    <cellStyle name="_DEM-WP(C) Costs not in AURORA 2006GRC 2 2" xfId="3566"/>
    <cellStyle name="_DEM-WP(C) Costs not in AURORA 2006GRC 2 2 2" xfId="3567"/>
    <cellStyle name="_DEM-WP(C) Costs not in AURORA 2006GRC 2 3" xfId="3568"/>
    <cellStyle name="_DEM-WP(C) Costs not in AURORA 2006GRC 3" xfId="3569"/>
    <cellStyle name="_DEM-WP(C) Costs not in AURORA 2006GRC 3 2" xfId="3570"/>
    <cellStyle name="_DEM-WP(C) Costs not in AURORA 2006GRC 4" xfId="3571"/>
    <cellStyle name="_DEM-WP(C) Costs not in AURORA 2006GRC 4 2" xfId="3572"/>
    <cellStyle name="_DEM-WP(C) Costs not in AURORA 2006GRC 5" xfId="8988"/>
    <cellStyle name="_DEM-WP(C) Costs not in AURORA 2006GRC 6" xfId="8989"/>
    <cellStyle name="_DEM-WP(C) Costs not in AURORA 2006GRC 6 2" xfId="8990"/>
    <cellStyle name="_DEM-WP(C) Costs not in AURORA 2006GRC 7" xfId="8991"/>
    <cellStyle name="_DEM-WP(C) Costs not in AURORA 2006GRC 7 2" xfId="8992"/>
    <cellStyle name="_DEM-WP(C) Costs not in AURORA 2006GRC_(C) WHE Proforma with ITC cash grant 10 Yr Amort_for deferral_102809" xfId="740"/>
    <cellStyle name="_DEM-WP(C) Costs not in AURORA 2006GRC_(C) WHE Proforma with ITC cash grant 10 Yr Amort_for deferral_102809 2" xfId="3573"/>
    <cellStyle name="_DEM-WP(C) Costs not in AURORA 2006GRC_(C) WHE Proforma with ITC cash grant 10 Yr Amort_for deferral_102809 2 2" xfId="3574"/>
    <cellStyle name="_DEM-WP(C) Costs not in AURORA 2006GRC_(C) WHE Proforma with ITC cash grant 10 Yr Amort_for deferral_102809 3" xfId="3575"/>
    <cellStyle name="_DEM-WP(C) Costs not in AURORA 2006GRC_(C) WHE Proforma with ITC cash grant 10 Yr Amort_for deferral_102809_16.07E Wild Horse Wind Expansionwrkingfile" xfId="741"/>
    <cellStyle name="_DEM-WP(C) Costs not in AURORA 2006GRC_(C) WHE Proforma with ITC cash grant 10 Yr Amort_for deferral_102809_16.07E Wild Horse Wind Expansionwrkingfile 2" xfId="3576"/>
    <cellStyle name="_DEM-WP(C) Costs not in AURORA 2006GRC_(C) WHE Proforma with ITC cash grant 10 Yr Amort_for deferral_102809_16.07E Wild Horse Wind Expansionwrkingfile 2 2" xfId="3577"/>
    <cellStyle name="_DEM-WP(C) Costs not in AURORA 2006GRC_(C) WHE Proforma with ITC cash grant 10 Yr Amort_for deferral_102809_16.07E Wild Horse Wind Expansionwrkingfile 3" xfId="3578"/>
    <cellStyle name="_DEM-WP(C) Costs not in AURORA 2006GRC_(C) WHE Proforma with ITC cash grant 10 Yr Amort_for deferral_102809_16.07E Wild Horse Wind Expansionwrkingfile SF" xfId="742"/>
    <cellStyle name="_DEM-WP(C) Costs not in AURORA 2006GRC_(C) WHE Proforma with ITC cash grant 10 Yr Amort_for deferral_102809_16.07E Wild Horse Wind Expansionwrkingfile SF 2" xfId="3579"/>
    <cellStyle name="_DEM-WP(C) Costs not in AURORA 2006GRC_(C) WHE Proforma with ITC cash grant 10 Yr Amort_for deferral_102809_16.07E Wild Horse Wind Expansionwrkingfile SF 2 2" xfId="3580"/>
    <cellStyle name="_DEM-WP(C) Costs not in AURORA 2006GRC_(C) WHE Proforma with ITC cash grant 10 Yr Amort_for deferral_102809_16.07E Wild Horse Wind Expansionwrkingfile SF 3" xfId="3581"/>
    <cellStyle name="_DEM-WP(C) Costs not in AURORA 2006GRC_(C) WHE Proforma with ITC cash grant 10 Yr Amort_for deferral_102809_16.07E Wild Horse Wind Expansionwrkingfile SF_DEM-WP(C) ENERG10C--ctn Mid-C_042010 2010GRC" xfId="8993"/>
    <cellStyle name="_DEM-WP(C) Costs not in AURORA 2006GRC_(C) WHE Proforma with ITC cash grant 10 Yr Amort_for deferral_102809_16.07E Wild Horse Wind Expansionwrkingfile_DEM-WP(C) ENERG10C--ctn Mid-C_042010 2010GRC" xfId="8994"/>
    <cellStyle name="_DEM-WP(C) Costs not in AURORA 2006GRC_(C) WHE Proforma with ITC cash grant 10 Yr Amort_for deferral_102809_16.37E Wild Horse Expansion DeferralRevwrkingfile SF" xfId="743"/>
    <cellStyle name="_DEM-WP(C) Costs not in AURORA 2006GRC_(C) WHE Proforma with ITC cash grant 10 Yr Amort_for deferral_102809_16.37E Wild Horse Expansion DeferralRevwrkingfile SF 2" xfId="3582"/>
    <cellStyle name="_DEM-WP(C) Costs not in AURORA 2006GRC_(C) WHE Proforma with ITC cash grant 10 Yr Amort_for deferral_102809_16.37E Wild Horse Expansion DeferralRevwrkingfile SF 2 2" xfId="3583"/>
    <cellStyle name="_DEM-WP(C) Costs not in AURORA 2006GRC_(C) WHE Proforma with ITC cash grant 10 Yr Amort_for deferral_102809_16.37E Wild Horse Expansion DeferralRevwrkingfile SF 3" xfId="3584"/>
    <cellStyle name="_DEM-WP(C) Costs not in AURORA 2006GRC_(C) WHE Proforma with ITC cash grant 10 Yr Amort_for deferral_102809_16.37E Wild Horse Expansion DeferralRevwrkingfile SF_DEM-WP(C) ENERG10C--ctn Mid-C_042010 2010GRC" xfId="8995"/>
    <cellStyle name="_DEM-WP(C) Costs not in AURORA 2006GRC_(C) WHE Proforma with ITC cash grant 10 Yr Amort_for deferral_102809_DEM-WP(C) ENERG10C--ctn Mid-C_042010 2010GRC" xfId="8996"/>
    <cellStyle name="_DEM-WP(C) Costs not in AURORA 2006GRC_(C) WHE Proforma with ITC cash grant 10 Yr Amort_for rebuttal_120709" xfId="744"/>
    <cellStyle name="_DEM-WP(C) Costs not in AURORA 2006GRC_(C) WHE Proforma with ITC cash grant 10 Yr Amort_for rebuttal_120709 2" xfId="3585"/>
    <cellStyle name="_DEM-WP(C) Costs not in AURORA 2006GRC_(C) WHE Proforma with ITC cash grant 10 Yr Amort_for rebuttal_120709 2 2" xfId="3586"/>
    <cellStyle name="_DEM-WP(C) Costs not in AURORA 2006GRC_(C) WHE Proforma with ITC cash grant 10 Yr Amort_for rebuttal_120709 3" xfId="3587"/>
    <cellStyle name="_DEM-WP(C) Costs not in AURORA 2006GRC_(C) WHE Proforma with ITC cash grant 10 Yr Amort_for rebuttal_120709_DEM-WP(C) ENERG10C--ctn Mid-C_042010 2010GRC" xfId="8997"/>
    <cellStyle name="_DEM-WP(C) Costs not in AURORA 2006GRC_04.07E Wild Horse Wind Expansion" xfId="745"/>
    <cellStyle name="_DEM-WP(C) Costs not in AURORA 2006GRC_04.07E Wild Horse Wind Expansion 2" xfId="3588"/>
    <cellStyle name="_DEM-WP(C) Costs not in AURORA 2006GRC_04.07E Wild Horse Wind Expansion 2 2" xfId="3589"/>
    <cellStyle name="_DEM-WP(C) Costs not in AURORA 2006GRC_04.07E Wild Horse Wind Expansion 3" xfId="3590"/>
    <cellStyle name="_DEM-WP(C) Costs not in AURORA 2006GRC_04.07E Wild Horse Wind Expansion_16.07E Wild Horse Wind Expansionwrkingfile" xfId="746"/>
    <cellStyle name="_DEM-WP(C) Costs not in AURORA 2006GRC_04.07E Wild Horse Wind Expansion_16.07E Wild Horse Wind Expansionwrkingfile 2" xfId="3591"/>
    <cellStyle name="_DEM-WP(C) Costs not in AURORA 2006GRC_04.07E Wild Horse Wind Expansion_16.07E Wild Horse Wind Expansionwrkingfile 2 2" xfId="3592"/>
    <cellStyle name="_DEM-WP(C) Costs not in AURORA 2006GRC_04.07E Wild Horse Wind Expansion_16.07E Wild Horse Wind Expansionwrkingfile 3" xfId="3593"/>
    <cellStyle name="_DEM-WP(C) Costs not in AURORA 2006GRC_04.07E Wild Horse Wind Expansion_16.07E Wild Horse Wind Expansionwrkingfile SF" xfId="747"/>
    <cellStyle name="_DEM-WP(C) Costs not in AURORA 2006GRC_04.07E Wild Horse Wind Expansion_16.07E Wild Horse Wind Expansionwrkingfile SF 2" xfId="3594"/>
    <cellStyle name="_DEM-WP(C) Costs not in AURORA 2006GRC_04.07E Wild Horse Wind Expansion_16.07E Wild Horse Wind Expansionwrkingfile SF 2 2" xfId="3595"/>
    <cellStyle name="_DEM-WP(C) Costs not in AURORA 2006GRC_04.07E Wild Horse Wind Expansion_16.07E Wild Horse Wind Expansionwrkingfile SF 3" xfId="3596"/>
    <cellStyle name="_DEM-WP(C) Costs not in AURORA 2006GRC_04.07E Wild Horse Wind Expansion_16.07E Wild Horse Wind Expansionwrkingfile SF_DEM-WP(C) ENERG10C--ctn Mid-C_042010 2010GRC" xfId="8998"/>
    <cellStyle name="_DEM-WP(C) Costs not in AURORA 2006GRC_04.07E Wild Horse Wind Expansion_16.07E Wild Horse Wind Expansionwrkingfile_DEM-WP(C) ENERG10C--ctn Mid-C_042010 2010GRC" xfId="8999"/>
    <cellStyle name="_DEM-WP(C) Costs not in AURORA 2006GRC_04.07E Wild Horse Wind Expansion_16.37E Wild Horse Expansion DeferralRevwrkingfile SF" xfId="748"/>
    <cellStyle name="_DEM-WP(C) Costs not in AURORA 2006GRC_04.07E Wild Horse Wind Expansion_16.37E Wild Horse Expansion DeferralRevwrkingfile SF 2" xfId="3597"/>
    <cellStyle name="_DEM-WP(C) Costs not in AURORA 2006GRC_04.07E Wild Horse Wind Expansion_16.37E Wild Horse Expansion DeferralRevwrkingfile SF 2 2" xfId="3598"/>
    <cellStyle name="_DEM-WP(C) Costs not in AURORA 2006GRC_04.07E Wild Horse Wind Expansion_16.37E Wild Horse Expansion DeferralRevwrkingfile SF 3" xfId="3599"/>
    <cellStyle name="_DEM-WP(C) Costs not in AURORA 2006GRC_04.07E Wild Horse Wind Expansion_16.37E Wild Horse Expansion DeferralRevwrkingfile SF_DEM-WP(C) ENERG10C--ctn Mid-C_042010 2010GRC" xfId="9000"/>
    <cellStyle name="_DEM-WP(C) Costs not in AURORA 2006GRC_04.07E Wild Horse Wind Expansion_DEM-WP(C) ENERG10C--ctn Mid-C_042010 2010GRC" xfId="9001"/>
    <cellStyle name="_DEM-WP(C) Costs not in AURORA 2006GRC_16.07E Wild Horse Wind Expansionwrkingfile" xfId="749"/>
    <cellStyle name="_DEM-WP(C) Costs not in AURORA 2006GRC_16.07E Wild Horse Wind Expansionwrkingfile 2" xfId="3600"/>
    <cellStyle name="_DEM-WP(C) Costs not in AURORA 2006GRC_16.07E Wild Horse Wind Expansionwrkingfile 2 2" xfId="3601"/>
    <cellStyle name="_DEM-WP(C) Costs not in AURORA 2006GRC_16.07E Wild Horse Wind Expansionwrkingfile 3" xfId="3602"/>
    <cellStyle name="_DEM-WP(C) Costs not in AURORA 2006GRC_16.07E Wild Horse Wind Expansionwrkingfile SF" xfId="750"/>
    <cellStyle name="_DEM-WP(C) Costs not in AURORA 2006GRC_16.07E Wild Horse Wind Expansionwrkingfile SF 2" xfId="3603"/>
    <cellStyle name="_DEM-WP(C) Costs not in AURORA 2006GRC_16.07E Wild Horse Wind Expansionwrkingfile SF 2 2" xfId="3604"/>
    <cellStyle name="_DEM-WP(C) Costs not in AURORA 2006GRC_16.07E Wild Horse Wind Expansionwrkingfile SF 3" xfId="3605"/>
    <cellStyle name="_DEM-WP(C) Costs not in AURORA 2006GRC_16.07E Wild Horse Wind Expansionwrkingfile SF_DEM-WP(C) ENERG10C--ctn Mid-C_042010 2010GRC" xfId="9002"/>
    <cellStyle name="_DEM-WP(C) Costs not in AURORA 2006GRC_16.07E Wild Horse Wind Expansionwrkingfile_DEM-WP(C) ENERG10C--ctn Mid-C_042010 2010GRC" xfId="9003"/>
    <cellStyle name="_DEM-WP(C) Costs not in AURORA 2006GRC_16.37E Wild Horse Expansion DeferralRevwrkingfile SF" xfId="751"/>
    <cellStyle name="_DEM-WP(C) Costs not in AURORA 2006GRC_16.37E Wild Horse Expansion DeferralRevwrkingfile SF 2" xfId="3606"/>
    <cellStyle name="_DEM-WP(C) Costs not in AURORA 2006GRC_16.37E Wild Horse Expansion DeferralRevwrkingfile SF 2 2" xfId="3607"/>
    <cellStyle name="_DEM-WP(C) Costs not in AURORA 2006GRC_16.37E Wild Horse Expansion DeferralRevwrkingfile SF 3" xfId="3608"/>
    <cellStyle name="_DEM-WP(C) Costs not in AURORA 2006GRC_16.37E Wild Horse Expansion DeferralRevwrkingfile SF_DEM-WP(C) ENERG10C--ctn Mid-C_042010 2010GRC" xfId="9004"/>
    <cellStyle name="_DEM-WP(C) Costs not in AURORA 2006GRC_2009 Compliance Filing PCA Exhibits for GRC" xfId="9005"/>
    <cellStyle name="_DEM-WP(C) Costs not in AURORA 2006GRC_2009 GRC Compl Filing - Exhibit D" xfId="3609"/>
    <cellStyle name="_DEM-WP(C) Costs not in AURORA 2006GRC_2009 GRC Compl Filing - Exhibit D 2" xfId="3610"/>
    <cellStyle name="_DEM-WP(C) Costs not in AURORA 2006GRC_2009 GRC Compl Filing - Exhibit D_DEM-WP(C) ENERG10C--ctn Mid-C_042010 2010GRC" xfId="9006"/>
    <cellStyle name="_DEM-WP(C) Costs not in AURORA 2006GRC_3.01 Income Statement" xfId="25"/>
    <cellStyle name="_DEM-WP(C) Costs not in AURORA 2006GRC_4 31 Regulatory Assets and Liabilities  7 06- Exhibit D" xfId="752"/>
    <cellStyle name="_DEM-WP(C) Costs not in AURORA 2006GRC_4 31 Regulatory Assets and Liabilities  7 06- Exhibit D 2" xfId="3611"/>
    <cellStyle name="_DEM-WP(C) Costs not in AURORA 2006GRC_4 31 Regulatory Assets and Liabilities  7 06- Exhibit D 2 2" xfId="3612"/>
    <cellStyle name="_DEM-WP(C) Costs not in AURORA 2006GRC_4 31 Regulatory Assets and Liabilities  7 06- Exhibit D 3" xfId="3613"/>
    <cellStyle name="_DEM-WP(C) Costs not in AURORA 2006GRC_4 31 Regulatory Assets and Liabilities  7 06- Exhibit D_DEM-WP(C) ENERG10C--ctn Mid-C_042010 2010GRC" xfId="9007"/>
    <cellStyle name="_DEM-WP(C) Costs not in AURORA 2006GRC_4 31 Regulatory Assets and Liabilities  7 06- Exhibit D_NIM Summary" xfId="3614"/>
    <cellStyle name="_DEM-WP(C) Costs not in AURORA 2006GRC_4 31 Regulatory Assets and Liabilities  7 06- Exhibit D_NIM Summary 2" xfId="3615"/>
    <cellStyle name="_DEM-WP(C) Costs not in AURORA 2006GRC_4 31 Regulatory Assets and Liabilities  7 06- Exhibit D_NIM Summary_DEM-WP(C) ENERG10C--ctn Mid-C_042010 2010GRC" xfId="9008"/>
    <cellStyle name="_DEM-WP(C) Costs not in AURORA 2006GRC_4 31E Reg Asset  Liab and EXH D" xfId="9009"/>
    <cellStyle name="_DEM-WP(C) Costs not in AURORA 2006GRC_4 31E Reg Asset  Liab and EXH D _ Aug 10 Filing (2)" xfId="9010"/>
    <cellStyle name="_DEM-WP(C) Costs not in AURORA 2006GRC_4 32 Regulatory Assets and Liabilities  7 06- Exhibit D" xfId="753"/>
    <cellStyle name="_DEM-WP(C) Costs not in AURORA 2006GRC_4 32 Regulatory Assets and Liabilities  7 06- Exhibit D 2" xfId="3616"/>
    <cellStyle name="_DEM-WP(C) Costs not in AURORA 2006GRC_4 32 Regulatory Assets and Liabilities  7 06- Exhibit D 2 2" xfId="3617"/>
    <cellStyle name="_DEM-WP(C) Costs not in AURORA 2006GRC_4 32 Regulatory Assets and Liabilities  7 06- Exhibit D 3" xfId="3618"/>
    <cellStyle name="_DEM-WP(C) Costs not in AURORA 2006GRC_4 32 Regulatory Assets and Liabilities  7 06- Exhibit D_DEM-WP(C) ENERG10C--ctn Mid-C_042010 2010GRC" xfId="9011"/>
    <cellStyle name="_DEM-WP(C) Costs not in AURORA 2006GRC_4 32 Regulatory Assets and Liabilities  7 06- Exhibit D_NIM Summary" xfId="3619"/>
    <cellStyle name="_DEM-WP(C) Costs not in AURORA 2006GRC_4 32 Regulatory Assets and Liabilities  7 06- Exhibit D_NIM Summary 2" xfId="3620"/>
    <cellStyle name="_DEM-WP(C) Costs not in AURORA 2006GRC_4 32 Regulatory Assets and Liabilities  7 06- Exhibit D_NIM Summary_DEM-WP(C) ENERG10C--ctn Mid-C_042010 2010GRC" xfId="9012"/>
    <cellStyle name="_DEM-WP(C) Costs not in AURORA 2006GRC_AURORA Total New" xfId="3621"/>
    <cellStyle name="_DEM-WP(C) Costs not in AURORA 2006GRC_AURORA Total New 2" xfId="3622"/>
    <cellStyle name="_DEM-WP(C) Costs not in AURORA 2006GRC_Book2" xfId="754"/>
    <cellStyle name="_DEM-WP(C) Costs not in AURORA 2006GRC_Book2 2" xfId="3623"/>
    <cellStyle name="_DEM-WP(C) Costs not in AURORA 2006GRC_Book2 2 2" xfId="3624"/>
    <cellStyle name="_DEM-WP(C) Costs not in AURORA 2006GRC_Book2 3" xfId="3625"/>
    <cellStyle name="_DEM-WP(C) Costs not in AURORA 2006GRC_Book2_Adj Bench DR 3 for Initial Briefs (Electric)" xfId="755"/>
    <cellStyle name="_DEM-WP(C) Costs not in AURORA 2006GRC_Book2_Adj Bench DR 3 for Initial Briefs (Electric) 2" xfId="3626"/>
    <cellStyle name="_DEM-WP(C) Costs not in AURORA 2006GRC_Book2_Adj Bench DR 3 for Initial Briefs (Electric) 2 2" xfId="3627"/>
    <cellStyle name="_DEM-WP(C) Costs not in AURORA 2006GRC_Book2_Adj Bench DR 3 for Initial Briefs (Electric) 3" xfId="3628"/>
    <cellStyle name="_DEM-WP(C) Costs not in AURORA 2006GRC_Book2_Adj Bench DR 3 for Initial Briefs (Electric)_DEM-WP(C) ENERG10C--ctn Mid-C_042010 2010GRC" xfId="9013"/>
    <cellStyle name="_DEM-WP(C) Costs not in AURORA 2006GRC_Book2_DEM-WP(C) ENERG10C--ctn Mid-C_042010 2010GRC" xfId="9014"/>
    <cellStyle name="_DEM-WP(C) Costs not in AURORA 2006GRC_Book2_Electric Rev Req Model (2009 GRC) Rebuttal" xfId="756"/>
    <cellStyle name="_DEM-WP(C) Costs not in AURORA 2006GRC_Book2_Electric Rev Req Model (2009 GRC) Rebuttal 2" xfId="3629"/>
    <cellStyle name="_DEM-WP(C) Costs not in AURORA 2006GRC_Book2_Electric Rev Req Model (2009 GRC) Rebuttal 2 2" xfId="3630"/>
    <cellStyle name="_DEM-WP(C) Costs not in AURORA 2006GRC_Book2_Electric Rev Req Model (2009 GRC) Rebuttal 3" xfId="3631"/>
    <cellStyle name="_DEM-WP(C) Costs not in AURORA 2006GRC_Book2_Electric Rev Req Model (2009 GRC) Rebuttal REmoval of New  WH Solar AdjustMI" xfId="757"/>
    <cellStyle name="_DEM-WP(C) Costs not in AURORA 2006GRC_Book2_Electric Rev Req Model (2009 GRC) Rebuttal REmoval of New  WH Solar AdjustMI 2" xfId="3632"/>
    <cellStyle name="_DEM-WP(C) Costs not in AURORA 2006GRC_Book2_Electric Rev Req Model (2009 GRC) Rebuttal REmoval of New  WH Solar AdjustMI 2 2" xfId="3633"/>
    <cellStyle name="_DEM-WP(C) Costs not in AURORA 2006GRC_Book2_Electric Rev Req Model (2009 GRC) Rebuttal REmoval of New  WH Solar AdjustMI 3" xfId="3634"/>
    <cellStyle name="_DEM-WP(C) Costs not in AURORA 2006GRC_Book2_Electric Rev Req Model (2009 GRC) Rebuttal REmoval of New  WH Solar AdjustMI_DEM-WP(C) ENERG10C--ctn Mid-C_042010 2010GRC" xfId="9015"/>
    <cellStyle name="_DEM-WP(C) Costs not in AURORA 2006GRC_Book2_Electric Rev Req Model (2009 GRC) Revised 01-18-2010" xfId="758"/>
    <cellStyle name="_DEM-WP(C) Costs not in AURORA 2006GRC_Book2_Electric Rev Req Model (2009 GRC) Revised 01-18-2010 2" xfId="3635"/>
    <cellStyle name="_DEM-WP(C) Costs not in AURORA 2006GRC_Book2_Electric Rev Req Model (2009 GRC) Revised 01-18-2010 2 2" xfId="3636"/>
    <cellStyle name="_DEM-WP(C) Costs not in AURORA 2006GRC_Book2_Electric Rev Req Model (2009 GRC) Revised 01-18-2010 3" xfId="3637"/>
    <cellStyle name="_DEM-WP(C) Costs not in AURORA 2006GRC_Book2_Electric Rev Req Model (2009 GRC) Revised 01-18-2010_DEM-WP(C) ENERG10C--ctn Mid-C_042010 2010GRC" xfId="9016"/>
    <cellStyle name="_DEM-WP(C) Costs not in AURORA 2006GRC_Book2_Final Order Electric EXHIBIT A-1" xfId="759"/>
    <cellStyle name="_DEM-WP(C) Costs not in AURORA 2006GRC_Book2_Final Order Electric EXHIBIT A-1 2" xfId="3638"/>
    <cellStyle name="_DEM-WP(C) Costs not in AURORA 2006GRC_Book2_Final Order Electric EXHIBIT A-1 2 2" xfId="3639"/>
    <cellStyle name="_DEM-WP(C) Costs not in AURORA 2006GRC_Book2_Final Order Electric EXHIBIT A-1 3" xfId="3640"/>
    <cellStyle name="_DEM-WP(C) Costs not in AURORA 2006GRC_Book4" xfId="760"/>
    <cellStyle name="_DEM-WP(C) Costs not in AURORA 2006GRC_Book4 2" xfId="3641"/>
    <cellStyle name="_DEM-WP(C) Costs not in AURORA 2006GRC_Book4 2 2" xfId="3642"/>
    <cellStyle name="_DEM-WP(C) Costs not in AURORA 2006GRC_Book4 3" xfId="3643"/>
    <cellStyle name="_DEM-WP(C) Costs not in AURORA 2006GRC_Book4_DEM-WP(C) ENERG10C--ctn Mid-C_042010 2010GRC" xfId="9017"/>
    <cellStyle name="_DEM-WP(C) Costs not in AURORA 2006GRC_Book9" xfId="761"/>
    <cellStyle name="_DEM-WP(C) Costs not in AURORA 2006GRC_Book9 2" xfId="3644"/>
    <cellStyle name="_DEM-WP(C) Costs not in AURORA 2006GRC_Book9 2 2" xfId="3645"/>
    <cellStyle name="_DEM-WP(C) Costs not in AURORA 2006GRC_Book9 3" xfId="3646"/>
    <cellStyle name="_DEM-WP(C) Costs not in AURORA 2006GRC_Book9_DEM-WP(C) ENERG10C--ctn Mid-C_042010 2010GRC" xfId="9018"/>
    <cellStyle name="_DEM-WP(C) Costs not in AURORA 2006GRC_Chelan PUD Power Costs (8-10)" xfId="9019"/>
    <cellStyle name="_DEM-WP(C) Costs not in AURORA 2006GRC_DEM-WP(C) Chelan Power Costs" xfId="9020"/>
    <cellStyle name="_DEM-WP(C) Costs not in AURORA 2006GRC_DEM-WP(C) ENERG10C--ctn Mid-C_042010 2010GRC" xfId="9021"/>
    <cellStyle name="_DEM-WP(C) Costs not in AURORA 2006GRC_DEM-WP(C) Gas Transport 2010GRC" xfId="9022"/>
    <cellStyle name="_DEM-WP(C) Costs not in AURORA 2006GRC_Electric COS Inputs" xfId="3647"/>
    <cellStyle name="_DEM-WP(C) Costs not in AURORA 2006GRC_Electric COS Inputs 2" xfId="3648"/>
    <cellStyle name="_DEM-WP(C) Costs not in AURORA 2006GRC_Electric COS Inputs 2 2" xfId="3649"/>
    <cellStyle name="_DEM-WP(C) Costs not in AURORA 2006GRC_Electric COS Inputs 2 2 2" xfId="3650"/>
    <cellStyle name="_DEM-WP(C) Costs not in AURORA 2006GRC_Electric COS Inputs 2 3" xfId="3651"/>
    <cellStyle name="_DEM-WP(C) Costs not in AURORA 2006GRC_Electric COS Inputs 2 3 2" xfId="3652"/>
    <cellStyle name="_DEM-WP(C) Costs not in AURORA 2006GRC_Electric COS Inputs 2 4" xfId="3653"/>
    <cellStyle name="_DEM-WP(C) Costs not in AURORA 2006GRC_Electric COS Inputs 2 4 2" xfId="3654"/>
    <cellStyle name="_DEM-WP(C) Costs not in AURORA 2006GRC_Electric COS Inputs 3" xfId="3655"/>
    <cellStyle name="_DEM-WP(C) Costs not in AURORA 2006GRC_Electric COS Inputs 3 2" xfId="3656"/>
    <cellStyle name="_DEM-WP(C) Costs not in AURORA 2006GRC_Electric COS Inputs 4" xfId="3657"/>
    <cellStyle name="_DEM-WP(C) Costs not in AURORA 2006GRC_Electric COS Inputs 4 2" xfId="3658"/>
    <cellStyle name="_DEM-WP(C) Costs not in AURORA 2006GRC_Electric COS Inputs 5" xfId="3659"/>
    <cellStyle name="_DEM-WP(C) Costs not in AURORA 2006GRC_Electric COS Inputs 6" xfId="9023"/>
    <cellStyle name="_DEM-WP(C) Costs not in AURORA 2006GRC_LSRWEP LGIA like Acctg Petition Aug 2010" xfId="9024"/>
    <cellStyle name="_DEM-WP(C) Costs not in AURORA 2006GRC_NIM Summary" xfId="3660"/>
    <cellStyle name="_DEM-WP(C) Costs not in AURORA 2006GRC_NIM Summary 09GRC" xfId="3661"/>
    <cellStyle name="_DEM-WP(C) Costs not in AURORA 2006GRC_NIM Summary 09GRC 2" xfId="3662"/>
    <cellStyle name="_DEM-WP(C) Costs not in AURORA 2006GRC_NIM Summary 09GRC_DEM-WP(C) ENERG10C--ctn Mid-C_042010 2010GRC" xfId="9025"/>
    <cellStyle name="_DEM-WP(C) Costs not in AURORA 2006GRC_NIM Summary 2" xfId="3663"/>
    <cellStyle name="_DEM-WP(C) Costs not in AURORA 2006GRC_NIM Summary 3" xfId="3664"/>
    <cellStyle name="_DEM-WP(C) Costs not in AURORA 2006GRC_NIM Summary 4" xfId="3665"/>
    <cellStyle name="_DEM-WP(C) Costs not in AURORA 2006GRC_NIM Summary 5" xfId="3666"/>
    <cellStyle name="_DEM-WP(C) Costs not in AURORA 2006GRC_NIM Summary 6" xfId="3667"/>
    <cellStyle name="_DEM-WP(C) Costs not in AURORA 2006GRC_NIM Summary 7" xfId="3668"/>
    <cellStyle name="_DEM-WP(C) Costs not in AURORA 2006GRC_NIM Summary 8" xfId="3669"/>
    <cellStyle name="_DEM-WP(C) Costs not in AURORA 2006GRC_NIM Summary 9" xfId="3670"/>
    <cellStyle name="_DEM-WP(C) Costs not in AURORA 2006GRC_NIM Summary_DEM-WP(C) ENERG10C--ctn Mid-C_042010 2010GRC" xfId="9026"/>
    <cellStyle name="_DEM-WP(C) Costs not in AURORA 2006GRC_PCA 10 -  Exhibit D from A Kellogg Jan 2011" xfId="9027"/>
    <cellStyle name="_DEM-WP(C) Costs not in AURORA 2006GRC_PCA 10 -  Exhibit D from A Kellogg July 2011" xfId="9028"/>
    <cellStyle name="_DEM-WP(C) Costs not in AURORA 2006GRC_PCA 10 -  Exhibit D from S Free Rcv'd 12-11" xfId="9029"/>
    <cellStyle name="_DEM-WP(C) Costs not in AURORA 2006GRC_PCA 9 -  Exhibit D April 2010" xfId="9030"/>
    <cellStyle name="_DEM-WP(C) Costs not in AURORA 2006GRC_PCA 9 -  Exhibit D April 2010 (3)" xfId="3671"/>
    <cellStyle name="_DEM-WP(C) Costs not in AURORA 2006GRC_PCA 9 -  Exhibit D April 2010 (3) 2" xfId="3672"/>
    <cellStyle name="_DEM-WP(C) Costs not in AURORA 2006GRC_PCA 9 -  Exhibit D April 2010 (3)_DEM-WP(C) ENERG10C--ctn Mid-C_042010 2010GRC" xfId="9031"/>
    <cellStyle name="_DEM-WP(C) Costs not in AURORA 2006GRC_PCA 9 -  Exhibit D Nov 2010" xfId="9032"/>
    <cellStyle name="_DEM-WP(C) Costs not in AURORA 2006GRC_PCA 9 - Exhibit D at August 2010" xfId="9033"/>
    <cellStyle name="_DEM-WP(C) Costs not in AURORA 2006GRC_PCA 9 - Exhibit D June 2010 GRC" xfId="9034"/>
    <cellStyle name="_DEM-WP(C) Costs not in AURORA 2006GRC_Power Costs - Comparison bx Rbtl-Staff-Jt-PC" xfId="762"/>
    <cellStyle name="_DEM-WP(C) Costs not in AURORA 2006GRC_Power Costs - Comparison bx Rbtl-Staff-Jt-PC 2" xfId="3673"/>
    <cellStyle name="_DEM-WP(C) Costs not in AURORA 2006GRC_Power Costs - Comparison bx Rbtl-Staff-Jt-PC 2 2" xfId="3674"/>
    <cellStyle name="_DEM-WP(C) Costs not in AURORA 2006GRC_Power Costs - Comparison bx Rbtl-Staff-Jt-PC 3" xfId="3675"/>
    <cellStyle name="_DEM-WP(C) Costs not in AURORA 2006GRC_Power Costs - Comparison bx Rbtl-Staff-Jt-PC_Adj Bench DR 3 for Initial Briefs (Electric)" xfId="763"/>
    <cellStyle name="_DEM-WP(C) Costs not in AURORA 2006GRC_Power Costs - Comparison bx Rbtl-Staff-Jt-PC_Adj Bench DR 3 for Initial Briefs (Electric) 2" xfId="3676"/>
    <cellStyle name="_DEM-WP(C) Costs not in AURORA 2006GRC_Power Costs - Comparison bx Rbtl-Staff-Jt-PC_Adj Bench DR 3 for Initial Briefs (Electric) 2 2" xfId="3677"/>
    <cellStyle name="_DEM-WP(C) Costs not in AURORA 2006GRC_Power Costs - Comparison bx Rbtl-Staff-Jt-PC_Adj Bench DR 3 for Initial Briefs (Electric) 3" xfId="3678"/>
    <cellStyle name="_DEM-WP(C) Costs not in AURORA 2006GRC_Power Costs - Comparison bx Rbtl-Staff-Jt-PC_Adj Bench DR 3 for Initial Briefs (Electric)_DEM-WP(C) ENERG10C--ctn Mid-C_042010 2010GRC" xfId="9035"/>
    <cellStyle name="_DEM-WP(C) Costs not in AURORA 2006GRC_Power Costs - Comparison bx Rbtl-Staff-Jt-PC_DEM-WP(C) ENERG10C--ctn Mid-C_042010 2010GRC" xfId="9036"/>
    <cellStyle name="_DEM-WP(C) Costs not in AURORA 2006GRC_Power Costs - Comparison bx Rbtl-Staff-Jt-PC_Electric Rev Req Model (2009 GRC) Rebuttal" xfId="764"/>
    <cellStyle name="_DEM-WP(C) Costs not in AURORA 2006GRC_Power Costs - Comparison bx Rbtl-Staff-Jt-PC_Electric Rev Req Model (2009 GRC) Rebuttal 2" xfId="3679"/>
    <cellStyle name="_DEM-WP(C) Costs not in AURORA 2006GRC_Power Costs - Comparison bx Rbtl-Staff-Jt-PC_Electric Rev Req Model (2009 GRC) Rebuttal 2 2" xfId="3680"/>
    <cellStyle name="_DEM-WP(C) Costs not in AURORA 2006GRC_Power Costs - Comparison bx Rbtl-Staff-Jt-PC_Electric Rev Req Model (2009 GRC) Rebuttal 3" xfId="3681"/>
    <cellStyle name="_DEM-WP(C) Costs not in AURORA 2006GRC_Power Costs - Comparison bx Rbtl-Staff-Jt-PC_Electric Rev Req Model (2009 GRC) Rebuttal REmoval of New  WH Solar AdjustMI" xfId="765"/>
    <cellStyle name="_DEM-WP(C) Costs not in AURORA 2006GRC_Power Costs - Comparison bx Rbtl-Staff-Jt-PC_Electric Rev Req Model (2009 GRC) Rebuttal REmoval of New  WH Solar AdjustMI 2" xfId="3682"/>
    <cellStyle name="_DEM-WP(C) Costs not in AURORA 2006GRC_Power Costs - Comparison bx Rbtl-Staff-Jt-PC_Electric Rev Req Model (2009 GRC) Rebuttal REmoval of New  WH Solar AdjustMI 2 2" xfId="3683"/>
    <cellStyle name="_DEM-WP(C) Costs not in AURORA 2006GRC_Power Costs - Comparison bx Rbtl-Staff-Jt-PC_Electric Rev Req Model (2009 GRC) Rebuttal REmoval of New  WH Solar AdjustMI 3" xfId="3684"/>
    <cellStyle name="_DEM-WP(C) Costs not in AURORA 2006GRC_Power Costs - Comparison bx Rbtl-Staff-Jt-PC_Electric Rev Req Model (2009 GRC) Rebuttal REmoval of New  WH Solar AdjustMI_DEM-WP(C) ENERG10C--ctn Mid-C_042010 2010GRC" xfId="9037"/>
    <cellStyle name="_DEM-WP(C) Costs not in AURORA 2006GRC_Power Costs - Comparison bx Rbtl-Staff-Jt-PC_Electric Rev Req Model (2009 GRC) Revised 01-18-2010" xfId="766"/>
    <cellStyle name="_DEM-WP(C) Costs not in AURORA 2006GRC_Power Costs - Comparison bx Rbtl-Staff-Jt-PC_Electric Rev Req Model (2009 GRC) Revised 01-18-2010 2" xfId="3685"/>
    <cellStyle name="_DEM-WP(C) Costs not in AURORA 2006GRC_Power Costs - Comparison bx Rbtl-Staff-Jt-PC_Electric Rev Req Model (2009 GRC) Revised 01-18-2010 2 2" xfId="3686"/>
    <cellStyle name="_DEM-WP(C) Costs not in AURORA 2006GRC_Power Costs - Comparison bx Rbtl-Staff-Jt-PC_Electric Rev Req Model (2009 GRC) Revised 01-18-2010 3" xfId="3687"/>
    <cellStyle name="_DEM-WP(C) Costs not in AURORA 2006GRC_Power Costs - Comparison bx Rbtl-Staff-Jt-PC_Electric Rev Req Model (2009 GRC) Revised 01-18-2010_DEM-WP(C) ENERG10C--ctn Mid-C_042010 2010GRC" xfId="9038"/>
    <cellStyle name="_DEM-WP(C) Costs not in AURORA 2006GRC_Power Costs - Comparison bx Rbtl-Staff-Jt-PC_Final Order Electric EXHIBIT A-1" xfId="767"/>
    <cellStyle name="_DEM-WP(C) Costs not in AURORA 2006GRC_Power Costs - Comparison bx Rbtl-Staff-Jt-PC_Final Order Electric EXHIBIT A-1 2" xfId="3688"/>
    <cellStyle name="_DEM-WP(C) Costs not in AURORA 2006GRC_Power Costs - Comparison bx Rbtl-Staff-Jt-PC_Final Order Electric EXHIBIT A-1 2 2" xfId="3689"/>
    <cellStyle name="_DEM-WP(C) Costs not in AURORA 2006GRC_Power Costs - Comparison bx Rbtl-Staff-Jt-PC_Final Order Electric EXHIBIT A-1 3" xfId="3690"/>
    <cellStyle name="_DEM-WP(C) Costs not in AURORA 2006GRC_Production Adj 4.37" xfId="3691"/>
    <cellStyle name="_DEM-WP(C) Costs not in AURORA 2006GRC_Production Adj 4.37 2" xfId="3692"/>
    <cellStyle name="_DEM-WP(C) Costs not in AURORA 2006GRC_Production Adj 4.37 2 2" xfId="3693"/>
    <cellStyle name="_DEM-WP(C) Costs not in AURORA 2006GRC_Production Adj 4.37 3" xfId="3694"/>
    <cellStyle name="_DEM-WP(C) Costs not in AURORA 2006GRC_Purchased Power Adj 4.03" xfId="3695"/>
    <cellStyle name="_DEM-WP(C) Costs not in AURORA 2006GRC_Purchased Power Adj 4.03 2" xfId="3696"/>
    <cellStyle name="_DEM-WP(C) Costs not in AURORA 2006GRC_Purchased Power Adj 4.03 2 2" xfId="3697"/>
    <cellStyle name="_DEM-WP(C) Costs not in AURORA 2006GRC_Purchased Power Adj 4.03 3" xfId="3698"/>
    <cellStyle name="_DEM-WP(C) Costs not in AURORA 2006GRC_Rebuttal Power Costs" xfId="768"/>
    <cellStyle name="_DEM-WP(C) Costs not in AURORA 2006GRC_Rebuttal Power Costs 2" xfId="3699"/>
    <cellStyle name="_DEM-WP(C) Costs not in AURORA 2006GRC_Rebuttal Power Costs 2 2" xfId="3700"/>
    <cellStyle name="_DEM-WP(C) Costs not in AURORA 2006GRC_Rebuttal Power Costs 3" xfId="3701"/>
    <cellStyle name="_DEM-WP(C) Costs not in AURORA 2006GRC_Rebuttal Power Costs_Adj Bench DR 3 for Initial Briefs (Electric)" xfId="769"/>
    <cellStyle name="_DEM-WP(C) Costs not in AURORA 2006GRC_Rebuttal Power Costs_Adj Bench DR 3 for Initial Briefs (Electric) 2" xfId="3702"/>
    <cellStyle name="_DEM-WP(C) Costs not in AURORA 2006GRC_Rebuttal Power Costs_Adj Bench DR 3 for Initial Briefs (Electric) 2 2" xfId="3703"/>
    <cellStyle name="_DEM-WP(C) Costs not in AURORA 2006GRC_Rebuttal Power Costs_Adj Bench DR 3 for Initial Briefs (Electric) 3" xfId="3704"/>
    <cellStyle name="_DEM-WP(C) Costs not in AURORA 2006GRC_Rebuttal Power Costs_Adj Bench DR 3 for Initial Briefs (Electric)_DEM-WP(C) ENERG10C--ctn Mid-C_042010 2010GRC" xfId="9039"/>
    <cellStyle name="_DEM-WP(C) Costs not in AURORA 2006GRC_Rebuttal Power Costs_DEM-WP(C) ENERG10C--ctn Mid-C_042010 2010GRC" xfId="9040"/>
    <cellStyle name="_DEM-WP(C) Costs not in AURORA 2006GRC_Rebuttal Power Costs_Electric Rev Req Model (2009 GRC) Rebuttal" xfId="770"/>
    <cellStyle name="_DEM-WP(C) Costs not in AURORA 2006GRC_Rebuttal Power Costs_Electric Rev Req Model (2009 GRC) Rebuttal 2" xfId="3705"/>
    <cellStyle name="_DEM-WP(C) Costs not in AURORA 2006GRC_Rebuttal Power Costs_Electric Rev Req Model (2009 GRC) Rebuttal 2 2" xfId="3706"/>
    <cellStyle name="_DEM-WP(C) Costs not in AURORA 2006GRC_Rebuttal Power Costs_Electric Rev Req Model (2009 GRC) Rebuttal 3" xfId="3707"/>
    <cellStyle name="_DEM-WP(C) Costs not in AURORA 2006GRC_Rebuttal Power Costs_Electric Rev Req Model (2009 GRC) Rebuttal REmoval of New  WH Solar AdjustMI" xfId="771"/>
    <cellStyle name="_DEM-WP(C) Costs not in AURORA 2006GRC_Rebuttal Power Costs_Electric Rev Req Model (2009 GRC) Rebuttal REmoval of New  WH Solar AdjustMI 2" xfId="3708"/>
    <cellStyle name="_DEM-WP(C) Costs not in AURORA 2006GRC_Rebuttal Power Costs_Electric Rev Req Model (2009 GRC) Rebuttal REmoval of New  WH Solar AdjustMI 2 2" xfId="3709"/>
    <cellStyle name="_DEM-WP(C) Costs not in AURORA 2006GRC_Rebuttal Power Costs_Electric Rev Req Model (2009 GRC) Rebuttal REmoval of New  WH Solar AdjustMI 3" xfId="3710"/>
    <cellStyle name="_DEM-WP(C) Costs not in AURORA 2006GRC_Rebuttal Power Costs_Electric Rev Req Model (2009 GRC) Rebuttal REmoval of New  WH Solar AdjustMI_DEM-WP(C) ENERG10C--ctn Mid-C_042010 2010GRC" xfId="9041"/>
    <cellStyle name="_DEM-WP(C) Costs not in AURORA 2006GRC_Rebuttal Power Costs_Electric Rev Req Model (2009 GRC) Revised 01-18-2010" xfId="772"/>
    <cellStyle name="_DEM-WP(C) Costs not in AURORA 2006GRC_Rebuttal Power Costs_Electric Rev Req Model (2009 GRC) Revised 01-18-2010 2" xfId="3711"/>
    <cellStyle name="_DEM-WP(C) Costs not in AURORA 2006GRC_Rebuttal Power Costs_Electric Rev Req Model (2009 GRC) Revised 01-18-2010 2 2" xfId="3712"/>
    <cellStyle name="_DEM-WP(C) Costs not in AURORA 2006GRC_Rebuttal Power Costs_Electric Rev Req Model (2009 GRC) Revised 01-18-2010 3" xfId="3713"/>
    <cellStyle name="_DEM-WP(C) Costs not in AURORA 2006GRC_Rebuttal Power Costs_Electric Rev Req Model (2009 GRC) Revised 01-18-2010_DEM-WP(C) ENERG10C--ctn Mid-C_042010 2010GRC" xfId="9042"/>
    <cellStyle name="_DEM-WP(C) Costs not in AURORA 2006GRC_Rebuttal Power Costs_Final Order Electric EXHIBIT A-1" xfId="773"/>
    <cellStyle name="_DEM-WP(C) Costs not in AURORA 2006GRC_Rebuttal Power Costs_Final Order Electric EXHIBIT A-1 2" xfId="3714"/>
    <cellStyle name="_DEM-WP(C) Costs not in AURORA 2006GRC_Rebuttal Power Costs_Final Order Electric EXHIBIT A-1 2 2" xfId="3715"/>
    <cellStyle name="_DEM-WP(C) Costs not in AURORA 2006GRC_Rebuttal Power Costs_Final Order Electric EXHIBIT A-1 3" xfId="3716"/>
    <cellStyle name="_DEM-WP(C) Costs not in AURORA 2006GRC_ROR 5.02" xfId="3717"/>
    <cellStyle name="_DEM-WP(C) Costs not in AURORA 2006GRC_ROR 5.02 2" xfId="3718"/>
    <cellStyle name="_DEM-WP(C) Costs not in AURORA 2006GRC_ROR 5.02 2 2" xfId="3719"/>
    <cellStyle name="_DEM-WP(C) Costs not in AURORA 2006GRC_ROR 5.02 3" xfId="3720"/>
    <cellStyle name="_DEM-WP(C) Costs not in AURORA 2006GRC_Transmission Workbook for May BOD" xfId="3721"/>
    <cellStyle name="_DEM-WP(C) Costs not in AURORA 2006GRC_Transmission Workbook for May BOD 2" xfId="3722"/>
    <cellStyle name="_DEM-WP(C) Costs not in AURORA 2006GRC_Transmission Workbook for May BOD_DEM-WP(C) ENERG10C--ctn Mid-C_042010 2010GRC" xfId="9043"/>
    <cellStyle name="_DEM-WP(C) Costs not in AURORA 2006GRC_Wind Integration 10GRC" xfId="3723"/>
    <cellStyle name="_DEM-WP(C) Costs not in AURORA 2006GRC_Wind Integration 10GRC 2" xfId="3724"/>
    <cellStyle name="_DEM-WP(C) Costs not in AURORA 2006GRC_Wind Integration 10GRC_DEM-WP(C) ENERG10C--ctn Mid-C_042010 2010GRC" xfId="9044"/>
    <cellStyle name="_DEM-WP(C) Costs not in AURORA 2007GRC" xfId="26"/>
    <cellStyle name="_DEM-WP(C) Costs not in AURORA 2007GRC 2" xfId="3725"/>
    <cellStyle name="_DEM-WP(C) Costs not in AURORA 2007GRC 2 2" xfId="3726"/>
    <cellStyle name="_DEM-WP(C) Costs not in AURORA 2007GRC 3" xfId="3727"/>
    <cellStyle name="_DEM-WP(C) Costs not in AURORA 2007GRC Update" xfId="3728"/>
    <cellStyle name="_DEM-WP(C) Costs not in AURORA 2007GRC Update 2" xfId="3729"/>
    <cellStyle name="_DEM-WP(C) Costs not in AURORA 2007GRC Update_DEM-WP(C) ENERG10C--ctn Mid-C_042010 2010GRC" xfId="9045"/>
    <cellStyle name="_DEM-WP(C) Costs not in AURORA 2007GRC Update_NIM Summary" xfId="3730"/>
    <cellStyle name="_DEM-WP(C) Costs not in AURORA 2007GRC Update_NIM Summary 2" xfId="3731"/>
    <cellStyle name="_DEM-WP(C) Costs not in AURORA 2007GRC Update_NIM Summary_DEM-WP(C) ENERG10C--ctn Mid-C_042010 2010GRC" xfId="9046"/>
    <cellStyle name="_DEM-WP(C) Costs not in AURORA 2007GRC_16.37E Wild Horse Expansion DeferralRevwrkingfile SF" xfId="774"/>
    <cellStyle name="_DEM-WP(C) Costs not in AURORA 2007GRC_16.37E Wild Horse Expansion DeferralRevwrkingfile SF 2" xfId="3732"/>
    <cellStyle name="_DEM-WP(C) Costs not in AURORA 2007GRC_16.37E Wild Horse Expansion DeferralRevwrkingfile SF 2 2" xfId="3733"/>
    <cellStyle name="_DEM-WP(C) Costs not in AURORA 2007GRC_16.37E Wild Horse Expansion DeferralRevwrkingfile SF 3" xfId="3734"/>
    <cellStyle name="_DEM-WP(C) Costs not in AURORA 2007GRC_16.37E Wild Horse Expansion DeferralRevwrkingfile SF_DEM-WP(C) ENERG10C--ctn Mid-C_042010 2010GRC" xfId="9047"/>
    <cellStyle name="_DEM-WP(C) Costs not in AURORA 2007GRC_2009 GRC Compl Filing - Exhibit D" xfId="3735"/>
    <cellStyle name="_DEM-WP(C) Costs not in AURORA 2007GRC_2009 GRC Compl Filing - Exhibit D 2" xfId="3736"/>
    <cellStyle name="_DEM-WP(C) Costs not in AURORA 2007GRC_2009 GRC Compl Filing - Exhibit D_DEM-WP(C) ENERG10C--ctn Mid-C_042010 2010GRC" xfId="9048"/>
    <cellStyle name="_DEM-WP(C) Costs not in AURORA 2007GRC_Adj Bench DR 3 for Initial Briefs (Electric)" xfId="775"/>
    <cellStyle name="_DEM-WP(C) Costs not in AURORA 2007GRC_Adj Bench DR 3 for Initial Briefs (Electric) 2" xfId="3737"/>
    <cellStyle name="_DEM-WP(C) Costs not in AURORA 2007GRC_Adj Bench DR 3 for Initial Briefs (Electric) 2 2" xfId="3738"/>
    <cellStyle name="_DEM-WP(C) Costs not in AURORA 2007GRC_Adj Bench DR 3 for Initial Briefs (Electric) 3" xfId="3739"/>
    <cellStyle name="_DEM-WP(C) Costs not in AURORA 2007GRC_Adj Bench DR 3 for Initial Briefs (Electric)_DEM-WP(C) ENERG10C--ctn Mid-C_042010 2010GRC" xfId="9049"/>
    <cellStyle name="_DEM-WP(C) Costs not in AURORA 2007GRC_Book1" xfId="9050"/>
    <cellStyle name="_DEM-WP(C) Costs not in AURORA 2007GRC_Book2" xfId="776"/>
    <cellStyle name="_DEM-WP(C) Costs not in AURORA 2007GRC_Book2 2" xfId="3740"/>
    <cellStyle name="_DEM-WP(C) Costs not in AURORA 2007GRC_Book2 2 2" xfId="3741"/>
    <cellStyle name="_DEM-WP(C) Costs not in AURORA 2007GRC_Book2 3" xfId="3742"/>
    <cellStyle name="_DEM-WP(C) Costs not in AURORA 2007GRC_Book2_DEM-WP(C) ENERG10C--ctn Mid-C_042010 2010GRC" xfId="9051"/>
    <cellStyle name="_DEM-WP(C) Costs not in AURORA 2007GRC_Book4" xfId="777"/>
    <cellStyle name="_DEM-WP(C) Costs not in AURORA 2007GRC_Book4 2" xfId="3743"/>
    <cellStyle name="_DEM-WP(C) Costs not in AURORA 2007GRC_Book4 2 2" xfId="3744"/>
    <cellStyle name="_DEM-WP(C) Costs not in AURORA 2007GRC_Book4 3" xfId="3745"/>
    <cellStyle name="_DEM-WP(C) Costs not in AURORA 2007GRC_Book4_DEM-WP(C) ENERG10C--ctn Mid-C_042010 2010GRC" xfId="9052"/>
    <cellStyle name="_DEM-WP(C) Costs not in AURORA 2007GRC_DEM-WP(C) ENERG10C--ctn Mid-C_042010 2010GRC" xfId="9053"/>
    <cellStyle name="_DEM-WP(C) Costs not in AURORA 2007GRC_Electric Rev Req Model (2009 GRC) " xfId="778"/>
    <cellStyle name="_DEM-WP(C) Costs not in AURORA 2007GRC_Electric Rev Req Model (2009 GRC)  2" xfId="3746"/>
    <cellStyle name="_DEM-WP(C) Costs not in AURORA 2007GRC_Electric Rev Req Model (2009 GRC)  2 2" xfId="3747"/>
    <cellStyle name="_DEM-WP(C) Costs not in AURORA 2007GRC_Electric Rev Req Model (2009 GRC)  3" xfId="3748"/>
    <cellStyle name="_DEM-WP(C) Costs not in AURORA 2007GRC_Electric Rev Req Model (2009 GRC) _DEM-WP(C) ENERG10C--ctn Mid-C_042010 2010GRC" xfId="9054"/>
    <cellStyle name="_DEM-WP(C) Costs not in AURORA 2007GRC_Electric Rev Req Model (2009 GRC) Rebuttal" xfId="779"/>
    <cellStyle name="_DEM-WP(C) Costs not in AURORA 2007GRC_Electric Rev Req Model (2009 GRC) Rebuttal 2" xfId="3749"/>
    <cellStyle name="_DEM-WP(C) Costs not in AURORA 2007GRC_Electric Rev Req Model (2009 GRC) Rebuttal 2 2" xfId="3750"/>
    <cellStyle name="_DEM-WP(C) Costs not in AURORA 2007GRC_Electric Rev Req Model (2009 GRC) Rebuttal 3" xfId="3751"/>
    <cellStyle name="_DEM-WP(C) Costs not in AURORA 2007GRC_Electric Rev Req Model (2009 GRC) Rebuttal REmoval of New  WH Solar AdjustMI" xfId="780"/>
    <cellStyle name="_DEM-WP(C) Costs not in AURORA 2007GRC_Electric Rev Req Model (2009 GRC) Rebuttal REmoval of New  WH Solar AdjustMI 2" xfId="3752"/>
    <cellStyle name="_DEM-WP(C) Costs not in AURORA 2007GRC_Electric Rev Req Model (2009 GRC) Rebuttal REmoval of New  WH Solar AdjustMI 2 2" xfId="3753"/>
    <cellStyle name="_DEM-WP(C) Costs not in AURORA 2007GRC_Electric Rev Req Model (2009 GRC) Rebuttal REmoval of New  WH Solar AdjustMI 3" xfId="3754"/>
    <cellStyle name="_DEM-WP(C) Costs not in AURORA 2007GRC_Electric Rev Req Model (2009 GRC) Rebuttal REmoval of New  WH Solar AdjustMI_DEM-WP(C) ENERG10C--ctn Mid-C_042010 2010GRC" xfId="9055"/>
    <cellStyle name="_DEM-WP(C) Costs not in AURORA 2007GRC_Electric Rev Req Model (2009 GRC) Revised 01-18-2010" xfId="781"/>
    <cellStyle name="_DEM-WP(C) Costs not in AURORA 2007GRC_Electric Rev Req Model (2009 GRC) Revised 01-18-2010 2" xfId="3755"/>
    <cellStyle name="_DEM-WP(C) Costs not in AURORA 2007GRC_Electric Rev Req Model (2009 GRC) Revised 01-18-2010 2 2" xfId="3756"/>
    <cellStyle name="_DEM-WP(C) Costs not in AURORA 2007GRC_Electric Rev Req Model (2009 GRC) Revised 01-18-2010 3" xfId="3757"/>
    <cellStyle name="_DEM-WP(C) Costs not in AURORA 2007GRC_Electric Rev Req Model (2009 GRC) Revised 01-18-2010_DEM-WP(C) ENERG10C--ctn Mid-C_042010 2010GRC" xfId="9056"/>
    <cellStyle name="_DEM-WP(C) Costs not in AURORA 2007GRC_Electric Rev Req Model (2010 GRC)" xfId="9057"/>
    <cellStyle name="_DEM-WP(C) Costs not in AURORA 2007GRC_Electric Rev Req Model (2010 GRC) SF" xfId="9058"/>
    <cellStyle name="_DEM-WP(C) Costs not in AURORA 2007GRC_Final Order Electric" xfId="9059"/>
    <cellStyle name="_DEM-WP(C) Costs not in AURORA 2007GRC_Final Order Electric EXHIBIT A-1" xfId="782"/>
    <cellStyle name="_DEM-WP(C) Costs not in AURORA 2007GRC_Final Order Electric EXHIBIT A-1 2" xfId="3758"/>
    <cellStyle name="_DEM-WP(C) Costs not in AURORA 2007GRC_Final Order Electric EXHIBIT A-1 2 2" xfId="3759"/>
    <cellStyle name="_DEM-WP(C) Costs not in AURORA 2007GRC_Final Order Electric EXHIBIT A-1 3" xfId="3760"/>
    <cellStyle name="_DEM-WP(C) Costs not in AURORA 2007GRC_NIM Summary" xfId="3761"/>
    <cellStyle name="_DEM-WP(C) Costs not in AURORA 2007GRC_NIM Summary 2" xfId="3762"/>
    <cellStyle name="_DEM-WP(C) Costs not in AURORA 2007GRC_NIM Summary_DEM-WP(C) ENERG10C--ctn Mid-C_042010 2010GRC" xfId="9060"/>
    <cellStyle name="_DEM-WP(C) Costs not in AURORA 2007GRC_NIM+O&amp;M Monthly" xfId="9061"/>
    <cellStyle name="_DEM-WP(C) Costs not in AURORA 2007GRC_Power Costs - Comparison bx Rbtl-Staff-Jt-PC" xfId="783"/>
    <cellStyle name="_DEM-WP(C) Costs not in AURORA 2007GRC_Power Costs - Comparison bx Rbtl-Staff-Jt-PC 2" xfId="3763"/>
    <cellStyle name="_DEM-WP(C) Costs not in AURORA 2007GRC_Power Costs - Comparison bx Rbtl-Staff-Jt-PC 2 2" xfId="3764"/>
    <cellStyle name="_DEM-WP(C) Costs not in AURORA 2007GRC_Power Costs - Comparison bx Rbtl-Staff-Jt-PC 3" xfId="3765"/>
    <cellStyle name="_DEM-WP(C) Costs not in AURORA 2007GRC_Power Costs - Comparison bx Rbtl-Staff-Jt-PC_DEM-WP(C) ENERG10C--ctn Mid-C_042010 2010GRC" xfId="9062"/>
    <cellStyle name="_DEM-WP(C) Costs not in AURORA 2007GRC_Rebuttal Power Costs" xfId="784"/>
    <cellStyle name="_DEM-WP(C) Costs not in AURORA 2007GRC_Rebuttal Power Costs 2" xfId="3766"/>
    <cellStyle name="_DEM-WP(C) Costs not in AURORA 2007GRC_Rebuttal Power Costs 2 2" xfId="3767"/>
    <cellStyle name="_DEM-WP(C) Costs not in AURORA 2007GRC_Rebuttal Power Costs 3" xfId="3768"/>
    <cellStyle name="_DEM-WP(C) Costs not in AURORA 2007GRC_Rebuttal Power Costs_DEM-WP(C) ENERG10C--ctn Mid-C_042010 2010GRC" xfId="9063"/>
    <cellStyle name="_DEM-WP(C) Costs not in AURORA 2007GRC_TENASKA REGULATORY ASSET" xfId="785"/>
    <cellStyle name="_DEM-WP(C) Costs not in AURORA 2007GRC_TENASKA REGULATORY ASSET 2" xfId="3769"/>
    <cellStyle name="_DEM-WP(C) Costs not in AURORA 2007GRC_TENASKA REGULATORY ASSET 2 2" xfId="3770"/>
    <cellStyle name="_DEM-WP(C) Costs not in AURORA 2007GRC_TENASKA REGULATORY ASSET 3" xfId="3771"/>
    <cellStyle name="_DEM-WP(C) Costs not in AURORA 2007PCORC" xfId="3772"/>
    <cellStyle name="_DEM-WP(C) Costs not in AURORA 2007PCORC 2" xfId="3773"/>
    <cellStyle name="_DEM-WP(C) Costs not in AURORA 2007PCORC_Chelan PUD Power Costs (8-10)" xfId="9064"/>
    <cellStyle name="_DEM-WP(C) Costs not in AURORA 2007PCORC_DEM-WP(C) ENERG10C--ctn Mid-C_042010 2010GRC" xfId="9065"/>
    <cellStyle name="_DEM-WP(C) Costs not in AURORA 2007PCORC_NIM Summary" xfId="3774"/>
    <cellStyle name="_DEM-WP(C) Costs not in AURORA 2007PCORC_NIM Summary 2" xfId="3775"/>
    <cellStyle name="_DEM-WP(C) Costs not in AURORA 2007PCORC_NIM Summary_DEM-WP(C) ENERG10C--ctn Mid-C_042010 2010GRC" xfId="9066"/>
    <cellStyle name="_DEM-WP(C) Costs not in AURORA 2007PCORC-5.07Update" xfId="27"/>
    <cellStyle name="_DEM-WP(C) Costs not in AURORA 2007PCORC-5.07Update 2" xfId="3776"/>
    <cellStyle name="_DEM-WP(C) Costs not in AURORA 2007PCORC-5.07Update 2 2" xfId="3777"/>
    <cellStyle name="_DEM-WP(C) Costs not in AURORA 2007PCORC-5.07Update 3" xfId="3778"/>
    <cellStyle name="_DEM-WP(C) Costs not in AURORA 2007PCORC-5.07Update_16.37E Wild Horse Expansion DeferralRevwrkingfile SF" xfId="786"/>
    <cellStyle name="_DEM-WP(C) Costs not in AURORA 2007PCORC-5.07Update_16.37E Wild Horse Expansion DeferralRevwrkingfile SF 2" xfId="3779"/>
    <cellStyle name="_DEM-WP(C) Costs not in AURORA 2007PCORC-5.07Update_16.37E Wild Horse Expansion DeferralRevwrkingfile SF 2 2" xfId="3780"/>
    <cellStyle name="_DEM-WP(C) Costs not in AURORA 2007PCORC-5.07Update_16.37E Wild Horse Expansion DeferralRevwrkingfile SF 3" xfId="3781"/>
    <cellStyle name="_DEM-WP(C) Costs not in AURORA 2007PCORC-5.07Update_16.37E Wild Horse Expansion DeferralRevwrkingfile SF_DEM-WP(C) ENERG10C--ctn Mid-C_042010 2010GRC" xfId="9067"/>
    <cellStyle name="_DEM-WP(C) Costs not in AURORA 2007PCORC-5.07Update_2009 GRC Compl Filing - Exhibit D" xfId="3782"/>
    <cellStyle name="_DEM-WP(C) Costs not in AURORA 2007PCORC-5.07Update_2009 GRC Compl Filing - Exhibit D 2" xfId="3783"/>
    <cellStyle name="_DEM-WP(C) Costs not in AURORA 2007PCORC-5.07Update_2009 GRC Compl Filing - Exhibit D_DEM-WP(C) ENERG10C--ctn Mid-C_042010 2010GRC" xfId="9068"/>
    <cellStyle name="_DEM-WP(C) Costs not in AURORA 2007PCORC-5.07Update_Adj Bench DR 3 for Initial Briefs (Electric)" xfId="787"/>
    <cellStyle name="_DEM-WP(C) Costs not in AURORA 2007PCORC-5.07Update_Adj Bench DR 3 for Initial Briefs (Electric) 2" xfId="3784"/>
    <cellStyle name="_DEM-WP(C) Costs not in AURORA 2007PCORC-5.07Update_Adj Bench DR 3 for Initial Briefs (Electric) 2 2" xfId="3785"/>
    <cellStyle name="_DEM-WP(C) Costs not in AURORA 2007PCORC-5.07Update_Adj Bench DR 3 for Initial Briefs (Electric) 3" xfId="3786"/>
    <cellStyle name="_DEM-WP(C) Costs not in AURORA 2007PCORC-5.07Update_Adj Bench DR 3 for Initial Briefs (Electric)_DEM-WP(C) ENERG10C--ctn Mid-C_042010 2010GRC" xfId="9069"/>
    <cellStyle name="_DEM-WP(C) Costs not in AURORA 2007PCORC-5.07Update_Book1" xfId="9070"/>
    <cellStyle name="_DEM-WP(C) Costs not in AURORA 2007PCORC-5.07Update_Book2" xfId="788"/>
    <cellStyle name="_DEM-WP(C) Costs not in AURORA 2007PCORC-5.07Update_Book2 2" xfId="3787"/>
    <cellStyle name="_DEM-WP(C) Costs not in AURORA 2007PCORC-5.07Update_Book2 2 2" xfId="3788"/>
    <cellStyle name="_DEM-WP(C) Costs not in AURORA 2007PCORC-5.07Update_Book2 3" xfId="3789"/>
    <cellStyle name="_DEM-WP(C) Costs not in AURORA 2007PCORC-5.07Update_Book2_DEM-WP(C) ENERG10C--ctn Mid-C_042010 2010GRC" xfId="9071"/>
    <cellStyle name="_DEM-WP(C) Costs not in AURORA 2007PCORC-5.07Update_Book4" xfId="789"/>
    <cellStyle name="_DEM-WP(C) Costs not in AURORA 2007PCORC-5.07Update_Book4 2" xfId="3790"/>
    <cellStyle name="_DEM-WP(C) Costs not in AURORA 2007PCORC-5.07Update_Book4 2 2" xfId="3791"/>
    <cellStyle name="_DEM-WP(C) Costs not in AURORA 2007PCORC-5.07Update_Book4 3" xfId="3792"/>
    <cellStyle name="_DEM-WP(C) Costs not in AURORA 2007PCORC-5.07Update_Book4_DEM-WP(C) ENERG10C--ctn Mid-C_042010 2010GRC" xfId="9072"/>
    <cellStyle name="_DEM-WP(C) Costs not in AURORA 2007PCORC-5.07Update_Chelan PUD Power Costs (8-10)" xfId="9073"/>
    <cellStyle name="_DEM-WP(C) Costs not in AURORA 2007PCORC-5.07Update_Confidential Material" xfId="9074"/>
    <cellStyle name="_DEM-WP(C) Costs not in AURORA 2007PCORC-5.07Update_DEM-WP(C) Colstrip 12 Coal Cost Forecast 2010GRC" xfId="9075"/>
    <cellStyle name="_DEM-WP(C) Costs not in AURORA 2007PCORC-5.07Update_DEM-WP(C) ENERG10C--ctn Mid-C_042010 2010GRC" xfId="9076"/>
    <cellStyle name="_DEM-WP(C) Costs not in AURORA 2007PCORC-5.07Update_DEM-WP(C) Production O&amp;M 2009GRC Rebuttal" xfId="790"/>
    <cellStyle name="_DEM-WP(C) Costs not in AURORA 2007PCORC-5.07Update_DEM-WP(C) Production O&amp;M 2009GRC Rebuttal 2" xfId="3793"/>
    <cellStyle name="_DEM-WP(C) Costs not in AURORA 2007PCORC-5.07Update_DEM-WP(C) Production O&amp;M 2009GRC Rebuttal 2 2" xfId="3794"/>
    <cellStyle name="_DEM-WP(C) Costs not in AURORA 2007PCORC-5.07Update_DEM-WP(C) Production O&amp;M 2009GRC Rebuttal 3" xfId="3795"/>
    <cellStyle name="_DEM-WP(C) Costs not in AURORA 2007PCORC-5.07Update_DEM-WP(C) Production O&amp;M 2009GRC Rebuttal_Adj Bench DR 3 for Initial Briefs (Electric)" xfId="791"/>
    <cellStyle name="_DEM-WP(C) Costs not in AURORA 2007PCORC-5.07Update_DEM-WP(C) Production O&amp;M 2009GRC Rebuttal_Adj Bench DR 3 for Initial Briefs (Electric) 2" xfId="3796"/>
    <cellStyle name="_DEM-WP(C) Costs not in AURORA 2007PCORC-5.07Update_DEM-WP(C) Production O&amp;M 2009GRC Rebuttal_Adj Bench DR 3 for Initial Briefs (Electric) 2 2" xfId="3797"/>
    <cellStyle name="_DEM-WP(C) Costs not in AURORA 2007PCORC-5.07Update_DEM-WP(C) Production O&amp;M 2009GRC Rebuttal_Adj Bench DR 3 for Initial Briefs (Electric) 3" xfId="3798"/>
    <cellStyle name="_DEM-WP(C) Costs not in AURORA 2007PCORC-5.07Update_DEM-WP(C) Production O&amp;M 2009GRC Rebuttal_Adj Bench DR 3 for Initial Briefs (Electric)_DEM-WP(C) ENERG10C--ctn Mid-C_042010 2010GRC" xfId="9077"/>
    <cellStyle name="_DEM-WP(C) Costs not in AURORA 2007PCORC-5.07Update_DEM-WP(C) Production O&amp;M 2009GRC Rebuttal_Book2" xfId="792"/>
    <cellStyle name="_DEM-WP(C) Costs not in AURORA 2007PCORC-5.07Update_DEM-WP(C) Production O&amp;M 2009GRC Rebuttal_Book2 2" xfId="3799"/>
    <cellStyle name="_DEM-WP(C) Costs not in AURORA 2007PCORC-5.07Update_DEM-WP(C) Production O&amp;M 2009GRC Rebuttal_Book2 2 2" xfId="3800"/>
    <cellStyle name="_DEM-WP(C) Costs not in AURORA 2007PCORC-5.07Update_DEM-WP(C) Production O&amp;M 2009GRC Rebuttal_Book2 3" xfId="3801"/>
    <cellStyle name="_DEM-WP(C) Costs not in AURORA 2007PCORC-5.07Update_DEM-WP(C) Production O&amp;M 2009GRC Rebuttal_Book2_Adj Bench DR 3 for Initial Briefs (Electric)" xfId="793"/>
    <cellStyle name="_DEM-WP(C) Costs not in AURORA 2007PCORC-5.07Update_DEM-WP(C) Production O&amp;M 2009GRC Rebuttal_Book2_Adj Bench DR 3 for Initial Briefs (Electric) 2" xfId="3802"/>
    <cellStyle name="_DEM-WP(C) Costs not in AURORA 2007PCORC-5.07Update_DEM-WP(C) Production O&amp;M 2009GRC Rebuttal_Book2_Adj Bench DR 3 for Initial Briefs (Electric) 2 2" xfId="3803"/>
    <cellStyle name="_DEM-WP(C) Costs not in AURORA 2007PCORC-5.07Update_DEM-WP(C) Production O&amp;M 2009GRC Rebuttal_Book2_Adj Bench DR 3 for Initial Briefs (Electric) 3" xfId="3804"/>
    <cellStyle name="_DEM-WP(C) Costs not in AURORA 2007PCORC-5.07Update_DEM-WP(C) Production O&amp;M 2009GRC Rebuttal_Book2_Adj Bench DR 3 for Initial Briefs (Electric)_DEM-WP(C) ENERG10C--ctn Mid-C_042010 2010GRC" xfId="9078"/>
    <cellStyle name="_DEM-WP(C) Costs not in AURORA 2007PCORC-5.07Update_DEM-WP(C) Production O&amp;M 2009GRC Rebuttal_Book2_DEM-WP(C) ENERG10C--ctn Mid-C_042010 2010GRC" xfId="9079"/>
    <cellStyle name="_DEM-WP(C) Costs not in AURORA 2007PCORC-5.07Update_DEM-WP(C) Production O&amp;M 2009GRC Rebuttal_Book2_Electric Rev Req Model (2009 GRC) Rebuttal" xfId="794"/>
    <cellStyle name="_DEM-WP(C) Costs not in AURORA 2007PCORC-5.07Update_DEM-WP(C) Production O&amp;M 2009GRC Rebuttal_Book2_Electric Rev Req Model (2009 GRC) Rebuttal 2" xfId="3805"/>
    <cellStyle name="_DEM-WP(C) Costs not in AURORA 2007PCORC-5.07Update_DEM-WP(C) Production O&amp;M 2009GRC Rebuttal_Book2_Electric Rev Req Model (2009 GRC) Rebuttal 2 2" xfId="3806"/>
    <cellStyle name="_DEM-WP(C) Costs not in AURORA 2007PCORC-5.07Update_DEM-WP(C) Production O&amp;M 2009GRC Rebuttal_Book2_Electric Rev Req Model (2009 GRC) Rebuttal 3" xfId="3807"/>
    <cellStyle name="_DEM-WP(C) Costs not in AURORA 2007PCORC-5.07Update_DEM-WP(C) Production O&amp;M 2009GRC Rebuttal_Book2_Electric Rev Req Model (2009 GRC) Rebuttal REmoval of New  WH Solar AdjustMI" xfId="795"/>
    <cellStyle name="_DEM-WP(C) Costs not in AURORA 2007PCORC-5.07Update_DEM-WP(C) Production O&amp;M 2009GRC Rebuttal_Book2_Electric Rev Req Model (2009 GRC) Rebuttal REmoval of New  WH Solar AdjustMI 2" xfId="3808"/>
    <cellStyle name="_DEM-WP(C) Costs not in AURORA 2007PCORC-5.07Update_DEM-WP(C) Production O&amp;M 2009GRC Rebuttal_Book2_Electric Rev Req Model (2009 GRC) Rebuttal REmoval of New  WH Solar AdjustMI 2 2" xfId="3809"/>
    <cellStyle name="_DEM-WP(C) Costs not in AURORA 2007PCORC-5.07Update_DEM-WP(C) Production O&amp;M 2009GRC Rebuttal_Book2_Electric Rev Req Model (2009 GRC) Rebuttal REmoval of New  WH Solar AdjustMI 3" xfId="3810"/>
    <cellStyle name="_DEM-WP(C) Costs not in AURORA 2007PCORC-5.07Update_DEM-WP(C) Production O&amp;M 2009GRC Rebuttal_Book2_Electric Rev Req Model (2009 GRC) Rebuttal REmoval of New  WH Solar AdjustMI_DEM-WP(C) ENERG10C--ctn Mid-C_042010 2010GRC" xfId="9080"/>
    <cellStyle name="_DEM-WP(C) Costs not in AURORA 2007PCORC-5.07Update_DEM-WP(C) Production O&amp;M 2009GRC Rebuttal_Book2_Electric Rev Req Model (2009 GRC) Revised 01-18-2010" xfId="796"/>
    <cellStyle name="_DEM-WP(C) Costs not in AURORA 2007PCORC-5.07Update_DEM-WP(C) Production O&amp;M 2009GRC Rebuttal_Book2_Electric Rev Req Model (2009 GRC) Revised 01-18-2010 2" xfId="3811"/>
    <cellStyle name="_DEM-WP(C) Costs not in AURORA 2007PCORC-5.07Update_DEM-WP(C) Production O&amp;M 2009GRC Rebuttal_Book2_Electric Rev Req Model (2009 GRC) Revised 01-18-2010 2 2" xfId="3812"/>
    <cellStyle name="_DEM-WP(C) Costs not in AURORA 2007PCORC-5.07Update_DEM-WP(C) Production O&amp;M 2009GRC Rebuttal_Book2_Electric Rev Req Model (2009 GRC) Revised 01-18-2010 3" xfId="3813"/>
    <cellStyle name="_DEM-WP(C) Costs not in AURORA 2007PCORC-5.07Update_DEM-WP(C) Production O&amp;M 2009GRC Rebuttal_Book2_Electric Rev Req Model (2009 GRC) Revised 01-18-2010_DEM-WP(C) ENERG10C--ctn Mid-C_042010 2010GRC" xfId="9081"/>
    <cellStyle name="_DEM-WP(C) Costs not in AURORA 2007PCORC-5.07Update_DEM-WP(C) Production O&amp;M 2009GRC Rebuttal_Book2_Final Order Electric EXHIBIT A-1" xfId="797"/>
    <cellStyle name="_DEM-WP(C) Costs not in AURORA 2007PCORC-5.07Update_DEM-WP(C) Production O&amp;M 2009GRC Rebuttal_Book2_Final Order Electric EXHIBIT A-1 2" xfId="3814"/>
    <cellStyle name="_DEM-WP(C) Costs not in AURORA 2007PCORC-5.07Update_DEM-WP(C) Production O&amp;M 2009GRC Rebuttal_Book2_Final Order Electric EXHIBIT A-1 2 2" xfId="3815"/>
    <cellStyle name="_DEM-WP(C) Costs not in AURORA 2007PCORC-5.07Update_DEM-WP(C) Production O&amp;M 2009GRC Rebuttal_Book2_Final Order Electric EXHIBIT A-1 3" xfId="3816"/>
    <cellStyle name="_DEM-WP(C) Costs not in AURORA 2007PCORC-5.07Update_DEM-WP(C) Production O&amp;M 2009GRC Rebuttal_DEM-WP(C) ENERG10C--ctn Mid-C_042010 2010GRC" xfId="9082"/>
    <cellStyle name="_DEM-WP(C) Costs not in AURORA 2007PCORC-5.07Update_DEM-WP(C) Production O&amp;M 2009GRC Rebuttal_Electric Rev Req Model (2009 GRC) Rebuttal" xfId="798"/>
    <cellStyle name="_DEM-WP(C) Costs not in AURORA 2007PCORC-5.07Update_DEM-WP(C) Production O&amp;M 2009GRC Rebuttal_Electric Rev Req Model (2009 GRC) Rebuttal 2" xfId="3817"/>
    <cellStyle name="_DEM-WP(C) Costs not in AURORA 2007PCORC-5.07Update_DEM-WP(C) Production O&amp;M 2009GRC Rebuttal_Electric Rev Req Model (2009 GRC) Rebuttal 2 2" xfId="3818"/>
    <cellStyle name="_DEM-WP(C) Costs not in AURORA 2007PCORC-5.07Update_DEM-WP(C) Production O&amp;M 2009GRC Rebuttal_Electric Rev Req Model (2009 GRC) Rebuttal 3" xfId="3819"/>
    <cellStyle name="_DEM-WP(C) Costs not in AURORA 2007PCORC-5.07Update_DEM-WP(C) Production O&amp;M 2009GRC Rebuttal_Electric Rev Req Model (2009 GRC) Rebuttal REmoval of New  WH Solar AdjustMI" xfId="799"/>
    <cellStyle name="_DEM-WP(C) Costs not in AURORA 2007PCORC-5.07Update_DEM-WP(C) Production O&amp;M 2009GRC Rebuttal_Electric Rev Req Model (2009 GRC) Rebuttal REmoval of New  WH Solar AdjustMI 2" xfId="3820"/>
    <cellStyle name="_DEM-WP(C) Costs not in AURORA 2007PCORC-5.07Update_DEM-WP(C) Production O&amp;M 2009GRC Rebuttal_Electric Rev Req Model (2009 GRC) Rebuttal REmoval of New  WH Solar AdjustMI 2 2" xfId="3821"/>
    <cellStyle name="_DEM-WP(C) Costs not in AURORA 2007PCORC-5.07Update_DEM-WP(C) Production O&amp;M 2009GRC Rebuttal_Electric Rev Req Model (2009 GRC) Rebuttal REmoval of New  WH Solar AdjustMI 3" xfId="3822"/>
    <cellStyle name="_DEM-WP(C) Costs not in AURORA 2007PCORC-5.07Update_DEM-WP(C) Production O&amp;M 2009GRC Rebuttal_Electric Rev Req Model (2009 GRC) Rebuttal REmoval of New  WH Solar AdjustMI_DEM-WP(C) ENERG10C--ctn Mid-C_042010 2010GRC" xfId="9083"/>
    <cellStyle name="_DEM-WP(C) Costs not in AURORA 2007PCORC-5.07Update_DEM-WP(C) Production O&amp;M 2009GRC Rebuttal_Electric Rev Req Model (2009 GRC) Revised 01-18-2010" xfId="800"/>
    <cellStyle name="_DEM-WP(C) Costs not in AURORA 2007PCORC-5.07Update_DEM-WP(C) Production O&amp;M 2009GRC Rebuttal_Electric Rev Req Model (2009 GRC) Revised 01-18-2010 2" xfId="3823"/>
    <cellStyle name="_DEM-WP(C) Costs not in AURORA 2007PCORC-5.07Update_DEM-WP(C) Production O&amp;M 2009GRC Rebuttal_Electric Rev Req Model (2009 GRC) Revised 01-18-2010 2 2" xfId="3824"/>
    <cellStyle name="_DEM-WP(C) Costs not in AURORA 2007PCORC-5.07Update_DEM-WP(C) Production O&amp;M 2009GRC Rebuttal_Electric Rev Req Model (2009 GRC) Revised 01-18-2010 3" xfId="3825"/>
    <cellStyle name="_DEM-WP(C) Costs not in AURORA 2007PCORC-5.07Update_DEM-WP(C) Production O&amp;M 2009GRC Rebuttal_Electric Rev Req Model (2009 GRC) Revised 01-18-2010_DEM-WP(C) ENERG10C--ctn Mid-C_042010 2010GRC" xfId="9084"/>
    <cellStyle name="_DEM-WP(C) Costs not in AURORA 2007PCORC-5.07Update_DEM-WP(C) Production O&amp;M 2009GRC Rebuttal_Final Order Electric EXHIBIT A-1" xfId="801"/>
    <cellStyle name="_DEM-WP(C) Costs not in AURORA 2007PCORC-5.07Update_DEM-WP(C) Production O&amp;M 2009GRC Rebuttal_Final Order Electric EXHIBIT A-1 2" xfId="3826"/>
    <cellStyle name="_DEM-WP(C) Costs not in AURORA 2007PCORC-5.07Update_DEM-WP(C) Production O&amp;M 2009GRC Rebuttal_Final Order Electric EXHIBIT A-1 2 2" xfId="3827"/>
    <cellStyle name="_DEM-WP(C) Costs not in AURORA 2007PCORC-5.07Update_DEM-WP(C) Production O&amp;M 2009GRC Rebuttal_Final Order Electric EXHIBIT A-1 3" xfId="3828"/>
    <cellStyle name="_DEM-WP(C) Costs not in AURORA 2007PCORC-5.07Update_DEM-WP(C) Production O&amp;M 2009GRC Rebuttal_Rebuttal Power Costs" xfId="802"/>
    <cellStyle name="_DEM-WP(C) Costs not in AURORA 2007PCORC-5.07Update_DEM-WP(C) Production O&amp;M 2009GRC Rebuttal_Rebuttal Power Costs 2" xfId="3829"/>
    <cellStyle name="_DEM-WP(C) Costs not in AURORA 2007PCORC-5.07Update_DEM-WP(C) Production O&amp;M 2009GRC Rebuttal_Rebuttal Power Costs 2 2" xfId="3830"/>
    <cellStyle name="_DEM-WP(C) Costs not in AURORA 2007PCORC-5.07Update_DEM-WP(C) Production O&amp;M 2009GRC Rebuttal_Rebuttal Power Costs 3" xfId="3831"/>
    <cellStyle name="_DEM-WP(C) Costs not in AURORA 2007PCORC-5.07Update_DEM-WP(C) Production O&amp;M 2009GRC Rebuttal_Rebuttal Power Costs_Adj Bench DR 3 for Initial Briefs (Electric)" xfId="803"/>
    <cellStyle name="_DEM-WP(C) Costs not in AURORA 2007PCORC-5.07Update_DEM-WP(C) Production O&amp;M 2009GRC Rebuttal_Rebuttal Power Costs_Adj Bench DR 3 for Initial Briefs (Electric) 2" xfId="3832"/>
    <cellStyle name="_DEM-WP(C) Costs not in AURORA 2007PCORC-5.07Update_DEM-WP(C) Production O&amp;M 2009GRC Rebuttal_Rebuttal Power Costs_Adj Bench DR 3 for Initial Briefs (Electric) 2 2" xfId="3833"/>
    <cellStyle name="_DEM-WP(C) Costs not in AURORA 2007PCORC-5.07Update_DEM-WP(C) Production O&amp;M 2009GRC Rebuttal_Rebuttal Power Costs_Adj Bench DR 3 for Initial Briefs (Electric) 3" xfId="3834"/>
    <cellStyle name="_DEM-WP(C) Costs not in AURORA 2007PCORC-5.07Update_DEM-WP(C) Production O&amp;M 2009GRC Rebuttal_Rebuttal Power Costs_Adj Bench DR 3 for Initial Briefs (Electric)_DEM-WP(C) ENERG10C--ctn Mid-C_042010 2010GRC" xfId="9085"/>
    <cellStyle name="_DEM-WP(C) Costs not in AURORA 2007PCORC-5.07Update_DEM-WP(C) Production O&amp;M 2009GRC Rebuttal_Rebuttal Power Costs_DEM-WP(C) ENERG10C--ctn Mid-C_042010 2010GRC" xfId="9086"/>
    <cellStyle name="_DEM-WP(C) Costs not in AURORA 2007PCORC-5.07Update_DEM-WP(C) Production O&amp;M 2009GRC Rebuttal_Rebuttal Power Costs_Electric Rev Req Model (2009 GRC) Rebuttal" xfId="804"/>
    <cellStyle name="_DEM-WP(C) Costs not in AURORA 2007PCORC-5.07Update_DEM-WP(C) Production O&amp;M 2009GRC Rebuttal_Rebuttal Power Costs_Electric Rev Req Model (2009 GRC) Rebuttal 2" xfId="3835"/>
    <cellStyle name="_DEM-WP(C) Costs not in AURORA 2007PCORC-5.07Update_DEM-WP(C) Production O&amp;M 2009GRC Rebuttal_Rebuttal Power Costs_Electric Rev Req Model (2009 GRC) Rebuttal 2 2" xfId="3836"/>
    <cellStyle name="_DEM-WP(C) Costs not in AURORA 2007PCORC-5.07Update_DEM-WP(C) Production O&amp;M 2009GRC Rebuttal_Rebuttal Power Costs_Electric Rev Req Model (2009 GRC) Rebuttal 3" xfId="3837"/>
    <cellStyle name="_DEM-WP(C) Costs not in AURORA 2007PCORC-5.07Update_DEM-WP(C) Production O&amp;M 2009GRC Rebuttal_Rebuttal Power Costs_Electric Rev Req Model (2009 GRC) Rebuttal REmoval of New  WH Solar AdjustMI" xfId="805"/>
    <cellStyle name="_DEM-WP(C) Costs not in AURORA 2007PCORC-5.07Update_DEM-WP(C) Production O&amp;M 2009GRC Rebuttal_Rebuttal Power Costs_Electric Rev Req Model (2009 GRC) Rebuttal REmoval of New  WH Solar AdjustMI 2" xfId="3838"/>
    <cellStyle name="_DEM-WP(C) Costs not in AURORA 2007PCORC-5.07Update_DEM-WP(C) Production O&amp;M 2009GRC Rebuttal_Rebuttal Power Costs_Electric Rev Req Model (2009 GRC) Rebuttal REmoval of New  WH Solar AdjustMI 2 2" xfId="3839"/>
    <cellStyle name="_DEM-WP(C) Costs not in AURORA 2007PCORC-5.07Update_DEM-WP(C) Production O&amp;M 2009GRC Rebuttal_Rebuttal Power Costs_Electric Rev Req Model (2009 GRC) Rebuttal REmoval of New  WH Solar AdjustMI 3" xfId="3840"/>
    <cellStyle name="_DEM-WP(C) Costs not in AURORA 2007PCORC-5.07Update_DEM-WP(C) Production O&amp;M 2009GRC Rebuttal_Rebuttal Power Costs_Electric Rev Req Model (2009 GRC) Rebuttal REmoval of New  WH Solar AdjustMI_DEM-WP(C) ENERG10C--ctn Mid-C_042010 2010GRC" xfId="9087"/>
    <cellStyle name="_DEM-WP(C) Costs not in AURORA 2007PCORC-5.07Update_DEM-WP(C) Production O&amp;M 2009GRC Rebuttal_Rebuttal Power Costs_Electric Rev Req Model (2009 GRC) Revised 01-18-2010" xfId="806"/>
    <cellStyle name="_DEM-WP(C) Costs not in AURORA 2007PCORC-5.07Update_DEM-WP(C) Production O&amp;M 2009GRC Rebuttal_Rebuttal Power Costs_Electric Rev Req Model (2009 GRC) Revised 01-18-2010 2" xfId="3841"/>
    <cellStyle name="_DEM-WP(C) Costs not in AURORA 2007PCORC-5.07Update_DEM-WP(C) Production O&amp;M 2009GRC Rebuttal_Rebuttal Power Costs_Electric Rev Req Model (2009 GRC) Revised 01-18-2010 2 2" xfId="3842"/>
    <cellStyle name="_DEM-WP(C) Costs not in AURORA 2007PCORC-5.07Update_DEM-WP(C) Production O&amp;M 2009GRC Rebuttal_Rebuttal Power Costs_Electric Rev Req Model (2009 GRC) Revised 01-18-2010 3" xfId="3843"/>
    <cellStyle name="_DEM-WP(C) Costs not in AURORA 2007PCORC-5.07Update_DEM-WP(C) Production O&amp;M 2009GRC Rebuttal_Rebuttal Power Costs_Electric Rev Req Model (2009 GRC) Revised 01-18-2010_DEM-WP(C) ENERG10C--ctn Mid-C_042010 2010GRC" xfId="9088"/>
    <cellStyle name="_DEM-WP(C) Costs not in AURORA 2007PCORC-5.07Update_DEM-WP(C) Production O&amp;M 2009GRC Rebuttal_Rebuttal Power Costs_Final Order Electric EXHIBIT A-1" xfId="807"/>
    <cellStyle name="_DEM-WP(C) Costs not in AURORA 2007PCORC-5.07Update_DEM-WP(C) Production O&amp;M 2009GRC Rebuttal_Rebuttal Power Costs_Final Order Electric EXHIBIT A-1 2" xfId="3844"/>
    <cellStyle name="_DEM-WP(C) Costs not in AURORA 2007PCORC-5.07Update_DEM-WP(C) Production O&amp;M 2009GRC Rebuttal_Rebuttal Power Costs_Final Order Electric EXHIBIT A-1 2 2" xfId="3845"/>
    <cellStyle name="_DEM-WP(C) Costs not in AURORA 2007PCORC-5.07Update_DEM-WP(C) Production O&amp;M 2009GRC Rebuttal_Rebuttal Power Costs_Final Order Electric EXHIBIT A-1 3" xfId="3846"/>
    <cellStyle name="_DEM-WP(C) Costs not in AURORA 2007PCORC-5.07Update_DEM-WP(C) Production O&amp;M 2010GRC As-Filed" xfId="9089"/>
    <cellStyle name="_DEM-WP(C) Costs not in AURORA 2007PCORC-5.07Update_DEM-WP(C) Production O&amp;M 2010GRC As-Filed 2" xfId="9090"/>
    <cellStyle name="_DEM-WP(C) Costs not in AURORA 2007PCORC-5.07Update_DEM-WP(C) Production O&amp;M 2010GRC As-Filed 3" xfId="9091"/>
    <cellStyle name="_DEM-WP(C) Costs not in AURORA 2007PCORC-5.07Update_Electric Rev Req Model (2009 GRC) " xfId="808"/>
    <cellStyle name="_DEM-WP(C) Costs not in AURORA 2007PCORC-5.07Update_Electric Rev Req Model (2009 GRC)  2" xfId="3847"/>
    <cellStyle name="_DEM-WP(C) Costs not in AURORA 2007PCORC-5.07Update_Electric Rev Req Model (2009 GRC)  2 2" xfId="3848"/>
    <cellStyle name="_DEM-WP(C) Costs not in AURORA 2007PCORC-5.07Update_Electric Rev Req Model (2009 GRC)  3" xfId="3849"/>
    <cellStyle name="_DEM-WP(C) Costs not in AURORA 2007PCORC-5.07Update_Electric Rev Req Model (2009 GRC) _DEM-WP(C) ENERG10C--ctn Mid-C_042010 2010GRC" xfId="9092"/>
    <cellStyle name="_DEM-WP(C) Costs not in AURORA 2007PCORC-5.07Update_Electric Rev Req Model (2009 GRC) Rebuttal" xfId="809"/>
    <cellStyle name="_DEM-WP(C) Costs not in AURORA 2007PCORC-5.07Update_Electric Rev Req Model (2009 GRC) Rebuttal 2" xfId="3850"/>
    <cellStyle name="_DEM-WP(C) Costs not in AURORA 2007PCORC-5.07Update_Electric Rev Req Model (2009 GRC) Rebuttal 2 2" xfId="3851"/>
    <cellStyle name="_DEM-WP(C) Costs not in AURORA 2007PCORC-5.07Update_Electric Rev Req Model (2009 GRC) Rebuttal 3" xfId="3852"/>
    <cellStyle name="_DEM-WP(C) Costs not in AURORA 2007PCORC-5.07Update_Electric Rev Req Model (2009 GRC) Rebuttal REmoval of New  WH Solar AdjustMI" xfId="810"/>
    <cellStyle name="_DEM-WP(C) Costs not in AURORA 2007PCORC-5.07Update_Electric Rev Req Model (2009 GRC) Rebuttal REmoval of New  WH Solar AdjustMI 2" xfId="3853"/>
    <cellStyle name="_DEM-WP(C) Costs not in AURORA 2007PCORC-5.07Update_Electric Rev Req Model (2009 GRC) Rebuttal REmoval of New  WH Solar AdjustMI 2 2" xfId="3854"/>
    <cellStyle name="_DEM-WP(C) Costs not in AURORA 2007PCORC-5.07Update_Electric Rev Req Model (2009 GRC) Rebuttal REmoval of New  WH Solar AdjustMI 3" xfId="3855"/>
    <cellStyle name="_DEM-WP(C) Costs not in AURORA 2007PCORC-5.07Update_Electric Rev Req Model (2009 GRC) Rebuttal REmoval of New  WH Solar AdjustMI_DEM-WP(C) ENERG10C--ctn Mid-C_042010 2010GRC" xfId="9093"/>
    <cellStyle name="_DEM-WP(C) Costs not in AURORA 2007PCORC-5.07Update_Electric Rev Req Model (2009 GRC) Revised 01-18-2010" xfId="811"/>
    <cellStyle name="_DEM-WP(C) Costs not in AURORA 2007PCORC-5.07Update_Electric Rev Req Model (2009 GRC) Revised 01-18-2010 2" xfId="3856"/>
    <cellStyle name="_DEM-WP(C) Costs not in AURORA 2007PCORC-5.07Update_Electric Rev Req Model (2009 GRC) Revised 01-18-2010 2 2" xfId="3857"/>
    <cellStyle name="_DEM-WP(C) Costs not in AURORA 2007PCORC-5.07Update_Electric Rev Req Model (2009 GRC) Revised 01-18-2010 3" xfId="3858"/>
    <cellStyle name="_DEM-WP(C) Costs not in AURORA 2007PCORC-5.07Update_Electric Rev Req Model (2009 GRC) Revised 01-18-2010_DEM-WP(C) ENERG10C--ctn Mid-C_042010 2010GRC" xfId="9094"/>
    <cellStyle name="_DEM-WP(C) Costs not in AURORA 2007PCORC-5.07Update_Electric Rev Req Model (2010 GRC)" xfId="9095"/>
    <cellStyle name="_DEM-WP(C) Costs not in AURORA 2007PCORC-5.07Update_Electric Rev Req Model (2010 GRC) SF" xfId="9096"/>
    <cellStyle name="_DEM-WP(C) Costs not in AURORA 2007PCORC-5.07Update_Final Order Electric" xfId="9097"/>
    <cellStyle name="_DEM-WP(C) Costs not in AURORA 2007PCORC-5.07Update_Final Order Electric EXHIBIT A-1" xfId="812"/>
    <cellStyle name="_DEM-WP(C) Costs not in AURORA 2007PCORC-5.07Update_Final Order Electric EXHIBIT A-1 2" xfId="3859"/>
    <cellStyle name="_DEM-WP(C) Costs not in AURORA 2007PCORC-5.07Update_Final Order Electric EXHIBIT A-1 2 2" xfId="3860"/>
    <cellStyle name="_DEM-WP(C) Costs not in AURORA 2007PCORC-5.07Update_Final Order Electric EXHIBIT A-1 3" xfId="3861"/>
    <cellStyle name="_DEM-WP(C) Costs not in AURORA 2007PCORC-5.07Update_NIM Summary" xfId="3862"/>
    <cellStyle name="_DEM-WP(C) Costs not in AURORA 2007PCORC-5.07Update_NIM Summary 09GRC" xfId="3863"/>
    <cellStyle name="_DEM-WP(C) Costs not in AURORA 2007PCORC-5.07Update_NIM Summary 09GRC 2" xfId="3864"/>
    <cellStyle name="_DEM-WP(C) Costs not in AURORA 2007PCORC-5.07Update_NIM Summary 09GRC_DEM-WP(C) ENERG10C--ctn Mid-C_042010 2010GRC" xfId="9098"/>
    <cellStyle name="_DEM-WP(C) Costs not in AURORA 2007PCORC-5.07Update_NIM Summary 09GRC_NIM Summary" xfId="3865"/>
    <cellStyle name="_DEM-WP(C) Costs not in AURORA 2007PCORC-5.07Update_NIM Summary 09GRC_NIM Summary 2" xfId="3866"/>
    <cellStyle name="_DEM-WP(C) Costs not in AURORA 2007PCORC-5.07Update_NIM Summary 09GRC_NIM Summary_DEM-WP(C) ENERG10C--ctn Mid-C_042010 2010GRC" xfId="9099"/>
    <cellStyle name="_DEM-WP(C) Costs not in AURORA 2007PCORC-5.07Update_NIM Summary 2" xfId="3867"/>
    <cellStyle name="_DEM-WP(C) Costs not in AURORA 2007PCORC-5.07Update_NIM Summary 3" xfId="3868"/>
    <cellStyle name="_DEM-WP(C) Costs not in AURORA 2007PCORC-5.07Update_NIM Summary 4" xfId="3869"/>
    <cellStyle name="_DEM-WP(C) Costs not in AURORA 2007PCORC-5.07Update_NIM Summary 5" xfId="3870"/>
    <cellStyle name="_DEM-WP(C) Costs not in AURORA 2007PCORC-5.07Update_NIM Summary 6" xfId="3871"/>
    <cellStyle name="_DEM-WP(C) Costs not in AURORA 2007PCORC-5.07Update_NIM Summary 7" xfId="3872"/>
    <cellStyle name="_DEM-WP(C) Costs not in AURORA 2007PCORC-5.07Update_NIM Summary 8" xfId="3873"/>
    <cellStyle name="_DEM-WP(C) Costs not in AURORA 2007PCORC-5.07Update_NIM Summary 9" xfId="3874"/>
    <cellStyle name="_DEM-WP(C) Costs not in AURORA 2007PCORC-5.07Update_NIM Summary_DEM-WP(C) ENERG10C--ctn Mid-C_042010 2010GRC" xfId="9100"/>
    <cellStyle name="_DEM-WP(C) Costs not in AURORA 2007PCORC-5.07Update_NIM+O&amp;M Monthly" xfId="9101"/>
    <cellStyle name="_DEM-WP(C) Costs not in AURORA 2007PCORC-5.07Update_Power Costs - Comparison bx Rbtl-Staff-Jt-PC" xfId="813"/>
    <cellStyle name="_DEM-WP(C) Costs not in AURORA 2007PCORC-5.07Update_Power Costs - Comparison bx Rbtl-Staff-Jt-PC 2" xfId="3875"/>
    <cellStyle name="_DEM-WP(C) Costs not in AURORA 2007PCORC-5.07Update_Power Costs - Comparison bx Rbtl-Staff-Jt-PC 2 2" xfId="3876"/>
    <cellStyle name="_DEM-WP(C) Costs not in AURORA 2007PCORC-5.07Update_Power Costs - Comparison bx Rbtl-Staff-Jt-PC 3" xfId="3877"/>
    <cellStyle name="_DEM-WP(C) Costs not in AURORA 2007PCORC-5.07Update_Power Costs - Comparison bx Rbtl-Staff-Jt-PC_DEM-WP(C) ENERG10C--ctn Mid-C_042010 2010GRC" xfId="9102"/>
    <cellStyle name="_DEM-WP(C) Costs not in AURORA 2007PCORC-5.07Update_Rebuttal Power Costs" xfId="814"/>
    <cellStyle name="_DEM-WP(C) Costs not in AURORA 2007PCORC-5.07Update_Rebuttal Power Costs 2" xfId="3878"/>
    <cellStyle name="_DEM-WP(C) Costs not in AURORA 2007PCORC-5.07Update_Rebuttal Power Costs 2 2" xfId="3879"/>
    <cellStyle name="_DEM-WP(C) Costs not in AURORA 2007PCORC-5.07Update_Rebuttal Power Costs 3" xfId="3880"/>
    <cellStyle name="_DEM-WP(C) Costs not in AURORA 2007PCORC-5.07Update_Rebuttal Power Costs_DEM-WP(C) ENERG10C--ctn Mid-C_042010 2010GRC" xfId="9103"/>
    <cellStyle name="_DEM-WP(C) Costs not in AURORA 2007PCORC-5.07Update_TENASKA REGULATORY ASSET" xfId="815"/>
    <cellStyle name="_DEM-WP(C) Costs not in AURORA 2007PCORC-5.07Update_TENASKA REGULATORY ASSET 2" xfId="3881"/>
    <cellStyle name="_DEM-WP(C) Costs not in AURORA 2007PCORC-5.07Update_TENASKA REGULATORY ASSET 2 2" xfId="3882"/>
    <cellStyle name="_DEM-WP(C) Costs not in AURORA 2007PCORC-5.07Update_TENASKA REGULATORY ASSET 3" xfId="3883"/>
    <cellStyle name="_DEM-WP(C) Costs Not In AURORA 2009GRC" xfId="9104"/>
    <cellStyle name="_x0013__DEM-WP(C) ENERG10C--ctn Mid-C_042010 2010GRC" xfId="9105"/>
    <cellStyle name="_DEM-WP(C) Prod O&amp;M 2007GRC" xfId="816"/>
    <cellStyle name="_DEM-WP(C) Prod O&amp;M 2007GRC 2" xfId="3884"/>
    <cellStyle name="_DEM-WP(C) Prod O&amp;M 2007GRC 2 2" xfId="3885"/>
    <cellStyle name="_DEM-WP(C) Prod O&amp;M 2007GRC 3" xfId="3886"/>
    <cellStyle name="_DEM-WP(C) Prod O&amp;M 2007GRC_Adj Bench DR 3 for Initial Briefs (Electric)" xfId="817"/>
    <cellStyle name="_DEM-WP(C) Prod O&amp;M 2007GRC_Adj Bench DR 3 for Initial Briefs (Electric) 2" xfId="3887"/>
    <cellStyle name="_DEM-WP(C) Prod O&amp;M 2007GRC_Adj Bench DR 3 for Initial Briefs (Electric) 2 2" xfId="3888"/>
    <cellStyle name="_DEM-WP(C) Prod O&amp;M 2007GRC_Adj Bench DR 3 for Initial Briefs (Electric) 3" xfId="3889"/>
    <cellStyle name="_DEM-WP(C) Prod O&amp;M 2007GRC_Adj Bench DR 3 for Initial Briefs (Electric)_DEM-WP(C) ENERG10C--ctn Mid-C_042010 2010GRC" xfId="9106"/>
    <cellStyle name="_DEM-WP(C) Prod O&amp;M 2007GRC_Book2" xfId="818"/>
    <cellStyle name="_DEM-WP(C) Prod O&amp;M 2007GRC_Book2 2" xfId="3890"/>
    <cellStyle name="_DEM-WP(C) Prod O&amp;M 2007GRC_Book2 2 2" xfId="3891"/>
    <cellStyle name="_DEM-WP(C) Prod O&amp;M 2007GRC_Book2 3" xfId="3892"/>
    <cellStyle name="_DEM-WP(C) Prod O&amp;M 2007GRC_Book2_Adj Bench DR 3 for Initial Briefs (Electric)" xfId="819"/>
    <cellStyle name="_DEM-WP(C) Prod O&amp;M 2007GRC_Book2_Adj Bench DR 3 for Initial Briefs (Electric) 2" xfId="3893"/>
    <cellStyle name="_DEM-WP(C) Prod O&amp;M 2007GRC_Book2_Adj Bench DR 3 for Initial Briefs (Electric) 2 2" xfId="3894"/>
    <cellStyle name="_DEM-WP(C) Prod O&amp;M 2007GRC_Book2_Adj Bench DR 3 for Initial Briefs (Electric) 3" xfId="3895"/>
    <cellStyle name="_DEM-WP(C) Prod O&amp;M 2007GRC_Book2_Adj Bench DR 3 for Initial Briefs (Electric)_DEM-WP(C) ENERG10C--ctn Mid-C_042010 2010GRC" xfId="9107"/>
    <cellStyle name="_DEM-WP(C) Prod O&amp;M 2007GRC_Book2_DEM-WP(C) ENERG10C--ctn Mid-C_042010 2010GRC" xfId="9108"/>
    <cellStyle name="_DEM-WP(C) Prod O&amp;M 2007GRC_Book2_Electric Rev Req Model (2009 GRC) Rebuttal" xfId="820"/>
    <cellStyle name="_DEM-WP(C) Prod O&amp;M 2007GRC_Book2_Electric Rev Req Model (2009 GRC) Rebuttal 2" xfId="3896"/>
    <cellStyle name="_DEM-WP(C) Prod O&amp;M 2007GRC_Book2_Electric Rev Req Model (2009 GRC) Rebuttal 2 2" xfId="3897"/>
    <cellStyle name="_DEM-WP(C) Prod O&amp;M 2007GRC_Book2_Electric Rev Req Model (2009 GRC) Rebuttal 3" xfId="3898"/>
    <cellStyle name="_DEM-WP(C) Prod O&amp;M 2007GRC_Book2_Electric Rev Req Model (2009 GRC) Rebuttal REmoval of New  WH Solar AdjustMI" xfId="821"/>
    <cellStyle name="_DEM-WP(C) Prod O&amp;M 2007GRC_Book2_Electric Rev Req Model (2009 GRC) Rebuttal REmoval of New  WH Solar AdjustMI 2" xfId="3899"/>
    <cellStyle name="_DEM-WP(C) Prod O&amp;M 2007GRC_Book2_Electric Rev Req Model (2009 GRC) Rebuttal REmoval of New  WH Solar AdjustMI 2 2" xfId="3900"/>
    <cellStyle name="_DEM-WP(C) Prod O&amp;M 2007GRC_Book2_Electric Rev Req Model (2009 GRC) Rebuttal REmoval of New  WH Solar AdjustMI 3" xfId="3901"/>
    <cellStyle name="_DEM-WP(C) Prod O&amp;M 2007GRC_Book2_Electric Rev Req Model (2009 GRC) Rebuttal REmoval of New  WH Solar AdjustMI_DEM-WP(C) ENERG10C--ctn Mid-C_042010 2010GRC" xfId="9109"/>
    <cellStyle name="_DEM-WP(C) Prod O&amp;M 2007GRC_Book2_Electric Rev Req Model (2009 GRC) Revised 01-18-2010" xfId="822"/>
    <cellStyle name="_DEM-WP(C) Prod O&amp;M 2007GRC_Book2_Electric Rev Req Model (2009 GRC) Revised 01-18-2010 2" xfId="3902"/>
    <cellStyle name="_DEM-WP(C) Prod O&amp;M 2007GRC_Book2_Electric Rev Req Model (2009 GRC) Revised 01-18-2010 2 2" xfId="3903"/>
    <cellStyle name="_DEM-WP(C) Prod O&amp;M 2007GRC_Book2_Electric Rev Req Model (2009 GRC) Revised 01-18-2010 3" xfId="3904"/>
    <cellStyle name="_DEM-WP(C) Prod O&amp;M 2007GRC_Book2_Electric Rev Req Model (2009 GRC) Revised 01-18-2010_DEM-WP(C) ENERG10C--ctn Mid-C_042010 2010GRC" xfId="9110"/>
    <cellStyle name="_DEM-WP(C) Prod O&amp;M 2007GRC_Book2_Final Order Electric EXHIBIT A-1" xfId="823"/>
    <cellStyle name="_DEM-WP(C) Prod O&amp;M 2007GRC_Book2_Final Order Electric EXHIBIT A-1 2" xfId="3905"/>
    <cellStyle name="_DEM-WP(C) Prod O&amp;M 2007GRC_Book2_Final Order Electric EXHIBIT A-1 2 2" xfId="3906"/>
    <cellStyle name="_DEM-WP(C) Prod O&amp;M 2007GRC_Book2_Final Order Electric EXHIBIT A-1 3" xfId="3907"/>
    <cellStyle name="_DEM-WP(C) Prod O&amp;M 2007GRC_Confidential Material" xfId="9111"/>
    <cellStyle name="_DEM-WP(C) Prod O&amp;M 2007GRC_DEM-WP(C) Colstrip 12 Coal Cost Forecast 2010GRC" xfId="9112"/>
    <cellStyle name="_DEM-WP(C) Prod O&amp;M 2007GRC_DEM-WP(C) ENERG10C--ctn Mid-C_042010 2010GRC" xfId="9113"/>
    <cellStyle name="_DEM-WP(C) Prod O&amp;M 2007GRC_DEM-WP(C) Production O&amp;M 2010GRC As-Filed" xfId="9114"/>
    <cellStyle name="_DEM-WP(C) Prod O&amp;M 2007GRC_DEM-WP(C) Production O&amp;M 2010GRC As-Filed 2" xfId="9115"/>
    <cellStyle name="_DEM-WP(C) Prod O&amp;M 2007GRC_DEM-WP(C) Production O&amp;M 2010GRC As-Filed 3" xfId="9116"/>
    <cellStyle name="_DEM-WP(C) Prod O&amp;M 2007GRC_Electric Rev Req Model (2009 GRC) Rebuttal" xfId="824"/>
    <cellStyle name="_DEM-WP(C) Prod O&amp;M 2007GRC_Electric Rev Req Model (2009 GRC) Rebuttal 2" xfId="3908"/>
    <cellStyle name="_DEM-WP(C) Prod O&amp;M 2007GRC_Electric Rev Req Model (2009 GRC) Rebuttal 2 2" xfId="3909"/>
    <cellStyle name="_DEM-WP(C) Prod O&amp;M 2007GRC_Electric Rev Req Model (2009 GRC) Rebuttal 3" xfId="3910"/>
    <cellStyle name="_DEM-WP(C) Prod O&amp;M 2007GRC_Electric Rev Req Model (2009 GRC) Rebuttal REmoval of New  WH Solar AdjustMI" xfId="825"/>
    <cellStyle name="_DEM-WP(C) Prod O&amp;M 2007GRC_Electric Rev Req Model (2009 GRC) Rebuttal REmoval of New  WH Solar AdjustMI 2" xfId="3911"/>
    <cellStyle name="_DEM-WP(C) Prod O&amp;M 2007GRC_Electric Rev Req Model (2009 GRC) Rebuttal REmoval of New  WH Solar AdjustMI 2 2" xfId="3912"/>
    <cellStyle name="_DEM-WP(C) Prod O&amp;M 2007GRC_Electric Rev Req Model (2009 GRC) Rebuttal REmoval of New  WH Solar AdjustMI 3" xfId="3913"/>
    <cellStyle name="_DEM-WP(C) Prod O&amp;M 2007GRC_Electric Rev Req Model (2009 GRC) Rebuttal REmoval of New  WH Solar AdjustMI_DEM-WP(C) ENERG10C--ctn Mid-C_042010 2010GRC" xfId="9117"/>
    <cellStyle name="_DEM-WP(C) Prod O&amp;M 2007GRC_Electric Rev Req Model (2009 GRC) Revised 01-18-2010" xfId="826"/>
    <cellStyle name="_DEM-WP(C) Prod O&amp;M 2007GRC_Electric Rev Req Model (2009 GRC) Revised 01-18-2010 2" xfId="3914"/>
    <cellStyle name="_DEM-WP(C) Prod O&amp;M 2007GRC_Electric Rev Req Model (2009 GRC) Revised 01-18-2010 2 2" xfId="3915"/>
    <cellStyle name="_DEM-WP(C) Prod O&amp;M 2007GRC_Electric Rev Req Model (2009 GRC) Revised 01-18-2010 3" xfId="3916"/>
    <cellStyle name="_DEM-WP(C) Prod O&amp;M 2007GRC_Electric Rev Req Model (2009 GRC) Revised 01-18-2010_DEM-WP(C) ENERG10C--ctn Mid-C_042010 2010GRC" xfId="9118"/>
    <cellStyle name="_DEM-WP(C) Prod O&amp;M 2007GRC_Final Order Electric EXHIBIT A-1" xfId="827"/>
    <cellStyle name="_DEM-WP(C) Prod O&amp;M 2007GRC_Final Order Electric EXHIBIT A-1 2" xfId="3917"/>
    <cellStyle name="_DEM-WP(C) Prod O&amp;M 2007GRC_Final Order Electric EXHIBIT A-1 2 2" xfId="3918"/>
    <cellStyle name="_DEM-WP(C) Prod O&amp;M 2007GRC_Final Order Electric EXHIBIT A-1 3" xfId="3919"/>
    <cellStyle name="_DEM-WP(C) Prod O&amp;M 2007GRC_Rebuttal Power Costs" xfId="828"/>
    <cellStyle name="_DEM-WP(C) Prod O&amp;M 2007GRC_Rebuttal Power Costs 2" xfId="3920"/>
    <cellStyle name="_DEM-WP(C) Prod O&amp;M 2007GRC_Rebuttal Power Costs 2 2" xfId="3921"/>
    <cellStyle name="_DEM-WP(C) Prod O&amp;M 2007GRC_Rebuttal Power Costs 3" xfId="3922"/>
    <cellStyle name="_DEM-WP(C) Prod O&amp;M 2007GRC_Rebuttal Power Costs_Adj Bench DR 3 for Initial Briefs (Electric)" xfId="829"/>
    <cellStyle name="_DEM-WP(C) Prod O&amp;M 2007GRC_Rebuttal Power Costs_Adj Bench DR 3 for Initial Briefs (Electric) 2" xfId="3923"/>
    <cellStyle name="_DEM-WP(C) Prod O&amp;M 2007GRC_Rebuttal Power Costs_Adj Bench DR 3 for Initial Briefs (Electric) 2 2" xfId="3924"/>
    <cellStyle name="_DEM-WP(C) Prod O&amp;M 2007GRC_Rebuttal Power Costs_Adj Bench DR 3 for Initial Briefs (Electric) 3" xfId="3925"/>
    <cellStyle name="_DEM-WP(C) Prod O&amp;M 2007GRC_Rebuttal Power Costs_Adj Bench DR 3 for Initial Briefs (Electric)_DEM-WP(C) ENERG10C--ctn Mid-C_042010 2010GRC" xfId="9119"/>
    <cellStyle name="_DEM-WP(C) Prod O&amp;M 2007GRC_Rebuttal Power Costs_DEM-WP(C) ENERG10C--ctn Mid-C_042010 2010GRC" xfId="9120"/>
    <cellStyle name="_DEM-WP(C) Prod O&amp;M 2007GRC_Rebuttal Power Costs_Electric Rev Req Model (2009 GRC) Rebuttal" xfId="830"/>
    <cellStyle name="_DEM-WP(C) Prod O&amp;M 2007GRC_Rebuttal Power Costs_Electric Rev Req Model (2009 GRC) Rebuttal 2" xfId="3926"/>
    <cellStyle name="_DEM-WP(C) Prod O&amp;M 2007GRC_Rebuttal Power Costs_Electric Rev Req Model (2009 GRC) Rebuttal 2 2" xfId="3927"/>
    <cellStyle name="_DEM-WP(C) Prod O&amp;M 2007GRC_Rebuttal Power Costs_Electric Rev Req Model (2009 GRC) Rebuttal 3" xfId="3928"/>
    <cellStyle name="_DEM-WP(C) Prod O&amp;M 2007GRC_Rebuttal Power Costs_Electric Rev Req Model (2009 GRC) Rebuttal REmoval of New  WH Solar AdjustMI" xfId="831"/>
    <cellStyle name="_DEM-WP(C) Prod O&amp;M 2007GRC_Rebuttal Power Costs_Electric Rev Req Model (2009 GRC) Rebuttal REmoval of New  WH Solar AdjustMI 2" xfId="3929"/>
    <cellStyle name="_DEM-WP(C) Prod O&amp;M 2007GRC_Rebuttal Power Costs_Electric Rev Req Model (2009 GRC) Rebuttal REmoval of New  WH Solar AdjustMI 2 2" xfId="3930"/>
    <cellStyle name="_DEM-WP(C) Prod O&amp;M 2007GRC_Rebuttal Power Costs_Electric Rev Req Model (2009 GRC) Rebuttal REmoval of New  WH Solar AdjustMI 3" xfId="3931"/>
    <cellStyle name="_DEM-WP(C) Prod O&amp;M 2007GRC_Rebuttal Power Costs_Electric Rev Req Model (2009 GRC) Rebuttal REmoval of New  WH Solar AdjustMI_DEM-WP(C) ENERG10C--ctn Mid-C_042010 2010GRC" xfId="9121"/>
    <cellStyle name="_DEM-WP(C) Prod O&amp;M 2007GRC_Rebuttal Power Costs_Electric Rev Req Model (2009 GRC) Revised 01-18-2010" xfId="832"/>
    <cellStyle name="_DEM-WP(C) Prod O&amp;M 2007GRC_Rebuttal Power Costs_Electric Rev Req Model (2009 GRC) Revised 01-18-2010 2" xfId="3932"/>
    <cellStyle name="_DEM-WP(C) Prod O&amp;M 2007GRC_Rebuttal Power Costs_Electric Rev Req Model (2009 GRC) Revised 01-18-2010 2 2" xfId="3933"/>
    <cellStyle name="_DEM-WP(C) Prod O&amp;M 2007GRC_Rebuttal Power Costs_Electric Rev Req Model (2009 GRC) Revised 01-18-2010 3" xfId="3934"/>
    <cellStyle name="_DEM-WP(C) Prod O&amp;M 2007GRC_Rebuttal Power Costs_Electric Rev Req Model (2009 GRC) Revised 01-18-2010_DEM-WP(C) ENERG10C--ctn Mid-C_042010 2010GRC" xfId="9122"/>
    <cellStyle name="_DEM-WP(C) Prod O&amp;M 2007GRC_Rebuttal Power Costs_Final Order Electric EXHIBIT A-1" xfId="833"/>
    <cellStyle name="_DEM-WP(C) Prod O&amp;M 2007GRC_Rebuttal Power Costs_Final Order Electric EXHIBIT A-1 2" xfId="3935"/>
    <cellStyle name="_DEM-WP(C) Prod O&amp;M 2007GRC_Rebuttal Power Costs_Final Order Electric EXHIBIT A-1 2 2" xfId="3936"/>
    <cellStyle name="_DEM-WP(C) Prod O&amp;M 2007GRC_Rebuttal Power Costs_Final Order Electric EXHIBIT A-1 3" xfId="3937"/>
    <cellStyle name="_x0013__DEM-WP(C) Production O&amp;M 2010GRC As-Filed" xfId="9123"/>
    <cellStyle name="_x0013__DEM-WP(C) Production O&amp;M 2010GRC As-Filed 2" xfId="9124"/>
    <cellStyle name="_x0013__DEM-WP(C) Production O&amp;M 2010GRC As-Filed 3" xfId="9125"/>
    <cellStyle name="_DEM-WP(C) Rate Year Sumas by Month Update Corrected" xfId="834"/>
    <cellStyle name="_DEM-WP(C) ST Power Contracts 3102008" xfId="9126"/>
    <cellStyle name="_DEM-WP(C) ST Power Contracts 3102008 2" xfId="9127"/>
    <cellStyle name="_DEM-WP(C) ST Power Contracts 3102008 3" xfId="9128"/>
    <cellStyle name="_DEM-WP(C) ST Power Contracts 3102008 3 2" xfId="9129"/>
    <cellStyle name="_DEM-WP(C) Sumas Proforma 11.14.07" xfId="9130"/>
    <cellStyle name="_DEM-WP(C) Sumas Proforma 11.5.07" xfId="28"/>
    <cellStyle name="_DEM-WP(C) Wells_Power_Cost" xfId="9131"/>
    <cellStyle name="_DEM-WP(C) Wells_Power_Cost 2" xfId="9132"/>
    <cellStyle name="_DEM-WP(C) Wells_Power_Cost 2 2" xfId="9133"/>
    <cellStyle name="_DEM-WP(C) Westside Hydro Data_051007" xfId="29"/>
    <cellStyle name="_DEM-WP(C) Westside Hydro Data_051007 2" xfId="3938"/>
    <cellStyle name="_DEM-WP(C) Westside Hydro Data_051007 2 2" xfId="3939"/>
    <cellStyle name="_DEM-WP(C) Westside Hydro Data_051007 3" xfId="3940"/>
    <cellStyle name="_DEM-WP(C) Westside Hydro Data_051007_16.37E Wild Horse Expansion DeferralRevwrkingfile SF" xfId="835"/>
    <cellStyle name="_DEM-WP(C) Westside Hydro Data_051007_16.37E Wild Horse Expansion DeferralRevwrkingfile SF 2" xfId="3941"/>
    <cellStyle name="_DEM-WP(C) Westside Hydro Data_051007_16.37E Wild Horse Expansion DeferralRevwrkingfile SF 2 2" xfId="3942"/>
    <cellStyle name="_DEM-WP(C) Westside Hydro Data_051007_16.37E Wild Horse Expansion DeferralRevwrkingfile SF 3" xfId="3943"/>
    <cellStyle name="_DEM-WP(C) Westside Hydro Data_051007_16.37E Wild Horse Expansion DeferralRevwrkingfile SF_DEM-WP(C) ENERG10C--ctn Mid-C_042010 2010GRC" xfId="9134"/>
    <cellStyle name="_DEM-WP(C) Westside Hydro Data_051007_2009 GRC Compl Filing - Exhibit D" xfId="3944"/>
    <cellStyle name="_DEM-WP(C) Westside Hydro Data_051007_2009 GRC Compl Filing - Exhibit D 2" xfId="3945"/>
    <cellStyle name="_DEM-WP(C) Westside Hydro Data_051007_2009 GRC Compl Filing - Exhibit D_DEM-WP(C) ENERG10C--ctn Mid-C_042010 2010GRC" xfId="9135"/>
    <cellStyle name="_DEM-WP(C) Westside Hydro Data_051007_Adj Bench DR 3 for Initial Briefs (Electric)" xfId="836"/>
    <cellStyle name="_DEM-WP(C) Westside Hydro Data_051007_Adj Bench DR 3 for Initial Briefs (Electric) 2" xfId="3946"/>
    <cellStyle name="_DEM-WP(C) Westside Hydro Data_051007_Adj Bench DR 3 for Initial Briefs (Electric) 2 2" xfId="3947"/>
    <cellStyle name="_DEM-WP(C) Westside Hydro Data_051007_Adj Bench DR 3 for Initial Briefs (Electric) 3" xfId="3948"/>
    <cellStyle name="_DEM-WP(C) Westside Hydro Data_051007_Adj Bench DR 3 for Initial Briefs (Electric)_DEM-WP(C) ENERG10C--ctn Mid-C_042010 2010GRC" xfId="9136"/>
    <cellStyle name="_DEM-WP(C) Westside Hydro Data_051007_Book1" xfId="9137"/>
    <cellStyle name="_DEM-WP(C) Westside Hydro Data_051007_Book2" xfId="837"/>
    <cellStyle name="_DEM-WP(C) Westside Hydro Data_051007_Book2 2" xfId="3949"/>
    <cellStyle name="_DEM-WP(C) Westside Hydro Data_051007_Book2 2 2" xfId="3950"/>
    <cellStyle name="_DEM-WP(C) Westside Hydro Data_051007_Book2 3" xfId="3951"/>
    <cellStyle name="_DEM-WP(C) Westside Hydro Data_051007_Book2_DEM-WP(C) ENERG10C--ctn Mid-C_042010 2010GRC" xfId="9138"/>
    <cellStyle name="_DEM-WP(C) Westside Hydro Data_051007_Book4" xfId="838"/>
    <cellStyle name="_DEM-WP(C) Westside Hydro Data_051007_Book4 2" xfId="3952"/>
    <cellStyle name="_DEM-WP(C) Westside Hydro Data_051007_Book4 2 2" xfId="3953"/>
    <cellStyle name="_DEM-WP(C) Westside Hydro Data_051007_Book4 3" xfId="3954"/>
    <cellStyle name="_DEM-WP(C) Westside Hydro Data_051007_Book4_DEM-WP(C) ENERG10C--ctn Mid-C_042010 2010GRC" xfId="9139"/>
    <cellStyle name="_DEM-WP(C) Westside Hydro Data_051007_DEM-WP(C) ENERG10C--ctn Mid-C_042010 2010GRC" xfId="9140"/>
    <cellStyle name="_DEM-WP(C) Westside Hydro Data_051007_Electric Rev Req Model (2009 GRC) " xfId="839"/>
    <cellStyle name="_DEM-WP(C) Westside Hydro Data_051007_Electric Rev Req Model (2009 GRC)  2" xfId="3955"/>
    <cellStyle name="_DEM-WP(C) Westside Hydro Data_051007_Electric Rev Req Model (2009 GRC)  2 2" xfId="3956"/>
    <cellStyle name="_DEM-WP(C) Westside Hydro Data_051007_Electric Rev Req Model (2009 GRC)  3" xfId="3957"/>
    <cellStyle name="_DEM-WP(C) Westside Hydro Data_051007_Electric Rev Req Model (2009 GRC) _DEM-WP(C) ENERG10C--ctn Mid-C_042010 2010GRC" xfId="9141"/>
    <cellStyle name="_DEM-WP(C) Westside Hydro Data_051007_Electric Rev Req Model (2009 GRC) Rebuttal" xfId="840"/>
    <cellStyle name="_DEM-WP(C) Westside Hydro Data_051007_Electric Rev Req Model (2009 GRC) Rebuttal 2" xfId="3958"/>
    <cellStyle name="_DEM-WP(C) Westside Hydro Data_051007_Electric Rev Req Model (2009 GRC) Rebuttal 2 2" xfId="3959"/>
    <cellStyle name="_DEM-WP(C) Westside Hydro Data_051007_Electric Rev Req Model (2009 GRC) Rebuttal 3" xfId="3960"/>
    <cellStyle name="_DEM-WP(C) Westside Hydro Data_051007_Electric Rev Req Model (2009 GRC) Rebuttal REmoval of New  WH Solar AdjustMI" xfId="841"/>
    <cellStyle name="_DEM-WP(C) Westside Hydro Data_051007_Electric Rev Req Model (2009 GRC) Rebuttal REmoval of New  WH Solar AdjustMI 2" xfId="3961"/>
    <cellStyle name="_DEM-WP(C) Westside Hydro Data_051007_Electric Rev Req Model (2009 GRC) Rebuttal REmoval of New  WH Solar AdjustMI 2 2" xfId="3962"/>
    <cellStyle name="_DEM-WP(C) Westside Hydro Data_051007_Electric Rev Req Model (2009 GRC) Rebuttal REmoval of New  WH Solar AdjustMI 3" xfId="3963"/>
    <cellStyle name="_DEM-WP(C) Westside Hydro Data_051007_Electric Rev Req Model (2009 GRC) Rebuttal REmoval of New  WH Solar AdjustMI_DEM-WP(C) ENERG10C--ctn Mid-C_042010 2010GRC" xfId="9142"/>
    <cellStyle name="_DEM-WP(C) Westside Hydro Data_051007_Electric Rev Req Model (2009 GRC) Revised 01-18-2010" xfId="842"/>
    <cellStyle name="_DEM-WP(C) Westside Hydro Data_051007_Electric Rev Req Model (2009 GRC) Revised 01-18-2010 2" xfId="3964"/>
    <cellStyle name="_DEM-WP(C) Westside Hydro Data_051007_Electric Rev Req Model (2009 GRC) Revised 01-18-2010 2 2" xfId="3965"/>
    <cellStyle name="_DEM-WP(C) Westside Hydro Data_051007_Electric Rev Req Model (2009 GRC) Revised 01-18-2010 3" xfId="3966"/>
    <cellStyle name="_DEM-WP(C) Westside Hydro Data_051007_Electric Rev Req Model (2009 GRC) Revised 01-18-2010_DEM-WP(C) ENERG10C--ctn Mid-C_042010 2010GRC" xfId="9143"/>
    <cellStyle name="_DEM-WP(C) Westside Hydro Data_051007_Electric Rev Req Model (2010 GRC)" xfId="9144"/>
    <cellStyle name="_DEM-WP(C) Westside Hydro Data_051007_Electric Rev Req Model (2010 GRC) SF" xfId="9145"/>
    <cellStyle name="_DEM-WP(C) Westside Hydro Data_051007_Final Order Electric" xfId="9146"/>
    <cellStyle name="_DEM-WP(C) Westside Hydro Data_051007_Final Order Electric EXHIBIT A-1" xfId="843"/>
    <cellStyle name="_DEM-WP(C) Westside Hydro Data_051007_Final Order Electric EXHIBIT A-1 2" xfId="3967"/>
    <cellStyle name="_DEM-WP(C) Westside Hydro Data_051007_Final Order Electric EXHIBIT A-1 2 2" xfId="3968"/>
    <cellStyle name="_DEM-WP(C) Westside Hydro Data_051007_Final Order Electric EXHIBIT A-1 3" xfId="3969"/>
    <cellStyle name="_DEM-WP(C) Westside Hydro Data_051007_NIM Summary" xfId="3970"/>
    <cellStyle name="_DEM-WP(C) Westside Hydro Data_051007_NIM Summary 2" xfId="3971"/>
    <cellStyle name="_DEM-WP(C) Westside Hydro Data_051007_NIM Summary_DEM-WP(C) ENERG10C--ctn Mid-C_042010 2010GRC" xfId="9147"/>
    <cellStyle name="_DEM-WP(C) Westside Hydro Data_051007_Power Costs - Comparison bx Rbtl-Staff-Jt-PC" xfId="844"/>
    <cellStyle name="_DEM-WP(C) Westside Hydro Data_051007_Power Costs - Comparison bx Rbtl-Staff-Jt-PC 2" xfId="3972"/>
    <cellStyle name="_DEM-WP(C) Westside Hydro Data_051007_Power Costs - Comparison bx Rbtl-Staff-Jt-PC 2 2" xfId="3973"/>
    <cellStyle name="_DEM-WP(C) Westside Hydro Data_051007_Power Costs - Comparison bx Rbtl-Staff-Jt-PC 3" xfId="3974"/>
    <cellStyle name="_DEM-WP(C) Westside Hydro Data_051007_Power Costs - Comparison bx Rbtl-Staff-Jt-PC_DEM-WP(C) ENERG10C--ctn Mid-C_042010 2010GRC" xfId="9148"/>
    <cellStyle name="_DEM-WP(C) Westside Hydro Data_051007_Rebuttal Power Costs" xfId="845"/>
    <cellStyle name="_DEM-WP(C) Westside Hydro Data_051007_Rebuttal Power Costs 2" xfId="3975"/>
    <cellStyle name="_DEM-WP(C) Westside Hydro Data_051007_Rebuttal Power Costs 2 2" xfId="3976"/>
    <cellStyle name="_DEM-WP(C) Westside Hydro Data_051007_Rebuttal Power Costs 3" xfId="3977"/>
    <cellStyle name="_DEM-WP(C) Westside Hydro Data_051007_Rebuttal Power Costs_DEM-WP(C) ENERG10C--ctn Mid-C_042010 2010GRC" xfId="9149"/>
    <cellStyle name="_DEM-WP(C) Westside Hydro Data_051007_TENASKA REGULATORY ASSET" xfId="846"/>
    <cellStyle name="_DEM-WP(C) Westside Hydro Data_051007_TENASKA REGULATORY ASSET 2" xfId="3978"/>
    <cellStyle name="_DEM-WP(C) Westside Hydro Data_051007_TENASKA REGULATORY ASSET 2 2" xfId="3979"/>
    <cellStyle name="_DEM-WP(C) Westside Hydro Data_051007_TENASKA REGULATORY ASSET 3" xfId="3980"/>
    <cellStyle name="_Elec Peak Capacity Need_2008-2029_032709_Wind 5% Cap" xfId="3981"/>
    <cellStyle name="_Elec Peak Capacity Need_2008-2029_032709_Wind 5% Cap 2" xfId="3982"/>
    <cellStyle name="_Elec Peak Capacity Need_2008-2029_032709_Wind 5% Cap 2 2" xfId="9150"/>
    <cellStyle name="_Elec Peak Capacity Need_2008-2029_032709_Wind 5% Cap_DEM-WP(C) ENERG10C--ctn Mid-C_042010 2010GRC" xfId="9151"/>
    <cellStyle name="_Elec Peak Capacity Need_2008-2029_032709_Wind 5% Cap_NIM Summary" xfId="3983"/>
    <cellStyle name="_Elec Peak Capacity Need_2008-2029_032709_Wind 5% Cap_NIM Summary 2" xfId="3984"/>
    <cellStyle name="_Elec Peak Capacity Need_2008-2029_032709_Wind 5% Cap_NIM Summary_DEM-WP(C) ENERG10C--ctn Mid-C_042010 2010GRC" xfId="9152"/>
    <cellStyle name="_Elec Peak Capacity Need_2008-2029_032709_Wind 5% Cap-ST-Adj-PJP1" xfId="3985"/>
    <cellStyle name="_Elec Peak Capacity Need_2008-2029_032709_Wind 5% Cap-ST-Adj-PJP1 2" xfId="3986"/>
    <cellStyle name="_Elec Peak Capacity Need_2008-2029_032709_Wind 5% Cap-ST-Adj-PJP1 2 2" xfId="9153"/>
    <cellStyle name="_Elec Peak Capacity Need_2008-2029_032709_Wind 5% Cap-ST-Adj-PJP1_DEM-WP(C) ENERG10C--ctn Mid-C_042010 2010GRC" xfId="9154"/>
    <cellStyle name="_Elec Peak Capacity Need_2008-2029_032709_Wind 5% Cap-ST-Adj-PJP1_NIM Summary" xfId="3987"/>
    <cellStyle name="_Elec Peak Capacity Need_2008-2029_032709_Wind 5% Cap-ST-Adj-PJP1_NIM Summary 2" xfId="3988"/>
    <cellStyle name="_Elec Peak Capacity Need_2008-2029_032709_Wind 5% Cap-ST-Adj-PJP1_NIM Summary_DEM-WP(C) ENERG10C--ctn Mid-C_042010 2010GRC" xfId="9155"/>
    <cellStyle name="_Elec Peak Capacity Need_2008-2029_120908_Wind 5% Cap_Low" xfId="3989"/>
    <cellStyle name="_Elec Peak Capacity Need_2008-2029_120908_Wind 5% Cap_Low 2" xfId="3990"/>
    <cellStyle name="_Elec Peak Capacity Need_2008-2029_120908_Wind 5% Cap_Low 2 2" xfId="9156"/>
    <cellStyle name="_Elec Peak Capacity Need_2008-2029_120908_Wind 5% Cap_Low_DEM-WP(C) ENERG10C--ctn Mid-C_042010 2010GRC" xfId="9157"/>
    <cellStyle name="_Elec Peak Capacity Need_2008-2029_120908_Wind 5% Cap_Low_NIM Summary" xfId="3991"/>
    <cellStyle name="_Elec Peak Capacity Need_2008-2029_120908_Wind 5% Cap_Low_NIM Summary 2" xfId="3992"/>
    <cellStyle name="_Elec Peak Capacity Need_2008-2029_120908_Wind 5% Cap_Low_NIM Summary_DEM-WP(C) ENERG10C--ctn Mid-C_042010 2010GRC" xfId="9158"/>
    <cellStyle name="_Elec Peak Capacity Need_2008-2029_Wind 5% Cap_050809" xfId="3993"/>
    <cellStyle name="_Elec Peak Capacity Need_2008-2029_Wind 5% Cap_050809 2" xfId="3994"/>
    <cellStyle name="_Elec Peak Capacity Need_2008-2029_Wind 5% Cap_050809 2 2" xfId="9159"/>
    <cellStyle name="_Elec Peak Capacity Need_2008-2029_Wind 5% Cap_050809_DEM-WP(C) ENERG10C--ctn Mid-C_042010 2010GRC" xfId="9160"/>
    <cellStyle name="_Elec Peak Capacity Need_2008-2029_Wind 5% Cap_050809_NIM Summary" xfId="3995"/>
    <cellStyle name="_Elec Peak Capacity Need_2008-2029_Wind 5% Cap_050809_NIM Summary 2" xfId="3996"/>
    <cellStyle name="_Elec Peak Capacity Need_2008-2029_Wind 5% Cap_050809_NIM Summary_DEM-WP(C) ENERG10C--ctn Mid-C_042010 2010GRC" xfId="9161"/>
    <cellStyle name="_x0013__Electric Rev Req Model (2009 GRC) " xfId="847"/>
    <cellStyle name="_x0013__Electric Rev Req Model (2009 GRC)  2" xfId="3997"/>
    <cellStyle name="_x0013__Electric Rev Req Model (2009 GRC)  2 2" xfId="3998"/>
    <cellStyle name="_x0013__Electric Rev Req Model (2009 GRC)  3" xfId="3999"/>
    <cellStyle name="_x0013__Electric Rev Req Model (2009 GRC) _DEM-WP(C) ENERG10C--ctn Mid-C_042010 2010GRC" xfId="9162"/>
    <cellStyle name="_x0013__Electric Rev Req Model (2009 GRC) Rebuttal" xfId="848"/>
    <cellStyle name="_x0013__Electric Rev Req Model (2009 GRC) Rebuttal 2" xfId="4000"/>
    <cellStyle name="_x0013__Electric Rev Req Model (2009 GRC) Rebuttal 2 2" xfId="4001"/>
    <cellStyle name="_x0013__Electric Rev Req Model (2009 GRC) Rebuttal 3" xfId="4002"/>
    <cellStyle name="_x0013__Electric Rev Req Model (2009 GRC) Rebuttal REmoval of New  WH Solar AdjustMI" xfId="849"/>
    <cellStyle name="_x0013__Electric Rev Req Model (2009 GRC) Rebuttal REmoval of New  WH Solar AdjustMI 2" xfId="4003"/>
    <cellStyle name="_x0013__Electric Rev Req Model (2009 GRC) Rebuttal REmoval of New  WH Solar AdjustMI 2 2" xfId="4004"/>
    <cellStyle name="_x0013__Electric Rev Req Model (2009 GRC) Rebuttal REmoval of New  WH Solar AdjustMI 3" xfId="4005"/>
    <cellStyle name="_x0013__Electric Rev Req Model (2009 GRC) Rebuttal REmoval of New  WH Solar AdjustMI_DEM-WP(C) ENERG10C--ctn Mid-C_042010 2010GRC" xfId="9163"/>
    <cellStyle name="_x0013__Electric Rev Req Model (2009 GRC) Revised 01-18-2010" xfId="850"/>
    <cellStyle name="_x0013__Electric Rev Req Model (2009 GRC) Revised 01-18-2010 2" xfId="4006"/>
    <cellStyle name="_x0013__Electric Rev Req Model (2009 GRC) Revised 01-18-2010 2 2" xfId="4007"/>
    <cellStyle name="_x0013__Electric Rev Req Model (2009 GRC) Revised 01-18-2010 3" xfId="4008"/>
    <cellStyle name="_x0013__Electric Rev Req Model (2009 GRC) Revised 01-18-2010_DEM-WP(C) ENERG10C--ctn Mid-C_042010 2010GRC" xfId="9164"/>
    <cellStyle name="_x0013__Electric Rev Req Model (2010 GRC)" xfId="9165"/>
    <cellStyle name="_x0013__Electric Rev Req Model (2010 GRC) SF" xfId="9166"/>
    <cellStyle name="_ENCOGEN_WBOOK" xfId="4009"/>
    <cellStyle name="_ENCOGEN_WBOOK 2" xfId="4010"/>
    <cellStyle name="_ENCOGEN_WBOOK_DEM-WP(C) ENERG10C--ctn Mid-C_042010 2010GRC" xfId="9167"/>
    <cellStyle name="_ENCOGEN_WBOOK_NIM Summary" xfId="4011"/>
    <cellStyle name="_ENCOGEN_WBOOK_NIM Summary 2" xfId="4012"/>
    <cellStyle name="_ENCOGEN_WBOOK_NIM Summary_DEM-WP(C) ENERG10C--ctn Mid-C_042010 2010GRC" xfId="9168"/>
    <cellStyle name="_x0013__Final Order Electric EXHIBIT A-1" xfId="851"/>
    <cellStyle name="_x0013__Final Order Electric EXHIBIT A-1 2" xfId="4013"/>
    <cellStyle name="_x0013__Final Order Electric EXHIBIT A-1 2 2" xfId="4014"/>
    <cellStyle name="_x0013__Final Order Electric EXHIBIT A-1 3" xfId="4015"/>
    <cellStyle name="_Fixed Gas Transport 1 19 09" xfId="852"/>
    <cellStyle name="_Fixed Gas Transport 1 19 09 2" xfId="4016"/>
    <cellStyle name="_Fixed Gas Transport 1 19 09 2 2" xfId="4017"/>
    <cellStyle name="_Fixed Gas Transport 1 19 09 3" xfId="4018"/>
    <cellStyle name="_Fixed Gas Transport 1 19 09_DEM-WP(C) ENERG10C--ctn Mid-C_042010 2010GRC" xfId="9169"/>
    <cellStyle name="_Fuel Prices 4-14" xfId="30"/>
    <cellStyle name="_Fuel Prices 4-14 2" xfId="853"/>
    <cellStyle name="_Fuel Prices 4-14 2 2" xfId="4019"/>
    <cellStyle name="_Fuel Prices 4-14 2 2 2" xfId="4020"/>
    <cellStyle name="_Fuel Prices 4-14 2 3" xfId="4021"/>
    <cellStyle name="_Fuel Prices 4-14 3" xfId="4022"/>
    <cellStyle name="_Fuel Prices 4-14 3 2" xfId="4023"/>
    <cellStyle name="_Fuel Prices 4-14 4" xfId="4024"/>
    <cellStyle name="_Fuel Prices 4-14 4 2" xfId="4025"/>
    <cellStyle name="_Fuel Prices 4-14 5" xfId="9170"/>
    <cellStyle name="_Fuel Prices 4-14 5 2" xfId="9171"/>
    <cellStyle name="_Fuel Prices 4-14 6" xfId="9172"/>
    <cellStyle name="_Fuel Prices 4-14 7" xfId="9173"/>
    <cellStyle name="_Fuel Prices 4-14 7 2" xfId="9174"/>
    <cellStyle name="_Fuel Prices 4-14 8" xfId="9175"/>
    <cellStyle name="_Fuel Prices 4-14 8 2" xfId="9176"/>
    <cellStyle name="_Fuel Prices 4-14_04 07E Wild Horse Wind Expansion (C) (2)" xfId="854"/>
    <cellStyle name="_Fuel Prices 4-14_04 07E Wild Horse Wind Expansion (C) (2) 2" xfId="4026"/>
    <cellStyle name="_Fuel Prices 4-14_04 07E Wild Horse Wind Expansion (C) (2) 2 2" xfId="4027"/>
    <cellStyle name="_Fuel Prices 4-14_04 07E Wild Horse Wind Expansion (C) (2) 3" xfId="4028"/>
    <cellStyle name="_Fuel Prices 4-14_04 07E Wild Horse Wind Expansion (C) (2)_Adj Bench DR 3 for Initial Briefs (Electric)" xfId="855"/>
    <cellStyle name="_Fuel Prices 4-14_04 07E Wild Horse Wind Expansion (C) (2)_Adj Bench DR 3 for Initial Briefs (Electric) 2" xfId="4029"/>
    <cellStyle name="_Fuel Prices 4-14_04 07E Wild Horse Wind Expansion (C) (2)_Adj Bench DR 3 for Initial Briefs (Electric) 2 2" xfId="4030"/>
    <cellStyle name="_Fuel Prices 4-14_04 07E Wild Horse Wind Expansion (C) (2)_Adj Bench DR 3 for Initial Briefs (Electric) 3" xfId="4031"/>
    <cellStyle name="_Fuel Prices 4-14_04 07E Wild Horse Wind Expansion (C) (2)_Adj Bench DR 3 for Initial Briefs (Electric)_DEM-WP(C) ENERG10C--ctn Mid-C_042010 2010GRC" xfId="9177"/>
    <cellStyle name="_Fuel Prices 4-14_04 07E Wild Horse Wind Expansion (C) (2)_Book1" xfId="9178"/>
    <cellStyle name="_Fuel Prices 4-14_04 07E Wild Horse Wind Expansion (C) (2)_DEM-WP(C) ENERG10C--ctn Mid-C_042010 2010GRC" xfId="9179"/>
    <cellStyle name="_Fuel Prices 4-14_04 07E Wild Horse Wind Expansion (C) (2)_Electric Rev Req Model (2009 GRC) " xfId="856"/>
    <cellStyle name="_Fuel Prices 4-14_04 07E Wild Horse Wind Expansion (C) (2)_Electric Rev Req Model (2009 GRC)  2" xfId="4032"/>
    <cellStyle name="_Fuel Prices 4-14_04 07E Wild Horse Wind Expansion (C) (2)_Electric Rev Req Model (2009 GRC)  2 2" xfId="4033"/>
    <cellStyle name="_Fuel Prices 4-14_04 07E Wild Horse Wind Expansion (C) (2)_Electric Rev Req Model (2009 GRC)  3" xfId="4034"/>
    <cellStyle name="_Fuel Prices 4-14_04 07E Wild Horse Wind Expansion (C) (2)_Electric Rev Req Model (2009 GRC) _DEM-WP(C) ENERG10C--ctn Mid-C_042010 2010GRC" xfId="9180"/>
    <cellStyle name="_Fuel Prices 4-14_04 07E Wild Horse Wind Expansion (C) (2)_Electric Rev Req Model (2009 GRC) Rebuttal" xfId="857"/>
    <cellStyle name="_Fuel Prices 4-14_04 07E Wild Horse Wind Expansion (C) (2)_Electric Rev Req Model (2009 GRC) Rebuttal 2" xfId="4035"/>
    <cellStyle name="_Fuel Prices 4-14_04 07E Wild Horse Wind Expansion (C) (2)_Electric Rev Req Model (2009 GRC) Rebuttal 2 2" xfId="4036"/>
    <cellStyle name="_Fuel Prices 4-14_04 07E Wild Horse Wind Expansion (C) (2)_Electric Rev Req Model (2009 GRC) Rebuttal 3" xfId="4037"/>
    <cellStyle name="_Fuel Prices 4-14_04 07E Wild Horse Wind Expansion (C) (2)_Electric Rev Req Model (2009 GRC) Rebuttal REmoval of New  WH Solar AdjustMI" xfId="858"/>
    <cellStyle name="_Fuel Prices 4-14_04 07E Wild Horse Wind Expansion (C) (2)_Electric Rev Req Model (2009 GRC) Rebuttal REmoval of New  WH Solar AdjustMI 2" xfId="4038"/>
    <cellStyle name="_Fuel Prices 4-14_04 07E Wild Horse Wind Expansion (C) (2)_Electric Rev Req Model (2009 GRC) Rebuttal REmoval of New  WH Solar AdjustMI 2 2" xfId="4039"/>
    <cellStyle name="_Fuel Prices 4-14_04 07E Wild Horse Wind Expansion (C) (2)_Electric Rev Req Model (2009 GRC) Rebuttal REmoval of New  WH Solar AdjustMI 3" xfId="4040"/>
    <cellStyle name="_Fuel Prices 4-14_04 07E Wild Horse Wind Expansion (C) (2)_Electric Rev Req Model (2009 GRC) Rebuttal REmoval of New  WH Solar AdjustMI_DEM-WP(C) ENERG10C--ctn Mid-C_042010 2010GRC" xfId="9181"/>
    <cellStyle name="_Fuel Prices 4-14_04 07E Wild Horse Wind Expansion (C) (2)_Electric Rev Req Model (2009 GRC) Revised 01-18-2010" xfId="859"/>
    <cellStyle name="_Fuel Prices 4-14_04 07E Wild Horse Wind Expansion (C) (2)_Electric Rev Req Model (2009 GRC) Revised 01-18-2010 2" xfId="4041"/>
    <cellStyle name="_Fuel Prices 4-14_04 07E Wild Horse Wind Expansion (C) (2)_Electric Rev Req Model (2009 GRC) Revised 01-18-2010 2 2" xfId="4042"/>
    <cellStyle name="_Fuel Prices 4-14_04 07E Wild Horse Wind Expansion (C) (2)_Electric Rev Req Model (2009 GRC) Revised 01-18-2010 3" xfId="4043"/>
    <cellStyle name="_Fuel Prices 4-14_04 07E Wild Horse Wind Expansion (C) (2)_Electric Rev Req Model (2009 GRC) Revised 01-18-2010_DEM-WP(C) ENERG10C--ctn Mid-C_042010 2010GRC" xfId="9182"/>
    <cellStyle name="_Fuel Prices 4-14_04 07E Wild Horse Wind Expansion (C) (2)_Electric Rev Req Model (2010 GRC)" xfId="9183"/>
    <cellStyle name="_Fuel Prices 4-14_04 07E Wild Horse Wind Expansion (C) (2)_Electric Rev Req Model (2010 GRC) SF" xfId="9184"/>
    <cellStyle name="_Fuel Prices 4-14_04 07E Wild Horse Wind Expansion (C) (2)_Final Order Electric EXHIBIT A-1" xfId="860"/>
    <cellStyle name="_Fuel Prices 4-14_04 07E Wild Horse Wind Expansion (C) (2)_Final Order Electric EXHIBIT A-1 2" xfId="4044"/>
    <cellStyle name="_Fuel Prices 4-14_04 07E Wild Horse Wind Expansion (C) (2)_Final Order Electric EXHIBIT A-1 2 2" xfId="4045"/>
    <cellStyle name="_Fuel Prices 4-14_04 07E Wild Horse Wind Expansion (C) (2)_Final Order Electric EXHIBIT A-1 3" xfId="4046"/>
    <cellStyle name="_Fuel Prices 4-14_04 07E Wild Horse Wind Expansion (C) (2)_TENASKA REGULATORY ASSET" xfId="861"/>
    <cellStyle name="_Fuel Prices 4-14_04 07E Wild Horse Wind Expansion (C) (2)_TENASKA REGULATORY ASSET 2" xfId="4047"/>
    <cellStyle name="_Fuel Prices 4-14_04 07E Wild Horse Wind Expansion (C) (2)_TENASKA REGULATORY ASSET 2 2" xfId="4048"/>
    <cellStyle name="_Fuel Prices 4-14_04 07E Wild Horse Wind Expansion (C) (2)_TENASKA REGULATORY ASSET 3" xfId="4049"/>
    <cellStyle name="_Fuel Prices 4-14_16.37E Wild Horse Expansion DeferralRevwrkingfile SF" xfId="862"/>
    <cellStyle name="_Fuel Prices 4-14_16.37E Wild Horse Expansion DeferralRevwrkingfile SF 2" xfId="4050"/>
    <cellStyle name="_Fuel Prices 4-14_16.37E Wild Horse Expansion DeferralRevwrkingfile SF 2 2" xfId="4051"/>
    <cellStyle name="_Fuel Prices 4-14_16.37E Wild Horse Expansion DeferralRevwrkingfile SF 3" xfId="4052"/>
    <cellStyle name="_Fuel Prices 4-14_16.37E Wild Horse Expansion DeferralRevwrkingfile SF_DEM-WP(C) ENERG10C--ctn Mid-C_042010 2010GRC" xfId="9185"/>
    <cellStyle name="_Fuel Prices 4-14_2009 Compliance Filing PCA Exhibits for GRC" xfId="9186"/>
    <cellStyle name="_Fuel Prices 4-14_2009 GRC Compl Filing - Exhibit D" xfId="4053"/>
    <cellStyle name="_Fuel Prices 4-14_2009 GRC Compl Filing - Exhibit D 2" xfId="4054"/>
    <cellStyle name="_Fuel Prices 4-14_2009 GRC Compl Filing - Exhibit D_DEM-WP(C) ENERG10C--ctn Mid-C_042010 2010GRC" xfId="9187"/>
    <cellStyle name="_Fuel Prices 4-14_3.01 Income Statement" xfId="31"/>
    <cellStyle name="_Fuel Prices 4-14_4 31 Regulatory Assets and Liabilities  7 06- Exhibit D" xfId="863"/>
    <cellStyle name="_Fuel Prices 4-14_4 31 Regulatory Assets and Liabilities  7 06- Exhibit D 2" xfId="4055"/>
    <cellStyle name="_Fuel Prices 4-14_4 31 Regulatory Assets and Liabilities  7 06- Exhibit D 2 2" xfId="4056"/>
    <cellStyle name="_Fuel Prices 4-14_4 31 Regulatory Assets and Liabilities  7 06- Exhibit D 3" xfId="4057"/>
    <cellStyle name="_Fuel Prices 4-14_4 31 Regulatory Assets and Liabilities  7 06- Exhibit D_DEM-WP(C) ENERG10C--ctn Mid-C_042010 2010GRC" xfId="9188"/>
    <cellStyle name="_Fuel Prices 4-14_4 31 Regulatory Assets and Liabilities  7 06- Exhibit D_NIM Summary" xfId="4058"/>
    <cellStyle name="_Fuel Prices 4-14_4 31 Regulatory Assets and Liabilities  7 06- Exhibit D_NIM Summary 2" xfId="4059"/>
    <cellStyle name="_Fuel Prices 4-14_4 31 Regulatory Assets and Liabilities  7 06- Exhibit D_NIM Summary_DEM-WP(C) ENERG10C--ctn Mid-C_042010 2010GRC" xfId="9189"/>
    <cellStyle name="_Fuel Prices 4-14_4 31 Regulatory Assets and Liabilities  7 06- Exhibit D_NIM+O&amp;M" xfId="9190"/>
    <cellStyle name="_Fuel Prices 4-14_4 31 Regulatory Assets and Liabilities  7 06- Exhibit D_NIM+O&amp;M Monthly" xfId="9191"/>
    <cellStyle name="_Fuel Prices 4-14_4 31E Reg Asset  Liab and EXH D" xfId="9192"/>
    <cellStyle name="_Fuel Prices 4-14_4 31E Reg Asset  Liab and EXH D _ Aug 10 Filing (2)" xfId="9193"/>
    <cellStyle name="_Fuel Prices 4-14_4 32 Regulatory Assets and Liabilities  7 06- Exhibit D" xfId="864"/>
    <cellStyle name="_Fuel Prices 4-14_4 32 Regulatory Assets and Liabilities  7 06- Exhibit D 2" xfId="4060"/>
    <cellStyle name="_Fuel Prices 4-14_4 32 Regulatory Assets and Liabilities  7 06- Exhibit D 2 2" xfId="4061"/>
    <cellStyle name="_Fuel Prices 4-14_4 32 Regulatory Assets and Liabilities  7 06- Exhibit D 3" xfId="4062"/>
    <cellStyle name="_Fuel Prices 4-14_4 32 Regulatory Assets and Liabilities  7 06- Exhibit D_DEM-WP(C) ENERG10C--ctn Mid-C_042010 2010GRC" xfId="9194"/>
    <cellStyle name="_Fuel Prices 4-14_4 32 Regulatory Assets and Liabilities  7 06- Exhibit D_NIM Summary" xfId="4063"/>
    <cellStyle name="_Fuel Prices 4-14_4 32 Regulatory Assets and Liabilities  7 06- Exhibit D_NIM Summary 2" xfId="4064"/>
    <cellStyle name="_Fuel Prices 4-14_4 32 Regulatory Assets and Liabilities  7 06- Exhibit D_NIM Summary_DEM-WP(C) ENERG10C--ctn Mid-C_042010 2010GRC" xfId="9195"/>
    <cellStyle name="_Fuel Prices 4-14_4 32 Regulatory Assets and Liabilities  7 06- Exhibit D_NIM+O&amp;M" xfId="9196"/>
    <cellStyle name="_Fuel Prices 4-14_4 32 Regulatory Assets and Liabilities  7 06- Exhibit D_NIM+O&amp;M Monthly" xfId="9197"/>
    <cellStyle name="_Fuel Prices 4-14_AURORA Total New" xfId="4065"/>
    <cellStyle name="_Fuel Prices 4-14_AURORA Total New 2" xfId="4066"/>
    <cellStyle name="_Fuel Prices 4-14_Book2" xfId="865"/>
    <cellStyle name="_Fuel Prices 4-14_Book2 2" xfId="4067"/>
    <cellStyle name="_Fuel Prices 4-14_Book2 2 2" xfId="4068"/>
    <cellStyle name="_Fuel Prices 4-14_Book2 3" xfId="4069"/>
    <cellStyle name="_Fuel Prices 4-14_Book2_Adj Bench DR 3 for Initial Briefs (Electric)" xfId="866"/>
    <cellStyle name="_Fuel Prices 4-14_Book2_Adj Bench DR 3 for Initial Briefs (Electric) 2" xfId="4070"/>
    <cellStyle name="_Fuel Prices 4-14_Book2_Adj Bench DR 3 for Initial Briefs (Electric) 2 2" xfId="4071"/>
    <cellStyle name="_Fuel Prices 4-14_Book2_Adj Bench DR 3 for Initial Briefs (Electric) 3" xfId="4072"/>
    <cellStyle name="_Fuel Prices 4-14_Book2_Adj Bench DR 3 for Initial Briefs (Electric)_DEM-WP(C) ENERG10C--ctn Mid-C_042010 2010GRC" xfId="9198"/>
    <cellStyle name="_Fuel Prices 4-14_Book2_DEM-WP(C) ENERG10C--ctn Mid-C_042010 2010GRC" xfId="9199"/>
    <cellStyle name="_Fuel Prices 4-14_Book2_Electric Rev Req Model (2009 GRC) Rebuttal" xfId="867"/>
    <cellStyle name="_Fuel Prices 4-14_Book2_Electric Rev Req Model (2009 GRC) Rebuttal 2" xfId="4073"/>
    <cellStyle name="_Fuel Prices 4-14_Book2_Electric Rev Req Model (2009 GRC) Rebuttal 2 2" xfId="4074"/>
    <cellStyle name="_Fuel Prices 4-14_Book2_Electric Rev Req Model (2009 GRC) Rebuttal 3" xfId="4075"/>
    <cellStyle name="_Fuel Prices 4-14_Book2_Electric Rev Req Model (2009 GRC) Rebuttal REmoval of New  WH Solar AdjustMI" xfId="868"/>
    <cellStyle name="_Fuel Prices 4-14_Book2_Electric Rev Req Model (2009 GRC) Rebuttal REmoval of New  WH Solar AdjustMI 2" xfId="4076"/>
    <cellStyle name="_Fuel Prices 4-14_Book2_Electric Rev Req Model (2009 GRC) Rebuttal REmoval of New  WH Solar AdjustMI 2 2" xfId="4077"/>
    <cellStyle name="_Fuel Prices 4-14_Book2_Electric Rev Req Model (2009 GRC) Rebuttal REmoval of New  WH Solar AdjustMI 3" xfId="4078"/>
    <cellStyle name="_Fuel Prices 4-14_Book2_Electric Rev Req Model (2009 GRC) Rebuttal REmoval of New  WH Solar AdjustMI_DEM-WP(C) ENERG10C--ctn Mid-C_042010 2010GRC" xfId="9200"/>
    <cellStyle name="_Fuel Prices 4-14_Book2_Electric Rev Req Model (2009 GRC) Revised 01-18-2010" xfId="869"/>
    <cellStyle name="_Fuel Prices 4-14_Book2_Electric Rev Req Model (2009 GRC) Revised 01-18-2010 2" xfId="4079"/>
    <cellStyle name="_Fuel Prices 4-14_Book2_Electric Rev Req Model (2009 GRC) Revised 01-18-2010 2 2" xfId="4080"/>
    <cellStyle name="_Fuel Prices 4-14_Book2_Electric Rev Req Model (2009 GRC) Revised 01-18-2010 3" xfId="4081"/>
    <cellStyle name="_Fuel Prices 4-14_Book2_Electric Rev Req Model (2009 GRC) Revised 01-18-2010_DEM-WP(C) ENERG10C--ctn Mid-C_042010 2010GRC" xfId="9201"/>
    <cellStyle name="_Fuel Prices 4-14_Book2_Final Order Electric EXHIBIT A-1" xfId="870"/>
    <cellStyle name="_Fuel Prices 4-14_Book2_Final Order Electric EXHIBIT A-1 2" xfId="4082"/>
    <cellStyle name="_Fuel Prices 4-14_Book2_Final Order Electric EXHIBIT A-1 2 2" xfId="4083"/>
    <cellStyle name="_Fuel Prices 4-14_Book2_Final Order Electric EXHIBIT A-1 3" xfId="4084"/>
    <cellStyle name="_Fuel Prices 4-14_Book4" xfId="871"/>
    <cellStyle name="_Fuel Prices 4-14_Book4 2" xfId="4085"/>
    <cellStyle name="_Fuel Prices 4-14_Book4 2 2" xfId="4086"/>
    <cellStyle name="_Fuel Prices 4-14_Book4 3" xfId="4087"/>
    <cellStyle name="_Fuel Prices 4-14_Book4_DEM-WP(C) ENERG10C--ctn Mid-C_042010 2010GRC" xfId="9202"/>
    <cellStyle name="_Fuel Prices 4-14_Book9" xfId="872"/>
    <cellStyle name="_Fuel Prices 4-14_Book9 2" xfId="4088"/>
    <cellStyle name="_Fuel Prices 4-14_Book9 2 2" xfId="4089"/>
    <cellStyle name="_Fuel Prices 4-14_Book9 3" xfId="4090"/>
    <cellStyle name="_Fuel Prices 4-14_Book9_DEM-WP(C) ENERG10C--ctn Mid-C_042010 2010GRC" xfId="9203"/>
    <cellStyle name="_Fuel Prices 4-14_Chelan PUD Power Costs (8-10)" xfId="9204"/>
    <cellStyle name="_Fuel Prices 4-14_DEM-WP(C) Chelan Power Costs" xfId="9205"/>
    <cellStyle name="_Fuel Prices 4-14_DEM-WP(C) ENERG10C--ctn Mid-C_042010 2010GRC" xfId="9206"/>
    <cellStyle name="_Fuel Prices 4-14_DEM-WP(C) Gas Transport 2010GRC" xfId="9207"/>
    <cellStyle name="_Fuel Prices 4-14_Direct Assignment Distribution Plant 2008" xfId="4091"/>
    <cellStyle name="_Fuel Prices 4-14_Direct Assignment Distribution Plant 2008 2" xfId="4092"/>
    <cellStyle name="_Fuel Prices 4-14_Direct Assignment Distribution Plant 2008 2 2" xfId="4093"/>
    <cellStyle name="_Fuel Prices 4-14_Direct Assignment Distribution Plant 2008 2 2 2" xfId="4094"/>
    <cellStyle name="_Fuel Prices 4-14_Direct Assignment Distribution Plant 2008 2 3" xfId="4095"/>
    <cellStyle name="_Fuel Prices 4-14_Direct Assignment Distribution Plant 2008 2 3 2" xfId="4096"/>
    <cellStyle name="_Fuel Prices 4-14_Direct Assignment Distribution Plant 2008 2 4" xfId="4097"/>
    <cellStyle name="_Fuel Prices 4-14_Direct Assignment Distribution Plant 2008 2 4 2" xfId="4098"/>
    <cellStyle name="_Fuel Prices 4-14_Direct Assignment Distribution Plant 2008 3" xfId="4099"/>
    <cellStyle name="_Fuel Prices 4-14_Direct Assignment Distribution Plant 2008 3 2" xfId="4100"/>
    <cellStyle name="_Fuel Prices 4-14_Direct Assignment Distribution Plant 2008 4" xfId="4101"/>
    <cellStyle name="_Fuel Prices 4-14_Direct Assignment Distribution Plant 2008 4 2" xfId="4102"/>
    <cellStyle name="_Fuel Prices 4-14_Direct Assignment Distribution Plant 2008 5" xfId="4103"/>
    <cellStyle name="_Fuel Prices 4-14_Direct Assignment Distribution Plant 2008 6" xfId="9208"/>
    <cellStyle name="_Fuel Prices 4-14_Electric COS Inputs" xfId="4104"/>
    <cellStyle name="_Fuel Prices 4-14_Electric COS Inputs 2" xfId="4105"/>
    <cellStyle name="_Fuel Prices 4-14_Electric COS Inputs 2 2" xfId="4106"/>
    <cellStyle name="_Fuel Prices 4-14_Electric COS Inputs 2 2 2" xfId="4107"/>
    <cellStyle name="_Fuel Prices 4-14_Electric COS Inputs 2 3" xfId="4108"/>
    <cellStyle name="_Fuel Prices 4-14_Electric COS Inputs 2 3 2" xfId="4109"/>
    <cellStyle name="_Fuel Prices 4-14_Electric COS Inputs 2 4" xfId="4110"/>
    <cellStyle name="_Fuel Prices 4-14_Electric COS Inputs 2 4 2" xfId="4111"/>
    <cellStyle name="_Fuel Prices 4-14_Electric COS Inputs 3" xfId="4112"/>
    <cellStyle name="_Fuel Prices 4-14_Electric COS Inputs 3 2" xfId="4113"/>
    <cellStyle name="_Fuel Prices 4-14_Electric COS Inputs 4" xfId="4114"/>
    <cellStyle name="_Fuel Prices 4-14_Electric COS Inputs 4 2" xfId="4115"/>
    <cellStyle name="_Fuel Prices 4-14_Electric COS Inputs 5" xfId="4116"/>
    <cellStyle name="_Fuel Prices 4-14_Electric COS Inputs 6" xfId="9209"/>
    <cellStyle name="_Fuel Prices 4-14_Electric Rate Spread and Rate Design 3.23.09" xfId="4117"/>
    <cellStyle name="_Fuel Prices 4-14_Electric Rate Spread and Rate Design 3.23.09 2" xfId="4118"/>
    <cellStyle name="_Fuel Prices 4-14_Electric Rate Spread and Rate Design 3.23.09 2 2" xfId="4119"/>
    <cellStyle name="_Fuel Prices 4-14_Electric Rate Spread and Rate Design 3.23.09 2 2 2" xfId="4120"/>
    <cellStyle name="_Fuel Prices 4-14_Electric Rate Spread and Rate Design 3.23.09 2 3" xfId="4121"/>
    <cellStyle name="_Fuel Prices 4-14_Electric Rate Spread and Rate Design 3.23.09 2 3 2" xfId="4122"/>
    <cellStyle name="_Fuel Prices 4-14_Electric Rate Spread and Rate Design 3.23.09 2 4" xfId="4123"/>
    <cellStyle name="_Fuel Prices 4-14_Electric Rate Spread and Rate Design 3.23.09 2 4 2" xfId="4124"/>
    <cellStyle name="_Fuel Prices 4-14_Electric Rate Spread and Rate Design 3.23.09 3" xfId="4125"/>
    <cellStyle name="_Fuel Prices 4-14_Electric Rate Spread and Rate Design 3.23.09 3 2" xfId="4126"/>
    <cellStyle name="_Fuel Prices 4-14_Electric Rate Spread and Rate Design 3.23.09 4" xfId="4127"/>
    <cellStyle name="_Fuel Prices 4-14_Electric Rate Spread and Rate Design 3.23.09 4 2" xfId="4128"/>
    <cellStyle name="_Fuel Prices 4-14_Electric Rate Spread and Rate Design 3.23.09 5" xfId="4129"/>
    <cellStyle name="_Fuel Prices 4-14_Electric Rate Spread and Rate Design 3.23.09 6" xfId="9210"/>
    <cellStyle name="_Fuel Prices 4-14_INPUTS" xfId="4130"/>
    <cellStyle name="_Fuel Prices 4-14_INPUTS 2" xfId="4131"/>
    <cellStyle name="_Fuel Prices 4-14_INPUTS 2 2" xfId="4132"/>
    <cellStyle name="_Fuel Prices 4-14_INPUTS 2 2 2" xfId="4133"/>
    <cellStyle name="_Fuel Prices 4-14_INPUTS 2 3" xfId="4134"/>
    <cellStyle name="_Fuel Prices 4-14_INPUTS 2 3 2" xfId="4135"/>
    <cellStyle name="_Fuel Prices 4-14_INPUTS 2 4" xfId="4136"/>
    <cellStyle name="_Fuel Prices 4-14_INPUTS 2 4 2" xfId="4137"/>
    <cellStyle name="_Fuel Prices 4-14_INPUTS 3" xfId="4138"/>
    <cellStyle name="_Fuel Prices 4-14_INPUTS 3 2" xfId="4139"/>
    <cellStyle name="_Fuel Prices 4-14_INPUTS 4" xfId="4140"/>
    <cellStyle name="_Fuel Prices 4-14_INPUTS 4 2" xfId="4141"/>
    <cellStyle name="_Fuel Prices 4-14_INPUTS 5" xfId="4142"/>
    <cellStyle name="_Fuel Prices 4-14_INPUTS 6" xfId="9211"/>
    <cellStyle name="_Fuel Prices 4-14_Leased Transformer &amp; Substation Plant &amp; Rev 12-2009" xfId="4143"/>
    <cellStyle name="_Fuel Prices 4-14_Leased Transformer &amp; Substation Plant &amp; Rev 12-2009 2" xfId="4144"/>
    <cellStyle name="_Fuel Prices 4-14_Leased Transformer &amp; Substation Plant &amp; Rev 12-2009 2 2" xfId="4145"/>
    <cellStyle name="_Fuel Prices 4-14_Leased Transformer &amp; Substation Plant &amp; Rev 12-2009 2 2 2" xfId="4146"/>
    <cellStyle name="_Fuel Prices 4-14_Leased Transformer &amp; Substation Plant &amp; Rev 12-2009 2 3" xfId="4147"/>
    <cellStyle name="_Fuel Prices 4-14_Leased Transformer &amp; Substation Plant &amp; Rev 12-2009 2 3 2" xfId="4148"/>
    <cellStyle name="_Fuel Prices 4-14_Leased Transformer &amp; Substation Plant &amp; Rev 12-2009 2 4" xfId="4149"/>
    <cellStyle name="_Fuel Prices 4-14_Leased Transformer &amp; Substation Plant &amp; Rev 12-2009 2 4 2" xfId="4150"/>
    <cellStyle name="_Fuel Prices 4-14_Leased Transformer &amp; Substation Plant &amp; Rev 12-2009 3" xfId="4151"/>
    <cellStyle name="_Fuel Prices 4-14_Leased Transformer &amp; Substation Plant &amp; Rev 12-2009 3 2" xfId="4152"/>
    <cellStyle name="_Fuel Prices 4-14_Leased Transformer &amp; Substation Plant &amp; Rev 12-2009 4" xfId="4153"/>
    <cellStyle name="_Fuel Prices 4-14_Leased Transformer &amp; Substation Plant &amp; Rev 12-2009 4 2" xfId="4154"/>
    <cellStyle name="_Fuel Prices 4-14_Leased Transformer &amp; Substation Plant &amp; Rev 12-2009 5" xfId="4155"/>
    <cellStyle name="_Fuel Prices 4-14_Leased Transformer &amp; Substation Plant &amp; Rev 12-2009 6" xfId="9212"/>
    <cellStyle name="_Fuel Prices 4-14_NIM Summary" xfId="4156"/>
    <cellStyle name="_Fuel Prices 4-14_NIM Summary 09GRC" xfId="4157"/>
    <cellStyle name="_Fuel Prices 4-14_NIM Summary 09GRC 2" xfId="4158"/>
    <cellStyle name="_Fuel Prices 4-14_NIM Summary 09GRC_DEM-WP(C) ENERG10C--ctn Mid-C_042010 2010GRC" xfId="9213"/>
    <cellStyle name="_Fuel Prices 4-14_NIM Summary 2" xfId="4159"/>
    <cellStyle name="_Fuel Prices 4-14_NIM Summary 3" xfId="4160"/>
    <cellStyle name="_Fuel Prices 4-14_NIM Summary 4" xfId="4161"/>
    <cellStyle name="_Fuel Prices 4-14_NIM Summary 5" xfId="4162"/>
    <cellStyle name="_Fuel Prices 4-14_NIM Summary 6" xfId="4163"/>
    <cellStyle name="_Fuel Prices 4-14_NIM Summary 7" xfId="4164"/>
    <cellStyle name="_Fuel Prices 4-14_NIM Summary 8" xfId="4165"/>
    <cellStyle name="_Fuel Prices 4-14_NIM Summary 9" xfId="4166"/>
    <cellStyle name="_Fuel Prices 4-14_NIM Summary_DEM-WP(C) ENERG10C--ctn Mid-C_042010 2010GRC" xfId="9214"/>
    <cellStyle name="_Fuel Prices 4-14_NIM+O&amp;M" xfId="9215"/>
    <cellStyle name="_Fuel Prices 4-14_NIM+O&amp;M 2" xfId="9216"/>
    <cellStyle name="_Fuel Prices 4-14_NIM+O&amp;M Monthly" xfId="9217"/>
    <cellStyle name="_Fuel Prices 4-14_NIM+O&amp;M Monthly 2" xfId="9218"/>
    <cellStyle name="_Fuel Prices 4-14_PCA 10 -  Exhibit D from A Kellogg Jan 2011" xfId="9219"/>
    <cellStyle name="_Fuel Prices 4-14_PCA 10 -  Exhibit D from A Kellogg July 2011" xfId="9220"/>
    <cellStyle name="_Fuel Prices 4-14_PCA 10 -  Exhibit D from S Free Rcv'd 12-11" xfId="9221"/>
    <cellStyle name="_Fuel Prices 4-14_PCA 9 -  Exhibit D April 2010" xfId="9222"/>
    <cellStyle name="_Fuel Prices 4-14_PCA 9 -  Exhibit D April 2010 (3)" xfId="4167"/>
    <cellStyle name="_Fuel Prices 4-14_PCA 9 -  Exhibit D April 2010 (3) 2" xfId="4168"/>
    <cellStyle name="_Fuel Prices 4-14_PCA 9 -  Exhibit D April 2010 (3)_DEM-WP(C) ENERG10C--ctn Mid-C_042010 2010GRC" xfId="9223"/>
    <cellStyle name="_Fuel Prices 4-14_PCA 9 -  Exhibit D Nov 2010" xfId="9224"/>
    <cellStyle name="_Fuel Prices 4-14_PCA 9 - Exhibit D at August 2010" xfId="9225"/>
    <cellStyle name="_Fuel Prices 4-14_PCA 9 - Exhibit D June 2010 GRC" xfId="9226"/>
    <cellStyle name="_Fuel Prices 4-14_Peak Credit Exhibits for 2009 GRC" xfId="4169"/>
    <cellStyle name="_Fuel Prices 4-14_Peak Credit Exhibits for 2009 GRC 2" xfId="4170"/>
    <cellStyle name="_Fuel Prices 4-14_Peak Credit Exhibits for 2009 GRC 2 2" xfId="4171"/>
    <cellStyle name="_Fuel Prices 4-14_Peak Credit Exhibits for 2009 GRC 2 2 2" xfId="4172"/>
    <cellStyle name="_Fuel Prices 4-14_Peak Credit Exhibits for 2009 GRC 2 3" xfId="4173"/>
    <cellStyle name="_Fuel Prices 4-14_Peak Credit Exhibits for 2009 GRC 2 3 2" xfId="4174"/>
    <cellStyle name="_Fuel Prices 4-14_Peak Credit Exhibits for 2009 GRC 2 4" xfId="4175"/>
    <cellStyle name="_Fuel Prices 4-14_Peak Credit Exhibits for 2009 GRC 2 4 2" xfId="4176"/>
    <cellStyle name="_Fuel Prices 4-14_Peak Credit Exhibits for 2009 GRC 3" xfId="4177"/>
    <cellStyle name="_Fuel Prices 4-14_Peak Credit Exhibits for 2009 GRC 3 2" xfId="4178"/>
    <cellStyle name="_Fuel Prices 4-14_Peak Credit Exhibits for 2009 GRC 4" xfId="4179"/>
    <cellStyle name="_Fuel Prices 4-14_Peak Credit Exhibits for 2009 GRC 4 2" xfId="4180"/>
    <cellStyle name="_Fuel Prices 4-14_Peak Credit Exhibits for 2009 GRC 5" xfId="4181"/>
    <cellStyle name="_Fuel Prices 4-14_Peak Credit Exhibits for 2009 GRC 6" xfId="9227"/>
    <cellStyle name="_Fuel Prices 4-14_Power Costs - Comparison bx Rbtl-Staff-Jt-PC" xfId="873"/>
    <cellStyle name="_Fuel Prices 4-14_Power Costs - Comparison bx Rbtl-Staff-Jt-PC 2" xfId="4182"/>
    <cellStyle name="_Fuel Prices 4-14_Power Costs - Comparison bx Rbtl-Staff-Jt-PC 2 2" xfId="4183"/>
    <cellStyle name="_Fuel Prices 4-14_Power Costs - Comparison bx Rbtl-Staff-Jt-PC 3" xfId="4184"/>
    <cellStyle name="_Fuel Prices 4-14_Power Costs - Comparison bx Rbtl-Staff-Jt-PC_Adj Bench DR 3 for Initial Briefs (Electric)" xfId="874"/>
    <cellStyle name="_Fuel Prices 4-14_Power Costs - Comparison bx Rbtl-Staff-Jt-PC_Adj Bench DR 3 for Initial Briefs (Electric) 2" xfId="4185"/>
    <cellStyle name="_Fuel Prices 4-14_Power Costs - Comparison bx Rbtl-Staff-Jt-PC_Adj Bench DR 3 for Initial Briefs (Electric) 2 2" xfId="4186"/>
    <cellStyle name="_Fuel Prices 4-14_Power Costs - Comparison bx Rbtl-Staff-Jt-PC_Adj Bench DR 3 for Initial Briefs (Electric) 3" xfId="4187"/>
    <cellStyle name="_Fuel Prices 4-14_Power Costs - Comparison bx Rbtl-Staff-Jt-PC_Adj Bench DR 3 for Initial Briefs (Electric)_DEM-WP(C) ENERG10C--ctn Mid-C_042010 2010GRC" xfId="9228"/>
    <cellStyle name="_Fuel Prices 4-14_Power Costs - Comparison bx Rbtl-Staff-Jt-PC_DEM-WP(C) ENERG10C--ctn Mid-C_042010 2010GRC" xfId="9229"/>
    <cellStyle name="_Fuel Prices 4-14_Power Costs - Comparison bx Rbtl-Staff-Jt-PC_Electric Rev Req Model (2009 GRC) Rebuttal" xfId="875"/>
    <cellStyle name="_Fuel Prices 4-14_Power Costs - Comparison bx Rbtl-Staff-Jt-PC_Electric Rev Req Model (2009 GRC) Rebuttal 2" xfId="4188"/>
    <cellStyle name="_Fuel Prices 4-14_Power Costs - Comparison bx Rbtl-Staff-Jt-PC_Electric Rev Req Model (2009 GRC) Rebuttal 2 2" xfId="4189"/>
    <cellStyle name="_Fuel Prices 4-14_Power Costs - Comparison bx Rbtl-Staff-Jt-PC_Electric Rev Req Model (2009 GRC) Rebuttal 3" xfId="4190"/>
    <cellStyle name="_Fuel Prices 4-14_Power Costs - Comparison bx Rbtl-Staff-Jt-PC_Electric Rev Req Model (2009 GRC) Rebuttal REmoval of New  WH Solar AdjustMI" xfId="876"/>
    <cellStyle name="_Fuel Prices 4-14_Power Costs - Comparison bx Rbtl-Staff-Jt-PC_Electric Rev Req Model (2009 GRC) Rebuttal REmoval of New  WH Solar AdjustMI 2" xfId="4191"/>
    <cellStyle name="_Fuel Prices 4-14_Power Costs - Comparison bx Rbtl-Staff-Jt-PC_Electric Rev Req Model (2009 GRC) Rebuttal REmoval of New  WH Solar AdjustMI 2 2" xfId="4192"/>
    <cellStyle name="_Fuel Prices 4-14_Power Costs - Comparison bx Rbtl-Staff-Jt-PC_Electric Rev Req Model (2009 GRC) Rebuttal REmoval of New  WH Solar AdjustMI 3" xfId="4193"/>
    <cellStyle name="_Fuel Prices 4-14_Power Costs - Comparison bx Rbtl-Staff-Jt-PC_Electric Rev Req Model (2009 GRC) Rebuttal REmoval of New  WH Solar AdjustMI_DEM-WP(C) ENERG10C--ctn Mid-C_042010 2010GRC" xfId="9230"/>
    <cellStyle name="_Fuel Prices 4-14_Power Costs - Comparison bx Rbtl-Staff-Jt-PC_Electric Rev Req Model (2009 GRC) Revised 01-18-2010" xfId="877"/>
    <cellStyle name="_Fuel Prices 4-14_Power Costs - Comparison bx Rbtl-Staff-Jt-PC_Electric Rev Req Model (2009 GRC) Revised 01-18-2010 2" xfId="4194"/>
    <cellStyle name="_Fuel Prices 4-14_Power Costs - Comparison bx Rbtl-Staff-Jt-PC_Electric Rev Req Model (2009 GRC) Revised 01-18-2010 2 2" xfId="4195"/>
    <cellStyle name="_Fuel Prices 4-14_Power Costs - Comparison bx Rbtl-Staff-Jt-PC_Electric Rev Req Model (2009 GRC) Revised 01-18-2010 3" xfId="4196"/>
    <cellStyle name="_Fuel Prices 4-14_Power Costs - Comparison bx Rbtl-Staff-Jt-PC_Electric Rev Req Model (2009 GRC) Revised 01-18-2010_DEM-WP(C) ENERG10C--ctn Mid-C_042010 2010GRC" xfId="9231"/>
    <cellStyle name="_Fuel Prices 4-14_Power Costs - Comparison bx Rbtl-Staff-Jt-PC_Final Order Electric EXHIBIT A-1" xfId="878"/>
    <cellStyle name="_Fuel Prices 4-14_Power Costs - Comparison bx Rbtl-Staff-Jt-PC_Final Order Electric EXHIBIT A-1 2" xfId="4197"/>
    <cellStyle name="_Fuel Prices 4-14_Power Costs - Comparison bx Rbtl-Staff-Jt-PC_Final Order Electric EXHIBIT A-1 2 2" xfId="4198"/>
    <cellStyle name="_Fuel Prices 4-14_Power Costs - Comparison bx Rbtl-Staff-Jt-PC_Final Order Electric EXHIBIT A-1 3" xfId="4199"/>
    <cellStyle name="_Fuel Prices 4-14_Production Adj 4.37" xfId="4200"/>
    <cellStyle name="_Fuel Prices 4-14_Production Adj 4.37 2" xfId="4201"/>
    <cellStyle name="_Fuel Prices 4-14_Production Adj 4.37 2 2" xfId="4202"/>
    <cellStyle name="_Fuel Prices 4-14_Production Adj 4.37 3" xfId="4203"/>
    <cellStyle name="_Fuel Prices 4-14_Purchased Power Adj 4.03" xfId="4204"/>
    <cellStyle name="_Fuel Prices 4-14_Purchased Power Adj 4.03 2" xfId="4205"/>
    <cellStyle name="_Fuel Prices 4-14_Purchased Power Adj 4.03 2 2" xfId="4206"/>
    <cellStyle name="_Fuel Prices 4-14_Purchased Power Adj 4.03 3" xfId="4207"/>
    <cellStyle name="_Fuel Prices 4-14_Rate Design Sch 24" xfId="4208"/>
    <cellStyle name="_Fuel Prices 4-14_Rate Design Sch 24 2" xfId="4209"/>
    <cellStyle name="_Fuel Prices 4-14_Rate Design Sch 25" xfId="4210"/>
    <cellStyle name="_Fuel Prices 4-14_Rate Design Sch 25 2" xfId="4211"/>
    <cellStyle name="_Fuel Prices 4-14_Rate Design Sch 25 2 2" xfId="4212"/>
    <cellStyle name="_Fuel Prices 4-14_Rate Design Sch 25 3" xfId="4213"/>
    <cellStyle name="_Fuel Prices 4-14_Rate Design Sch 26" xfId="4214"/>
    <cellStyle name="_Fuel Prices 4-14_Rate Design Sch 26 2" xfId="4215"/>
    <cellStyle name="_Fuel Prices 4-14_Rate Design Sch 26 2 2" xfId="4216"/>
    <cellStyle name="_Fuel Prices 4-14_Rate Design Sch 26 3" xfId="4217"/>
    <cellStyle name="_Fuel Prices 4-14_Rate Design Sch 31" xfId="4218"/>
    <cellStyle name="_Fuel Prices 4-14_Rate Design Sch 31 2" xfId="4219"/>
    <cellStyle name="_Fuel Prices 4-14_Rate Design Sch 31 2 2" xfId="4220"/>
    <cellStyle name="_Fuel Prices 4-14_Rate Design Sch 31 3" xfId="4221"/>
    <cellStyle name="_Fuel Prices 4-14_Rate Design Sch 43" xfId="4222"/>
    <cellStyle name="_Fuel Prices 4-14_Rate Design Sch 43 2" xfId="4223"/>
    <cellStyle name="_Fuel Prices 4-14_Rate Design Sch 43 2 2" xfId="4224"/>
    <cellStyle name="_Fuel Prices 4-14_Rate Design Sch 43 3" xfId="4225"/>
    <cellStyle name="_Fuel Prices 4-14_Rate Design Sch 448-449" xfId="4226"/>
    <cellStyle name="_Fuel Prices 4-14_Rate Design Sch 448-449 2" xfId="4227"/>
    <cellStyle name="_Fuel Prices 4-14_Rate Design Sch 46" xfId="4228"/>
    <cellStyle name="_Fuel Prices 4-14_Rate Design Sch 46 2" xfId="4229"/>
    <cellStyle name="_Fuel Prices 4-14_Rate Design Sch 46 2 2" xfId="4230"/>
    <cellStyle name="_Fuel Prices 4-14_Rate Design Sch 46 3" xfId="4231"/>
    <cellStyle name="_Fuel Prices 4-14_Rate Spread" xfId="4232"/>
    <cellStyle name="_Fuel Prices 4-14_Rate Spread 2" xfId="4233"/>
    <cellStyle name="_Fuel Prices 4-14_Rate Spread 2 2" xfId="4234"/>
    <cellStyle name="_Fuel Prices 4-14_Rate Spread 3" xfId="4235"/>
    <cellStyle name="_Fuel Prices 4-14_Rebuttal Power Costs" xfId="879"/>
    <cellStyle name="_Fuel Prices 4-14_Rebuttal Power Costs 2" xfId="4236"/>
    <cellStyle name="_Fuel Prices 4-14_Rebuttal Power Costs 2 2" xfId="4237"/>
    <cellStyle name="_Fuel Prices 4-14_Rebuttal Power Costs 3" xfId="4238"/>
    <cellStyle name="_Fuel Prices 4-14_Rebuttal Power Costs_Adj Bench DR 3 for Initial Briefs (Electric)" xfId="880"/>
    <cellStyle name="_Fuel Prices 4-14_Rebuttal Power Costs_Adj Bench DR 3 for Initial Briefs (Electric) 2" xfId="4239"/>
    <cellStyle name="_Fuel Prices 4-14_Rebuttal Power Costs_Adj Bench DR 3 for Initial Briefs (Electric) 2 2" xfId="4240"/>
    <cellStyle name="_Fuel Prices 4-14_Rebuttal Power Costs_Adj Bench DR 3 for Initial Briefs (Electric) 3" xfId="4241"/>
    <cellStyle name="_Fuel Prices 4-14_Rebuttal Power Costs_Adj Bench DR 3 for Initial Briefs (Electric)_DEM-WP(C) ENERG10C--ctn Mid-C_042010 2010GRC" xfId="9232"/>
    <cellStyle name="_Fuel Prices 4-14_Rebuttal Power Costs_DEM-WP(C) ENERG10C--ctn Mid-C_042010 2010GRC" xfId="9233"/>
    <cellStyle name="_Fuel Prices 4-14_Rebuttal Power Costs_Electric Rev Req Model (2009 GRC) Rebuttal" xfId="881"/>
    <cellStyle name="_Fuel Prices 4-14_Rebuttal Power Costs_Electric Rev Req Model (2009 GRC) Rebuttal 2" xfId="4242"/>
    <cellStyle name="_Fuel Prices 4-14_Rebuttal Power Costs_Electric Rev Req Model (2009 GRC) Rebuttal 2 2" xfId="4243"/>
    <cellStyle name="_Fuel Prices 4-14_Rebuttal Power Costs_Electric Rev Req Model (2009 GRC) Rebuttal 3" xfId="4244"/>
    <cellStyle name="_Fuel Prices 4-14_Rebuttal Power Costs_Electric Rev Req Model (2009 GRC) Rebuttal REmoval of New  WH Solar AdjustMI" xfId="882"/>
    <cellStyle name="_Fuel Prices 4-14_Rebuttal Power Costs_Electric Rev Req Model (2009 GRC) Rebuttal REmoval of New  WH Solar AdjustMI 2" xfId="4245"/>
    <cellStyle name="_Fuel Prices 4-14_Rebuttal Power Costs_Electric Rev Req Model (2009 GRC) Rebuttal REmoval of New  WH Solar AdjustMI 2 2" xfId="4246"/>
    <cellStyle name="_Fuel Prices 4-14_Rebuttal Power Costs_Electric Rev Req Model (2009 GRC) Rebuttal REmoval of New  WH Solar AdjustMI 3" xfId="4247"/>
    <cellStyle name="_Fuel Prices 4-14_Rebuttal Power Costs_Electric Rev Req Model (2009 GRC) Rebuttal REmoval of New  WH Solar AdjustMI_DEM-WP(C) ENERG10C--ctn Mid-C_042010 2010GRC" xfId="9234"/>
    <cellStyle name="_Fuel Prices 4-14_Rebuttal Power Costs_Electric Rev Req Model (2009 GRC) Revised 01-18-2010" xfId="883"/>
    <cellStyle name="_Fuel Prices 4-14_Rebuttal Power Costs_Electric Rev Req Model (2009 GRC) Revised 01-18-2010 2" xfId="4248"/>
    <cellStyle name="_Fuel Prices 4-14_Rebuttal Power Costs_Electric Rev Req Model (2009 GRC) Revised 01-18-2010 2 2" xfId="4249"/>
    <cellStyle name="_Fuel Prices 4-14_Rebuttal Power Costs_Electric Rev Req Model (2009 GRC) Revised 01-18-2010 3" xfId="4250"/>
    <cellStyle name="_Fuel Prices 4-14_Rebuttal Power Costs_Electric Rev Req Model (2009 GRC) Revised 01-18-2010_DEM-WP(C) ENERG10C--ctn Mid-C_042010 2010GRC" xfId="9235"/>
    <cellStyle name="_Fuel Prices 4-14_Rebuttal Power Costs_Final Order Electric EXHIBIT A-1" xfId="884"/>
    <cellStyle name="_Fuel Prices 4-14_Rebuttal Power Costs_Final Order Electric EXHIBIT A-1 2" xfId="4251"/>
    <cellStyle name="_Fuel Prices 4-14_Rebuttal Power Costs_Final Order Electric EXHIBIT A-1 2 2" xfId="4252"/>
    <cellStyle name="_Fuel Prices 4-14_Rebuttal Power Costs_Final Order Electric EXHIBIT A-1 3" xfId="4253"/>
    <cellStyle name="_Fuel Prices 4-14_ROR 5.02" xfId="4254"/>
    <cellStyle name="_Fuel Prices 4-14_ROR 5.02 2" xfId="4255"/>
    <cellStyle name="_Fuel Prices 4-14_ROR 5.02 2 2" xfId="4256"/>
    <cellStyle name="_Fuel Prices 4-14_ROR 5.02 3" xfId="4257"/>
    <cellStyle name="_Fuel Prices 4-14_Sch 40 Feeder OH 2008" xfId="4258"/>
    <cellStyle name="_Fuel Prices 4-14_Sch 40 Feeder OH 2008 2" xfId="4259"/>
    <cellStyle name="_Fuel Prices 4-14_Sch 40 Feeder OH 2008 2 2" xfId="4260"/>
    <cellStyle name="_Fuel Prices 4-14_Sch 40 Feeder OH 2008 3" xfId="4261"/>
    <cellStyle name="_Fuel Prices 4-14_Sch 40 Interim Energy Rates " xfId="4262"/>
    <cellStyle name="_Fuel Prices 4-14_Sch 40 Interim Energy Rates  2" xfId="4263"/>
    <cellStyle name="_Fuel Prices 4-14_Sch 40 Interim Energy Rates  2 2" xfId="4264"/>
    <cellStyle name="_Fuel Prices 4-14_Sch 40 Interim Energy Rates  3" xfId="4265"/>
    <cellStyle name="_Fuel Prices 4-14_Sch 40 Substation A&amp;G 2008" xfId="4266"/>
    <cellStyle name="_Fuel Prices 4-14_Sch 40 Substation A&amp;G 2008 2" xfId="4267"/>
    <cellStyle name="_Fuel Prices 4-14_Sch 40 Substation A&amp;G 2008 2 2" xfId="4268"/>
    <cellStyle name="_Fuel Prices 4-14_Sch 40 Substation A&amp;G 2008 3" xfId="4269"/>
    <cellStyle name="_Fuel Prices 4-14_Sch 40 Substation O&amp;M 2008" xfId="4270"/>
    <cellStyle name="_Fuel Prices 4-14_Sch 40 Substation O&amp;M 2008 2" xfId="4271"/>
    <cellStyle name="_Fuel Prices 4-14_Sch 40 Substation O&amp;M 2008 2 2" xfId="4272"/>
    <cellStyle name="_Fuel Prices 4-14_Sch 40 Substation O&amp;M 2008 3" xfId="4273"/>
    <cellStyle name="_Fuel Prices 4-14_Subs 2008" xfId="4274"/>
    <cellStyle name="_Fuel Prices 4-14_Subs 2008 2" xfId="4275"/>
    <cellStyle name="_Fuel Prices 4-14_Subs 2008 2 2" xfId="4276"/>
    <cellStyle name="_Fuel Prices 4-14_Subs 2008 3" xfId="4277"/>
    <cellStyle name="_Fuel Prices 4-14_Wind Integration 10GRC" xfId="4278"/>
    <cellStyle name="_Fuel Prices 4-14_Wind Integration 10GRC 2" xfId="4279"/>
    <cellStyle name="_Fuel Prices 4-14_Wind Integration 10GRC_DEM-WP(C) ENERG10C--ctn Mid-C_042010 2010GRC" xfId="9236"/>
    <cellStyle name="_Gas Pro Forma Rev CY 2007 Janet 4_8_08" xfId="9237"/>
    <cellStyle name="_Gas Transportation Charges_2009GRC_120308" xfId="885"/>
    <cellStyle name="_Gas Transportation Charges_2009GRC_120308 2" xfId="4280"/>
    <cellStyle name="_Gas Transportation Charges_2009GRC_120308 2 2" xfId="4281"/>
    <cellStyle name="_Gas Transportation Charges_2009GRC_120308 3" xfId="4282"/>
    <cellStyle name="_Gas Transportation Charges_2009GRC_120308 4" xfId="9238"/>
    <cellStyle name="_Gas Transportation Charges_2009GRC_120308 4 2" xfId="9239"/>
    <cellStyle name="_Gas Transportation Charges_2009GRC_120308_4 31E Reg Asset  Liab and EXH D" xfId="9240"/>
    <cellStyle name="_Gas Transportation Charges_2009GRC_120308_4 31E Reg Asset  Liab and EXH D _ Aug 10 Filing (2)" xfId="9241"/>
    <cellStyle name="_Gas Transportation Charges_2009GRC_120308_Chelan PUD Power Costs (8-10)" xfId="9242"/>
    <cellStyle name="_Gas Transportation Charges_2009GRC_120308_DEM-WP(C) Chelan Power Costs" xfId="9243"/>
    <cellStyle name="_Gas Transportation Charges_2009GRC_120308_DEM-WP(C) Costs Not In AURORA 2010GRC As Filed" xfId="4283"/>
    <cellStyle name="_Gas Transportation Charges_2009GRC_120308_DEM-WP(C) Costs Not In AURORA 2010GRC As Filed 2" xfId="9244"/>
    <cellStyle name="_Gas Transportation Charges_2009GRC_120308_DEM-WP(C) Costs Not In AURORA 2010GRC As Filed 3" xfId="9245"/>
    <cellStyle name="_Gas Transportation Charges_2009GRC_120308_DEM-WP(C) Costs Not In AURORA 2010GRC As Filed_DEM-WP(C) ENERG10C--ctn Mid-C_042010 2010GRC" xfId="9246"/>
    <cellStyle name="_Gas Transportation Charges_2009GRC_120308_DEM-WP(C) ENERG10C--ctn Mid-C_042010 2010GRC" xfId="9247"/>
    <cellStyle name="_Gas Transportation Charges_2009GRC_120308_DEM-WP(C) Gas Transport 2010GRC" xfId="9248"/>
    <cellStyle name="_Gas Transportation Charges_2009GRC_120308_NIM Summary" xfId="4284"/>
    <cellStyle name="_Gas Transportation Charges_2009GRC_120308_NIM Summary 09GRC" xfId="4285"/>
    <cellStyle name="_Gas Transportation Charges_2009GRC_120308_NIM Summary 09GRC 2" xfId="4286"/>
    <cellStyle name="_Gas Transportation Charges_2009GRC_120308_NIM Summary 09GRC_DEM-WP(C) ENERG10C--ctn Mid-C_042010 2010GRC" xfId="9249"/>
    <cellStyle name="_Gas Transportation Charges_2009GRC_120308_NIM Summary 2" xfId="4287"/>
    <cellStyle name="_Gas Transportation Charges_2009GRC_120308_NIM Summary 3" xfId="4288"/>
    <cellStyle name="_Gas Transportation Charges_2009GRC_120308_NIM Summary 4" xfId="4289"/>
    <cellStyle name="_Gas Transportation Charges_2009GRC_120308_NIM Summary 5" xfId="4290"/>
    <cellStyle name="_Gas Transportation Charges_2009GRC_120308_NIM Summary 6" xfId="4291"/>
    <cellStyle name="_Gas Transportation Charges_2009GRC_120308_NIM Summary 7" xfId="4292"/>
    <cellStyle name="_Gas Transportation Charges_2009GRC_120308_NIM Summary 8" xfId="4293"/>
    <cellStyle name="_Gas Transportation Charges_2009GRC_120308_NIM Summary 9" xfId="4294"/>
    <cellStyle name="_Gas Transportation Charges_2009GRC_120308_NIM Summary_DEM-WP(C) ENERG10C--ctn Mid-C_042010 2010GRC" xfId="9250"/>
    <cellStyle name="_Gas Transportation Charges_2009GRC_120308_NIM+O&amp;M" xfId="9251"/>
    <cellStyle name="_Gas Transportation Charges_2009GRC_120308_NIM+O&amp;M 2" xfId="9252"/>
    <cellStyle name="_Gas Transportation Charges_2009GRC_120308_NIM+O&amp;M Monthly" xfId="9253"/>
    <cellStyle name="_Gas Transportation Charges_2009GRC_120308_NIM+O&amp;M Monthly 2" xfId="9254"/>
    <cellStyle name="_Gas Transportation Charges_2009GRC_120308_PCA 9 -  Exhibit D April 2010 (3)" xfId="4295"/>
    <cellStyle name="_Gas Transportation Charges_2009GRC_120308_PCA 9 -  Exhibit D April 2010 (3) 2" xfId="4296"/>
    <cellStyle name="_Gas Transportation Charges_2009GRC_120308_PCA 9 -  Exhibit D April 2010 (3)_DEM-WP(C) ENERG10C--ctn Mid-C_042010 2010GRC" xfId="9255"/>
    <cellStyle name="_Gas Transportation Charges_2009GRC_120308_Reconciliation" xfId="4297"/>
    <cellStyle name="_Gas Transportation Charges_2009GRC_120308_Reconciliation 2" xfId="9256"/>
    <cellStyle name="_Gas Transportation Charges_2009GRC_120308_Reconciliation 3" xfId="9257"/>
    <cellStyle name="_Gas Transportation Charges_2009GRC_120308_Reconciliation_DEM-WP(C) ENERG10C--ctn Mid-C_042010 2010GRC" xfId="9258"/>
    <cellStyle name="_Gas Transportation Charges_2009GRC_120308_Wind Integration 10GRC" xfId="4298"/>
    <cellStyle name="_Gas Transportation Charges_2009GRC_120308_Wind Integration 10GRC 2" xfId="4299"/>
    <cellStyle name="_Gas Transportation Charges_2009GRC_120308_Wind Integration 10GRC_DEM-WP(C) ENERG10C--ctn Mid-C_042010 2010GRC" xfId="9259"/>
    <cellStyle name="_x0013__LSRWEP LGIA like Acctg Petition Aug 2010" xfId="9260"/>
    <cellStyle name="_Mid C 09GRC" xfId="9261"/>
    <cellStyle name="_Monthly Fixed Input" xfId="4300"/>
    <cellStyle name="_Monthly Fixed Input 2" xfId="4301"/>
    <cellStyle name="_Monthly Fixed Input_DEM-WP(C) ENERG10C--ctn Mid-C_042010 2010GRC" xfId="9262"/>
    <cellStyle name="_Monthly Fixed Input_NIM Summary" xfId="4302"/>
    <cellStyle name="_Monthly Fixed Input_NIM Summary 2" xfId="4303"/>
    <cellStyle name="_Monthly Fixed Input_NIM Summary_DEM-WP(C) ENERG10C--ctn Mid-C_042010 2010GRC" xfId="9263"/>
    <cellStyle name="_NIM 06 Base Case Current Trends" xfId="886"/>
    <cellStyle name="_NIM 06 Base Case Current Trends 2" xfId="4304"/>
    <cellStyle name="_NIM 06 Base Case Current Trends 2 2" xfId="4305"/>
    <cellStyle name="_NIM 06 Base Case Current Trends 2 3" xfId="9264"/>
    <cellStyle name="_NIM 06 Base Case Current Trends 3" xfId="4306"/>
    <cellStyle name="_NIM 06 Base Case Current Trends_Adj Bench DR 3 for Initial Briefs (Electric)" xfId="887"/>
    <cellStyle name="_NIM 06 Base Case Current Trends_Adj Bench DR 3 for Initial Briefs (Electric) 2" xfId="4307"/>
    <cellStyle name="_NIM 06 Base Case Current Trends_Adj Bench DR 3 for Initial Briefs (Electric) 2 2" xfId="4308"/>
    <cellStyle name="_NIM 06 Base Case Current Trends_Adj Bench DR 3 for Initial Briefs (Electric) 3" xfId="4309"/>
    <cellStyle name="_NIM 06 Base Case Current Trends_Adj Bench DR 3 for Initial Briefs (Electric)_DEM-WP(C) ENERG10C--ctn Mid-C_042010 2010GRC" xfId="9265"/>
    <cellStyle name="_NIM 06 Base Case Current Trends_Book1" xfId="9266"/>
    <cellStyle name="_NIM 06 Base Case Current Trends_Book2" xfId="888"/>
    <cellStyle name="_NIM 06 Base Case Current Trends_Book2 2" xfId="4310"/>
    <cellStyle name="_NIM 06 Base Case Current Trends_Book2 2 2" xfId="4311"/>
    <cellStyle name="_NIM 06 Base Case Current Trends_Book2 3" xfId="4312"/>
    <cellStyle name="_NIM 06 Base Case Current Trends_Book2_Adj Bench DR 3 for Initial Briefs (Electric)" xfId="889"/>
    <cellStyle name="_NIM 06 Base Case Current Trends_Book2_Adj Bench DR 3 for Initial Briefs (Electric) 2" xfId="4313"/>
    <cellStyle name="_NIM 06 Base Case Current Trends_Book2_Adj Bench DR 3 for Initial Briefs (Electric) 2 2" xfId="4314"/>
    <cellStyle name="_NIM 06 Base Case Current Trends_Book2_Adj Bench DR 3 for Initial Briefs (Electric) 3" xfId="4315"/>
    <cellStyle name="_NIM 06 Base Case Current Trends_Book2_Adj Bench DR 3 for Initial Briefs (Electric)_DEM-WP(C) ENERG10C--ctn Mid-C_042010 2010GRC" xfId="9267"/>
    <cellStyle name="_NIM 06 Base Case Current Trends_Book2_DEM-WP(C) ENERG10C--ctn Mid-C_042010 2010GRC" xfId="9268"/>
    <cellStyle name="_NIM 06 Base Case Current Trends_Book2_Electric Rev Req Model (2009 GRC) Rebuttal" xfId="890"/>
    <cellStyle name="_NIM 06 Base Case Current Trends_Book2_Electric Rev Req Model (2009 GRC) Rebuttal 2" xfId="4316"/>
    <cellStyle name="_NIM 06 Base Case Current Trends_Book2_Electric Rev Req Model (2009 GRC) Rebuttal 2 2" xfId="4317"/>
    <cellStyle name="_NIM 06 Base Case Current Trends_Book2_Electric Rev Req Model (2009 GRC) Rebuttal 3" xfId="4318"/>
    <cellStyle name="_NIM 06 Base Case Current Trends_Book2_Electric Rev Req Model (2009 GRC) Rebuttal REmoval of New  WH Solar AdjustMI" xfId="891"/>
    <cellStyle name="_NIM 06 Base Case Current Trends_Book2_Electric Rev Req Model (2009 GRC) Rebuttal REmoval of New  WH Solar AdjustMI 2" xfId="4319"/>
    <cellStyle name="_NIM 06 Base Case Current Trends_Book2_Electric Rev Req Model (2009 GRC) Rebuttal REmoval of New  WH Solar AdjustMI 2 2" xfId="4320"/>
    <cellStyle name="_NIM 06 Base Case Current Trends_Book2_Electric Rev Req Model (2009 GRC) Rebuttal REmoval of New  WH Solar AdjustMI 3" xfId="4321"/>
    <cellStyle name="_NIM 06 Base Case Current Trends_Book2_Electric Rev Req Model (2009 GRC) Rebuttal REmoval of New  WH Solar AdjustMI_DEM-WP(C) ENERG10C--ctn Mid-C_042010 2010GRC" xfId="9269"/>
    <cellStyle name="_NIM 06 Base Case Current Trends_Book2_Electric Rev Req Model (2009 GRC) Revised 01-18-2010" xfId="892"/>
    <cellStyle name="_NIM 06 Base Case Current Trends_Book2_Electric Rev Req Model (2009 GRC) Revised 01-18-2010 2" xfId="4322"/>
    <cellStyle name="_NIM 06 Base Case Current Trends_Book2_Electric Rev Req Model (2009 GRC) Revised 01-18-2010 2 2" xfId="4323"/>
    <cellStyle name="_NIM 06 Base Case Current Trends_Book2_Electric Rev Req Model (2009 GRC) Revised 01-18-2010 3" xfId="4324"/>
    <cellStyle name="_NIM 06 Base Case Current Trends_Book2_Electric Rev Req Model (2009 GRC) Revised 01-18-2010_DEM-WP(C) ENERG10C--ctn Mid-C_042010 2010GRC" xfId="9270"/>
    <cellStyle name="_NIM 06 Base Case Current Trends_Book2_Final Order Electric EXHIBIT A-1" xfId="893"/>
    <cellStyle name="_NIM 06 Base Case Current Trends_Book2_Final Order Electric EXHIBIT A-1 2" xfId="4325"/>
    <cellStyle name="_NIM 06 Base Case Current Trends_Book2_Final Order Electric EXHIBIT A-1 2 2" xfId="4326"/>
    <cellStyle name="_NIM 06 Base Case Current Trends_Book2_Final Order Electric EXHIBIT A-1 3" xfId="4327"/>
    <cellStyle name="_NIM 06 Base Case Current Trends_Chelan PUD Power Costs (8-10)" xfId="9271"/>
    <cellStyle name="_NIM 06 Base Case Current Trends_Confidential Material" xfId="9272"/>
    <cellStyle name="_NIM 06 Base Case Current Trends_DEM-WP(C) Colstrip 12 Coal Cost Forecast 2010GRC" xfId="9273"/>
    <cellStyle name="_NIM 06 Base Case Current Trends_DEM-WP(C) ENERG10C--ctn Mid-C_042010 2010GRC" xfId="9274"/>
    <cellStyle name="_NIM 06 Base Case Current Trends_DEM-WP(C) Production O&amp;M 2010GRC As-Filed" xfId="9275"/>
    <cellStyle name="_NIM 06 Base Case Current Trends_DEM-WP(C) Production O&amp;M 2010GRC As-Filed 2" xfId="9276"/>
    <cellStyle name="_NIM 06 Base Case Current Trends_DEM-WP(C) Production O&amp;M 2010GRC As-Filed 3" xfId="9277"/>
    <cellStyle name="_NIM 06 Base Case Current Trends_Electric Rev Req Model (2009 GRC) " xfId="894"/>
    <cellStyle name="_NIM 06 Base Case Current Trends_Electric Rev Req Model (2009 GRC)  2" xfId="4328"/>
    <cellStyle name="_NIM 06 Base Case Current Trends_Electric Rev Req Model (2009 GRC)  2 2" xfId="4329"/>
    <cellStyle name="_NIM 06 Base Case Current Trends_Electric Rev Req Model (2009 GRC)  3" xfId="4330"/>
    <cellStyle name="_NIM 06 Base Case Current Trends_Electric Rev Req Model (2009 GRC) _DEM-WP(C) ENERG10C--ctn Mid-C_042010 2010GRC" xfId="9278"/>
    <cellStyle name="_NIM 06 Base Case Current Trends_Electric Rev Req Model (2009 GRC) Rebuttal" xfId="895"/>
    <cellStyle name="_NIM 06 Base Case Current Trends_Electric Rev Req Model (2009 GRC) Rebuttal 2" xfId="4331"/>
    <cellStyle name="_NIM 06 Base Case Current Trends_Electric Rev Req Model (2009 GRC) Rebuttal 2 2" xfId="4332"/>
    <cellStyle name="_NIM 06 Base Case Current Trends_Electric Rev Req Model (2009 GRC) Rebuttal 3" xfId="4333"/>
    <cellStyle name="_NIM 06 Base Case Current Trends_Electric Rev Req Model (2009 GRC) Rebuttal REmoval of New  WH Solar AdjustMI" xfId="896"/>
    <cellStyle name="_NIM 06 Base Case Current Trends_Electric Rev Req Model (2009 GRC) Rebuttal REmoval of New  WH Solar AdjustMI 2" xfId="4334"/>
    <cellStyle name="_NIM 06 Base Case Current Trends_Electric Rev Req Model (2009 GRC) Rebuttal REmoval of New  WH Solar AdjustMI 2 2" xfId="4335"/>
    <cellStyle name="_NIM 06 Base Case Current Trends_Electric Rev Req Model (2009 GRC) Rebuttal REmoval of New  WH Solar AdjustMI 3" xfId="4336"/>
    <cellStyle name="_NIM 06 Base Case Current Trends_Electric Rev Req Model (2009 GRC) Rebuttal REmoval of New  WH Solar AdjustMI_DEM-WP(C) ENERG10C--ctn Mid-C_042010 2010GRC" xfId="9279"/>
    <cellStyle name="_NIM 06 Base Case Current Trends_Electric Rev Req Model (2009 GRC) Revised 01-18-2010" xfId="897"/>
    <cellStyle name="_NIM 06 Base Case Current Trends_Electric Rev Req Model (2009 GRC) Revised 01-18-2010 2" xfId="4337"/>
    <cellStyle name="_NIM 06 Base Case Current Trends_Electric Rev Req Model (2009 GRC) Revised 01-18-2010 2 2" xfId="4338"/>
    <cellStyle name="_NIM 06 Base Case Current Trends_Electric Rev Req Model (2009 GRC) Revised 01-18-2010 3" xfId="4339"/>
    <cellStyle name="_NIM 06 Base Case Current Trends_Electric Rev Req Model (2009 GRC) Revised 01-18-2010_DEM-WP(C) ENERG10C--ctn Mid-C_042010 2010GRC" xfId="9280"/>
    <cellStyle name="_NIM 06 Base Case Current Trends_Electric Rev Req Model (2010 GRC)" xfId="9281"/>
    <cellStyle name="_NIM 06 Base Case Current Trends_Electric Rev Req Model (2010 GRC) SF" xfId="9282"/>
    <cellStyle name="_NIM 06 Base Case Current Trends_Final Order Electric EXHIBIT A-1" xfId="898"/>
    <cellStyle name="_NIM 06 Base Case Current Trends_Final Order Electric EXHIBIT A-1 2" xfId="4340"/>
    <cellStyle name="_NIM 06 Base Case Current Trends_Final Order Electric EXHIBIT A-1 2 2" xfId="4341"/>
    <cellStyle name="_NIM 06 Base Case Current Trends_Final Order Electric EXHIBIT A-1 3" xfId="4342"/>
    <cellStyle name="_NIM 06 Base Case Current Trends_NIM Summary" xfId="4343"/>
    <cellStyle name="_NIM 06 Base Case Current Trends_NIM Summary 2" xfId="4344"/>
    <cellStyle name="_NIM 06 Base Case Current Trends_NIM Summary_DEM-WP(C) ENERG10C--ctn Mid-C_042010 2010GRC" xfId="9283"/>
    <cellStyle name="_NIM 06 Base Case Current Trends_NIM+O&amp;M" xfId="9284"/>
    <cellStyle name="_NIM 06 Base Case Current Trends_NIM+O&amp;M 2" xfId="9285"/>
    <cellStyle name="_NIM 06 Base Case Current Trends_NIM+O&amp;M Monthly" xfId="9286"/>
    <cellStyle name="_NIM 06 Base Case Current Trends_NIM+O&amp;M Monthly 2" xfId="9287"/>
    <cellStyle name="_NIM 06 Base Case Current Trends_Rebuttal Power Costs" xfId="899"/>
    <cellStyle name="_NIM 06 Base Case Current Trends_Rebuttal Power Costs 2" xfId="4345"/>
    <cellStyle name="_NIM 06 Base Case Current Trends_Rebuttal Power Costs 2 2" xfId="4346"/>
    <cellStyle name="_NIM 06 Base Case Current Trends_Rebuttal Power Costs 3" xfId="4347"/>
    <cellStyle name="_NIM 06 Base Case Current Trends_Rebuttal Power Costs_Adj Bench DR 3 for Initial Briefs (Electric)" xfId="900"/>
    <cellStyle name="_NIM 06 Base Case Current Trends_Rebuttal Power Costs_Adj Bench DR 3 for Initial Briefs (Electric) 2" xfId="4348"/>
    <cellStyle name="_NIM 06 Base Case Current Trends_Rebuttal Power Costs_Adj Bench DR 3 for Initial Briefs (Electric) 2 2" xfId="4349"/>
    <cellStyle name="_NIM 06 Base Case Current Trends_Rebuttal Power Costs_Adj Bench DR 3 for Initial Briefs (Electric) 3" xfId="4350"/>
    <cellStyle name="_NIM 06 Base Case Current Trends_Rebuttal Power Costs_Adj Bench DR 3 for Initial Briefs (Electric)_DEM-WP(C) ENERG10C--ctn Mid-C_042010 2010GRC" xfId="9288"/>
    <cellStyle name="_NIM 06 Base Case Current Trends_Rebuttal Power Costs_DEM-WP(C) ENERG10C--ctn Mid-C_042010 2010GRC" xfId="9289"/>
    <cellStyle name="_NIM 06 Base Case Current Trends_Rebuttal Power Costs_Electric Rev Req Model (2009 GRC) Rebuttal" xfId="901"/>
    <cellStyle name="_NIM 06 Base Case Current Trends_Rebuttal Power Costs_Electric Rev Req Model (2009 GRC) Rebuttal 2" xfId="4351"/>
    <cellStyle name="_NIM 06 Base Case Current Trends_Rebuttal Power Costs_Electric Rev Req Model (2009 GRC) Rebuttal 2 2" xfId="4352"/>
    <cellStyle name="_NIM 06 Base Case Current Trends_Rebuttal Power Costs_Electric Rev Req Model (2009 GRC) Rebuttal 3" xfId="4353"/>
    <cellStyle name="_NIM 06 Base Case Current Trends_Rebuttal Power Costs_Electric Rev Req Model (2009 GRC) Rebuttal REmoval of New  WH Solar AdjustMI" xfId="902"/>
    <cellStyle name="_NIM 06 Base Case Current Trends_Rebuttal Power Costs_Electric Rev Req Model (2009 GRC) Rebuttal REmoval of New  WH Solar AdjustMI 2" xfId="4354"/>
    <cellStyle name="_NIM 06 Base Case Current Trends_Rebuttal Power Costs_Electric Rev Req Model (2009 GRC) Rebuttal REmoval of New  WH Solar AdjustMI 2 2" xfId="4355"/>
    <cellStyle name="_NIM 06 Base Case Current Trends_Rebuttal Power Costs_Electric Rev Req Model (2009 GRC) Rebuttal REmoval of New  WH Solar AdjustMI 3" xfId="4356"/>
    <cellStyle name="_NIM 06 Base Case Current Trends_Rebuttal Power Costs_Electric Rev Req Model (2009 GRC) Rebuttal REmoval of New  WH Solar AdjustMI_DEM-WP(C) ENERG10C--ctn Mid-C_042010 2010GRC" xfId="9290"/>
    <cellStyle name="_NIM 06 Base Case Current Trends_Rebuttal Power Costs_Electric Rev Req Model (2009 GRC) Revised 01-18-2010" xfId="903"/>
    <cellStyle name="_NIM 06 Base Case Current Trends_Rebuttal Power Costs_Electric Rev Req Model (2009 GRC) Revised 01-18-2010 2" xfId="4357"/>
    <cellStyle name="_NIM 06 Base Case Current Trends_Rebuttal Power Costs_Electric Rev Req Model (2009 GRC) Revised 01-18-2010 2 2" xfId="4358"/>
    <cellStyle name="_NIM 06 Base Case Current Trends_Rebuttal Power Costs_Electric Rev Req Model (2009 GRC) Revised 01-18-2010 3" xfId="4359"/>
    <cellStyle name="_NIM 06 Base Case Current Trends_Rebuttal Power Costs_Electric Rev Req Model (2009 GRC) Revised 01-18-2010_DEM-WP(C) ENERG10C--ctn Mid-C_042010 2010GRC" xfId="9291"/>
    <cellStyle name="_NIM 06 Base Case Current Trends_Rebuttal Power Costs_Final Order Electric EXHIBIT A-1" xfId="904"/>
    <cellStyle name="_NIM 06 Base Case Current Trends_Rebuttal Power Costs_Final Order Electric EXHIBIT A-1 2" xfId="4360"/>
    <cellStyle name="_NIM 06 Base Case Current Trends_Rebuttal Power Costs_Final Order Electric EXHIBIT A-1 2 2" xfId="4361"/>
    <cellStyle name="_NIM 06 Base Case Current Trends_Rebuttal Power Costs_Final Order Electric EXHIBIT A-1 3" xfId="4362"/>
    <cellStyle name="_NIM 06 Base Case Current Trends_TENASKA REGULATORY ASSET" xfId="905"/>
    <cellStyle name="_NIM 06 Base Case Current Trends_TENASKA REGULATORY ASSET 2" xfId="4363"/>
    <cellStyle name="_NIM 06 Base Case Current Trends_TENASKA REGULATORY ASSET 2 2" xfId="4364"/>
    <cellStyle name="_NIM 06 Base Case Current Trends_TENASKA REGULATORY ASSET 3" xfId="4365"/>
    <cellStyle name="_NIM Summary 09GRC" xfId="4366"/>
    <cellStyle name="_NIM Summary 09GRC 2" xfId="4367"/>
    <cellStyle name="_NIM Summary 09GRC_DEM-WP(C) ENERG10C--ctn Mid-C_042010 2010GRC" xfId="9292"/>
    <cellStyle name="_NIM Summary 09GRC_NIM Summary" xfId="4368"/>
    <cellStyle name="_NIM Summary 09GRC_NIM Summary 2" xfId="4369"/>
    <cellStyle name="_NIM Summary 09GRC_NIM Summary_DEM-WP(C) ENERG10C--ctn Mid-C_042010 2010GRC" xfId="9293"/>
    <cellStyle name="_PC DRAFT 10 15 07" xfId="9294"/>
    <cellStyle name="_PCA 7 - Exhibit D update 9_30_2008" xfId="4370"/>
    <cellStyle name="_PCA 7 - Exhibit D update 9_30_2008 2" xfId="9295"/>
    <cellStyle name="_PCA 7 - Exhibit D update 9_30_2008 2 2" xfId="9296"/>
    <cellStyle name="_PCA 7 - Exhibit D update 9_30_2008 3" xfId="9297"/>
    <cellStyle name="_PCA 7 - Exhibit D update 9_30_2008 4" xfId="9298"/>
    <cellStyle name="_PCA 7 - Exhibit D update 9_30_2008 4 2" xfId="9299"/>
    <cellStyle name="_PCA 7 - Exhibit D update 9_30_2008_Chelan PUD Power Costs (8-10)" xfId="9300"/>
    <cellStyle name="_PCA 7 - Exhibit D update 9_30_2008_DEM-WP(C) Chelan Power Costs" xfId="9301"/>
    <cellStyle name="_PCA 7 - Exhibit D update 9_30_2008_DEM-WP(C) ENERG10C--ctn Mid-C_042010 2010GRC" xfId="9302"/>
    <cellStyle name="_PCA 7 - Exhibit D update 9_30_2008_DEM-WP(C) Gas Transport 2010GRC" xfId="9303"/>
    <cellStyle name="_PCA 7 - Exhibit D update 9_30_2008_NIM Summary" xfId="4371"/>
    <cellStyle name="_PCA 7 - Exhibit D update 9_30_2008_NIM Summary 2" xfId="4372"/>
    <cellStyle name="_PCA 7 - Exhibit D update 9_30_2008_NIM Summary_DEM-WP(C) ENERG10C--ctn Mid-C_042010 2010GRC" xfId="9304"/>
    <cellStyle name="_PCA 7 - Exhibit D update 9_30_2008_Transmission Workbook for May BOD" xfId="4373"/>
    <cellStyle name="_PCA 7 - Exhibit D update 9_30_2008_Transmission Workbook for May BOD 2" xfId="4374"/>
    <cellStyle name="_PCA 7 - Exhibit D update 9_30_2008_Transmission Workbook for May BOD_DEM-WP(C) ENERG10C--ctn Mid-C_042010 2010GRC" xfId="9305"/>
    <cellStyle name="_PCA 7 - Exhibit D update 9_30_2008_Wind Integration 10GRC" xfId="4375"/>
    <cellStyle name="_PCA 7 - Exhibit D update 9_30_2008_Wind Integration 10GRC 2" xfId="4376"/>
    <cellStyle name="_PCA 7 - Exhibit D update 9_30_2008_Wind Integration 10GRC_DEM-WP(C) ENERG10C--ctn Mid-C_042010 2010GRC" xfId="9306"/>
    <cellStyle name="_Portfolio SPlan Base Case.xls Chart 1" xfId="906"/>
    <cellStyle name="_Portfolio SPlan Base Case.xls Chart 1 2" xfId="4377"/>
    <cellStyle name="_Portfolio SPlan Base Case.xls Chart 1 2 2" xfId="4378"/>
    <cellStyle name="_Portfolio SPlan Base Case.xls Chart 1 3" xfId="4379"/>
    <cellStyle name="_Portfolio SPlan Base Case.xls Chart 1_Adj Bench DR 3 for Initial Briefs (Electric)" xfId="907"/>
    <cellStyle name="_Portfolio SPlan Base Case.xls Chart 1_Adj Bench DR 3 for Initial Briefs (Electric) 2" xfId="4380"/>
    <cellStyle name="_Portfolio SPlan Base Case.xls Chart 1_Adj Bench DR 3 for Initial Briefs (Electric) 2 2" xfId="4381"/>
    <cellStyle name="_Portfolio SPlan Base Case.xls Chart 1_Adj Bench DR 3 for Initial Briefs (Electric) 3" xfId="4382"/>
    <cellStyle name="_Portfolio SPlan Base Case.xls Chart 1_Adj Bench DR 3 for Initial Briefs (Electric)_DEM-WP(C) ENERG10C--ctn Mid-C_042010 2010GRC" xfId="9307"/>
    <cellStyle name="_Portfolio SPlan Base Case.xls Chart 1_Book1" xfId="9308"/>
    <cellStyle name="_Portfolio SPlan Base Case.xls Chart 1_Book2" xfId="908"/>
    <cellStyle name="_Portfolio SPlan Base Case.xls Chart 1_Book2 2" xfId="4383"/>
    <cellStyle name="_Portfolio SPlan Base Case.xls Chart 1_Book2 2 2" xfId="4384"/>
    <cellStyle name="_Portfolio SPlan Base Case.xls Chart 1_Book2 3" xfId="4385"/>
    <cellStyle name="_Portfolio SPlan Base Case.xls Chart 1_Book2_Adj Bench DR 3 for Initial Briefs (Electric)" xfId="909"/>
    <cellStyle name="_Portfolio SPlan Base Case.xls Chart 1_Book2_Adj Bench DR 3 for Initial Briefs (Electric) 2" xfId="4386"/>
    <cellStyle name="_Portfolio SPlan Base Case.xls Chart 1_Book2_Adj Bench DR 3 for Initial Briefs (Electric) 2 2" xfId="4387"/>
    <cellStyle name="_Portfolio SPlan Base Case.xls Chart 1_Book2_Adj Bench DR 3 for Initial Briefs (Electric) 3" xfId="4388"/>
    <cellStyle name="_Portfolio SPlan Base Case.xls Chart 1_Book2_Adj Bench DR 3 for Initial Briefs (Electric)_DEM-WP(C) ENERG10C--ctn Mid-C_042010 2010GRC" xfId="9309"/>
    <cellStyle name="_Portfolio SPlan Base Case.xls Chart 1_Book2_DEM-WP(C) ENERG10C--ctn Mid-C_042010 2010GRC" xfId="9310"/>
    <cellStyle name="_Portfolio SPlan Base Case.xls Chart 1_Book2_Electric Rev Req Model (2009 GRC) Rebuttal" xfId="910"/>
    <cellStyle name="_Portfolio SPlan Base Case.xls Chart 1_Book2_Electric Rev Req Model (2009 GRC) Rebuttal 2" xfId="4389"/>
    <cellStyle name="_Portfolio SPlan Base Case.xls Chart 1_Book2_Electric Rev Req Model (2009 GRC) Rebuttal 2 2" xfId="4390"/>
    <cellStyle name="_Portfolio SPlan Base Case.xls Chart 1_Book2_Electric Rev Req Model (2009 GRC) Rebuttal 3" xfId="4391"/>
    <cellStyle name="_Portfolio SPlan Base Case.xls Chart 1_Book2_Electric Rev Req Model (2009 GRC) Rebuttal REmoval of New  WH Solar AdjustMI" xfId="911"/>
    <cellStyle name="_Portfolio SPlan Base Case.xls Chart 1_Book2_Electric Rev Req Model (2009 GRC) Rebuttal REmoval of New  WH Solar AdjustMI 2" xfId="4392"/>
    <cellStyle name="_Portfolio SPlan Base Case.xls Chart 1_Book2_Electric Rev Req Model (2009 GRC) Rebuttal REmoval of New  WH Solar AdjustMI 2 2" xfId="4393"/>
    <cellStyle name="_Portfolio SPlan Base Case.xls Chart 1_Book2_Electric Rev Req Model (2009 GRC) Rebuttal REmoval of New  WH Solar AdjustMI 3" xfId="4394"/>
    <cellStyle name="_Portfolio SPlan Base Case.xls Chart 1_Book2_Electric Rev Req Model (2009 GRC) Rebuttal REmoval of New  WH Solar AdjustMI_DEM-WP(C) ENERG10C--ctn Mid-C_042010 2010GRC" xfId="9311"/>
    <cellStyle name="_Portfolio SPlan Base Case.xls Chart 1_Book2_Electric Rev Req Model (2009 GRC) Revised 01-18-2010" xfId="912"/>
    <cellStyle name="_Portfolio SPlan Base Case.xls Chart 1_Book2_Electric Rev Req Model (2009 GRC) Revised 01-18-2010 2" xfId="4395"/>
    <cellStyle name="_Portfolio SPlan Base Case.xls Chart 1_Book2_Electric Rev Req Model (2009 GRC) Revised 01-18-2010 2 2" xfId="4396"/>
    <cellStyle name="_Portfolio SPlan Base Case.xls Chart 1_Book2_Electric Rev Req Model (2009 GRC) Revised 01-18-2010 3" xfId="4397"/>
    <cellStyle name="_Portfolio SPlan Base Case.xls Chart 1_Book2_Electric Rev Req Model (2009 GRC) Revised 01-18-2010_DEM-WP(C) ENERG10C--ctn Mid-C_042010 2010GRC" xfId="9312"/>
    <cellStyle name="_Portfolio SPlan Base Case.xls Chart 1_Book2_Final Order Electric EXHIBIT A-1" xfId="913"/>
    <cellStyle name="_Portfolio SPlan Base Case.xls Chart 1_Book2_Final Order Electric EXHIBIT A-1 2" xfId="4398"/>
    <cellStyle name="_Portfolio SPlan Base Case.xls Chart 1_Book2_Final Order Electric EXHIBIT A-1 2 2" xfId="4399"/>
    <cellStyle name="_Portfolio SPlan Base Case.xls Chart 1_Book2_Final Order Electric EXHIBIT A-1 3" xfId="4400"/>
    <cellStyle name="_Portfolio SPlan Base Case.xls Chart 1_Chelan PUD Power Costs (8-10)" xfId="9313"/>
    <cellStyle name="_Portfolio SPlan Base Case.xls Chart 1_Confidential Material" xfId="9314"/>
    <cellStyle name="_Portfolio SPlan Base Case.xls Chart 1_DEM-WP(C) Colstrip 12 Coal Cost Forecast 2010GRC" xfId="9315"/>
    <cellStyle name="_Portfolio SPlan Base Case.xls Chart 1_DEM-WP(C) ENERG10C--ctn Mid-C_042010 2010GRC" xfId="9316"/>
    <cellStyle name="_Portfolio SPlan Base Case.xls Chart 1_DEM-WP(C) Production O&amp;M 2010GRC As-Filed" xfId="9317"/>
    <cellStyle name="_Portfolio SPlan Base Case.xls Chart 1_DEM-WP(C) Production O&amp;M 2010GRC As-Filed 2" xfId="9318"/>
    <cellStyle name="_Portfolio SPlan Base Case.xls Chart 1_DEM-WP(C) Production O&amp;M 2010GRC As-Filed 3" xfId="9319"/>
    <cellStyle name="_Portfolio SPlan Base Case.xls Chart 1_Electric Rev Req Model (2009 GRC) " xfId="914"/>
    <cellStyle name="_Portfolio SPlan Base Case.xls Chart 1_Electric Rev Req Model (2009 GRC)  2" xfId="4401"/>
    <cellStyle name="_Portfolio SPlan Base Case.xls Chart 1_Electric Rev Req Model (2009 GRC)  2 2" xfId="4402"/>
    <cellStyle name="_Portfolio SPlan Base Case.xls Chart 1_Electric Rev Req Model (2009 GRC)  3" xfId="4403"/>
    <cellStyle name="_Portfolio SPlan Base Case.xls Chart 1_Electric Rev Req Model (2009 GRC) _DEM-WP(C) ENERG10C--ctn Mid-C_042010 2010GRC" xfId="9320"/>
    <cellStyle name="_Portfolio SPlan Base Case.xls Chart 1_Electric Rev Req Model (2009 GRC) Rebuttal" xfId="915"/>
    <cellStyle name="_Portfolio SPlan Base Case.xls Chart 1_Electric Rev Req Model (2009 GRC) Rebuttal 2" xfId="4404"/>
    <cellStyle name="_Portfolio SPlan Base Case.xls Chart 1_Electric Rev Req Model (2009 GRC) Rebuttal 2 2" xfId="4405"/>
    <cellStyle name="_Portfolio SPlan Base Case.xls Chart 1_Electric Rev Req Model (2009 GRC) Rebuttal 3" xfId="4406"/>
    <cellStyle name="_Portfolio SPlan Base Case.xls Chart 1_Electric Rev Req Model (2009 GRC) Rebuttal REmoval of New  WH Solar AdjustMI" xfId="916"/>
    <cellStyle name="_Portfolio SPlan Base Case.xls Chart 1_Electric Rev Req Model (2009 GRC) Rebuttal REmoval of New  WH Solar AdjustMI 2" xfId="4407"/>
    <cellStyle name="_Portfolio SPlan Base Case.xls Chart 1_Electric Rev Req Model (2009 GRC) Rebuttal REmoval of New  WH Solar AdjustMI 2 2" xfId="4408"/>
    <cellStyle name="_Portfolio SPlan Base Case.xls Chart 1_Electric Rev Req Model (2009 GRC) Rebuttal REmoval of New  WH Solar AdjustMI 3" xfId="4409"/>
    <cellStyle name="_Portfolio SPlan Base Case.xls Chart 1_Electric Rev Req Model (2009 GRC) Rebuttal REmoval of New  WH Solar AdjustMI_DEM-WP(C) ENERG10C--ctn Mid-C_042010 2010GRC" xfId="9321"/>
    <cellStyle name="_Portfolio SPlan Base Case.xls Chart 1_Electric Rev Req Model (2009 GRC) Revised 01-18-2010" xfId="917"/>
    <cellStyle name="_Portfolio SPlan Base Case.xls Chart 1_Electric Rev Req Model (2009 GRC) Revised 01-18-2010 2" xfId="4410"/>
    <cellStyle name="_Portfolio SPlan Base Case.xls Chart 1_Electric Rev Req Model (2009 GRC) Revised 01-18-2010 2 2" xfId="4411"/>
    <cellStyle name="_Portfolio SPlan Base Case.xls Chart 1_Electric Rev Req Model (2009 GRC) Revised 01-18-2010 3" xfId="4412"/>
    <cellStyle name="_Portfolio SPlan Base Case.xls Chart 1_Electric Rev Req Model (2009 GRC) Revised 01-18-2010_DEM-WP(C) ENERG10C--ctn Mid-C_042010 2010GRC" xfId="9322"/>
    <cellStyle name="_Portfolio SPlan Base Case.xls Chart 1_Electric Rev Req Model (2010 GRC)" xfId="9323"/>
    <cellStyle name="_Portfolio SPlan Base Case.xls Chart 1_Electric Rev Req Model (2010 GRC) SF" xfId="9324"/>
    <cellStyle name="_Portfolio SPlan Base Case.xls Chart 1_Final Order Electric EXHIBIT A-1" xfId="918"/>
    <cellStyle name="_Portfolio SPlan Base Case.xls Chart 1_Final Order Electric EXHIBIT A-1 2" xfId="4413"/>
    <cellStyle name="_Portfolio SPlan Base Case.xls Chart 1_Final Order Electric EXHIBIT A-1 2 2" xfId="4414"/>
    <cellStyle name="_Portfolio SPlan Base Case.xls Chart 1_Final Order Electric EXHIBIT A-1 3" xfId="4415"/>
    <cellStyle name="_Portfolio SPlan Base Case.xls Chart 1_NIM Summary" xfId="4416"/>
    <cellStyle name="_Portfolio SPlan Base Case.xls Chart 1_NIM Summary 2" xfId="4417"/>
    <cellStyle name="_Portfolio SPlan Base Case.xls Chart 1_NIM Summary_DEM-WP(C) ENERG10C--ctn Mid-C_042010 2010GRC" xfId="9325"/>
    <cellStyle name="_Portfolio SPlan Base Case.xls Chart 1_Rebuttal Power Costs" xfId="919"/>
    <cellStyle name="_Portfolio SPlan Base Case.xls Chart 1_Rebuttal Power Costs 2" xfId="4418"/>
    <cellStyle name="_Portfolio SPlan Base Case.xls Chart 1_Rebuttal Power Costs 2 2" xfId="4419"/>
    <cellStyle name="_Portfolio SPlan Base Case.xls Chart 1_Rebuttal Power Costs 3" xfId="4420"/>
    <cellStyle name="_Portfolio SPlan Base Case.xls Chart 1_Rebuttal Power Costs_Adj Bench DR 3 for Initial Briefs (Electric)" xfId="920"/>
    <cellStyle name="_Portfolio SPlan Base Case.xls Chart 1_Rebuttal Power Costs_Adj Bench DR 3 for Initial Briefs (Electric) 2" xfId="4421"/>
    <cellStyle name="_Portfolio SPlan Base Case.xls Chart 1_Rebuttal Power Costs_Adj Bench DR 3 for Initial Briefs (Electric) 2 2" xfId="4422"/>
    <cellStyle name="_Portfolio SPlan Base Case.xls Chart 1_Rebuttal Power Costs_Adj Bench DR 3 for Initial Briefs (Electric) 3" xfId="4423"/>
    <cellStyle name="_Portfolio SPlan Base Case.xls Chart 1_Rebuttal Power Costs_Adj Bench DR 3 for Initial Briefs (Electric)_DEM-WP(C) ENERG10C--ctn Mid-C_042010 2010GRC" xfId="9326"/>
    <cellStyle name="_Portfolio SPlan Base Case.xls Chart 1_Rebuttal Power Costs_DEM-WP(C) ENERG10C--ctn Mid-C_042010 2010GRC" xfId="9327"/>
    <cellStyle name="_Portfolio SPlan Base Case.xls Chart 1_Rebuttal Power Costs_Electric Rev Req Model (2009 GRC) Rebuttal" xfId="921"/>
    <cellStyle name="_Portfolio SPlan Base Case.xls Chart 1_Rebuttal Power Costs_Electric Rev Req Model (2009 GRC) Rebuttal 2" xfId="4424"/>
    <cellStyle name="_Portfolio SPlan Base Case.xls Chart 1_Rebuttal Power Costs_Electric Rev Req Model (2009 GRC) Rebuttal 2 2" xfId="4425"/>
    <cellStyle name="_Portfolio SPlan Base Case.xls Chart 1_Rebuttal Power Costs_Electric Rev Req Model (2009 GRC) Rebuttal 3" xfId="4426"/>
    <cellStyle name="_Portfolio SPlan Base Case.xls Chart 1_Rebuttal Power Costs_Electric Rev Req Model (2009 GRC) Rebuttal REmoval of New  WH Solar AdjustMI" xfId="922"/>
    <cellStyle name="_Portfolio SPlan Base Case.xls Chart 1_Rebuttal Power Costs_Electric Rev Req Model (2009 GRC) Rebuttal REmoval of New  WH Solar AdjustMI 2" xfId="4427"/>
    <cellStyle name="_Portfolio SPlan Base Case.xls Chart 1_Rebuttal Power Costs_Electric Rev Req Model (2009 GRC) Rebuttal REmoval of New  WH Solar AdjustMI 2 2" xfId="4428"/>
    <cellStyle name="_Portfolio SPlan Base Case.xls Chart 1_Rebuttal Power Costs_Electric Rev Req Model (2009 GRC) Rebuttal REmoval of New  WH Solar AdjustMI 3" xfId="4429"/>
    <cellStyle name="_Portfolio SPlan Base Case.xls Chart 1_Rebuttal Power Costs_Electric Rev Req Model (2009 GRC) Rebuttal REmoval of New  WH Solar AdjustMI_DEM-WP(C) ENERG10C--ctn Mid-C_042010 2010GRC" xfId="9328"/>
    <cellStyle name="_Portfolio SPlan Base Case.xls Chart 1_Rebuttal Power Costs_Electric Rev Req Model (2009 GRC) Revised 01-18-2010" xfId="923"/>
    <cellStyle name="_Portfolio SPlan Base Case.xls Chart 1_Rebuttal Power Costs_Electric Rev Req Model (2009 GRC) Revised 01-18-2010 2" xfId="4430"/>
    <cellStyle name="_Portfolio SPlan Base Case.xls Chart 1_Rebuttal Power Costs_Electric Rev Req Model (2009 GRC) Revised 01-18-2010 2 2" xfId="4431"/>
    <cellStyle name="_Portfolio SPlan Base Case.xls Chart 1_Rebuttal Power Costs_Electric Rev Req Model (2009 GRC) Revised 01-18-2010 3" xfId="4432"/>
    <cellStyle name="_Portfolio SPlan Base Case.xls Chart 1_Rebuttal Power Costs_Electric Rev Req Model (2009 GRC) Revised 01-18-2010_DEM-WP(C) ENERG10C--ctn Mid-C_042010 2010GRC" xfId="9329"/>
    <cellStyle name="_Portfolio SPlan Base Case.xls Chart 1_Rebuttal Power Costs_Final Order Electric EXHIBIT A-1" xfId="924"/>
    <cellStyle name="_Portfolio SPlan Base Case.xls Chart 1_Rebuttal Power Costs_Final Order Electric EXHIBIT A-1 2" xfId="4433"/>
    <cellStyle name="_Portfolio SPlan Base Case.xls Chart 1_Rebuttal Power Costs_Final Order Electric EXHIBIT A-1 2 2" xfId="4434"/>
    <cellStyle name="_Portfolio SPlan Base Case.xls Chart 1_Rebuttal Power Costs_Final Order Electric EXHIBIT A-1 3" xfId="4435"/>
    <cellStyle name="_Portfolio SPlan Base Case.xls Chart 1_TENASKA REGULATORY ASSET" xfId="925"/>
    <cellStyle name="_Portfolio SPlan Base Case.xls Chart 1_TENASKA REGULATORY ASSET 2" xfId="4436"/>
    <cellStyle name="_Portfolio SPlan Base Case.xls Chart 1_TENASKA REGULATORY ASSET 2 2" xfId="4437"/>
    <cellStyle name="_Portfolio SPlan Base Case.xls Chart 1_TENASKA REGULATORY ASSET 3" xfId="4438"/>
    <cellStyle name="_Portfolio SPlan Base Case.xls Chart 2" xfId="926"/>
    <cellStyle name="_Portfolio SPlan Base Case.xls Chart 2 2" xfId="4439"/>
    <cellStyle name="_Portfolio SPlan Base Case.xls Chart 2 2 2" xfId="4440"/>
    <cellStyle name="_Portfolio SPlan Base Case.xls Chart 2 3" xfId="4441"/>
    <cellStyle name="_Portfolio SPlan Base Case.xls Chart 2_Adj Bench DR 3 for Initial Briefs (Electric)" xfId="927"/>
    <cellStyle name="_Portfolio SPlan Base Case.xls Chart 2_Adj Bench DR 3 for Initial Briefs (Electric) 2" xfId="4442"/>
    <cellStyle name="_Portfolio SPlan Base Case.xls Chart 2_Adj Bench DR 3 for Initial Briefs (Electric) 2 2" xfId="4443"/>
    <cellStyle name="_Portfolio SPlan Base Case.xls Chart 2_Adj Bench DR 3 for Initial Briefs (Electric) 3" xfId="4444"/>
    <cellStyle name="_Portfolio SPlan Base Case.xls Chart 2_Adj Bench DR 3 for Initial Briefs (Electric)_DEM-WP(C) ENERG10C--ctn Mid-C_042010 2010GRC" xfId="9330"/>
    <cellStyle name="_Portfolio SPlan Base Case.xls Chart 2_Book1" xfId="9331"/>
    <cellStyle name="_Portfolio SPlan Base Case.xls Chart 2_Book2" xfId="928"/>
    <cellStyle name="_Portfolio SPlan Base Case.xls Chart 2_Book2 2" xfId="4445"/>
    <cellStyle name="_Portfolio SPlan Base Case.xls Chart 2_Book2 2 2" xfId="4446"/>
    <cellStyle name="_Portfolio SPlan Base Case.xls Chart 2_Book2 3" xfId="4447"/>
    <cellStyle name="_Portfolio SPlan Base Case.xls Chart 2_Book2_Adj Bench DR 3 for Initial Briefs (Electric)" xfId="929"/>
    <cellStyle name="_Portfolio SPlan Base Case.xls Chart 2_Book2_Adj Bench DR 3 for Initial Briefs (Electric) 2" xfId="4448"/>
    <cellStyle name="_Portfolio SPlan Base Case.xls Chart 2_Book2_Adj Bench DR 3 for Initial Briefs (Electric) 2 2" xfId="4449"/>
    <cellStyle name="_Portfolio SPlan Base Case.xls Chart 2_Book2_Adj Bench DR 3 for Initial Briefs (Electric) 3" xfId="4450"/>
    <cellStyle name="_Portfolio SPlan Base Case.xls Chart 2_Book2_Adj Bench DR 3 for Initial Briefs (Electric)_DEM-WP(C) ENERG10C--ctn Mid-C_042010 2010GRC" xfId="9332"/>
    <cellStyle name="_Portfolio SPlan Base Case.xls Chart 2_Book2_DEM-WP(C) ENERG10C--ctn Mid-C_042010 2010GRC" xfId="9333"/>
    <cellStyle name="_Portfolio SPlan Base Case.xls Chart 2_Book2_Electric Rev Req Model (2009 GRC) Rebuttal" xfId="930"/>
    <cellStyle name="_Portfolio SPlan Base Case.xls Chart 2_Book2_Electric Rev Req Model (2009 GRC) Rebuttal 2" xfId="4451"/>
    <cellStyle name="_Portfolio SPlan Base Case.xls Chart 2_Book2_Electric Rev Req Model (2009 GRC) Rebuttal 2 2" xfId="4452"/>
    <cellStyle name="_Portfolio SPlan Base Case.xls Chart 2_Book2_Electric Rev Req Model (2009 GRC) Rebuttal 3" xfId="4453"/>
    <cellStyle name="_Portfolio SPlan Base Case.xls Chart 2_Book2_Electric Rev Req Model (2009 GRC) Rebuttal REmoval of New  WH Solar AdjustMI" xfId="931"/>
    <cellStyle name="_Portfolio SPlan Base Case.xls Chart 2_Book2_Electric Rev Req Model (2009 GRC) Rebuttal REmoval of New  WH Solar AdjustMI 2" xfId="4454"/>
    <cellStyle name="_Portfolio SPlan Base Case.xls Chart 2_Book2_Electric Rev Req Model (2009 GRC) Rebuttal REmoval of New  WH Solar AdjustMI 2 2" xfId="4455"/>
    <cellStyle name="_Portfolio SPlan Base Case.xls Chart 2_Book2_Electric Rev Req Model (2009 GRC) Rebuttal REmoval of New  WH Solar AdjustMI 3" xfId="4456"/>
    <cellStyle name="_Portfolio SPlan Base Case.xls Chart 2_Book2_Electric Rev Req Model (2009 GRC) Rebuttal REmoval of New  WH Solar AdjustMI_DEM-WP(C) ENERG10C--ctn Mid-C_042010 2010GRC" xfId="9334"/>
    <cellStyle name="_Portfolio SPlan Base Case.xls Chart 2_Book2_Electric Rev Req Model (2009 GRC) Revised 01-18-2010" xfId="932"/>
    <cellStyle name="_Portfolio SPlan Base Case.xls Chart 2_Book2_Electric Rev Req Model (2009 GRC) Revised 01-18-2010 2" xfId="4457"/>
    <cellStyle name="_Portfolio SPlan Base Case.xls Chart 2_Book2_Electric Rev Req Model (2009 GRC) Revised 01-18-2010 2 2" xfId="4458"/>
    <cellStyle name="_Portfolio SPlan Base Case.xls Chart 2_Book2_Electric Rev Req Model (2009 GRC) Revised 01-18-2010 3" xfId="4459"/>
    <cellStyle name="_Portfolio SPlan Base Case.xls Chart 2_Book2_Electric Rev Req Model (2009 GRC) Revised 01-18-2010_DEM-WP(C) ENERG10C--ctn Mid-C_042010 2010GRC" xfId="9335"/>
    <cellStyle name="_Portfolio SPlan Base Case.xls Chart 2_Book2_Final Order Electric EXHIBIT A-1" xfId="933"/>
    <cellStyle name="_Portfolio SPlan Base Case.xls Chart 2_Book2_Final Order Electric EXHIBIT A-1 2" xfId="4460"/>
    <cellStyle name="_Portfolio SPlan Base Case.xls Chart 2_Book2_Final Order Electric EXHIBIT A-1 2 2" xfId="4461"/>
    <cellStyle name="_Portfolio SPlan Base Case.xls Chart 2_Book2_Final Order Electric EXHIBIT A-1 3" xfId="4462"/>
    <cellStyle name="_Portfolio SPlan Base Case.xls Chart 2_Chelan PUD Power Costs (8-10)" xfId="9336"/>
    <cellStyle name="_Portfolio SPlan Base Case.xls Chart 2_Confidential Material" xfId="9337"/>
    <cellStyle name="_Portfolio SPlan Base Case.xls Chart 2_DEM-WP(C) Colstrip 12 Coal Cost Forecast 2010GRC" xfId="9338"/>
    <cellStyle name="_Portfolio SPlan Base Case.xls Chart 2_DEM-WP(C) ENERG10C--ctn Mid-C_042010 2010GRC" xfId="9339"/>
    <cellStyle name="_Portfolio SPlan Base Case.xls Chart 2_DEM-WP(C) Production O&amp;M 2010GRC As-Filed" xfId="9340"/>
    <cellStyle name="_Portfolio SPlan Base Case.xls Chart 2_DEM-WP(C) Production O&amp;M 2010GRC As-Filed 2" xfId="9341"/>
    <cellStyle name="_Portfolio SPlan Base Case.xls Chart 2_DEM-WP(C) Production O&amp;M 2010GRC As-Filed 3" xfId="9342"/>
    <cellStyle name="_Portfolio SPlan Base Case.xls Chart 2_Electric Rev Req Model (2009 GRC) " xfId="934"/>
    <cellStyle name="_Portfolio SPlan Base Case.xls Chart 2_Electric Rev Req Model (2009 GRC)  2" xfId="4463"/>
    <cellStyle name="_Portfolio SPlan Base Case.xls Chart 2_Electric Rev Req Model (2009 GRC)  2 2" xfId="4464"/>
    <cellStyle name="_Portfolio SPlan Base Case.xls Chart 2_Electric Rev Req Model (2009 GRC)  3" xfId="4465"/>
    <cellStyle name="_Portfolio SPlan Base Case.xls Chart 2_Electric Rev Req Model (2009 GRC)  4" xfId="9343"/>
    <cellStyle name="_Portfolio SPlan Base Case.xls Chart 2_Electric Rev Req Model (2009 GRC) _DEM-WP(C) ENERG10C--ctn Mid-C_042010 2010GRC" xfId="9344"/>
    <cellStyle name="_Portfolio SPlan Base Case.xls Chart 2_Electric Rev Req Model (2009 GRC) Rebuttal" xfId="935"/>
    <cellStyle name="_Portfolio SPlan Base Case.xls Chart 2_Electric Rev Req Model (2009 GRC) Rebuttal 2" xfId="4466"/>
    <cellStyle name="_Portfolio SPlan Base Case.xls Chart 2_Electric Rev Req Model (2009 GRC) Rebuttal 2 2" xfId="4467"/>
    <cellStyle name="_Portfolio SPlan Base Case.xls Chart 2_Electric Rev Req Model (2009 GRC) Rebuttal 3" xfId="4468"/>
    <cellStyle name="_Portfolio SPlan Base Case.xls Chart 2_Electric Rev Req Model (2009 GRC) Rebuttal 4" xfId="9345"/>
    <cellStyle name="_Portfolio SPlan Base Case.xls Chart 2_Electric Rev Req Model (2009 GRC) Rebuttal REmoval of New  WH Solar AdjustMI" xfId="936"/>
    <cellStyle name="_Portfolio SPlan Base Case.xls Chart 2_Electric Rev Req Model (2009 GRC) Rebuttal REmoval of New  WH Solar AdjustMI 2" xfId="4469"/>
    <cellStyle name="_Portfolio SPlan Base Case.xls Chart 2_Electric Rev Req Model (2009 GRC) Rebuttal REmoval of New  WH Solar AdjustMI 2 2" xfId="4470"/>
    <cellStyle name="_Portfolio SPlan Base Case.xls Chart 2_Electric Rev Req Model (2009 GRC) Rebuttal REmoval of New  WH Solar AdjustMI 3" xfId="4471"/>
    <cellStyle name="_Portfolio SPlan Base Case.xls Chart 2_Electric Rev Req Model (2009 GRC) Rebuttal REmoval of New  WH Solar AdjustMI 4" xfId="9346"/>
    <cellStyle name="_Portfolio SPlan Base Case.xls Chart 2_Electric Rev Req Model (2009 GRC) Rebuttal REmoval of New  WH Solar AdjustMI_DEM-WP(C) ENERG10C--ctn Mid-C_042010 2010GRC" xfId="9347"/>
    <cellStyle name="_Portfolio SPlan Base Case.xls Chart 2_Electric Rev Req Model (2009 GRC) Revised 01-18-2010" xfId="937"/>
    <cellStyle name="_Portfolio SPlan Base Case.xls Chart 2_Electric Rev Req Model (2009 GRC) Revised 01-18-2010 2" xfId="4472"/>
    <cellStyle name="_Portfolio SPlan Base Case.xls Chart 2_Electric Rev Req Model (2009 GRC) Revised 01-18-2010 2 2" xfId="4473"/>
    <cellStyle name="_Portfolio SPlan Base Case.xls Chart 2_Electric Rev Req Model (2009 GRC) Revised 01-18-2010 3" xfId="4474"/>
    <cellStyle name="_Portfolio SPlan Base Case.xls Chart 2_Electric Rev Req Model (2009 GRC) Revised 01-18-2010 4" xfId="9348"/>
    <cellStyle name="_Portfolio SPlan Base Case.xls Chart 2_Electric Rev Req Model (2009 GRC) Revised 01-18-2010_DEM-WP(C) ENERG10C--ctn Mid-C_042010 2010GRC" xfId="9349"/>
    <cellStyle name="_Portfolio SPlan Base Case.xls Chart 2_Electric Rev Req Model (2010 GRC)" xfId="9350"/>
    <cellStyle name="_Portfolio SPlan Base Case.xls Chart 2_Electric Rev Req Model (2010 GRC) SF" xfId="9351"/>
    <cellStyle name="_Portfolio SPlan Base Case.xls Chart 2_Final Order Electric EXHIBIT A-1" xfId="938"/>
    <cellStyle name="_Portfolio SPlan Base Case.xls Chart 2_Final Order Electric EXHIBIT A-1 2" xfId="4475"/>
    <cellStyle name="_Portfolio SPlan Base Case.xls Chart 2_Final Order Electric EXHIBIT A-1 2 2" xfId="4476"/>
    <cellStyle name="_Portfolio SPlan Base Case.xls Chart 2_Final Order Electric EXHIBIT A-1 3" xfId="4477"/>
    <cellStyle name="_Portfolio SPlan Base Case.xls Chart 2_Final Order Electric EXHIBIT A-1 4" xfId="9352"/>
    <cellStyle name="_Portfolio SPlan Base Case.xls Chart 2_NIM Summary" xfId="4478"/>
    <cellStyle name="_Portfolio SPlan Base Case.xls Chart 2_NIM Summary 2" xfId="4479"/>
    <cellStyle name="_Portfolio SPlan Base Case.xls Chart 2_NIM Summary_DEM-WP(C) ENERG10C--ctn Mid-C_042010 2010GRC" xfId="9353"/>
    <cellStyle name="_Portfolio SPlan Base Case.xls Chart 2_Rebuttal Power Costs" xfId="939"/>
    <cellStyle name="_Portfolio SPlan Base Case.xls Chart 2_Rebuttal Power Costs 2" xfId="4480"/>
    <cellStyle name="_Portfolio SPlan Base Case.xls Chart 2_Rebuttal Power Costs 2 2" xfId="4481"/>
    <cellStyle name="_Portfolio SPlan Base Case.xls Chart 2_Rebuttal Power Costs 3" xfId="4482"/>
    <cellStyle name="_Portfolio SPlan Base Case.xls Chart 2_Rebuttal Power Costs 4" xfId="9354"/>
    <cellStyle name="_Portfolio SPlan Base Case.xls Chart 2_Rebuttal Power Costs_Adj Bench DR 3 for Initial Briefs (Electric)" xfId="940"/>
    <cellStyle name="_Portfolio SPlan Base Case.xls Chart 2_Rebuttal Power Costs_Adj Bench DR 3 for Initial Briefs (Electric) 2" xfId="4483"/>
    <cellStyle name="_Portfolio SPlan Base Case.xls Chart 2_Rebuttal Power Costs_Adj Bench DR 3 for Initial Briefs (Electric) 2 2" xfId="4484"/>
    <cellStyle name="_Portfolio SPlan Base Case.xls Chart 2_Rebuttal Power Costs_Adj Bench DR 3 for Initial Briefs (Electric) 3" xfId="4485"/>
    <cellStyle name="_Portfolio SPlan Base Case.xls Chart 2_Rebuttal Power Costs_Adj Bench DR 3 for Initial Briefs (Electric) 4" xfId="9355"/>
    <cellStyle name="_Portfolio SPlan Base Case.xls Chart 2_Rebuttal Power Costs_Adj Bench DR 3 for Initial Briefs (Electric)_DEM-WP(C) ENERG10C--ctn Mid-C_042010 2010GRC" xfId="9356"/>
    <cellStyle name="_Portfolio SPlan Base Case.xls Chart 2_Rebuttal Power Costs_DEM-WP(C) ENERG10C--ctn Mid-C_042010 2010GRC" xfId="9357"/>
    <cellStyle name="_Portfolio SPlan Base Case.xls Chart 2_Rebuttal Power Costs_Electric Rev Req Model (2009 GRC) Rebuttal" xfId="941"/>
    <cellStyle name="_Portfolio SPlan Base Case.xls Chart 2_Rebuttal Power Costs_Electric Rev Req Model (2009 GRC) Rebuttal 2" xfId="4486"/>
    <cellStyle name="_Portfolio SPlan Base Case.xls Chart 2_Rebuttal Power Costs_Electric Rev Req Model (2009 GRC) Rebuttal 2 2" xfId="4487"/>
    <cellStyle name="_Portfolio SPlan Base Case.xls Chart 2_Rebuttal Power Costs_Electric Rev Req Model (2009 GRC) Rebuttal 3" xfId="4488"/>
    <cellStyle name="_Portfolio SPlan Base Case.xls Chart 2_Rebuttal Power Costs_Electric Rev Req Model (2009 GRC) Rebuttal 4" xfId="9358"/>
    <cellStyle name="_Portfolio SPlan Base Case.xls Chart 2_Rebuttal Power Costs_Electric Rev Req Model (2009 GRC) Rebuttal REmoval of New  WH Solar AdjustMI" xfId="942"/>
    <cellStyle name="_Portfolio SPlan Base Case.xls Chart 2_Rebuttal Power Costs_Electric Rev Req Model (2009 GRC) Rebuttal REmoval of New  WH Solar AdjustMI 2" xfId="4489"/>
    <cellStyle name="_Portfolio SPlan Base Case.xls Chart 2_Rebuttal Power Costs_Electric Rev Req Model (2009 GRC) Rebuttal REmoval of New  WH Solar AdjustMI 2 2" xfId="4490"/>
    <cellStyle name="_Portfolio SPlan Base Case.xls Chart 2_Rebuttal Power Costs_Electric Rev Req Model (2009 GRC) Rebuttal REmoval of New  WH Solar AdjustMI 3" xfId="4491"/>
    <cellStyle name="_Portfolio SPlan Base Case.xls Chart 2_Rebuttal Power Costs_Electric Rev Req Model (2009 GRC) Rebuttal REmoval of New  WH Solar AdjustMI 4" xfId="9359"/>
    <cellStyle name="_Portfolio SPlan Base Case.xls Chart 2_Rebuttal Power Costs_Electric Rev Req Model (2009 GRC) Rebuttal REmoval of New  WH Solar AdjustMI_DEM-WP(C) ENERG10C--ctn Mid-C_042010 2010GRC" xfId="9360"/>
    <cellStyle name="_Portfolio SPlan Base Case.xls Chart 2_Rebuttal Power Costs_Electric Rev Req Model (2009 GRC) Revised 01-18-2010" xfId="943"/>
    <cellStyle name="_Portfolio SPlan Base Case.xls Chart 2_Rebuttal Power Costs_Electric Rev Req Model (2009 GRC) Revised 01-18-2010 2" xfId="4492"/>
    <cellStyle name="_Portfolio SPlan Base Case.xls Chart 2_Rebuttal Power Costs_Electric Rev Req Model (2009 GRC) Revised 01-18-2010 2 2" xfId="4493"/>
    <cellStyle name="_Portfolio SPlan Base Case.xls Chart 2_Rebuttal Power Costs_Electric Rev Req Model (2009 GRC) Revised 01-18-2010 3" xfId="4494"/>
    <cellStyle name="_Portfolio SPlan Base Case.xls Chart 2_Rebuttal Power Costs_Electric Rev Req Model (2009 GRC) Revised 01-18-2010 4" xfId="9361"/>
    <cellStyle name="_Portfolio SPlan Base Case.xls Chart 2_Rebuttal Power Costs_Electric Rev Req Model (2009 GRC) Revised 01-18-2010_DEM-WP(C) ENERG10C--ctn Mid-C_042010 2010GRC" xfId="9362"/>
    <cellStyle name="_Portfolio SPlan Base Case.xls Chart 2_Rebuttal Power Costs_Final Order Electric EXHIBIT A-1" xfId="944"/>
    <cellStyle name="_Portfolio SPlan Base Case.xls Chart 2_Rebuttal Power Costs_Final Order Electric EXHIBIT A-1 2" xfId="4495"/>
    <cellStyle name="_Portfolio SPlan Base Case.xls Chart 2_Rebuttal Power Costs_Final Order Electric EXHIBIT A-1 2 2" xfId="4496"/>
    <cellStyle name="_Portfolio SPlan Base Case.xls Chart 2_Rebuttal Power Costs_Final Order Electric EXHIBIT A-1 3" xfId="4497"/>
    <cellStyle name="_Portfolio SPlan Base Case.xls Chart 2_Rebuttal Power Costs_Final Order Electric EXHIBIT A-1 4" xfId="9363"/>
    <cellStyle name="_Portfolio SPlan Base Case.xls Chart 2_TENASKA REGULATORY ASSET" xfId="945"/>
    <cellStyle name="_Portfolio SPlan Base Case.xls Chart 2_TENASKA REGULATORY ASSET 2" xfId="4498"/>
    <cellStyle name="_Portfolio SPlan Base Case.xls Chart 2_TENASKA REGULATORY ASSET 2 2" xfId="4499"/>
    <cellStyle name="_Portfolio SPlan Base Case.xls Chart 2_TENASKA REGULATORY ASSET 3" xfId="4500"/>
    <cellStyle name="_Portfolio SPlan Base Case.xls Chart 2_TENASKA REGULATORY ASSET 4" xfId="9364"/>
    <cellStyle name="_Portfolio SPlan Base Case.xls Chart 3" xfId="946"/>
    <cellStyle name="_Portfolio SPlan Base Case.xls Chart 3 2" xfId="4501"/>
    <cellStyle name="_Portfolio SPlan Base Case.xls Chart 3 2 2" xfId="4502"/>
    <cellStyle name="_Portfolio SPlan Base Case.xls Chart 3 3" xfId="4503"/>
    <cellStyle name="_Portfolio SPlan Base Case.xls Chart 3 4" xfId="9365"/>
    <cellStyle name="_Portfolio SPlan Base Case.xls Chart 3_Adj Bench DR 3 for Initial Briefs (Electric)" xfId="947"/>
    <cellStyle name="_Portfolio SPlan Base Case.xls Chart 3_Adj Bench DR 3 for Initial Briefs (Electric) 2" xfId="4504"/>
    <cellStyle name="_Portfolio SPlan Base Case.xls Chart 3_Adj Bench DR 3 for Initial Briefs (Electric) 2 2" xfId="4505"/>
    <cellStyle name="_Portfolio SPlan Base Case.xls Chart 3_Adj Bench DR 3 for Initial Briefs (Electric) 3" xfId="4506"/>
    <cellStyle name="_Portfolio SPlan Base Case.xls Chart 3_Adj Bench DR 3 for Initial Briefs (Electric) 4" xfId="9366"/>
    <cellStyle name="_Portfolio SPlan Base Case.xls Chart 3_Adj Bench DR 3 for Initial Briefs (Electric)_DEM-WP(C) ENERG10C--ctn Mid-C_042010 2010GRC" xfId="9367"/>
    <cellStyle name="_Portfolio SPlan Base Case.xls Chart 3_Book1" xfId="9368"/>
    <cellStyle name="_Portfolio SPlan Base Case.xls Chart 3_Book2" xfId="948"/>
    <cellStyle name="_Portfolio SPlan Base Case.xls Chart 3_Book2 2" xfId="4507"/>
    <cellStyle name="_Portfolio SPlan Base Case.xls Chart 3_Book2 2 2" xfId="4508"/>
    <cellStyle name="_Portfolio SPlan Base Case.xls Chart 3_Book2 3" xfId="4509"/>
    <cellStyle name="_Portfolio SPlan Base Case.xls Chart 3_Book2 4" xfId="9369"/>
    <cellStyle name="_Portfolio SPlan Base Case.xls Chart 3_Book2_Adj Bench DR 3 for Initial Briefs (Electric)" xfId="949"/>
    <cellStyle name="_Portfolio SPlan Base Case.xls Chart 3_Book2_Adj Bench DR 3 for Initial Briefs (Electric) 2" xfId="4510"/>
    <cellStyle name="_Portfolio SPlan Base Case.xls Chart 3_Book2_Adj Bench DR 3 for Initial Briefs (Electric) 2 2" xfId="4511"/>
    <cellStyle name="_Portfolio SPlan Base Case.xls Chart 3_Book2_Adj Bench DR 3 for Initial Briefs (Electric) 3" xfId="4512"/>
    <cellStyle name="_Portfolio SPlan Base Case.xls Chart 3_Book2_Adj Bench DR 3 for Initial Briefs (Electric) 4" xfId="9370"/>
    <cellStyle name="_Portfolio SPlan Base Case.xls Chart 3_Book2_Adj Bench DR 3 for Initial Briefs (Electric)_DEM-WP(C) ENERG10C--ctn Mid-C_042010 2010GRC" xfId="9371"/>
    <cellStyle name="_Portfolio SPlan Base Case.xls Chart 3_Book2_DEM-WP(C) ENERG10C--ctn Mid-C_042010 2010GRC" xfId="9372"/>
    <cellStyle name="_Portfolio SPlan Base Case.xls Chart 3_Book2_Electric Rev Req Model (2009 GRC) Rebuttal" xfId="950"/>
    <cellStyle name="_Portfolio SPlan Base Case.xls Chart 3_Book2_Electric Rev Req Model (2009 GRC) Rebuttal 2" xfId="4513"/>
    <cellStyle name="_Portfolio SPlan Base Case.xls Chart 3_Book2_Electric Rev Req Model (2009 GRC) Rebuttal 2 2" xfId="4514"/>
    <cellStyle name="_Portfolio SPlan Base Case.xls Chart 3_Book2_Electric Rev Req Model (2009 GRC) Rebuttal 3" xfId="4515"/>
    <cellStyle name="_Portfolio SPlan Base Case.xls Chart 3_Book2_Electric Rev Req Model (2009 GRC) Rebuttal 4" xfId="9373"/>
    <cellStyle name="_Portfolio SPlan Base Case.xls Chart 3_Book2_Electric Rev Req Model (2009 GRC) Rebuttal REmoval of New  WH Solar AdjustMI" xfId="951"/>
    <cellStyle name="_Portfolio SPlan Base Case.xls Chart 3_Book2_Electric Rev Req Model (2009 GRC) Rebuttal REmoval of New  WH Solar AdjustMI 2" xfId="4516"/>
    <cellStyle name="_Portfolio SPlan Base Case.xls Chart 3_Book2_Electric Rev Req Model (2009 GRC) Rebuttal REmoval of New  WH Solar AdjustMI 2 2" xfId="4517"/>
    <cellStyle name="_Portfolio SPlan Base Case.xls Chart 3_Book2_Electric Rev Req Model (2009 GRC) Rebuttal REmoval of New  WH Solar AdjustMI 3" xfId="4518"/>
    <cellStyle name="_Portfolio SPlan Base Case.xls Chart 3_Book2_Electric Rev Req Model (2009 GRC) Rebuttal REmoval of New  WH Solar AdjustMI 4" xfId="9374"/>
    <cellStyle name="_Portfolio SPlan Base Case.xls Chart 3_Book2_Electric Rev Req Model (2009 GRC) Rebuttal REmoval of New  WH Solar AdjustMI_DEM-WP(C) ENERG10C--ctn Mid-C_042010 2010GRC" xfId="9375"/>
    <cellStyle name="_Portfolio SPlan Base Case.xls Chart 3_Book2_Electric Rev Req Model (2009 GRC) Revised 01-18-2010" xfId="952"/>
    <cellStyle name="_Portfolio SPlan Base Case.xls Chart 3_Book2_Electric Rev Req Model (2009 GRC) Revised 01-18-2010 2" xfId="4519"/>
    <cellStyle name="_Portfolio SPlan Base Case.xls Chart 3_Book2_Electric Rev Req Model (2009 GRC) Revised 01-18-2010 2 2" xfId="4520"/>
    <cellStyle name="_Portfolio SPlan Base Case.xls Chart 3_Book2_Electric Rev Req Model (2009 GRC) Revised 01-18-2010 3" xfId="4521"/>
    <cellStyle name="_Portfolio SPlan Base Case.xls Chart 3_Book2_Electric Rev Req Model (2009 GRC) Revised 01-18-2010 4" xfId="9376"/>
    <cellStyle name="_Portfolio SPlan Base Case.xls Chart 3_Book2_Electric Rev Req Model (2009 GRC) Revised 01-18-2010_DEM-WP(C) ENERG10C--ctn Mid-C_042010 2010GRC" xfId="9377"/>
    <cellStyle name="_Portfolio SPlan Base Case.xls Chart 3_Book2_Final Order Electric EXHIBIT A-1" xfId="953"/>
    <cellStyle name="_Portfolio SPlan Base Case.xls Chart 3_Book2_Final Order Electric EXHIBIT A-1 2" xfId="4522"/>
    <cellStyle name="_Portfolio SPlan Base Case.xls Chart 3_Book2_Final Order Electric EXHIBIT A-1 2 2" xfId="4523"/>
    <cellStyle name="_Portfolio SPlan Base Case.xls Chart 3_Book2_Final Order Electric EXHIBIT A-1 3" xfId="4524"/>
    <cellStyle name="_Portfolio SPlan Base Case.xls Chart 3_Book2_Final Order Electric EXHIBIT A-1 4" xfId="9378"/>
    <cellStyle name="_Portfolio SPlan Base Case.xls Chart 3_Chelan PUD Power Costs (8-10)" xfId="9379"/>
    <cellStyle name="_Portfolio SPlan Base Case.xls Chart 3_Confidential Material" xfId="9380"/>
    <cellStyle name="_Portfolio SPlan Base Case.xls Chart 3_DEM-WP(C) Colstrip 12 Coal Cost Forecast 2010GRC" xfId="9381"/>
    <cellStyle name="_Portfolio SPlan Base Case.xls Chart 3_DEM-WP(C) ENERG10C--ctn Mid-C_042010 2010GRC" xfId="9382"/>
    <cellStyle name="_Portfolio SPlan Base Case.xls Chart 3_DEM-WP(C) Production O&amp;M 2010GRC As-Filed" xfId="9383"/>
    <cellStyle name="_Portfolio SPlan Base Case.xls Chart 3_DEM-WP(C) Production O&amp;M 2010GRC As-Filed 2" xfId="9384"/>
    <cellStyle name="_Portfolio SPlan Base Case.xls Chart 3_DEM-WP(C) Production O&amp;M 2010GRC As-Filed 3" xfId="9385"/>
    <cellStyle name="_Portfolio SPlan Base Case.xls Chart 3_Electric Rev Req Model (2009 GRC) " xfId="954"/>
    <cellStyle name="_Portfolio SPlan Base Case.xls Chart 3_Electric Rev Req Model (2009 GRC)  2" xfId="4525"/>
    <cellStyle name="_Portfolio SPlan Base Case.xls Chart 3_Electric Rev Req Model (2009 GRC)  2 2" xfId="4526"/>
    <cellStyle name="_Portfolio SPlan Base Case.xls Chart 3_Electric Rev Req Model (2009 GRC)  3" xfId="4527"/>
    <cellStyle name="_Portfolio SPlan Base Case.xls Chart 3_Electric Rev Req Model (2009 GRC)  4" xfId="9386"/>
    <cellStyle name="_Portfolio SPlan Base Case.xls Chart 3_Electric Rev Req Model (2009 GRC) _DEM-WP(C) ENERG10C--ctn Mid-C_042010 2010GRC" xfId="9387"/>
    <cellStyle name="_Portfolio SPlan Base Case.xls Chart 3_Electric Rev Req Model (2009 GRC) Rebuttal" xfId="955"/>
    <cellStyle name="_Portfolio SPlan Base Case.xls Chart 3_Electric Rev Req Model (2009 GRC) Rebuttal 2" xfId="4528"/>
    <cellStyle name="_Portfolio SPlan Base Case.xls Chart 3_Electric Rev Req Model (2009 GRC) Rebuttal 2 2" xfId="4529"/>
    <cellStyle name="_Portfolio SPlan Base Case.xls Chart 3_Electric Rev Req Model (2009 GRC) Rebuttal 3" xfId="4530"/>
    <cellStyle name="_Portfolio SPlan Base Case.xls Chart 3_Electric Rev Req Model (2009 GRC) Rebuttal 4" xfId="9388"/>
    <cellStyle name="_Portfolio SPlan Base Case.xls Chart 3_Electric Rev Req Model (2009 GRC) Rebuttal REmoval of New  WH Solar AdjustMI" xfId="956"/>
    <cellStyle name="_Portfolio SPlan Base Case.xls Chart 3_Electric Rev Req Model (2009 GRC) Rebuttal REmoval of New  WH Solar AdjustMI 2" xfId="4531"/>
    <cellStyle name="_Portfolio SPlan Base Case.xls Chart 3_Electric Rev Req Model (2009 GRC) Rebuttal REmoval of New  WH Solar AdjustMI 2 2" xfId="4532"/>
    <cellStyle name="_Portfolio SPlan Base Case.xls Chart 3_Electric Rev Req Model (2009 GRC) Rebuttal REmoval of New  WH Solar AdjustMI 3" xfId="4533"/>
    <cellStyle name="_Portfolio SPlan Base Case.xls Chart 3_Electric Rev Req Model (2009 GRC) Rebuttal REmoval of New  WH Solar AdjustMI 4" xfId="9389"/>
    <cellStyle name="_Portfolio SPlan Base Case.xls Chart 3_Electric Rev Req Model (2009 GRC) Rebuttal REmoval of New  WH Solar AdjustMI_DEM-WP(C) ENERG10C--ctn Mid-C_042010 2010GRC" xfId="9390"/>
    <cellStyle name="_Portfolio SPlan Base Case.xls Chart 3_Electric Rev Req Model (2009 GRC) Revised 01-18-2010" xfId="957"/>
    <cellStyle name="_Portfolio SPlan Base Case.xls Chart 3_Electric Rev Req Model (2009 GRC) Revised 01-18-2010 2" xfId="4534"/>
    <cellStyle name="_Portfolio SPlan Base Case.xls Chart 3_Electric Rev Req Model (2009 GRC) Revised 01-18-2010 2 2" xfId="4535"/>
    <cellStyle name="_Portfolio SPlan Base Case.xls Chart 3_Electric Rev Req Model (2009 GRC) Revised 01-18-2010 3" xfId="4536"/>
    <cellStyle name="_Portfolio SPlan Base Case.xls Chart 3_Electric Rev Req Model (2009 GRC) Revised 01-18-2010 4" xfId="9391"/>
    <cellStyle name="_Portfolio SPlan Base Case.xls Chart 3_Electric Rev Req Model (2009 GRC) Revised 01-18-2010_DEM-WP(C) ENERG10C--ctn Mid-C_042010 2010GRC" xfId="9392"/>
    <cellStyle name="_Portfolio SPlan Base Case.xls Chart 3_Electric Rev Req Model (2010 GRC)" xfId="9393"/>
    <cellStyle name="_Portfolio SPlan Base Case.xls Chart 3_Electric Rev Req Model (2010 GRC) SF" xfId="9394"/>
    <cellStyle name="_Portfolio SPlan Base Case.xls Chart 3_Final Order Electric EXHIBIT A-1" xfId="958"/>
    <cellStyle name="_Portfolio SPlan Base Case.xls Chart 3_Final Order Electric EXHIBIT A-1 2" xfId="4537"/>
    <cellStyle name="_Portfolio SPlan Base Case.xls Chart 3_Final Order Electric EXHIBIT A-1 2 2" xfId="4538"/>
    <cellStyle name="_Portfolio SPlan Base Case.xls Chart 3_Final Order Electric EXHIBIT A-1 3" xfId="4539"/>
    <cellStyle name="_Portfolio SPlan Base Case.xls Chart 3_Final Order Electric EXHIBIT A-1 4" xfId="9395"/>
    <cellStyle name="_Portfolio SPlan Base Case.xls Chart 3_NIM Summary" xfId="4540"/>
    <cellStyle name="_Portfolio SPlan Base Case.xls Chart 3_NIM Summary 2" xfId="4541"/>
    <cellStyle name="_Portfolio SPlan Base Case.xls Chart 3_NIM Summary_DEM-WP(C) ENERG10C--ctn Mid-C_042010 2010GRC" xfId="9396"/>
    <cellStyle name="_Portfolio SPlan Base Case.xls Chart 3_Rebuttal Power Costs" xfId="959"/>
    <cellStyle name="_Portfolio SPlan Base Case.xls Chart 3_Rebuttal Power Costs 2" xfId="4542"/>
    <cellStyle name="_Portfolio SPlan Base Case.xls Chart 3_Rebuttal Power Costs 2 2" xfId="4543"/>
    <cellStyle name="_Portfolio SPlan Base Case.xls Chart 3_Rebuttal Power Costs 3" xfId="4544"/>
    <cellStyle name="_Portfolio SPlan Base Case.xls Chart 3_Rebuttal Power Costs 4" xfId="9397"/>
    <cellStyle name="_Portfolio SPlan Base Case.xls Chart 3_Rebuttal Power Costs_Adj Bench DR 3 for Initial Briefs (Electric)" xfId="960"/>
    <cellStyle name="_Portfolio SPlan Base Case.xls Chart 3_Rebuttal Power Costs_Adj Bench DR 3 for Initial Briefs (Electric) 2" xfId="4545"/>
    <cellStyle name="_Portfolio SPlan Base Case.xls Chart 3_Rebuttal Power Costs_Adj Bench DR 3 for Initial Briefs (Electric) 2 2" xfId="4546"/>
    <cellStyle name="_Portfolio SPlan Base Case.xls Chart 3_Rebuttal Power Costs_Adj Bench DR 3 for Initial Briefs (Electric) 3" xfId="4547"/>
    <cellStyle name="_Portfolio SPlan Base Case.xls Chart 3_Rebuttal Power Costs_Adj Bench DR 3 for Initial Briefs (Electric) 4" xfId="9398"/>
    <cellStyle name="_Portfolio SPlan Base Case.xls Chart 3_Rebuttal Power Costs_Adj Bench DR 3 for Initial Briefs (Electric)_DEM-WP(C) ENERG10C--ctn Mid-C_042010 2010GRC" xfId="9399"/>
    <cellStyle name="_Portfolio SPlan Base Case.xls Chart 3_Rebuttal Power Costs_DEM-WP(C) ENERG10C--ctn Mid-C_042010 2010GRC" xfId="9400"/>
    <cellStyle name="_Portfolio SPlan Base Case.xls Chart 3_Rebuttal Power Costs_Electric Rev Req Model (2009 GRC) Rebuttal" xfId="961"/>
    <cellStyle name="_Portfolio SPlan Base Case.xls Chart 3_Rebuttal Power Costs_Electric Rev Req Model (2009 GRC) Rebuttal 2" xfId="4548"/>
    <cellStyle name="_Portfolio SPlan Base Case.xls Chart 3_Rebuttal Power Costs_Electric Rev Req Model (2009 GRC) Rebuttal 2 2" xfId="4549"/>
    <cellStyle name="_Portfolio SPlan Base Case.xls Chart 3_Rebuttal Power Costs_Electric Rev Req Model (2009 GRC) Rebuttal 3" xfId="4550"/>
    <cellStyle name="_Portfolio SPlan Base Case.xls Chart 3_Rebuttal Power Costs_Electric Rev Req Model (2009 GRC) Rebuttal 4" xfId="9401"/>
    <cellStyle name="_Portfolio SPlan Base Case.xls Chart 3_Rebuttal Power Costs_Electric Rev Req Model (2009 GRC) Rebuttal REmoval of New  WH Solar AdjustMI" xfId="962"/>
    <cellStyle name="_Portfolio SPlan Base Case.xls Chart 3_Rebuttal Power Costs_Electric Rev Req Model (2009 GRC) Rebuttal REmoval of New  WH Solar AdjustMI 2" xfId="4551"/>
    <cellStyle name="_Portfolio SPlan Base Case.xls Chart 3_Rebuttal Power Costs_Electric Rev Req Model (2009 GRC) Rebuttal REmoval of New  WH Solar AdjustMI 2 2" xfId="4552"/>
    <cellStyle name="_Portfolio SPlan Base Case.xls Chart 3_Rebuttal Power Costs_Electric Rev Req Model (2009 GRC) Rebuttal REmoval of New  WH Solar AdjustMI 3" xfId="4553"/>
    <cellStyle name="_Portfolio SPlan Base Case.xls Chart 3_Rebuttal Power Costs_Electric Rev Req Model (2009 GRC) Rebuttal REmoval of New  WH Solar AdjustMI 4" xfId="9402"/>
    <cellStyle name="_Portfolio SPlan Base Case.xls Chart 3_Rebuttal Power Costs_Electric Rev Req Model (2009 GRC) Rebuttal REmoval of New  WH Solar AdjustMI_DEM-WP(C) ENERG10C--ctn Mid-C_042010 2010GRC" xfId="9403"/>
    <cellStyle name="_Portfolio SPlan Base Case.xls Chart 3_Rebuttal Power Costs_Electric Rev Req Model (2009 GRC) Revised 01-18-2010" xfId="963"/>
    <cellStyle name="_Portfolio SPlan Base Case.xls Chart 3_Rebuttal Power Costs_Electric Rev Req Model (2009 GRC) Revised 01-18-2010 2" xfId="4554"/>
    <cellStyle name="_Portfolio SPlan Base Case.xls Chart 3_Rebuttal Power Costs_Electric Rev Req Model (2009 GRC) Revised 01-18-2010 2 2" xfId="4555"/>
    <cellStyle name="_Portfolio SPlan Base Case.xls Chart 3_Rebuttal Power Costs_Electric Rev Req Model (2009 GRC) Revised 01-18-2010 3" xfId="4556"/>
    <cellStyle name="_Portfolio SPlan Base Case.xls Chart 3_Rebuttal Power Costs_Electric Rev Req Model (2009 GRC) Revised 01-18-2010 4" xfId="9404"/>
    <cellStyle name="_Portfolio SPlan Base Case.xls Chart 3_Rebuttal Power Costs_Electric Rev Req Model (2009 GRC) Revised 01-18-2010_DEM-WP(C) ENERG10C--ctn Mid-C_042010 2010GRC" xfId="9405"/>
    <cellStyle name="_Portfolio SPlan Base Case.xls Chart 3_Rebuttal Power Costs_Final Order Electric EXHIBIT A-1" xfId="964"/>
    <cellStyle name="_Portfolio SPlan Base Case.xls Chart 3_Rebuttal Power Costs_Final Order Electric EXHIBIT A-1 2" xfId="4557"/>
    <cellStyle name="_Portfolio SPlan Base Case.xls Chart 3_Rebuttal Power Costs_Final Order Electric EXHIBIT A-1 2 2" xfId="4558"/>
    <cellStyle name="_Portfolio SPlan Base Case.xls Chart 3_Rebuttal Power Costs_Final Order Electric EXHIBIT A-1 3" xfId="4559"/>
    <cellStyle name="_Portfolio SPlan Base Case.xls Chart 3_Rebuttal Power Costs_Final Order Electric EXHIBIT A-1 4" xfId="9406"/>
    <cellStyle name="_Portfolio SPlan Base Case.xls Chart 3_TENASKA REGULATORY ASSET" xfId="965"/>
    <cellStyle name="_Portfolio SPlan Base Case.xls Chart 3_TENASKA REGULATORY ASSET 2" xfId="4560"/>
    <cellStyle name="_Portfolio SPlan Base Case.xls Chart 3_TENASKA REGULATORY ASSET 2 2" xfId="4561"/>
    <cellStyle name="_Portfolio SPlan Base Case.xls Chart 3_TENASKA REGULATORY ASSET 3" xfId="4562"/>
    <cellStyle name="_Portfolio SPlan Base Case.xls Chart 3_TENASKA REGULATORY ASSET 4" xfId="9407"/>
    <cellStyle name="_Power Cost Value Copy 11.30.05 gas 1.09.06 AURORA at 1.10.06" xfId="32"/>
    <cellStyle name="_Power Cost Value Copy 11.30.05 gas 1.09.06 AURORA at 1.10.06 2" xfId="966"/>
    <cellStyle name="_Power Cost Value Copy 11.30.05 gas 1.09.06 AURORA at 1.10.06 2 2" xfId="4563"/>
    <cellStyle name="_Power Cost Value Copy 11.30.05 gas 1.09.06 AURORA at 1.10.06 2 2 2" xfId="4564"/>
    <cellStyle name="_Power Cost Value Copy 11.30.05 gas 1.09.06 AURORA at 1.10.06 2 3" xfId="4565"/>
    <cellStyle name="_Power Cost Value Copy 11.30.05 gas 1.09.06 AURORA at 1.10.06 3" xfId="4566"/>
    <cellStyle name="_Power Cost Value Copy 11.30.05 gas 1.09.06 AURORA at 1.10.06 3 2" xfId="4567"/>
    <cellStyle name="_Power Cost Value Copy 11.30.05 gas 1.09.06 AURORA at 1.10.06 4" xfId="4568"/>
    <cellStyle name="_Power Cost Value Copy 11.30.05 gas 1.09.06 AURORA at 1.10.06 4 2" xfId="4569"/>
    <cellStyle name="_Power Cost Value Copy 11.30.05 gas 1.09.06 AURORA at 1.10.06 5" xfId="9408"/>
    <cellStyle name="_Power Cost Value Copy 11.30.05 gas 1.09.06 AURORA at 1.10.06 6" xfId="9409"/>
    <cellStyle name="_Power Cost Value Copy 11.30.05 gas 1.09.06 AURORA at 1.10.06 6 2" xfId="9410"/>
    <cellStyle name="_Power Cost Value Copy 11.30.05 gas 1.09.06 AURORA at 1.10.06 7" xfId="9411"/>
    <cellStyle name="_Power Cost Value Copy 11.30.05 gas 1.09.06 AURORA at 1.10.06 7 2" xfId="9412"/>
    <cellStyle name="_Power Cost Value Copy 11.30.05 gas 1.09.06 AURORA at 1.10.06_04 07E Wild Horse Wind Expansion (C) (2)" xfId="967"/>
    <cellStyle name="_Power Cost Value Copy 11.30.05 gas 1.09.06 AURORA at 1.10.06_04 07E Wild Horse Wind Expansion (C) (2) 2" xfId="4570"/>
    <cellStyle name="_Power Cost Value Copy 11.30.05 gas 1.09.06 AURORA at 1.10.06_04 07E Wild Horse Wind Expansion (C) (2) 2 2" xfId="4571"/>
    <cellStyle name="_Power Cost Value Copy 11.30.05 gas 1.09.06 AURORA at 1.10.06_04 07E Wild Horse Wind Expansion (C) (2) 3" xfId="4572"/>
    <cellStyle name="_Power Cost Value Copy 11.30.05 gas 1.09.06 AURORA at 1.10.06_04 07E Wild Horse Wind Expansion (C) (2) 4" xfId="9413"/>
    <cellStyle name="_Power Cost Value Copy 11.30.05 gas 1.09.06 AURORA at 1.10.06_04 07E Wild Horse Wind Expansion (C) (2)_Adj Bench DR 3 for Initial Briefs (Electric)" xfId="968"/>
    <cellStyle name="_Power Cost Value Copy 11.30.05 gas 1.09.06 AURORA at 1.10.06_04 07E Wild Horse Wind Expansion (C) (2)_Adj Bench DR 3 for Initial Briefs (Electric) 2" xfId="4573"/>
    <cellStyle name="_Power Cost Value Copy 11.30.05 gas 1.09.06 AURORA at 1.10.06_04 07E Wild Horse Wind Expansion (C) (2)_Adj Bench DR 3 for Initial Briefs (Electric) 2 2" xfId="4574"/>
    <cellStyle name="_Power Cost Value Copy 11.30.05 gas 1.09.06 AURORA at 1.10.06_04 07E Wild Horse Wind Expansion (C) (2)_Adj Bench DR 3 for Initial Briefs (Electric) 3" xfId="4575"/>
    <cellStyle name="_Power Cost Value Copy 11.30.05 gas 1.09.06 AURORA at 1.10.06_04 07E Wild Horse Wind Expansion (C) (2)_Adj Bench DR 3 for Initial Briefs (Electric) 4" xfId="9414"/>
    <cellStyle name="_Power Cost Value Copy 11.30.05 gas 1.09.06 AURORA at 1.10.06_04 07E Wild Horse Wind Expansion (C) (2)_Adj Bench DR 3 for Initial Briefs (Electric)_DEM-WP(C) ENERG10C--ctn Mid-C_042010 2010GRC" xfId="9415"/>
    <cellStyle name="_Power Cost Value Copy 11.30.05 gas 1.09.06 AURORA at 1.10.06_04 07E Wild Horse Wind Expansion (C) (2)_Book1" xfId="9416"/>
    <cellStyle name="_Power Cost Value Copy 11.30.05 gas 1.09.06 AURORA at 1.10.06_04 07E Wild Horse Wind Expansion (C) (2)_DEM-WP(C) ENERG10C--ctn Mid-C_042010 2010GRC" xfId="9417"/>
    <cellStyle name="_Power Cost Value Copy 11.30.05 gas 1.09.06 AURORA at 1.10.06_04 07E Wild Horse Wind Expansion (C) (2)_Electric Rev Req Model (2009 GRC) " xfId="969"/>
    <cellStyle name="_Power Cost Value Copy 11.30.05 gas 1.09.06 AURORA at 1.10.06_04 07E Wild Horse Wind Expansion (C) (2)_Electric Rev Req Model (2009 GRC)  2" xfId="4576"/>
    <cellStyle name="_Power Cost Value Copy 11.30.05 gas 1.09.06 AURORA at 1.10.06_04 07E Wild Horse Wind Expansion (C) (2)_Electric Rev Req Model (2009 GRC)  2 2" xfId="4577"/>
    <cellStyle name="_Power Cost Value Copy 11.30.05 gas 1.09.06 AURORA at 1.10.06_04 07E Wild Horse Wind Expansion (C) (2)_Electric Rev Req Model (2009 GRC)  3" xfId="4578"/>
    <cellStyle name="_Power Cost Value Copy 11.30.05 gas 1.09.06 AURORA at 1.10.06_04 07E Wild Horse Wind Expansion (C) (2)_Electric Rev Req Model (2009 GRC)  4" xfId="9418"/>
    <cellStyle name="_Power Cost Value Copy 11.30.05 gas 1.09.06 AURORA at 1.10.06_04 07E Wild Horse Wind Expansion (C) (2)_Electric Rev Req Model (2009 GRC) _DEM-WP(C) ENERG10C--ctn Mid-C_042010 2010GRC" xfId="9419"/>
    <cellStyle name="_Power Cost Value Copy 11.30.05 gas 1.09.06 AURORA at 1.10.06_04 07E Wild Horse Wind Expansion (C) (2)_Electric Rev Req Model (2009 GRC) Rebuttal" xfId="970"/>
    <cellStyle name="_Power Cost Value Copy 11.30.05 gas 1.09.06 AURORA at 1.10.06_04 07E Wild Horse Wind Expansion (C) (2)_Electric Rev Req Model (2009 GRC) Rebuttal 2" xfId="4579"/>
    <cellStyle name="_Power Cost Value Copy 11.30.05 gas 1.09.06 AURORA at 1.10.06_04 07E Wild Horse Wind Expansion (C) (2)_Electric Rev Req Model (2009 GRC) Rebuttal 2 2" xfId="4580"/>
    <cellStyle name="_Power Cost Value Copy 11.30.05 gas 1.09.06 AURORA at 1.10.06_04 07E Wild Horse Wind Expansion (C) (2)_Electric Rev Req Model (2009 GRC) Rebuttal 3" xfId="4581"/>
    <cellStyle name="_Power Cost Value Copy 11.30.05 gas 1.09.06 AURORA at 1.10.06_04 07E Wild Horse Wind Expansion (C) (2)_Electric Rev Req Model (2009 GRC) Rebuttal 4" xfId="9420"/>
    <cellStyle name="_Power Cost Value Copy 11.30.05 gas 1.09.06 AURORA at 1.10.06_04 07E Wild Horse Wind Expansion (C) (2)_Electric Rev Req Model (2009 GRC) Rebuttal REmoval of New  WH Solar AdjustMI" xfId="971"/>
    <cellStyle name="_Power Cost Value Copy 11.30.05 gas 1.09.06 AURORA at 1.10.06_04 07E Wild Horse Wind Expansion (C) (2)_Electric Rev Req Model (2009 GRC) Rebuttal REmoval of New  WH Solar AdjustMI 2" xfId="4582"/>
    <cellStyle name="_Power Cost Value Copy 11.30.05 gas 1.09.06 AURORA at 1.10.06_04 07E Wild Horse Wind Expansion (C) (2)_Electric Rev Req Model (2009 GRC) Rebuttal REmoval of New  WH Solar AdjustMI 2 2" xfId="4583"/>
    <cellStyle name="_Power Cost Value Copy 11.30.05 gas 1.09.06 AURORA at 1.10.06_04 07E Wild Horse Wind Expansion (C) (2)_Electric Rev Req Model (2009 GRC) Rebuttal REmoval of New  WH Solar AdjustMI 3" xfId="4584"/>
    <cellStyle name="_Power Cost Value Copy 11.30.05 gas 1.09.06 AURORA at 1.10.06_04 07E Wild Horse Wind Expansion (C) (2)_Electric Rev Req Model (2009 GRC) Rebuttal REmoval of New  WH Solar AdjustMI 4" xfId="9421"/>
    <cellStyle name="_Power Cost Value Copy 11.30.05 gas 1.09.06 AURORA at 1.10.06_04 07E Wild Horse Wind Expansion (C) (2)_Electric Rev Req Model (2009 GRC) Rebuttal REmoval of New  WH Solar AdjustMI_DEM-WP(C) ENERG10C--ctn Mid-C_042010 2010GRC" xfId="9422"/>
    <cellStyle name="_Power Cost Value Copy 11.30.05 gas 1.09.06 AURORA at 1.10.06_04 07E Wild Horse Wind Expansion (C) (2)_Electric Rev Req Model (2009 GRC) Revised 01-18-2010" xfId="972"/>
    <cellStyle name="_Power Cost Value Copy 11.30.05 gas 1.09.06 AURORA at 1.10.06_04 07E Wild Horse Wind Expansion (C) (2)_Electric Rev Req Model (2009 GRC) Revised 01-18-2010 2" xfId="4585"/>
    <cellStyle name="_Power Cost Value Copy 11.30.05 gas 1.09.06 AURORA at 1.10.06_04 07E Wild Horse Wind Expansion (C) (2)_Electric Rev Req Model (2009 GRC) Revised 01-18-2010 2 2" xfId="4586"/>
    <cellStyle name="_Power Cost Value Copy 11.30.05 gas 1.09.06 AURORA at 1.10.06_04 07E Wild Horse Wind Expansion (C) (2)_Electric Rev Req Model (2009 GRC) Revised 01-18-2010 3" xfId="4587"/>
    <cellStyle name="_Power Cost Value Copy 11.30.05 gas 1.09.06 AURORA at 1.10.06_04 07E Wild Horse Wind Expansion (C) (2)_Electric Rev Req Model (2009 GRC) Revised 01-18-2010 4" xfId="9423"/>
    <cellStyle name="_Power Cost Value Copy 11.30.05 gas 1.09.06 AURORA at 1.10.06_04 07E Wild Horse Wind Expansion (C) (2)_Electric Rev Req Model (2009 GRC) Revised 01-18-2010_DEM-WP(C) ENERG10C--ctn Mid-C_042010 2010GRC" xfId="9424"/>
    <cellStyle name="_Power Cost Value Copy 11.30.05 gas 1.09.06 AURORA at 1.10.06_04 07E Wild Horse Wind Expansion (C) (2)_Electric Rev Req Model (2010 GRC)" xfId="9425"/>
    <cellStyle name="_Power Cost Value Copy 11.30.05 gas 1.09.06 AURORA at 1.10.06_04 07E Wild Horse Wind Expansion (C) (2)_Electric Rev Req Model (2010 GRC) SF" xfId="9426"/>
    <cellStyle name="_Power Cost Value Copy 11.30.05 gas 1.09.06 AURORA at 1.10.06_04 07E Wild Horse Wind Expansion (C) (2)_Final Order Electric EXHIBIT A-1" xfId="973"/>
    <cellStyle name="_Power Cost Value Copy 11.30.05 gas 1.09.06 AURORA at 1.10.06_04 07E Wild Horse Wind Expansion (C) (2)_Final Order Electric EXHIBIT A-1 2" xfId="4588"/>
    <cellStyle name="_Power Cost Value Copy 11.30.05 gas 1.09.06 AURORA at 1.10.06_04 07E Wild Horse Wind Expansion (C) (2)_Final Order Electric EXHIBIT A-1 2 2" xfId="4589"/>
    <cellStyle name="_Power Cost Value Copy 11.30.05 gas 1.09.06 AURORA at 1.10.06_04 07E Wild Horse Wind Expansion (C) (2)_Final Order Electric EXHIBIT A-1 3" xfId="4590"/>
    <cellStyle name="_Power Cost Value Copy 11.30.05 gas 1.09.06 AURORA at 1.10.06_04 07E Wild Horse Wind Expansion (C) (2)_Final Order Electric EXHIBIT A-1 4" xfId="9427"/>
    <cellStyle name="_Power Cost Value Copy 11.30.05 gas 1.09.06 AURORA at 1.10.06_04 07E Wild Horse Wind Expansion (C) (2)_TENASKA REGULATORY ASSET" xfId="974"/>
    <cellStyle name="_Power Cost Value Copy 11.30.05 gas 1.09.06 AURORA at 1.10.06_04 07E Wild Horse Wind Expansion (C) (2)_TENASKA REGULATORY ASSET 2" xfId="4591"/>
    <cellStyle name="_Power Cost Value Copy 11.30.05 gas 1.09.06 AURORA at 1.10.06_04 07E Wild Horse Wind Expansion (C) (2)_TENASKA REGULATORY ASSET 2 2" xfId="4592"/>
    <cellStyle name="_Power Cost Value Copy 11.30.05 gas 1.09.06 AURORA at 1.10.06_04 07E Wild Horse Wind Expansion (C) (2)_TENASKA REGULATORY ASSET 3" xfId="4593"/>
    <cellStyle name="_Power Cost Value Copy 11.30.05 gas 1.09.06 AURORA at 1.10.06_04 07E Wild Horse Wind Expansion (C) (2)_TENASKA REGULATORY ASSET 4" xfId="9428"/>
    <cellStyle name="_Power Cost Value Copy 11.30.05 gas 1.09.06 AURORA at 1.10.06_16.37E Wild Horse Expansion DeferralRevwrkingfile SF" xfId="975"/>
    <cellStyle name="_Power Cost Value Copy 11.30.05 gas 1.09.06 AURORA at 1.10.06_16.37E Wild Horse Expansion DeferralRevwrkingfile SF 2" xfId="4594"/>
    <cellStyle name="_Power Cost Value Copy 11.30.05 gas 1.09.06 AURORA at 1.10.06_16.37E Wild Horse Expansion DeferralRevwrkingfile SF 2 2" xfId="4595"/>
    <cellStyle name="_Power Cost Value Copy 11.30.05 gas 1.09.06 AURORA at 1.10.06_16.37E Wild Horse Expansion DeferralRevwrkingfile SF 3" xfId="4596"/>
    <cellStyle name="_Power Cost Value Copy 11.30.05 gas 1.09.06 AURORA at 1.10.06_16.37E Wild Horse Expansion DeferralRevwrkingfile SF 4" xfId="9429"/>
    <cellStyle name="_Power Cost Value Copy 11.30.05 gas 1.09.06 AURORA at 1.10.06_16.37E Wild Horse Expansion DeferralRevwrkingfile SF_DEM-WP(C) ENERG10C--ctn Mid-C_042010 2010GRC" xfId="9430"/>
    <cellStyle name="_Power Cost Value Copy 11.30.05 gas 1.09.06 AURORA at 1.10.06_2009 Compliance Filing PCA Exhibits for GRC" xfId="9431"/>
    <cellStyle name="_Power Cost Value Copy 11.30.05 gas 1.09.06 AURORA at 1.10.06_2009 Compliance Filing PCA Exhibits for GRC 2" xfId="9432"/>
    <cellStyle name="_Power Cost Value Copy 11.30.05 gas 1.09.06 AURORA at 1.10.06_2009 GRC Compl Filing - Exhibit D" xfId="4597"/>
    <cellStyle name="_Power Cost Value Copy 11.30.05 gas 1.09.06 AURORA at 1.10.06_2009 GRC Compl Filing - Exhibit D 2" xfId="4598"/>
    <cellStyle name="_Power Cost Value Copy 11.30.05 gas 1.09.06 AURORA at 1.10.06_2009 GRC Compl Filing - Exhibit D_DEM-WP(C) ENERG10C--ctn Mid-C_042010 2010GRC" xfId="9433"/>
    <cellStyle name="_Power Cost Value Copy 11.30.05 gas 1.09.06 AURORA at 1.10.06_3.01 Income Statement" xfId="33"/>
    <cellStyle name="_Power Cost Value Copy 11.30.05 gas 1.09.06 AURORA at 1.10.06_4 31 Regulatory Assets and Liabilities  7 06- Exhibit D" xfId="976"/>
    <cellStyle name="_Power Cost Value Copy 11.30.05 gas 1.09.06 AURORA at 1.10.06_4 31 Regulatory Assets and Liabilities  7 06- Exhibit D 2" xfId="4599"/>
    <cellStyle name="_Power Cost Value Copy 11.30.05 gas 1.09.06 AURORA at 1.10.06_4 31 Regulatory Assets and Liabilities  7 06- Exhibit D 2 2" xfId="4600"/>
    <cellStyle name="_Power Cost Value Copy 11.30.05 gas 1.09.06 AURORA at 1.10.06_4 31 Regulatory Assets and Liabilities  7 06- Exhibit D 3" xfId="4601"/>
    <cellStyle name="_Power Cost Value Copy 11.30.05 gas 1.09.06 AURORA at 1.10.06_4 31 Regulatory Assets and Liabilities  7 06- Exhibit D 4" xfId="9434"/>
    <cellStyle name="_Power Cost Value Copy 11.30.05 gas 1.09.06 AURORA at 1.10.06_4 31 Regulatory Assets and Liabilities  7 06- Exhibit D_DEM-WP(C) ENERG10C--ctn Mid-C_042010 2010GRC" xfId="9435"/>
    <cellStyle name="_Power Cost Value Copy 11.30.05 gas 1.09.06 AURORA at 1.10.06_4 31 Regulatory Assets and Liabilities  7 06- Exhibit D_NIM Summary" xfId="4602"/>
    <cellStyle name="_Power Cost Value Copy 11.30.05 gas 1.09.06 AURORA at 1.10.06_4 31 Regulatory Assets and Liabilities  7 06- Exhibit D_NIM Summary 2" xfId="4603"/>
    <cellStyle name="_Power Cost Value Copy 11.30.05 gas 1.09.06 AURORA at 1.10.06_4 31 Regulatory Assets and Liabilities  7 06- Exhibit D_NIM Summary_DEM-WP(C) ENERG10C--ctn Mid-C_042010 2010GRC" xfId="9436"/>
    <cellStyle name="_Power Cost Value Copy 11.30.05 gas 1.09.06 AURORA at 1.10.06_4 31E Reg Asset  Liab and EXH D" xfId="9437"/>
    <cellStyle name="_Power Cost Value Copy 11.30.05 gas 1.09.06 AURORA at 1.10.06_4 31E Reg Asset  Liab and EXH D _ Aug 10 Filing (2)" xfId="9438"/>
    <cellStyle name="_Power Cost Value Copy 11.30.05 gas 1.09.06 AURORA at 1.10.06_4 32 Regulatory Assets and Liabilities  7 06- Exhibit D" xfId="977"/>
    <cellStyle name="_Power Cost Value Copy 11.30.05 gas 1.09.06 AURORA at 1.10.06_4 32 Regulatory Assets and Liabilities  7 06- Exhibit D 2" xfId="4604"/>
    <cellStyle name="_Power Cost Value Copy 11.30.05 gas 1.09.06 AURORA at 1.10.06_4 32 Regulatory Assets and Liabilities  7 06- Exhibit D 2 2" xfId="4605"/>
    <cellStyle name="_Power Cost Value Copy 11.30.05 gas 1.09.06 AURORA at 1.10.06_4 32 Regulatory Assets and Liabilities  7 06- Exhibit D 3" xfId="4606"/>
    <cellStyle name="_Power Cost Value Copy 11.30.05 gas 1.09.06 AURORA at 1.10.06_4 32 Regulatory Assets and Liabilities  7 06- Exhibit D 4" xfId="9439"/>
    <cellStyle name="_Power Cost Value Copy 11.30.05 gas 1.09.06 AURORA at 1.10.06_4 32 Regulatory Assets and Liabilities  7 06- Exhibit D_DEM-WP(C) ENERG10C--ctn Mid-C_042010 2010GRC" xfId="9440"/>
    <cellStyle name="_Power Cost Value Copy 11.30.05 gas 1.09.06 AURORA at 1.10.06_4 32 Regulatory Assets and Liabilities  7 06- Exhibit D_NIM Summary" xfId="4607"/>
    <cellStyle name="_Power Cost Value Copy 11.30.05 gas 1.09.06 AURORA at 1.10.06_4 32 Regulatory Assets and Liabilities  7 06- Exhibit D_NIM Summary 2" xfId="4608"/>
    <cellStyle name="_Power Cost Value Copy 11.30.05 gas 1.09.06 AURORA at 1.10.06_4 32 Regulatory Assets and Liabilities  7 06- Exhibit D_NIM Summary_DEM-WP(C) ENERG10C--ctn Mid-C_042010 2010GRC" xfId="9441"/>
    <cellStyle name="_Power Cost Value Copy 11.30.05 gas 1.09.06 AURORA at 1.10.06_ACCOUNTS" xfId="9442"/>
    <cellStyle name="_Power Cost Value Copy 11.30.05 gas 1.09.06 AURORA at 1.10.06_AURORA Total New" xfId="4609"/>
    <cellStyle name="_Power Cost Value Copy 11.30.05 gas 1.09.06 AURORA at 1.10.06_AURORA Total New 2" xfId="4610"/>
    <cellStyle name="_Power Cost Value Copy 11.30.05 gas 1.09.06 AURORA at 1.10.06_Book2" xfId="978"/>
    <cellStyle name="_Power Cost Value Copy 11.30.05 gas 1.09.06 AURORA at 1.10.06_Book2 2" xfId="4611"/>
    <cellStyle name="_Power Cost Value Copy 11.30.05 gas 1.09.06 AURORA at 1.10.06_Book2 2 2" xfId="4612"/>
    <cellStyle name="_Power Cost Value Copy 11.30.05 gas 1.09.06 AURORA at 1.10.06_Book2 3" xfId="4613"/>
    <cellStyle name="_Power Cost Value Copy 11.30.05 gas 1.09.06 AURORA at 1.10.06_Book2 4" xfId="9443"/>
    <cellStyle name="_Power Cost Value Copy 11.30.05 gas 1.09.06 AURORA at 1.10.06_Book2_Adj Bench DR 3 for Initial Briefs (Electric)" xfId="979"/>
    <cellStyle name="_Power Cost Value Copy 11.30.05 gas 1.09.06 AURORA at 1.10.06_Book2_Adj Bench DR 3 for Initial Briefs (Electric) 2" xfId="4614"/>
    <cellStyle name="_Power Cost Value Copy 11.30.05 gas 1.09.06 AURORA at 1.10.06_Book2_Adj Bench DR 3 for Initial Briefs (Electric) 2 2" xfId="4615"/>
    <cellStyle name="_Power Cost Value Copy 11.30.05 gas 1.09.06 AURORA at 1.10.06_Book2_Adj Bench DR 3 for Initial Briefs (Electric) 3" xfId="4616"/>
    <cellStyle name="_Power Cost Value Copy 11.30.05 gas 1.09.06 AURORA at 1.10.06_Book2_Adj Bench DR 3 for Initial Briefs (Electric) 4" xfId="9444"/>
    <cellStyle name="_Power Cost Value Copy 11.30.05 gas 1.09.06 AURORA at 1.10.06_Book2_Adj Bench DR 3 for Initial Briefs (Electric)_DEM-WP(C) ENERG10C--ctn Mid-C_042010 2010GRC" xfId="9445"/>
    <cellStyle name="_Power Cost Value Copy 11.30.05 gas 1.09.06 AURORA at 1.10.06_Book2_DEM-WP(C) ENERG10C--ctn Mid-C_042010 2010GRC" xfId="9446"/>
    <cellStyle name="_Power Cost Value Copy 11.30.05 gas 1.09.06 AURORA at 1.10.06_Book2_Electric Rev Req Model (2009 GRC) Rebuttal" xfId="980"/>
    <cellStyle name="_Power Cost Value Copy 11.30.05 gas 1.09.06 AURORA at 1.10.06_Book2_Electric Rev Req Model (2009 GRC) Rebuttal 2" xfId="4617"/>
    <cellStyle name="_Power Cost Value Copy 11.30.05 gas 1.09.06 AURORA at 1.10.06_Book2_Electric Rev Req Model (2009 GRC) Rebuttal 2 2" xfId="4618"/>
    <cellStyle name="_Power Cost Value Copy 11.30.05 gas 1.09.06 AURORA at 1.10.06_Book2_Electric Rev Req Model (2009 GRC) Rebuttal 3" xfId="4619"/>
    <cellStyle name="_Power Cost Value Copy 11.30.05 gas 1.09.06 AURORA at 1.10.06_Book2_Electric Rev Req Model (2009 GRC) Rebuttal 4" xfId="9447"/>
    <cellStyle name="_Power Cost Value Copy 11.30.05 gas 1.09.06 AURORA at 1.10.06_Book2_Electric Rev Req Model (2009 GRC) Rebuttal REmoval of New  WH Solar AdjustMI" xfId="981"/>
    <cellStyle name="_Power Cost Value Copy 11.30.05 gas 1.09.06 AURORA at 1.10.06_Book2_Electric Rev Req Model (2009 GRC) Rebuttal REmoval of New  WH Solar AdjustMI 2" xfId="4620"/>
    <cellStyle name="_Power Cost Value Copy 11.30.05 gas 1.09.06 AURORA at 1.10.06_Book2_Electric Rev Req Model (2009 GRC) Rebuttal REmoval of New  WH Solar AdjustMI 2 2" xfId="4621"/>
    <cellStyle name="_Power Cost Value Copy 11.30.05 gas 1.09.06 AURORA at 1.10.06_Book2_Electric Rev Req Model (2009 GRC) Rebuttal REmoval of New  WH Solar AdjustMI 3" xfId="4622"/>
    <cellStyle name="_Power Cost Value Copy 11.30.05 gas 1.09.06 AURORA at 1.10.06_Book2_Electric Rev Req Model (2009 GRC) Rebuttal REmoval of New  WH Solar AdjustMI 4" xfId="9448"/>
    <cellStyle name="_Power Cost Value Copy 11.30.05 gas 1.09.06 AURORA at 1.10.06_Book2_Electric Rev Req Model (2009 GRC) Rebuttal REmoval of New  WH Solar AdjustMI_DEM-WP(C) ENERG10C--ctn Mid-C_042010 2010GRC" xfId="9449"/>
    <cellStyle name="_Power Cost Value Copy 11.30.05 gas 1.09.06 AURORA at 1.10.06_Book2_Electric Rev Req Model (2009 GRC) Revised 01-18-2010" xfId="982"/>
    <cellStyle name="_Power Cost Value Copy 11.30.05 gas 1.09.06 AURORA at 1.10.06_Book2_Electric Rev Req Model (2009 GRC) Revised 01-18-2010 2" xfId="4623"/>
    <cellStyle name="_Power Cost Value Copy 11.30.05 gas 1.09.06 AURORA at 1.10.06_Book2_Electric Rev Req Model (2009 GRC) Revised 01-18-2010 2 2" xfId="4624"/>
    <cellStyle name="_Power Cost Value Copy 11.30.05 gas 1.09.06 AURORA at 1.10.06_Book2_Electric Rev Req Model (2009 GRC) Revised 01-18-2010 3" xfId="4625"/>
    <cellStyle name="_Power Cost Value Copy 11.30.05 gas 1.09.06 AURORA at 1.10.06_Book2_Electric Rev Req Model (2009 GRC) Revised 01-18-2010 4" xfId="9450"/>
    <cellStyle name="_Power Cost Value Copy 11.30.05 gas 1.09.06 AURORA at 1.10.06_Book2_Electric Rev Req Model (2009 GRC) Revised 01-18-2010_DEM-WP(C) ENERG10C--ctn Mid-C_042010 2010GRC" xfId="9451"/>
    <cellStyle name="_Power Cost Value Copy 11.30.05 gas 1.09.06 AURORA at 1.10.06_Book2_Final Order Electric EXHIBIT A-1" xfId="983"/>
    <cellStyle name="_Power Cost Value Copy 11.30.05 gas 1.09.06 AURORA at 1.10.06_Book2_Final Order Electric EXHIBIT A-1 2" xfId="4626"/>
    <cellStyle name="_Power Cost Value Copy 11.30.05 gas 1.09.06 AURORA at 1.10.06_Book2_Final Order Electric EXHIBIT A-1 2 2" xfId="4627"/>
    <cellStyle name="_Power Cost Value Copy 11.30.05 gas 1.09.06 AURORA at 1.10.06_Book2_Final Order Electric EXHIBIT A-1 3" xfId="4628"/>
    <cellStyle name="_Power Cost Value Copy 11.30.05 gas 1.09.06 AURORA at 1.10.06_Book2_Final Order Electric EXHIBIT A-1 4" xfId="9452"/>
    <cellStyle name="_Power Cost Value Copy 11.30.05 gas 1.09.06 AURORA at 1.10.06_Book4" xfId="984"/>
    <cellStyle name="_Power Cost Value Copy 11.30.05 gas 1.09.06 AURORA at 1.10.06_Book4 2" xfId="4629"/>
    <cellStyle name="_Power Cost Value Copy 11.30.05 gas 1.09.06 AURORA at 1.10.06_Book4 2 2" xfId="4630"/>
    <cellStyle name="_Power Cost Value Copy 11.30.05 gas 1.09.06 AURORA at 1.10.06_Book4 3" xfId="4631"/>
    <cellStyle name="_Power Cost Value Copy 11.30.05 gas 1.09.06 AURORA at 1.10.06_Book4 4" xfId="9453"/>
    <cellStyle name="_Power Cost Value Copy 11.30.05 gas 1.09.06 AURORA at 1.10.06_Book4_DEM-WP(C) ENERG10C--ctn Mid-C_042010 2010GRC" xfId="9454"/>
    <cellStyle name="_Power Cost Value Copy 11.30.05 gas 1.09.06 AURORA at 1.10.06_Book9" xfId="985"/>
    <cellStyle name="_Power Cost Value Copy 11.30.05 gas 1.09.06 AURORA at 1.10.06_Book9 2" xfId="4632"/>
    <cellStyle name="_Power Cost Value Copy 11.30.05 gas 1.09.06 AURORA at 1.10.06_Book9 2 2" xfId="4633"/>
    <cellStyle name="_Power Cost Value Copy 11.30.05 gas 1.09.06 AURORA at 1.10.06_Book9 3" xfId="4634"/>
    <cellStyle name="_Power Cost Value Copy 11.30.05 gas 1.09.06 AURORA at 1.10.06_Book9 4" xfId="9455"/>
    <cellStyle name="_Power Cost Value Copy 11.30.05 gas 1.09.06 AURORA at 1.10.06_Book9_DEM-WP(C) ENERG10C--ctn Mid-C_042010 2010GRC" xfId="9456"/>
    <cellStyle name="_Power Cost Value Copy 11.30.05 gas 1.09.06 AURORA at 1.10.06_Check the Interest Calculation" xfId="9457"/>
    <cellStyle name="_Power Cost Value Copy 11.30.05 gas 1.09.06 AURORA at 1.10.06_Check the Interest Calculation_Scenario 1 REC vs PTC Offset" xfId="9458"/>
    <cellStyle name="_Power Cost Value Copy 11.30.05 gas 1.09.06 AURORA at 1.10.06_Check the Interest Calculation_Scenario 3" xfId="9459"/>
    <cellStyle name="_Power Cost Value Copy 11.30.05 gas 1.09.06 AURORA at 1.10.06_Chelan PUD Power Costs (8-10)" xfId="9460"/>
    <cellStyle name="_Power Cost Value Copy 11.30.05 gas 1.09.06 AURORA at 1.10.06_DEM-WP(C) Chelan Power Costs" xfId="9461"/>
    <cellStyle name="_Power Cost Value Copy 11.30.05 gas 1.09.06 AURORA at 1.10.06_DEM-WP(C) ENERG10C--ctn Mid-C_042010 2010GRC" xfId="9462"/>
    <cellStyle name="_Power Cost Value Copy 11.30.05 gas 1.09.06 AURORA at 1.10.06_DEM-WP(C) Gas Transport 2010GRC" xfId="9463"/>
    <cellStyle name="_Power Cost Value Copy 11.30.05 gas 1.09.06 AURORA at 1.10.06_Direct Assignment Distribution Plant 2008" xfId="4635"/>
    <cellStyle name="_Power Cost Value Copy 11.30.05 gas 1.09.06 AURORA at 1.10.06_Direct Assignment Distribution Plant 2008 2" xfId="4636"/>
    <cellStyle name="_Power Cost Value Copy 11.30.05 gas 1.09.06 AURORA at 1.10.06_Direct Assignment Distribution Plant 2008 2 2" xfId="4637"/>
    <cellStyle name="_Power Cost Value Copy 11.30.05 gas 1.09.06 AURORA at 1.10.06_Direct Assignment Distribution Plant 2008 2 2 2" xfId="4638"/>
    <cellStyle name="_Power Cost Value Copy 11.30.05 gas 1.09.06 AURORA at 1.10.06_Direct Assignment Distribution Plant 2008 2 3" xfId="4639"/>
    <cellStyle name="_Power Cost Value Copy 11.30.05 gas 1.09.06 AURORA at 1.10.06_Direct Assignment Distribution Plant 2008 2 3 2" xfId="4640"/>
    <cellStyle name="_Power Cost Value Copy 11.30.05 gas 1.09.06 AURORA at 1.10.06_Direct Assignment Distribution Plant 2008 2 4" xfId="4641"/>
    <cellStyle name="_Power Cost Value Copy 11.30.05 gas 1.09.06 AURORA at 1.10.06_Direct Assignment Distribution Plant 2008 2 4 2" xfId="4642"/>
    <cellStyle name="_Power Cost Value Copy 11.30.05 gas 1.09.06 AURORA at 1.10.06_Direct Assignment Distribution Plant 2008 3" xfId="4643"/>
    <cellStyle name="_Power Cost Value Copy 11.30.05 gas 1.09.06 AURORA at 1.10.06_Direct Assignment Distribution Plant 2008 3 2" xfId="4644"/>
    <cellStyle name="_Power Cost Value Copy 11.30.05 gas 1.09.06 AURORA at 1.10.06_Direct Assignment Distribution Plant 2008 4" xfId="4645"/>
    <cellStyle name="_Power Cost Value Copy 11.30.05 gas 1.09.06 AURORA at 1.10.06_Direct Assignment Distribution Plant 2008 4 2" xfId="4646"/>
    <cellStyle name="_Power Cost Value Copy 11.30.05 gas 1.09.06 AURORA at 1.10.06_Direct Assignment Distribution Plant 2008 5" xfId="4647"/>
    <cellStyle name="_Power Cost Value Copy 11.30.05 gas 1.09.06 AURORA at 1.10.06_Direct Assignment Distribution Plant 2008 6" xfId="9464"/>
    <cellStyle name="_Power Cost Value Copy 11.30.05 gas 1.09.06 AURORA at 1.10.06_Electric COS Inputs" xfId="4648"/>
    <cellStyle name="_Power Cost Value Copy 11.30.05 gas 1.09.06 AURORA at 1.10.06_Electric COS Inputs 2" xfId="4649"/>
    <cellStyle name="_Power Cost Value Copy 11.30.05 gas 1.09.06 AURORA at 1.10.06_Electric COS Inputs 2 2" xfId="4650"/>
    <cellStyle name="_Power Cost Value Copy 11.30.05 gas 1.09.06 AURORA at 1.10.06_Electric COS Inputs 2 2 2" xfId="4651"/>
    <cellStyle name="_Power Cost Value Copy 11.30.05 gas 1.09.06 AURORA at 1.10.06_Electric COS Inputs 2 3" xfId="4652"/>
    <cellStyle name="_Power Cost Value Copy 11.30.05 gas 1.09.06 AURORA at 1.10.06_Electric COS Inputs 2 3 2" xfId="4653"/>
    <cellStyle name="_Power Cost Value Copy 11.30.05 gas 1.09.06 AURORA at 1.10.06_Electric COS Inputs 2 4" xfId="4654"/>
    <cellStyle name="_Power Cost Value Copy 11.30.05 gas 1.09.06 AURORA at 1.10.06_Electric COS Inputs 2 4 2" xfId="4655"/>
    <cellStyle name="_Power Cost Value Copy 11.30.05 gas 1.09.06 AURORA at 1.10.06_Electric COS Inputs 3" xfId="4656"/>
    <cellStyle name="_Power Cost Value Copy 11.30.05 gas 1.09.06 AURORA at 1.10.06_Electric COS Inputs 3 2" xfId="4657"/>
    <cellStyle name="_Power Cost Value Copy 11.30.05 gas 1.09.06 AURORA at 1.10.06_Electric COS Inputs 4" xfId="4658"/>
    <cellStyle name="_Power Cost Value Copy 11.30.05 gas 1.09.06 AURORA at 1.10.06_Electric COS Inputs 4 2" xfId="4659"/>
    <cellStyle name="_Power Cost Value Copy 11.30.05 gas 1.09.06 AURORA at 1.10.06_Electric COS Inputs 5" xfId="4660"/>
    <cellStyle name="_Power Cost Value Copy 11.30.05 gas 1.09.06 AURORA at 1.10.06_Electric COS Inputs 6" xfId="9465"/>
    <cellStyle name="_Power Cost Value Copy 11.30.05 gas 1.09.06 AURORA at 1.10.06_Electric Rate Spread and Rate Design 3.23.09" xfId="4661"/>
    <cellStyle name="_Power Cost Value Copy 11.30.05 gas 1.09.06 AURORA at 1.10.06_Electric Rate Spread and Rate Design 3.23.09 2" xfId="4662"/>
    <cellStyle name="_Power Cost Value Copy 11.30.05 gas 1.09.06 AURORA at 1.10.06_Electric Rate Spread and Rate Design 3.23.09 2 2" xfId="4663"/>
    <cellStyle name="_Power Cost Value Copy 11.30.05 gas 1.09.06 AURORA at 1.10.06_Electric Rate Spread and Rate Design 3.23.09 2 2 2" xfId="4664"/>
    <cellStyle name="_Power Cost Value Copy 11.30.05 gas 1.09.06 AURORA at 1.10.06_Electric Rate Spread and Rate Design 3.23.09 2 3" xfId="4665"/>
    <cellStyle name="_Power Cost Value Copy 11.30.05 gas 1.09.06 AURORA at 1.10.06_Electric Rate Spread and Rate Design 3.23.09 2 3 2" xfId="4666"/>
    <cellStyle name="_Power Cost Value Copy 11.30.05 gas 1.09.06 AURORA at 1.10.06_Electric Rate Spread and Rate Design 3.23.09 2 4" xfId="4667"/>
    <cellStyle name="_Power Cost Value Copy 11.30.05 gas 1.09.06 AURORA at 1.10.06_Electric Rate Spread and Rate Design 3.23.09 2 4 2" xfId="4668"/>
    <cellStyle name="_Power Cost Value Copy 11.30.05 gas 1.09.06 AURORA at 1.10.06_Electric Rate Spread and Rate Design 3.23.09 3" xfId="4669"/>
    <cellStyle name="_Power Cost Value Copy 11.30.05 gas 1.09.06 AURORA at 1.10.06_Electric Rate Spread and Rate Design 3.23.09 3 2" xfId="4670"/>
    <cellStyle name="_Power Cost Value Copy 11.30.05 gas 1.09.06 AURORA at 1.10.06_Electric Rate Spread and Rate Design 3.23.09 4" xfId="4671"/>
    <cellStyle name="_Power Cost Value Copy 11.30.05 gas 1.09.06 AURORA at 1.10.06_Electric Rate Spread and Rate Design 3.23.09 4 2" xfId="4672"/>
    <cellStyle name="_Power Cost Value Copy 11.30.05 gas 1.09.06 AURORA at 1.10.06_Electric Rate Spread and Rate Design 3.23.09 5" xfId="4673"/>
    <cellStyle name="_Power Cost Value Copy 11.30.05 gas 1.09.06 AURORA at 1.10.06_Electric Rate Spread and Rate Design 3.23.09 6" xfId="9466"/>
    <cellStyle name="_Power Cost Value Copy 11.30.05 gas 1.09.06 AURORA at 1.10.06_Exhibit D fr R Gho 12-31-08" xfId="4674"/>
    <cellStyle name="_Power Cost Value Copy 11.30.05 gas 1.09.06 AURORA at 1.10.06_Exhibit D fr R Gho 12-31-08 2" xfId="4675"/>
    <cellStyle name="_Power Cost Value Copy 11.30.05 gas 1.09.06 AURORA at 1.10.06_Exhibit D fr R Gho 12-31-08 3" xfId="9467"/>
    <cellStyle name="_Power Cost Value Copy 11.30.05 gas 1.09.06 AURORA at 1.10.06_Exhibit D fr R Gho 12-31-08 v2" xfId="4676"/>
    <cellStyle name="_Power Cost Value Copy 11.30.05 gas 1.09.06 AURORA at 1.10.06_Exhibit D fr R Gho 12-31-08 v2 2" xfId="4677"/>
    <cellStyle name="_Power Cost Value Copy 11.30.05 gas 1.09.06 AURORA at 1.10.06_Exhibit D fr R Gho 12-31-08 v2 3" xfId="9468"/>
    <cellStyle name="_Power Cost Value Copy 11.30.05 gas 1.09.06 AURORA at 1.10.06_Exhibit D fr R Gho 12-31-08 v2_DEM-WP(C) ENERG10C--ctn Mid-C_042010 2010GRC" xfId="9469"/>
    <cellStyle name="_Power Cost Value Copy 11.30.05 gas 1.09.06 AURORA at 1.10.06_Exhibit D fr R Gho 12-31-08 v2_NIM Summary" xfId="4678"/>
    <cellStyle name="_Power Cost Value Copy 11.30.05 gas 1.09.06 AURORA at 1.10.06_Exhibit D fr R Gho 12-31-08 v2_NIM Summary 2" xfId="4679"/>
    <cellStyle name="_Power Cost Value Copy 11.30.05 gas 1.09.06 AURORA at 1.10.06_Exhibit D fr R Gho 12-31-08 v2_NIM Summary_DEM-WP(C) ENERG10C--ctn Mid-C_042010 2010GRC" xfId="9470"/>
    <cellStyle name="_Power Cost Value Copy 11.30.05 gas 1.09.06 AURORA at 1.10.06_Exhibit D fr R Gho 12-31-08_DEM-WP(C) ENERG10C--ctn Mid-C_042010 2010GRC" xfId="9471"/>
    <cellStyle name="_Power Cost Value Copy 11.30.05 gas 1.09.06 AURORA at 1.10.06_Exhibit D fr R Gho 12-31-08_NIM Summary" xfId="4680"/>
    <cellStyle name="_Power Cost Value Copy 11.30.05 gas 1.09.06 AURORA at 1.10.06_Exhibit D fr R Gho 12-31-08_NIM Summary 2" xfId="4681"/>
    <cellStyle name="_Power Cost Value Copy 11.30.05 gas 1.09.06 AURORA at 1.10.06_Exhibit D fr R Gho 12-31-08_NIM Summary_DEM-WP(C) ENERG10C--ctn Mid-C_042010 2010GRC" xfId="9472"/>
    <cellStyle name="_Power Cost Value Copy 11.30.05 gas 1.09.06 AURORA at 1.10.06_Gas Rev Req Model (2010 GRC)" xfId="9473"/>
    <cellStyle name="_Power Cost Value Copy 11.30.05 gas 1.09.06 AURORA at 1.10.06_Hopkins Ridge Prepaid Tran - Interest Earned RY 12ME Feb  '11" xfId="4682"/>
    <cellStyle name="_Power Cost Value Copy 11.30.05 gas 1.09.06 AURORA at 1.10.06_Hopkins Ridge Prepaid Tran - Interest Earned RY 12ME Feb  '11 2" xfId="4683"/>
    <cellStyle name="_Power Cost Value Copy 11.30.05 gas 1.09.06 AURORA at 1.10.06_Hopkins Ridge Prepaid Tran - Interest Earned RY 12ME Feb  '11_DEM-WP(C) ENERG10C--ctn Mid-C_042010 2010GRC" xfId="9474"/>
    <cellStyle name="_Power Cost Value Copy 11.30.05 gas 1.09.06 AURORA at 1.10.06_Hopkins Ridge Prepaid Tran - Interest Earned RY 12ME Feb  '11_NIM Summary" xfId="4684"/>
    <cellStyle name="_Power Cost Value Copy 11.30.05 gas 1.09.06 AURORA at 1.10.06_Hopkins Ridge Prepaid Tran - Interest Earned RY 12ME Feb  '11_NIM Summary 2" xfId="4685"/>
    <cellStyle name="_Power Cost Value Copy 11.30.05 gas 1.09.06 AURORA at 1.10.06_Hopkins Ridge Prepaid Tran - Interest Earned RY 12ME Feb  '11_NIM Summary_DEM-WP(C) ENERG10C--ctn Mid-C_042010 2010GRC" xfId="9475"/>
    <cellStyle name="_Power Cost Value Copy 11.30.05 gas 1.09.06 AURORA at 1.10.06_Hopkins Ridge Prepaid Tran - Interest Earned RY 12ME Feb  '11_Transmission Workbook for May BOD" xfId="4686"/>
    <cellStyle name="_Power Cost Value Copy 11.30.05 gas 1.09.06 AURORA at 1.10.06_Hopkins Ridge Prepaid Tran - Interest Earned RY 12ME Feb  '11_Transmission Workbook for May BOD 2" xfId="4687"/>
    <cellStyle name="_Power Cost Value Copy 11.30.05 gas 1.09.06 AURORA at 1.10.06_Hopkins Ridge Prepaid Tran - Interest Earned RY 12ME Feb  '11_Transmission Workbook for May BOD_DEM-WP(C) ENERG10C--ctn Mid-C_042010 2010GRC" xfId="9476"/>
    <cellStyle name="_Power Cost Value Copy 11.30.05 gas 1.09.06 AURORA at 1.10.06_INPUTS" xfId="4688"/>
    <cellStyle name="_Power Cost Value Copy 11.30.05 gas 1.09.06 AURORA at 1.10.06_INPUTS 2" xfId="4689"/>
    <cellStyle name="_Power Cost Value Copy 11.30.05 gas 1.09.06 AURORA at 1.10.06_INPUTS 2 2" xfId="4690"/>
    <cellStyle name="_Power Cost Value Copy 11.30.05 gas 1.09.06 AURORA at 1.10.06_INPUTS 2 2 2" xfId="4691"/>
    <cellStyle name="_Power Cost Value Copy 11.30.05 gas 1.09.06 AURORA at 1.10.06_INPUTS 2 3" xfId="4692"/>
    <cellStyle name="_Power Cost Value Copy 11.30.05 gas 1.09.06 AURORA at 1.10.06_INPUTS 2 3 2" xfId="4693"/>
    <cellStyle name="_Power Cost Value Copy 11.30.05 gas 1.09.06 AURORA at 1.10.06_INPUTS 2 4" xfId="4694"/>
    <cellStyle name="_Power Cost Value Copy 11.30.05 gas 1.09.06 AURORA at 1.10.06_INPUTS 2 4 2" xfId="4695"/>
    <cellStyle name="_Power Cost Value Copy 11.30.05 gas 1.09.06 AURORA at 1.10.06_INPUTS 3" xfId="4696"/>
    <cellStyle name="_Power Cost Value Copy 11.30.05 gas 1.09.06 AURORA at 1.10.06_INPUTS 3 2" xfId="4697"/>
    <cellStyle name="_Power Cost Value Copy 11.30.05 gas 1.09.06 AURORA at 1.10.06_INPUTS 4" xfId="4698"/>
    <cellStyle name="_Power Cost Value Copy 11.30.05 gas 1.09.06 AURORA at 1.10.06_INPUTS 4 2" xfId="4699"/>
    <cellStyle name="_Power Cost Value Copy 11.30.05 gas 1.09.06 AURORA at 1.10.06_INPUTS 5" xfId="4700"/>
    <cellStyle name="_Power Cost Value Copy 11.30.05 gas 1.09.06 AURORA at 1.10.06_INPUTS 6" xfId="9477"/>
    <cellStyle name="_Power Cost Value Copy 11.30.05 gas 1.09.06 AURORA at 1.10.06_Leased Transformer &amp; Substation Plant &amp; Rev 12-2009" xfId="4701"/>
    <cellStyle name="_Power Cost Value Copy 11.30.05 gas 1.09.06 AURORA at 1.10.06_Leased Transformer &amp; Substation Plant &amp; Rev 12-2009 2" xfId="4702"/>
    <cellStyle name="_Power Cost Value Copy 11.30.05 gas 1.09.06 AURORA at 1.10.06_Leased Transformer &amp; Substation Plant &amp; Rev 12-2009 2 2" xfId="4703"/>
    <cellStyle name="_Power Cost Value Copy 11.30.05 gas 1.09.06 AURORA at 1.10.06_Leased Transformer &amp; Substation Plant &amp; Rev 12-2009 2 2 2" xfId="4704"/>
    <cellStyle name="_Power Cost Value Copy 11.30.05 gas 1.09.06 AURORA at 1.10.06_Leased Transformer &amp; Substation Plant &amp; Rev 12-2009 2 3" xfId="4705"/>
    <cellStyle name="_Power Cost Value Copy 11.30.05 gas 1.09.06 AURORA at 1.10.06_Leased Transformer &amp; Substation Plant &amp; Rev 12-2009 2 3 2" xfId="4706"/>
    <cellStyle name="_Power Cost Value Copy 11.30.05 gas 1.09.06 AURORA at 1.10.06_Leased Transformer &amp; Substation Plant &amp; Rev 12-2009 2 4" xfId="4707"/>
    <cellStyle name="_Power Cost Value Copy 11.30.05 gas 1.09.06 AURORA at 1.10.06_Leased Transformer &amp; Substation Plant &amp; Rev 12-2009 2 4 2" xfId="4708"/>
    <cellStyle name="_Power Cost Value Copy 11.30.05 gas 1.09.06 AURORA at 1.10.06_Leased Transformer &amp; Substation Plant &amp; Rev 12-2009 3" xfId="4709"/>
    <cellStyle name="_Power Cost Value Copy 11.30.05 gas 1.09.06 AURORA at 1.10.06_Leased Transformer &amp; Substation Plant &amp; Rev 12-2009 3 2" xfId="4710"/>
    <cellStyle name="_Power Cost Value Copy 11.30.05 gas 1.09.06 AURORA at 1.10.06_Leased Transformer &amp; Substation Plant &amp; Rev 12-2009 4" xfId="4711"/>
    <cellStyle name="_Power Cost Value Copy 11.30.05 gas 1.09.06 AURORA at 1.10.06_Leased Transformer &amp; Substation Plant &amp; Rev 12-2009 4 2" xfId="4712"/>
    <cellStyle name="_Power Cost Value Copy 11.30.05 gas 1.09.06 AURORA at 1.10.06_Leased Transformer &amp; Substation Plant &amp; Rev 12-2009 5" xfId="4713"/>
    <cellStyle name="_Power Cost Value Copy 11.30.05 gas 1.09.06 AURORA at 1.10.06_Leased Transformer &amp; Substation Plant &amp; Rev 12-2009 6" xfId="9478"/>
    <cellStyle name="_Power Cost Value Copy 11.30.05 gas 1.09.06 AURORA at 1.10.06_NIM Summary" xfId="4714"/>
    <cellStyle name="_Power Cost Value Copy 11.30.05 gas 1.09.06 AURORA at 1.10.06_NIM Summary 09GRC" xfId="4715"/>
    <cellStyle name="_Power Cost Value Copy 11.30.05 gas 1.09.06 AURORA at 1.10.06_NIM Summary 09GRC 2" xfId="4716"/>
    <cellStyle name="_Power Cost Value Copy 11.30.05 gas 1.09.06 AURORA at 1.10.06_NIM Summary 09GRC_DEM-WP(C) ENERG10C--ctn Mid-C_042010 2010GRC" xfId="9479"/>
    <cellStyle name="_Power Cost Value Copy 11.30.05 gas 1.09.06 AURORA at 1.10.06_NIM Summary 2" xfId="4717"/>
    <cellStyle name="_Power Cost Value Copy 11.30.05 gas 1.09.06 AURORA at 1.10.06_NIM Summary 3" xfId="4718"/>
    <cellStyle name="_Power Cost Value Copy 11.30.05 gas 1.09.06 AURORA at 1.10.06_NIM Summary 4" xfId="4719"/>
    <cellStyle name="_Power Cost Value Copy 11.30.05 gas 1.09.06 AURORA at 1.10.06_NIM Summary 5" xfId="4720"/>
    <cellStyle name="_Power Cost Value Copy 11.30.05 gas 1.09.06 AURORA at 1.10.06_NIM Summary 6" xfId="4721"/>
    <cellStyle name="_Power Cost Value Copy 11.30.05 gas 1.09.06 AURORA at 1.10.06_NIM Summary 7" xfId="4722"/>
    <cellStyle name="_Power Cost Value Copy 11.30.05 gas 1.09.06 AURORA at 1.10.06_NIM Summary 8" xfId="4723"/>
    <cellStyle name="_Power Cost Value Copy 11.30.05 gas 1.09.06 AURORA at 1.10.06_NIM Summary 9" xfId="4724"/>
    <cellStyle name="_Power Cost Value Copy 11.30.05 gas 1.09.06 AURORA at 1.10.06_NIM Summary_DEM-WP(C) ENERG10C--ctn Mid-C_042010 2010GRC" xfId="9480"/>
    <cellStyle name="_Power Cost Value Copy 11.30.05 gas 1.09.06 AURORA at 1.10.06_PCA 10 -  Exhibit D from A Kellogg Jan 2011" xfId="9481"/>
    <cellStyle name="_Power Cost Value Copy 11.30.05 gas 1.09.06 AURORA at 1.10.06_PCA 10 -  Exhibit D from A Kellogg July 2011" xfId="9482"/>
    <cellStyle name="_Power Cost Value Copy 11.30.05 gas 1.09.06 AURORA at 1.10.06_PCA 10 -  Exhibit D from S Free Rcv'd 12-11" xfId="9483"/>
    <cellStyle name="_Power Cost Value Copy 11.30.05 gas 1.09.06 AURORA at 1.10.06_PCA 7 - Exhibit D update 11_30_08 (2)" xfId="4725"/>
    <cellStyle name="_Power Cost Value Copy 11.30.05 gas 1.09.06 AURORA at 1.10.06_PCA 7 - Exhibit D update 11_30_08 (2) 2" xfId="4726"/>
    <cellStyle name="_Power Cost Value Copy 11.30.05 gas 1.09.06 AURORA at 1.10.06_PCA 7 - Exhibit D update 11_30_08 (2) 2 2" xfId="4727"/>
    <cellStyle name="_Power Cost Value Copy 11.30.05 gas 1.09.06 AURORA at 1.10.06_PCA 7 - Exhibit D update 11_30_08 (2) 3" xfId="4728"/>
    <cellStyle name="_Power Cost Value Copy 11.30.05 gas 1.09.06 AURORA at 1.10.06_PCA 7 - Exhibit D update 11_30_08 (2) 4" xfId="9484"/>
    <cellStyle name="_Power Cost Value Copy 11.30.05 gas 1.09.06 AURORA at 1.10.06_PCA 7 - Exhibit D update 11_30_08 (2)_DEM-WP(C) ENERG10C--ctn Mid-C_042010 2010GRC" xfId="9485"/>
    <cellStyle name="_Power Cost Value Copy 11.30.05 gas 1.09.06 AURORA at 1.10.06_PCA 7 - Exhibit D update 11_30_08 (2)_NIM Summary" xfId="4729"/>
    <cellStyle name="_Power Cost Value Copy 11.30.05 gas 1.09.06 AURORA at 1.10.06_PCA 7 - Exhibit D update 11_30_08 (2)_NIM Summary 2" xfId="4730"/>
    <cellStyle name="_Power Cost Value Copy 11.30.05 gas 1.09.06 AURORA at 1.10.06_PCA 7 - Exhibit D update 11_30_08 (2)_NIM Summary_DEM-WP(C) ENERG10C--ctn Mid-C_042010 2010GRC" xfId="9486"/>
    <cellStyle name="_Power Cost Value Copy 11.30.05 gas 1.09.06 AURORA at 1.10.06_PCA 8 - Exhibit D update 12_31_09" xfId="9487"/>
    <cellStyle name="_Power Cost Value Copy 11.30.05 gas 1.09.06 AURORA at 1.10.06_PCA 8 - Exhibit D update 12_31_09 2" xfId="9488"/>
    <cellStyle name="_Power Cost Value Copy 11.30.05 gas 1.09.06 AURORA at 1.10.06_PCA 9 -  Exhibit D April 2010" xfId="9489"/>
    <cellStyle name="_Power Cost Value Copy 11.30.05 gas 1.09.06 AURORA at 1.10.06_PCA 9 -  Exhibit D April 2010 (3)" xfId="4731"/>
    <cellStyle name="_Power Cost Value Copy 11.30.05 gas 1.09.06 AURORA at 1.10.06_PCA 9 -  Exhibit D April 2010 (3) 2" xfId="4732"/>
    <cellStyle name="_Power Cost Value Copy 11.30.05 gas 1.09.06 AURORA at 1.10.06_PCA 9 -  Exhibit D April 2010 (3)_DEM-WP(C) ENERG10C--ctn Mid-C_042010 2010GRC" xfId="9490"/>
    <cellStyle name="_Power Cost Value Copy 11.30.05 gas 1.09.06 AURORA at 1.10.06_PCA 9 -  Exhibit D April 2010 2" xfId="9491"/>
    <cellStyle name="_Power Cost Value Copy 11.30.05 gas 1.09.06 AURORA at 1.10.06_PCA 9 -  Exhibit D April 2010 3" xfId="9492"/>
    <cellStyle name="_Power Cost Value Copy 11.30.05 gas 1.09.06 AURORA at 1.10.06_PCA 9 -  Exhibit D Feb 2010" xfId="9493"/>
    <cellStyle name="_Power Cost Value Copy 11.30.05 gas 1.09.06 AURORA at 1.10.06_PCA 9 -  Exhibit D Feb 2010 2" xfId="9494"/>
    <cellStyle name="_Power Cost Value Copy 11.30.05 gas 1.09.06 AURORA at 1.10.06_PCA 9 -  Exhibit D Feb 2010 v2" xfId="9495"/>
    <cellStyle name="_Power Cost Value Copy 11.30.05 gas 1.09.06 AURORA at 1.10.06_PCA 9 -  Exhibit D Feb 2010 v2 2" xfId="9496"/>
    <cellStyle name="_Power Cost Value Copy 11.30.05 gas 1.09.06 AURORA at 1.10.06_PCA 9 -  Exhibit D Feb 2010 WF" xfId="9497"/>
    <cellStyle name="_Power Cost Value Copy 11.30.05 gas 1.09.06 AURORA at 1.10.06_PCA 9 -  Exhibit D Feb 2010 WF 2" xfId="9498"/>
    <cellStyle name="_Power Cost Value Copy 11.30.05 gas 1.09.06 AURORA at 1.10.06_PCA 9 -  Exhibit D Jan 2010" xfId="9499"/>
    <cellStyle name="_Power Cost Value Copy 11.30.05 gas 1.09.06 AURORA at 1.10.06_PCA 9 -  Exhibit D Jan 2010 2" xfId="9500"/>
    <cellStyle name="_Power Cost Value Copy 11.30.05 gas 1.09.06 AURORA at 1.10.06_PCA 9 -  Exhibit D March 2010 (2)" xfId="9501"/>
    <cellStyle name="_Power Cost Value Copy 11.30.05 gas 1.09.06 AURORA at 1.10.06_PCA 9 -  Exhibit D March 2010 (2) 2" xfId="9502"/>
    <cellStyle name="_Power Cost Value Copy 11.30.05 gas 1.09.06 AURORA at 1.10.06_PCA 9 -  Exhibit D Nov 2010" xfId="9503"/>
    <cellStyle name="_Power Cost Value Copy 11.30.05 gas 1.09.06 AURORA at 1.10.06_PCA 9 -  Exhibit D Nov 2010 2" xfId="9504"/>
    <cellStyle name="_Power Cost Value Copy 11.30.05 gas 1.09.06 AURORA at 1.10.06_PCA 9 - Exhibit D at August 2010" xfId="9505"/>
    <cellStyle name="_Power Cost Value Copy 11.30.05 gas 1.09.06 AURORA at 1.10.06_PCA 9 - Exhibit D at August 2010 2" xfId="9506"/>
    <cellStyle name="_Power Cost Value Copy 11.30.05 gas 1.09.06 AURORA at 1.10.06_PCA 9 - Exhibit D June 2010 GRC" xfId="9507"/>
    <cellStyle name="_Power Cost Value Copy 11.30.05 gas 1.09.06 AURORA at 1.10.06_PCA 9 - Exhibit D June 2010 GRC 2" xfId="9508"/>
    <cellStyle name="_Power Cost Value Copy 11.30.05 gas 1.09.06 AURORA at 1.10.06_Power Costs - Comparison bx Rbtl-Staff-Jt-PC" xfId="986"/>
    <cellStyle name="_Power Cost Value Copy 11.30.05 gas 1.09.06 AURORA at 1.10.06_Power Costs - Comparison bx Rbtl-Staff-Jt-PC 2" xfId="4733"/>
    <cellStyle name="_Power Cost Value Copy 11.30.05 gas 1.09.06 AURORA at 1.10.06_Power Costs - Comparison bx Rbtl-Staff-Jt-PC 2 2" xfId="4734"/>
    <cellStyle name="_Power Cost Value Copy 11.30.05 gas 1.09.06 AURORA at 1.10.06_Power Costs - Comparison bx Rbtl-Staff-Jt-PC 3" xfId="4735"/>
    <cellStyle name="_Power Cost Value Copy 11.30.05 gas 1.09.06 AURORA at 1.10.06_Power Costs - Comparison bx Rbtl-Staff-Jt-PC 4" xfId="9509"/>
    <cellStyle name="_Power Cost Value Copy 11.30.05 gas 1.09.06 AURORA at 1.10.06_Power Costs - Comparison bx Rbtl-Staff-Jt-PC_Adj Bench DR 3 for Initial Briefs (Electric)" xfId="987"/>
    <cellStyle name="_Power Cost Value Copy 11.30.05 gas 1.09.06 AURORA at 1.10.06_Power Costs - Comparison bx Rbtl-Staff-Jt-PC_Adj Bench DR 3 for Initial Briefs (Electric) 2" xfId="4736"/>
    <cellStyle name="_Power Cost Value Copy 11.30.05 gas 1.09.06 AURORA at 1.10.06_Power Costs - Comparison bx Rbtl-Staff-Jt-PC_Adj Bench DR 3 for Initial Briefs (Electric) 2 2" xfId="4737"/>
    <cellStyle name="_Power Cost Value Copy 11.30.05 gas 1.09.06 AURORA at 1.10.06_Power Costs - Comparison bx Rbtl-Staff-Jt-PC_Adj Bench DR 3 for Initial Briefs (Electric) 3" xfId="4738"/>
    <cellStyle name="_Power Cost Value Copy 11.30.05 gas 1.09.06 AURORA at 1.10.06_Power Costs - Comparison bx Rbtl-Staff-Jt-PC_Adj Bench DR 3 for Initial Briefs (Electric) 4" xfId="9510"/>
    <cellStyle name="_Power Cost Value Copy 11.30.05 gas 1.09.06 AURORA at 1.10.06_Power Costs - Comparison bx Rbtl-Staff-Jt-PC_Adj Bench DR 3 for Initial Briefs (Electric)_DEM-WP(C) ENERG10C--ctn Mid-C_042010 2010GRC" xfId="9511"/>
    <cellStyle name="_Power Cost Value Copy 11.30.05 gas 1.09.06 AURORA at 1.10.06_Power Costs - Comparison bx Rbtl-Staff-Jt-PC_DEM-WP(C) ENERG10C--ctn Mid-C_042010 2010GRC" xfId="9512"/>
    <cellStyle name="_Power Cost Value Copy 11.30.05 gas 1.09.06 AURORA at 1.10.06_Power Costs - Comparison bx Rbtl-Staff-Jt-PC_Electric Rev Req Model (2009 GRC) Rebuttal" xfId="988"/>
    <cellStyle name="_Power Cost Value Copy 11.30.05 gas 1.09.06 AURORA at 1.10.06_Power Costs - Comparison bx Rbtl-Staff-Jt-PC_Electric Rev Req Model (2009 GRC) Rebuttal 2" xfId="4739"/>
    <cellStyle name="_Power Cost Value Copy 11.30.05 gas 1.09.06 AURORA at 1.10.06_Power Costs - Comparison bx Rbtl-Staff-Jt-PC_Electric Rev Req Model (2009 GRC) Rebuttal 2 2" xfId="4740"/>
    <cellStyle name="_Power Cost Value Copy 11.30.05 gas 1.09.06 AURORA at 1.10.06_Power Costs - Comparison bx Rbtl-Staff-Jt-PC_Electric Rev Req Model (2009 GRC) Rebuttal 3" xfId="4741"/>
    <cellStyle name="_Power Cost Value Copy 11.30.05 gas 1.09.06 AURORA at 1.10.06_Power Costs - Comparison bx Rbtl-Staff-Jt-PC_Electric Rev Req Model (2009 GRC) Rebuttal 4" xfId="9513"/>
    <cellStyle name="_Power Cost Value Copy 11.30.05 gas 1.09.06 AURORA at 1.10.06_Power Costs - Comparison bx Rbtl-Staff-Jt-PC_Electric Rev Req Model (2009 GRC) Rebuttal REmoval of New  WH Solar AdjustMI" xfId="989"/>
    <cellStyle name="_Power Cost Value Copy 11.30.05 gas 1.09.06 AURORA at 1.10.06_Power Costs - Comparison bx Rbtl-Staff-Jt-PC_Electric Rev Req Model (2009 GRC) Rebuttal REmoval of New  WH Solar AdjustMI 2" xfId="4742"/>
    <cellStyle name="_Power Cost Value Copy 11.30.05 gas 1.09.06 AURORA at 1.10.06_Power Costs - Comparison bx Rbtl-Staff-Jt-PC_Electric Rev Req Model (2009 GRC) Rebuttal REmoval of New  WH Solar AdjustMI 2 2" xfId="4743"/>
    <cellStyle name="_Power Cost Value Copy 11.30.05 gas 1.09.06 AURORA at 1.10.06_Power Costs - Comparison bx Rbtl-Staff-Jt-PC_Electric Rev Req Model (2009 GRC) Rebuttal REmoval of New  WH Solar AdjustMI 3" xfId="4744"/>
    <cellStyle name="_Power Cost Value Copy 11.30.05 gas 1.09.06 AURORA at 1.10.06_Power Costs - Comparison bx Rbtl-Staff-Jt-PC_Electric Rev Req Model (2009 GRC) Rebuttal REmoval of New  WH Solar AdjustMI 4" xfId="9514"/>
    <cellStyle name="_Power Cost Value Copy 11.30.05 gas 1.09.06 AURORA at 1.10.06_Power Costs - Comparison bx Rbtl-Staff-Jt-PC_Electric Rev Req Model (2009 GRC) Rebuttal REmoval of New  WH Solar AdjustMI_DEM-WP(C) ENERG10C--ctn Mid-C_042010 2010GRC" xfId="9515"/>
    <cellStyle name="_Power Cost Value Copy 11.30.05 gas 1.09.06 AURORA at 1.10.06_Power Costs - Comparison bx Rbtl-Staff-Jt-PC_Electric Rev Req Model (2009 GRC) Revised 01-18-2010" xfId="990"/>
    <cellStyle name="_Power Cost Value Copy 11.30.05 gas 1.09.06 AURORA at 1.10.06_Power Costs - Comparison bx Rbtl-Staff-Jt-PC_Electric Rev Req Model (2009 GRC) Revised 01-18-2010 2" xfId="4745"/>
    <cellStyle name="_Power Cost Value Copy 11.30.05 gas 1.09.06 AURORA at 1.10.06_Power Costs - Comparison bx Rbtl-Staff-Jt-PC_Electric Rev Req Model (2009 GRC) Revised 01-18-2010 2 2" xfId="4746"/>
    <cellStyle name="_Power Cost Value Copy 11.30.05 gas 1.09.06 AURORA at 1.10.06_Power Costs - Comparison bx Rbtl-Staff-Jt-PC_Electric Rev Req Model (2009 GRC) Revised 01-18-2010 3" xfId="4747"/>
    <cellStyle name="_Power Cost Value Copy 11.30.05 gas 1.09.06 AURORA at 1.10.06_Power Costs - Comparison bx Rbtl-Staff-Jt-PC_Electric Rev Req Model (2009 GRC) Revised 01-18-2010 4" xfId="9516"/>
    <cellStyle name="_Power Cost Value Copy 11.30.05 gas 1.09.06 AURORA at 1.10.06_Power Costs - Comparison bx Rbtl-Staff-Jt-PC_Electric Rev Req Model (2009 GRC) Revised 01-18-2010_DEM-WP(C) ENERG10C--ctn Mid-C_042010 2010GRC" xfId="9517"/>
    <cellStyle name="_Power Cost Value Copy 11.30.05 gas 1.09.06 AURORA at 1.10.06_Power Costs - Comparison bx Rbtl-Staff-Jt-PC_Final Order Electric EXHIBIT A-1" xfId="991"/>
    <cellStyle name="_Power Cost Value Copy 11.30.05 gas 1.09.06 AURORA at 1.10.06_Power Costs - Comparison bx Rbtl-Staff-Jt-PC_Final Order Electric EXHIBIT A-1 2" xfId="4748"/>
    <cellStyle name="_Power Cost Value Copy 11.30.05 gas 1.09.06 AURORA at 1.10.06_Power Costs - Comparison bx Rbtl-Staff-Jt-PC_Final Order Electric EXHIBIT A-1 2 2" xfId="4749"/>
    <cellStyle name="_Power Cost Value Copy 11.30.05 gas 1.09.06 AURORA at 1.10.06_Power Costs - Comparison bx Rbtl-Staff-Jt-PC_Final Order Electric EXHIBIT A-1 3" xfId="4750"/>
    <cellStyle name="_Power Cost Value Copy 11.30.05 gas 1.09.06 AURORA at 1.10.06_Power Costs - Comparison bx Rbtl-Staff-Jt-PC_Final Order Electric EXHIBIT A-1 4" xfId="9518"/>
    <cellStyle name="_Power Cost Value Copy 11.30.05 gas 1.09.06 AURORA at 1.10.06_Production Adj 4.37" xfId="4751"/>
    <cellStyle name="_Power Cost Value Copy 11.30.05 gas 1.09.06 AURORA at 1.10.06_Production Adj 4.37 2" xfId="4752"/>
    <cellStyle name="_Power Cost Value Copy 11.30.05 gas 1.09.06 AURORA at 1.10.06_Production Adj 4.37 2 2" xfId="4753"/>
    <cellStyle name="_Power Cost Value Copy 11.30.05 gas 1.09.06 AURORA at 1.10.06_Production Adj 4.37 3" xfId="4754"/>
    <cellStyle name="_Power Cost Value Copy 11.30.05 gas 1.09.06 AURORA at 1.10.06_Purchased Power Adj 4.03" xfId="4755"/>
    <cellStyle name="_Power Cost Value Copy 11.30.05 gas 1.09.06 AURORA at 1.10.06_Purchased Power Adj 4.03 2" xfId="4756"/>
    <cellStyle name="_Power Cost Value Copy 11.30.05 gas 1.09.06 AURORA at 1.10.06_Purchased Power Adj 4.03 2 2" xfId="4757"/>
    <cellStyle name="_Power Cost Value Copy 11.30.05 gas 1.09.06 AURORA at 1.10.06_Purchased Power Adj 4.03 3" xfId="4758"/>
    <cellStyle name="_Power Cost Value Copy 11.30.05 gas 1.09.06 AURORA at 1.10.06_Rate Design Sch 24" xfId="4759"/>
    <cellStyle name="_Power Cost Value Copy 11.30.05 gas 1.09.06 AURORA at 1.10.06_Rate Design Sch 24 2" xfId="4760"/>
    <cellStyle name="_Power Cost Value Copy 11.30.05 gas 1.09.06 AURORA at 1.10.06_Rate Design Sch 25" xfId="4761"/>
    <cellStyle name="_Power Cost Value Copy 11.30.05 gas 1.09.06 AURORA at 1.10.06_Rate Design Sch 25 2" xfId="4762"/>
    <cellStyle name="_Power Cost Value Copy 11.30.05 gas 1.09.06 AURORA at 1.10.06_Rate Design Sch 25 2 2" xfId="4763"/>
    <cellStyle name="_Power Cost Value Copy 11.30.05 gas 1.09.06 AURORA at 1.10.06_Rate Design Sch 25 3" xfId="4764"/>
    <cellStyle name="_Power Cost Value Copy 11.30.05 gas 1.09.06 AURORA at 1.10.06_Rate Design Sch 26" xfId="4765"/>
    <cellStyle name="_Power Cost Value Copy 11.30.05 gas 1.09.06 AURORA at 1.10.06_Rate Design Sch 26 2" xfId="4766"/>
    <cellStyle name="_Power Cost Value Copy 11.30.05 gas 1.09.06 AURORA at 1.10.06_Rate Design Sch 26 2 2" xfId="4767"/>
    <cellStyle name="_Power Cost Value Copy 11.30.05 gas 1.09.06 AURORA at 1.10.06_Rate Design Sch 26 3" xfId="4768"/>
    <cellStyle name="_Power Cost Value Copy 11.30.05 gas 1.09.06 AURORA at 1.10.06_Rate Design Sch 31" xfId="4769"/>
    <cellStyle name="_Power Cost Value Copy 11.30.05 gas 1.09.06 AURORA at 1.10.06_Rate Design Sch 31 2" xfId="4770"/>
    <cellStyle name="_Power Cost Value Copy 11.30.05 gas 1.09.06 AURORA at 1.10.06_Rate Design Sch 31 2 2" xfId="4771"/>
    <cellStyle name="_Power Cost Value Copy 11.30.05 gas 1.09.06 AURORA at 1.10.06_Rate Design Sch 31 3" xfId="4772"/>
    <cellStyle name="_Power Cost Value Copy 11.30.05 gas 1.09.06 AURORA at 1.10.06_Rate Design Sch 43" xfId="4773"/>
    <cellStyle name="_Power Cost Value Copy 11.30.05 gas 1.09.06 AURORA at 1.10.06_Rate Design Sch 43 2" xfId="4774"/>
    <cellStyle name="_Power Cost Value Copy 11.30.05 gas 1.09.06 AURORA at 1.10.06_Rate Design Sch 43 2 2" xfId="4775"/>
    <cellStyle name="_Power Cost Value Copy 11.30.05 gas 1.09.06 AURORA at 1.10.06_Rate Design Sch 43 3" xfId="4776"/>
    <cellStyle name="_Power Cost Value Copy 11.30.05 gas 1.09.06 AURORA at 1.10.06_Rate Design Sch 448-449" xfId="4777"/>
    <cellStyle name="_Power Cost Value Copy 11.30.05 gas 1.09.06 AURORA at 1.10.06_Rate Design Sch 448-449 2" xfId="4778"/>
    <cellStyle name="_Power Cost Value Copy 11.30.05 gas 1.09.06 AURORA at 1.10.06_Rate Design Sch 46" xfId="4779"/>
    <cellStyle name="_Power Cost Value Copy 11.30.05 gas 1.09.06 AURORA at 1.10.06_Rate Design Sch 46 2" xfId="4780"/>
    <cellStyle name="_Power Cost Value Copy 11.30.05 gas 1.09.06 AURORA at 1.10.06_Rate Design Sch 46 2 2" xfId="4781"/>
    <cellStyle name="_Power Cost Value Copy 11.30.05 gas 1.09.06 AURORA at 1.10.06_Rate Design Sch 46 3" xfId="4782"/>
    <cellStyle name="_Power Cost Value Copy 11.30.05 gas 1.09.06 AURORA at 1.10.06_Rate Spread" xfId="4783"/>
    <cellStyle name="_Power Cost Value Copy 11.30.05 gas 1.09.06 AURORA at 1.10.06_Rate Spread 2" xfId="4784"/>
    <cellStyle name="_Power Cost Value Copy 11.30.05 gas 1.09.06 AURORA at 1.10.06_Rate Spread 2 2" xfId="4785"/>
    <cellStyle name="_Power Cost Value Copy 11.30.05 gas 1.09.06 AURORA at 1.10.06_Rate Spread 3" xfId="4786"/>
    <cellStyle name="_Power Cost Value Copy 11.30.05 gas 1.09.06 AURORA at 1.10.06_Rebuttal Power Costs" xfId="992"/>
    <cellStyle name="_Power Cost Value Copy 11.30.05 gas 1.09.06 AURORA at 1.10.06_Rebuttal Power Costs 2" xfId="4787"/>
    <cellStyle name="_Power Cost Value Copy 11.30.05 gas 1.09.06 AURORA at 1.10.06_Rebuttal Power Costs 2 2" xfId="4788"/>
    <cellStyle name="_Power Cost Value Copy 11.30.05 gas 1.09.06 AURORA at 1.10.06_Rebuttal Power Costs 3" xfId="4789"/>
    <cellStyle name="_Power Cost Value Copy 11.30.05 gas 1.09.06 AURORA at 1.10.06_Rebuttal Power Costs 4" xfId="9519"/>
    <cellStyle name="_Power Cost Value Copy 11.30.05 gas 1.09.06 AURORA at 1.10.06_Rebuttal Power Costs_Adj Bench DR 3 for Initial Briefs (Electric)" xfId="993"/>
    <cellStyle name="_Power Cost Value Copy 11.30.05 gas 1.09.06 AURORA at 1.10.06_Rebuttal Power Costs_Adj Bench DR 3 for Initial Briefs (Electric) 2" xfId="4790"/>
    <cellStyle name="_Power Cost Value Copy 11.30.05 gas 1.09.06 AURORA at 1.10.06_Rebuttal Power Costs_Adj Bench DR 3 for Initial Briefs (Electric) 2 2" xfId="4791"/>
    <cellStyle name="_Power Cost Value Copy 11.30.05 gas 1.09.06 AURORA at 1.10.06_Rebuttal Power Costs_Adj Bench DR 3 for Initial Briefs (Electric) 3" xfId="4792"/>
    <cellStyle name="_Power Cost Value Copy 11.30.05 gas 1.09.06 AURORA at 1.10.06_Rebuttal Power Costs_Adj Bench DR 3 for Initial Briefs (Electric) 4" xfId="9520"/>
    <cellStyle name="_Power Cost Value Copy 11.30.05 gas 1.09.06 AURORA at 1.10.06_Rebuttal Power Costs_Adj Bench DR 3 for Initial Briefs (Electric)_DEM-WP(C) ENERG10C--ctn Mid-C_042010 2010GRC" xfId="9521"/>
    <cellStyle name="_Power Cost Value Copy 11.30.05 gas 1.09.06 AURORA at 1.10.06_Rebuttal Power Costs_DEM-WP(C) ENERG10C--ctn Mid-C_042010 2010GRC" xfId="9522"/>
    <cellStyle name="_Power Cost Value Copy 11.30.05 gas 1.09.06 AURORA at 1.10.06_Rebuttal Power Costs_Electric Rev Req Model (2009 GRC) Rebuttal" xfId="994"/>
    <cellStyle name="_Power Cost Value Copy 11.30.05 gas 1.09.06 AURORA at 1.10.06_Rebuttal Power Costs_Electric Rev Req Model (2009 GRC) Rebuttal 2" xfId="4793"/>
    <cellStyle name="_Power Cost Value Copy 11.30.05 gas 1.09.06 AURORA at 1.10.06_Rebuttal Power Costs_Electric Rev Req Model (2009 GRC) Rebuttal 2 2" xfId="4794"/>
    <cellStyle name="_Power Cost Value Copy 11.30.05 gas 1.09.06 AURORA at 1.10.06_Rebuttal Power Costs_Electric Rev Req Model (2009 GRC) Rebuttal 3" xfId="4795"/>
    <cellStyle name="_Power Cost Value Copy 11.30.05 gas 1.09.06 AURORA at 1.10.06_Rebuttal Power Costs_Electric Rev Req Model (2009 GRC) Rebuttal 4" xfId="9523"/>
    <cellStyle name="_Power Cost Value Copy 11.30.05 gas 1.09.06 AURORA at 1.10.06_Rebuttal Power Costs_Electric Rev Req Model (2009 GRC) Rebuttal REmoval of New  WH Solar AdjustMI" xfId="995"/>
    <cellStyle name="_Power Cost Value Copy 11.30.05 gas 1.09.06 AURORA at 1.10.06_Rebuttal Power Costs_Electric Rev Req Model (2009 GRC) Rebuttal REmoval of New  WH Solar AdjustMI 2" xfId="4796"/>
    <cellStyle name="_Power Cost Value Copy 11.30.05 gas 1.09.06 AURORA at 1.10.06_Rebuttal Power Costs_Electric Rev Req Model (2009 GRC) Rebuttal REmoval of New  WH Solar AdjustMI 2 2" xfId="4797"/>
    <cellStyle name="_Power Cost Value Copy 11.30.05 gas 1.09.06 AURORA at 1.10.06_Rebuttal Power Costs_Electric Rev Req Model (2009 GRC) Rebuttal REmoval of New  WH Solar AdjustMI 3" xfId="4798"/>
    <cellStyle name="_Power Cost Value Copy 11.30.05 gas 1.09.06 AURORA at 1.10.06_Rebuttal Power Costs_Electric Rev Req Model (2009 GRC) Rebuttal REmoval of New  WH Solar AdjustMI 4" xfId="9524"/>
    <cellStyle name="_Power Cost Value Copy 11.30.05 gas 1.09.06 AURORA at 1.10.06_Rebuttal Power Costs_Electric Rev Req Model (2009 GRC) Rebuttal REmoval of New  WH Solar AdjustMI_DEM-WP(C) ENERG10C--ctn Mid-C_042010 2010GRC" xfId="9525"/>
    <cellStyle name="_Power Cost Value Copy 11.30.05 gas 1.09.06 AURORA at 1.10.06_Rebuttal Power Costs_Electric Rev Req Model (2009 GRC) Revised 01-18-2010" xfId="996"/>
    <cellStyle name="_Power Cost Value Copy 11.30.05 gas 1.09.06 AURORA at 1.10.06_Rebuttal Power Costs_Electric Rev Req Model (2009 GRC) Revised 01-18-2010 2" xfId="4799"/>
    <cellStyle name="_Power Cost Value Copy 11.30.05 gas 1.09.06 AURORA at 1.10.06_Rebuttal Power Costs_Electric Rev Req Model (2009 GRC) Revised 01-18-2010 2 2" xfId="4800"/>
    <cellStyle name="_Power Cost Value Copy 11.30.05 gas 1.09.06 AURORA at 1.10.06_Rebuttal Power Costs_Electric Rev Req Model (2009 GRC) Revised 01-18-2010 3" xfId="4801"/>
    <cellStyle name="_Power Cost Value Copy 11.30.05 gas 1.09.06 AURORA at 1.10.06_Rebuttal Power Costs_Electric Rev Req Model (2009 GRC) Revised 01-18-2010 4" xfId="9526"/>
    <cellStyle name="_Power Cost Value Copy 11.30.05 gas 1.09.06 AURORA at 1.10.06_Rebuttal Power Costs_Electric Rev Req Model (2009 GRC) Revised 01-18-2010_DEM-WP(C) ENERG10C--ctn Mid-C_042010 2010GRC" xfId="9527"/>
    <cellStyle name="_Power Cost Value Copy 11.30.05 gas 1.09.06 AURORA at 1.10.06_Rebuttal Power Costs_Final Order Electric EXHIBIT A-1" xfId="997"/>
    <cellStyle name="_Power Cost Value Copy 11.30.05 gas 1.09.06 AURORA at 1.10.06_Rebuttal Power Costs_Final Order Electric EXHIBIT A-1 2" xfId="4802"/>
    <cellStyle name="_Power Cost Value Copy 11.30.05 gas 1.09.06 AURORA at 1.10.06_Rebuttal Power Costs_Final Order Electric EXHIBIT A-1 2 2" xfId="4803"/>
    <cellStyle name="_Power Cost Value Copy 11.30.05 gas 1.09.06 AURORA at 1.10.06_Rebuttal Power Costs_Final Order Electric EXHIBIT A-1 3" xfId="4804"/>
    <cellStyle name="_Power Cost Value Copy 11.30.05 gas 1.09.06 AURORA at 1.10.06_Rebuttal Power Costs_Final Order Electric EXHIBIT A-1 4" xfId="9528"/>
    <cellStyle name="_Power Cost Value Copy 11.30.05 gas 1.09.06 AURORA at 1.10.06_ROR 5.02" xfId="4805"/>
    <cellStyle name="_Power Cost Value Copy 11.30.05 gas 1.09.06 AURORA at 1.10.06_ROR 5.02 2" xfId="4806"/>
    <cellStyle name="_Power Cost Value Copy 11.30.05 gas 1.09.06 AURORA at 1.10.06_ROR 5.02 2 2" xfId="4807"/>
    <cellStyle name="_Power Cost Value Copy 11.30.05 gas 1.09.06 AURORA at 1.10.06_ROR 5.02 3" xfId="4808"/>
    <cellStyle name="_Power Cost Value Copy 11.30.05 gas 1.09.06 AURORA at 1.10.06_Sch 40 Feeder OH 2008" xfId="4809"/>
    <cellStyle name="_Power Cost Value Copy 11.30.05 gas 1.09.06 AURORA at 1.10.06_Sch 40 Feeder OH 2008 2" xfId="4810"/>
    <cellStyle name="_Power Cost Value Copy 11.30.05 gas 1.09.06 AURORA at 1.10.06_Sch 40 Feeder OH 2008 2 2" xfId="4811"/>
    <cellStyle name="_Power Cost Value Copy 11.30.05 gas 1.09.06 AURORA at 1.10.06_Sch 40 Feeder OH 2008 3" xfId="4812"/>
    <cellStyle name="_Power Cost Value Copy 11.30.05 gas 1.09.06 AURORA at 1.10.06_Sch 40 Interim Energy Rates " xfId="4813"/>
    <cellStyle name="_Power Cost Value Copy 11.30.05 gas 1.09.06 AURORA at 1.10.06_Sch 40 Interim Energy Rates  2" xfId="4814"/>
    <cellStyle name="_Power Cost Value Copy 11.30.05 gas 1.09.06 AURORA at 1.10.06_Sch 40 Interim Energy Rates  2 2" xfId="4815"/>
    <cellStyle name="_Power Cost Value Copy 11.30.05 gas 1.09.06 AURORA at 1.10.06_Sch 40 Interim Energy Rates  3" xfId="4816"/>
    <cellStyle name="_Power Cost Value Copy 11.30.05 gas 1.09.06 AURORA at 1.10.06_Sch 40 Substation A&amp;G 2008" xfId="4817"/>
    <cellStyle name="_Power Cost Value Copy 11.30.05 gas 1.09.06 AURORA at 1.10.06_Sch 40 Substation A&amp;G 2008 2" xfId="4818"/>
    <cellStyle name="_Power Cost Value Copy 11.30.05 gas 1.09.06 AURORA at 1.10.06_Sch 40 Substation A&amp;G 2008 2 2" xfId="4819"/>
    <cellStyle name="_Power Cost Value Copy 11.30.05 gas 1.09.06 AURORA at 1.10.06_Sch 40 Substation A&amp;G 2008 3" xfId="4820"/>
    <cellStyle name="_Power Cost Value Copy 11.30.05 gas 1.09.06 AURORA at 1.10.06_Sch 40 Substation O&amp;M 2008" xfId="4821"/>
    <cellStyle name="_Power Cost Value Copy 11.30.05 gas 1.09.06 AURORA at 1.10.06_Sch 40 Substation O&amp;M 2008 2" xfId="4822"/>
    <cellStyle name="_Power Cost Value Copy 11.30.05 gas 1.09.06 AURORA at 1.10.06_Sch 40 Substation O&amp;M 2008 2 2" xfId="4823"/>
    <cellStyle name="_Power Cost Value Copy 11.30.05 gas 1.09.06 AURORA at 1.10.06_Sch 40 Substation O&amp;M 2008 3" xfId="4824"/>
    <cellStyle name="_Power Cost Value Copy 11.30.05 gas 1.09.06 AURORA at 1.10.06_Subs 2008" xfId="4825"/>
    <cellStyle name="_Power Cost Value Copy 11.30.05 gas 1.09.06 AURORA at 1.10.06_Subs 2008 2" xfId="4826"/>
    <cellStyle name="_Power Cost Value Copy 11.30.05 gas 1.09.06 AURORA at 1.10.06_Subs 2008 2 2" xfId="4827"/>
    <cellStyle name="_Power Cost Value Copy 11.30.05 gas 1.09.06 AURORA at 1.10.06_Subs 2008 3" xfId="4828"/>
    <cellStyle name="_Power Cost Value Copy 11.30.05 gas 1.09.06 AURORA at 1.10.06_Transmission Workbook for May BOD" xfId="4829"/>
    <cellStyle name="_Power Cost Value Copy 11.30.05 gas 1.09.06 AURORA at 1.10.06_Transmission Workbook for May BOD 2" xfId="4830"/>
    <cellStyle name="_Power Cost Value Copy 11.30.05 gas 1.09.06 AURORA at 1.10.06_Transmission Workbook for May BOD_DEM-WP(C) ENERG10C--ctn Mid-C_042010 2010GRC" xfId="9529"/>
    <cellStyle name="_Power Cost Value Copy 11.30.05 gas 1.09.06 AURORA at 1.10.06_Wind Integration 10GRC" xfId="4831"/>
    <cellStyle name="_Power Cost Value Copy 11.30.05 gas 1.09.06 AURORA at 1.10.06_Wind Integration 10GRC 2" xfId="4832"/>
    <cellStyle name="_Power Cost Value Copy 11.30.05 gas 1.09.06 AURORA at 1.10.06_Wind Integration 10GRC_DEM-WP(C) ENERG10C--ctn Mid-C_042010 2010GRC" xfId="9530"/>
    <cellStyle name="_Power Costs Rate Year 11-13-07" xfId="9531"/>
    <cellStyle name="_Price Output" xfId="4833"/>
    <cellStyle name="_Price Output 2" xfId="9532"/>
    <cellStyle name="_Price Output 3" xfId="9533"/>
    <cellStyle name="_Price Output 3 2" xfId="9534"/>
    <cellStyle name="_Price Output_DEM-WP(C) Chelan Power Costs" xfId="9535"/>
    <cellStyle name="_Price Output_DEM-WP(C) ENERG10C--ctn Mid-C_042010 2010GRC" xfId="9536"/>
    <cellStyle name="_Price Output_DEM-WP(C) Gas Transport 2010GRC" xfId="9537"/>
    <cellStyle name="_Price Output_NIM Summary" xfId="4834"/>
    <cellStyle name="_Price Output_NIM Summary 2" xfId="4835"/>
    <cellStyle name="_Price Output_NIM Summary_DEM-WP(C) ENERG10C--ctn Mid-C_042010 2010GRC" xfId="9538"/>
    <cellStyle name="_Price Output_Wind Integration 10GRC" xfId="4836"/>
    <cellStyle name="_Price Output_Wind Integration 10GRC 2" xfId="4837"/>
    <cellStyle name="_Price Output_Wind Integration 10GRC_DEM-WP(C) ENERG10C--ctn Mid-C_042010 2010GRC" xfId="9539"/>
    <cellStyle name="_Prices" xfId="4838"/>
    <cellStyle name="_Prices 2" xfId="9540"/>
    <cellStyle name="_Prices 3" xfId="9541"/>
    <cellStyle name="_Prices 3 2" xfId="9542"/>
    <cellStyle name="_Prices_DEM-WP(C) Chelan Power Costs" xfId="9543"/>
    <cellStyle name="_Prices_DEM-WP(C) ENERG10C--ctn Mid-C_042010 2010GRC" xfId="9544"/>
    <cellStyle name="_Prices_DEM-WP(C) Gas Transport 2010GRC" xfId="9545"/>
    <cellStyle name="_Prices_NIM Summary" xfId="4839"/>
    <cellStyle name="_Prices_NIM Summary 2" xfId="4840"/>
    <cellStyle name="_Prices_NIM Summary_DEM-WP(C) ENERG10C--ctn Mid-C_042010 2010GRC" xfId="9546"/>
    <cellStyle name="_Prices_Wind Integration 10GRC" xfId="4841"/>
    <cellStyle name="_Prices_Wind Integration 10GRC 2" xfId="4842"/>
    <cellStyle name="_Prices_Wind Integration 10GRC_DEM-WP(C) ENERG10C--ctn Mid-C_042010 2010GRC" xfId="9547"/>
    <cellStyle name="_Pro Forma Rev 07 GRC" xfId="4843"/>
    <cellStyle name="_x0013__Rebuttal Power Costs" xfId="998"/>
    <cellStyle name="_x0013__Rebuttal Power Costs 2" xfId="4844"/>
    <cellStyle name="_x0013__Rebuttal Power Costs 2 2" xfId="4845"/>
    <cellStyle name="_x0013__Rebuttal Power Costs 3" xfId="4846"/>
    <cellStyle name="_x0013__Rebuttal Power Costs 4" xfId="9548"/>
    <cellStyle name="_x0013__Rebuttal Power Costs_Adj Bench DR 3 for Initial Briefs (Electric)" xfId="999"/>
    <cellStyle name="_x0013__Rebuttal Power Costs_Adj Bench DR 3 for Initial Briefs (Electric) 2" xfId="4847"/>
    <cellStyle name="_x0013__Rebuttal Power Costs_Adj Bench DR 3 for Initial Briefs (Electric) 2 2" xfId="4848"/>
    <cellStyle name="_x0013__Rebuttal Power Costs_Adj Bench DR 3 for Initial Briefs (Electric) 3" xfId="4849"/>
    <cellStyle name="_x0013__Rebuttal Power Costs_Adj Bench DR 3 for Initial Briefs (Electric) 4" xfId="9549"/>
    <cellStyle name="_x0013__Rebuttal Power Costs_Adj Bench DR 3 for Initial Briefs (Electric)_DEM-WP(C) ENERG10C--ctn Mid-C_042010 2010GRC" xfId="9550"/>
    <cellStyle name="_x0013__Rebuttal Power Costs_DEM-WP(C) ENERG10C--ctn Mid-C_042010 2010GRC" xfId="9551"/>
    <cellStyle name="_x0013__Rebuttal Power Costs_Electric Rev Req Model (2009 GRC) Rebuttal" xfId="1000"/>
    <cellStyle name="_x0013__Rebuttal Power Costs_Electric Rev Req Model (2009 GRC) Rebuttal 2" xfId="4850"/>
    <cellStyle name="_x0013__Rebuttal Power Costs_Electric Rev Req Model (2009 GRC) Rebuttal 2 2" xfId="4851"/>
    <cellStyle name="_x0013__Rebuttal Power Costs_Electric Rev Req Model (2009 GRC) Rebuttal 3" xfId="4852"/>
    <cellStyle name="_x0013__Rebuttal Power Costs_Electric Rev Req Model (2009 GRC) Rebuttal 4" xfId="9552"/>
    <cellStyle name="_x0013__Rebuttal Power Costs_Electric Rev Req Model (2009 GRC) Rebuttal REmoval of New  WH Solar AdjustMI" xfId="1001"/>
    <cellStyle name="_x0013__Rebuttal Power Costs_Electric Rev Req Model (2009 GRC) Rebuttal REmoval of New  WH Solar AdjustMI 2" xfId="4853"/>
    <cellStyle name="_x0013__Rebuttal Power Costs_Electric Rev Req Model (2009 GRC) Rebuttal REmoval of New  WH Solar AdjustMI 2 2" xfId="4854"/>
    <cellStyle name="_x0013__Rebuttal Power Costs_Electric Rev Req Model (2009 GRC) Rebuttal REmoval of New  WH Solar AdjustMI 3" xfId="4855"/>
    <cellStyle name="_x0013__Rebuttal Power Costs_Electric Rev Req Model (2009 GRC) Rebuttal REmoval of New  WH Solar AdjustMI 4" xfId="9553"/>
    <cellStyle name="_x0013__Rebuttal Power Costs_Electric Rev Req Model (2009 GRC) Rebuttal REmoval of New  WH Solar AdjustMI_DEM-WP(C) ENERG10C--ctn Mid-C_042010 2010GRC" xfId="9554"/>
    <cellStyle name="_x0013__Rebuttal Power Costs_Electric Rev Req Model (2009 GRC) Revised 01-18-2010" xfId="1002"/>
    <cellStyle name="_x0013__Rebuttal Power Costs_Electric Rev Req Model (2009 GRC) Revised 01-18-2010 2" xfId="4856"/>
    <cellStyle name="_x0013__Rebuttal Power Costs_Electric Rev Req Model (2009 GRC) Revised 01-18-2010 2 2" xfId="4857"/>
    <cellStyle name="_x0013__Rebuttal Power Costs_Electric Rev Req Model (2009 GRC) Revised 01-18-2010 3" xfId="4858"/>
    <cellStyle name="_x0013__Rebuttal Power Costs_Electric Rev Req Model (2009 GRC) Revised 01-18-2010 4" xfId="9555"/>
    <cellStyle name="_x0013__Rebuttal Power Costs_Electric Rev Req Model (2009 GRC) Revised 01-18-2010_DEM-WP(C) ENERG10C--ctn Mid-C_042010 2010GRC" xfId="9556"/>
    <cellStyle name="_x0013__Rebuttal Power Costs_Final Order Electric EXHIBIT A-1" xfId="1003"/>
    <cellStyle name="_x0013__Rebuttal Power Costs_Final Order Electric EXHIBIT A-1 2" xfId="4859"/>
    <cellStyle name="_x0013__Rebuttal Power Costs_Final Order Electric EXHIBIT A-1 2 2" xfId="4860"/>
    <cellStyle name="_x0013__Rebuttal Power Costs_Final Order Electric EXHIBIT A-1 3" xfId="4861"/>
    <cellStyle name="_x0013__Rebuttal Power Costs_Final Order Electric EXHIBIT A-1 4" xfId="9557"/>
    <cellStyle name="_recommendation" xfId="4862"/>
    <cellStyle name="_recommendation 2" xfId="9558"/>
    <cellStyle name="_recommendation 3" xfId="9559"/>
    <cellStyle name="_recommendation 3 2" xfId="9560"/>
    <cellStyle name="_recommendation_DEM-WP(C) Chelan Power Costs" xfId="9561"/>
    <cellStyle name="_recommendation_DEM-WP(C) ENERG10C--ctn Mid-C_042010 2010GRC" xfId="9562"/>
    <cellStyle name="_recommendation_DEM-WP(C) Gas Transport 2010GRC" xfId="9563"/>
    <cellStyle name="_recommendation_DEM-WP(C) Wind Integration Summary 2010GRC" xfId="4863"/>
    <cellStyle name="_recommendation_DEM-WP(C) Wind Integration Summary 2010GRC 2" xfId="4864"/>
    <cellStyle name="_recommendation_DEM-WP(C) Wind Integration Summary 2010GRC_DEM-WP(C) ENERG10C--ctn Mid-C_042010 2010GRC" xfId="9564"/>
    <cellStyle name="_recommendation_NIM Summary" xfId="4865"/>
    <cellStyle name="_recommendation_NIM Summary 2" xfId="4866"/>
    <cellStyle name="_recommendation_NIM Summary_DEM-WP(C) ENERG10C--ctn Mid-C_042010 2010GRC" xfId="9565"/>
    <cellStyle name="_Recon to Darrin's 5.11.05 proforma" xfId="34"/>
    <cellStyle name="_Recon to Darrin's 5.11.05 proforma 2" xfId="1004"/>
    <cellStyle name="_Recon to Darrin's 5.11.05 proforma 2 2" xfId="4867"/>
    <cellStyle name="_Recon to Darrin's 5.11.05 proforma 2 2 2" xfId="4868"/>
    <cellStyle name="_Recon to Darrin's 5.11.05 proforma 2 3" xfId="4869"/>
    <cellStyle name="_Recon to Darrin's 5.11.05 proforma 3" xfId="4870"/>
    <cellStyle name="_Recon to Darrin's 5.11.05 proforma 3 2" xfId="4871"/>
    <cellStyle name="_Recon to Darrin's 5.11.05 proforma 3 2 2" xfId="4872"/>
    <cellStyle name="_Recon to Darrin's 5.11.05 proforma 3 3" xfId="4873"/>
    <cellStyle name="_Recon to Darrin's 5.11.05 proforma 3 3 2" xfId="4874"/>
    <cellStyle name="_Recon to Darrin's 5.11.05 proforma 3 4" xfId="4875"/>
    <cellStyle name="_Recon to Darrin's 5.11.05 proforma 3 4 2" xfId="4876"/>
    <cellStyle name="_Recon to Darrin's 5.11.05 proforma 4" xfId="4877"/>
    <cellStyle name="_Recon to Darrin's 5.11.05 proforma 4 2" xfId="4878"/>
    <cellStyle name="_Recon to Darrin's 5.11.05 proforma 5" xfId="4879"/>
    <cellStyle name="_Recon to Darrin's 5.11.05 proforma 5 2" xfId="9566"/>
    <cellStyle name="_Recon to Darrin's 5.11.05 proforma 6" xfId="9567"/>
    <cellStyle name="_Recon to Darrin's 5.11.05 proforma 7" xfId="9568"/>
    <cellStyle name="_Recon to Darrin's 5.11.05 proforma 7 2" xfId="9569"/>
    <cellStyle name="_Recon to Darrin's 5.11.05 proforma 8" xfId="9570"/>
    <cellStyle name="_Recon to Darrin's 5.11.05 proforma 8 2" xfId="9571"/>
    <cellStyle name="_Recon to Darrin's 5.11.05 proforma_(C) WHE Proforma with ITC cash grant 10 Yr Amort_for deferral_102809" xfId="1005"/>
    <cellStyle name="_Recon to Darrin's 5.11.05 proforma_(C) WHE Proforma with ITC cash grant 10 Yr Amort_for deferral_102809 2" xfId="4880"/>
    <cellStyle name="_Recon to Darrin's 5.11.05 proforma_(C) WHE Proforma with ITC cash grant 10 Yr Amort_for deferral_102809 2 2" xfId="4881"/>
    <cellStyle name="_Recon to Darrin's 5.11.05 proforma_(C) WHE Proforma with ITC cash grant 10 Yr Amort_for deferral_102809 3" xfId="4882"/>
    <cellStyle name="_Recon to Darrin's 5.11.05 proforma_(C) WHE Proforma with ITC cash grant 10 Yr Amort_for deferral_102809 4" xfId="9572"/>
    <cellStyle name="_Recon to Darrin's 5.11.05 proforma_(C) WHE Proforma with ITC cash grant 10 Yr Amort_for deferral_102809_16.07E Wild Horse Wind Expansionwrkingfile" xfId="1006"/>
    <cellStyle name="_Recon to Darrin's 5.11.05 proforma_(C) WHE Proforma with ITC cash grant 10 Yr Amort_for deferral_102809_16.07E Wild Horse Wind Expansionwrkingfile 2" xfId="4883"/>
    <cellStyle name="_Recon to Darrin's 5.11.05 proforma_(C) WHE Proforma with ITC cash grant 10 Yr Amort_for deferral_102809_16.07E Wild Horse Wind Expansionwrkingfile 2 2" xfId="4884"/>
    <cellStyle name="_Recon to Darrin's 5.11.05 proforma_(C) WHE Proforma with ITC cash grant 10 Yr Amort_for deferral_102809_16.07E Wild Horse Wind Expansionwrkingfile 3" xfId="4885"/>
    <cellStyle name="_Recon to Darrin's 5.11.05 proforma_(C) WHE Proforma with ITC cash grant 10 Yr Amort_for deferral_102809_16.07E Wild Horse Wind Expansionwrkingfile 4" xfId="9573"/>
    <cellStyle name="_Recon to Darrin's 5.11.05 proforma_(C) WHE Proforma with ITC cash grant 10 Yr Amort_for deferral_102809_16.07E Wild Horse Wind Expansionwrkingfile SF" xfId="1007"/>
    <cellStyle name="_Recon to Darrin's 5.11.05 proforma_(C) WHE Proforma with ITC cash grant 10 Yr Amort_for deferral_102809_16.07E Wild Horse Wind Expansionwrkingfile SF 2" xfId="4886"/>
    <cellStyle name="_Recon to Darrin's 5.11.05 proforma_(C) WHE Proforma with ITC cash grant 10 Yr Amort_for deferral_102809_16.07E Wild Horse Wind Expansionwrkingfile SF 2 2" xfId="4887"/>
    <cellStyle name="_Recon to Darrin's 5.11.05 proforma_(C) WHE Proforma with ITC cash grant 10 Yr Amort_for deferral_102809_16.07E Wild Horse Wind Expansionwrkingfile SF 3" xfId="4888"/>
    <cellStyle name="_Recon to Darrin's 5.11.05 proforma_(C) WHE Proforma with ITC cash grant 10 Yr Amort_for deferral_102809_16.07E Wild Horse Wind Expansionwrkingfile SF 4" xfId="9574"/>
    <cellStyle name="_Recon to Darrin's 5.11.05 proforma_(C) WHE Proforma with ITC cash grant 10 Yr Amort_for deferral_102809_16.07E Wild Horse Wind Expansionwrkingfile SF_DEM-WP(C) ENERG10C--ctn Mid-C_042010 2010GRC" xfId="9575"/>
    <cellStyle name="_Recon to Darrin's 5.11.05 proforma_(C) WHE Proforma with ITC cash grant 10 Yr Amort_for deferral_102809_16.07E Wild Horse Wind Expansionwrkingfile_DEM-WP(C) ENERG10C--ctn Mid-C_042010 2010GRC" xfId="9576"/>
    <cellStyle name="_Recon to Darrin's 5.11.05 proforma_(C) WHE Proforma with ITC cash grant 10 Yr Amort_for deferral_102809_16.37E Wild Horse Expansion DeferralRevwrkingfile SF" xfId="1008"/>
    <cellStyle name="_Recon to Darrin's 5.11.05 proforma_(C) WHE Proforma with ITC cash grant 10 Yr Amort_for deferral_102809_16.37E Wild Horse Expansion DeferralRevwrkingfile SF 2" xfId="4889"/>
    <cellStyle name="_Recon to Darrin's 5.11.05 proforma_(C) WHE Proforma with ITC cash grant 10 Yr Amort_for deferral_102809_16.37E Wild Horse Expansion DeferralRevwrkingfile SF 2 2" xfId="4890"/>
    <cellStyle name="_Recon to Darrin's 5.11.05 proforma_(C) WHE Proforma with ITC cash grant 10 Yr Amort_for deferral_102809_16.37E Wild Horse Expansion DeferralRevwrkingfile SF 3" xfId="4891"/>
    <cellStyle name="_Recon to Darrin's 5.11.05 proforma_(C) WHE Proforma with ITC cash grant 10 Yr Amort_for deferral_102809_16.37E Wild Horse Expansion DeferralRevwrkingfile SF 4" xfId="9577"/>
    <cellStyle name="_Recon to Darrin's 5.11.05 proforma_(C) WHE Proforma with ITC cash grant 10 Yr Amort_for deferral_102809_16.37E Wild Horse Expansion DeferralRevwrkingfile SF_DEM-WP(C) ENERG10C--ctn Mid-C_042010 2010GRC" xfId="9578"/>
    <cellStyle name="_Recon to Darrin's 5.11.05 proforma_(C) WHE Proforma with ITC cash grant 10 Yr Amort_for deferral_102809_DEM-WP(C) ENERG10C--ctn Mid-C_042010 2010GRC" xfId="9579"/>
    <cellStyle name="_Recon to Darrin's 5.11.05 proforma_(C) WHE Proforma with ITC cash grant 10 Yr Amort_for rebuttal_120709" xfId="1009"/>
    <cellStyle name="_Recon to Darrin's 5.11.05 proforma_(C) WHE Proforma with ITC cash grant 10 Yr Amort_for rebuttal_120709 2" xfId="4892"/>
    <cellStyle name="_Recon to Darrin's 5.11.05 proforma_(C) WHE Proforma with ITC cash grant 10 Yr Amort_for rebuttal_120709 2 2" xfId="4893"/>
    <cellStyle name="_Recon to Darrin's 5.11.05 proforma_(C) WHE Proforma with ITC cash grant 10 Yr Amort_for rebuttal_120709 3" xfId="4894"/>
    <cellStyle name="_Recon to Darrin's 5.11.05 proforma_(C) WHE Proforma with ITC cash grant 10 Yr Amort_for rebuttal_120709 4" xfId="9580"/>
    <cellStyle name="_Recon to Darrin's 5.11.05 proforma_(C) WHE Proforma with ITC cash grant 10 Yr Amort_for rebuttal_120709_DEM-WP(C) ENERG10C--ctn Mid-C_042010 2010GRC" xfId="9581"/>
    <cellStyle name="_Recon to Darrin's 5.11.05 proforma_04.07E Wild Horse Wind Expansion" xfId="1010"/>
    <cellStyle name="_Recon to Darrin's 5.11.05 proforma_04.07E Wild Horse Wind Expansion 2" xfId="4895"/>
    <cellStyle name="_Recon to Darrin's 5.11.05 proforma_04.07E Wild Horse Wind Expansion 2 2" xfId="4896"/>
    <cellStyle name="_Recon to Darrin's 5.11.05 proforma_04.07E Wild Horse Wind Expansion 3" xfId="4897"/>
    <cellStyle name="_Recon to Darrin's 5.11.05 proforma_04.07E Wild Horse Wind Expansion 4" xfId="9582"/>
    <cellStyle name="_Recon to Darrin's 5.11.05 proforma_04.07E Wild Horse Wind Expansion_16.07E Wild Horse Wind Expansionwrkingfile" xfId="1011"/>
    <cellStyle name="_Recon to Darrin's 5.11.05 proforma_04.07E Wild Horse Wind Expansion_16.07E Wild Horse Wind Expansionwrkingfile 2" xfId="4898"/>
    <cellStyle name="_Recon to Darrin's 5.11.05 proforma_04.07E Wild Horse Wind Expansion_16.07E Wild Horse Wind Expansionwrkingfile 2 2" xfId="4899"/>
    <cellStyle name="_Recon to Darrin's 5.11.05 proforma_04.07E Wild Horse Wind Expansion_16.07E Wild Horse Wind Expansionwrkingfile 3" xfId="4900"/>
    <cellStyle name="_Recon to Darrin's 5.11.05 proforma_04.07E Wild Horse Wind Expansion_16.07E Wild Horse Wind Expansionwrkingfile 4" xfId="9583"/>
    <cellStyle name="_Recon to Darrin's 5.11.05 proforma_04.07E Wild Horse Wind Expansion_16.07E Wild Horse Wind Expansionwrkingfile SF" xfId="1012"/>
    <cellStyle name="_Recon to Darrin's 5.11.05 proforma_04.07E Wild Horse Wind Expansion_16.07E Wild Horse Wind Expansionwrkingfile SF 2" xfId="4901"/>
    <cellStyle name="_Recon to Darrin's 5.11.05 proforma_04.07E Wild Horse Wind Expansion_16.07E Wild Horse Wind Expansionwrkingfile SF 2 2" xfId="4902"/>
    <cellStyle name="_Recon to Darrin's 5.11.05 proforma_04.07E Wild Horse Wind Expansion_16.07E Wild Horse Wind Expansionwrkingfile SF 3" xfId="4903"/>
    <cellStyle name="_Recon to Darrin's 5.11.05 proforma_04.07E Wild Horse Wind Expansion_16.07E Wild Horse Wind Expansionwrkingfile SF 4" xfId="9584"/>
    <cellStyle name="_Recon to Darrin's 5.11.05 proforma_04.07E Wild Horse Wind Expansion_16.07E Wild Horse Wind Expansionwrkingfile SF_DEM-WP(C) ENERG10C--ctn Mid-C_042010 2010GRC" xfId="9585"/>
    <cellStyle name="_Recon to Darrin's 5.11.05 proforma_04.07E Wild Horse Wind Expansion_16.07E Wild Horse Wind Expansionwrkingfile_DEM-WP(C) ENERG10C--ctn Mid-C_042010 2010GRC" xfId="9586"/>
    <cellStyle name="_Recon to Darrin's 5.11.05 proforma_04.07E Wild Horse Wind Expansion_16.37E Wild Horse Expansion DeferralRevwrkingfile SF" xfId="1013"/>
    <cellStyle name="_Recon to Darrin's 5.11.05 proforma_04.07E Wild Horse Wind Expansion_16.37E Wild Horse Expansion DeferralRevwrkingfile SF 2" xfId="4904"/>
    <cellStyle name="_Recon to Darrin's 5.11.05 proforma_04.07E Wild Horse Wind Expansion_16.37E Wild Horse Expansion DeferralRevwrkingfile SF 2 2" xfId="4905"/>
    <cellStyle name="_Recon to Darrin's 5.11.05 proforma_04.07E Wild Horse Wind Expansion_16.37E Wild Horse Expansion DeferralRevwrkingfile SF 3" xfId="4906"/>
    <cellStyle name="_Recon to Darrin's 5.11.05 proforma_04.07E Wild Horse Wind Expansion_16.37E Wild Horse Expansion DeferralRevwrkingfile SF 4" xfId="9587"/>
    <cellStyle name="_Recon to Darrin's 5.11.05 proforma_04.07E Wild Horse Wind Expansion_16.37E Wild Horse Expansion DeferralRevwrkingfile SF_DEM-WP(C) ENERG10C--ctn Mid-C_042010 2010GRC" xfId="9588"/>
    <cellStyle name="_Recon to Darrin's 5.11.05 proforma_04.07E Wild Horse Wind Expansion_DEM-WP(C) ENERG10C--ctn Mid-C_042010 2010GRC" xfId="9589"/>
    <cellStyle name="_Recon to Darrin's 5.11.05 proforma_16.07E Wild Horse Wind Expansionwrkingfile" xfId="1014"/>
    <cellStyle name="_Recon to Darrin's 5.11.05 proforma_16.07E Wild Horse Wind Expansionwrkingfile 2" xfId="4907"/>
    <cellStyle name="_Recon to Darrin's 5.11.05 proforma_16.07E Wild Horse Wind Expansionwrkingfile 2 2" xfId="4908"/>
    <cellStyle name="_Recon to Darrin's 5.11.05 proforma_16.07E Wild Horse Wind Expansionwrkingfile 3" xfId="4909"/>
    <cellStyle name="_Recon to Darrin's 5.11.05 proforma_16.07E Wild Horse Wind Expansionwrkingfile 4" xfId="9590"/>
    <cellStyle name="_Recon to Darrin's 5.11.05 proforma_16.07E Wild Horse Wind Expansionwrkingfile SF" xfId="1015"/>
    <cellStyle name="_Recon to Darrin's 5.11.05 proforma_16.07E Wild Horse Wind Expansionwrkingfile SF 2" xfId="4910"/>
    <cellStyle name="_Recon to Darrin's 5.11.05 proforma_16.07E Wild Horse Wind Expansionwrkingfile SF 2 2" xfId="4911"/>
    <cellStyle name="_Recon to Darrin's 5.11.05 proforma_16.07E Wild Horse Wind Expansionwrkingfile SF 3" xfId="4912"/>
    <cellStyle name="_Recon to Darrin's 5.11.05 proforma_16.07E Wild Horse Wind Expansionwrkingfile SF 4" xfId="9591"/>
    <cellStyle name="_Recon to Darrin's 5.11.05 proforma_16.07E Wild Horse Wind Expansionwrkingfile SF_DEM-WP(C) ENERG10C--ctn Mid-C_042010 2010GRC" xfId="9592"/>
    <cellStyle name="_Recon to Darrin's 5.11.05 proforma_16.07E Wild Horse Wind Expansionwrkingfile_DEM-WP(C) ENERG10C--ctn Mid-C_042010 2010GRC" xfId="9593"/>
    <cellStyle name="_Recon to Darrin's 5.11.05 proforma_16.37E Wild Horse Expansion DeferralRevwrkingfile SF" xfId="1016"/>
    <cellStyle name="_Recon to Darrin's 5.11.05 proforma_16.37E Wild Horse Expansion DeferralRevwrkingfile SF 2" xfId="4913"/>
    <cellStyle name="_Recon to Darrin's 5.11.05 proforma_16.37E Wild Horse Expansion DeferralRevwrkingfile SF 2 2" xfId="4914"/>
    <cellStyle name="_Recon to Darrin's 5.11.05 proforma_16.37E Wild Horse Expansion DeferralRevwrkingfile SF 3" xfId="4915"/>
    <cellStyle name="_Recon to Darrin's 5.11.05 proforma_16.37E Wild Horse Expansion DeferralRevwrkingfile SF 4" xfId="9594"/>
    <cellStyle name="_Recon to Darrin's 5.11.05 proforma_16.37E Wild Horse Expansion DeferralRevwrkingfile SF_DEM-WP(C) ENERG10C--ctn Mid-C_042010 2010GRC" xfId="9595"/>
    <cellStyle name="_Recon to Darrin's 5.11.05 proforma_2009 Compliance Filing PCA Exhibits for GRC" xfId="9596"/>
    <cellStyle name="_Recon to Darrin's 5.11.05 proforma_2009 Compliance Filing PCA Exhibits for GRC 2" xfId="9597"/>
    <cellStyle name="_Recon to Darrin's 5.11.05 proforma_2009 GRC Compl Filing - Exhibit D" xfId="4916"/>
    <cellStyle name="_Recon to Darrin's 5.11.05 proforma_2009 GRC Compl Filing - Exhibit D 2" xfId="4917"/>
    <cellStyle name="_Recon to Darrin's 5.11.05 proforma_2009 GRC Compl Filing - Exhibit D_DEM-WP(C) ENERG10C--ctn Mid-C_042010 2010GRC" xfId="9598"/>
    <cellStyle name="_Recon to Darrin's 5.11.05 proforma_3.01 Income Statement" xfId="35"/>
    <cellStyle name="_Recon to Darrin's 5.11.05 proforma_4 31 Regulatory Assets and Liabilities  7 06- Exhibit D" xfId="1017"/>
    <cellStyle name="_Recon to Darrin's 5.11.05 proforma_4 31 Regulatory Assets and Liabilities  7 06- Exhibit D 2" xfId="4918"/>
    <cellStyle name="_Recon to Darrin's 5.11.05 proforma_4 31 Regulatory Assets and Liabilities  7 06- Exhibit D 2 2" xfId="4919"/>
    <cellStyle name="_Recon to Darrin's 5.11.05 proforma_4 31 Regulatory Assets and Liabilities  7 06- Exhibit D 3" xfId="4920"/>
    <cellStyle name="_Recon to Darrin's 5.11.05 proforma_4 31 Regulatory Assets and Liabilities  7 06- Exhibit D 4" xfId="9599"/>
    <cellStyle name="_Recon to Darrin's 5.11.05 proforma_4 31 Regulatory Assets and Liabilities  7 06- Exhibit D_DEM-WP(C) ENERG10C--ctn Mid-C_042010 2010GRC" xfId="9600"/>
    <cellStyle name="_Recon to Darrin's 5.11.05 proforma_4 31 Regulatory Assets and Liabilities  7 06- Exhibit D_NIM Summary" xfId="4921"/>
    <cellStyle name="_Recon to Darrin's 5.11.05 proforma_4 31 Regulatory Assets and Liabilities  7 06- Exhibit D_NIM Summary 2" xfId="4922"/>
    <cellStyle name="_Recon to Darrin's 5.11.05 proforma_4 31 Regulatory Assets and Liabilities  7 06- Exhibit D_NIM Summary_DEM-WP(C) ENERG10C--ctn Mid-C_042010 2010GRC" xfId="9601"/>
    <cellStyle name="_Recon to Darrin's 5.11.05 proforma_4 31 Regulatory Assets and Liabilities  7 06- Exhibit D_NIM+O&amp;M" xfId="9602"/>
    <cellStyle name="_Recon to Darrin's 5.11.05 proforma_4 31 Regulatory Assets and Liabilities  7 06- Exhibit D_NIM+O&amp;M Monthly" xfId="9603"/>
    <cellStyle name="_Recon to Darrin's 5.11.05 proforma_4 31E Reg Asset  Liab and EXH D" xfId="9604"/>
    <cellStyle name="_Recon to Darrin's 5.11.05 proforma_4 31E Reg Asset  Liab and EXH D _ Aug 10 Filing (2)" xfId="9605"/>
    <cellStyle name="_Recon to Darrin's 5.11.05 proforma_4 32 Regulatory Assets and Liabilities  7 06- Exhibit D" xfId="1018"/>
    <cellStyle name="_Recon to Darrin's 5.11.05 proforma_4 32 Regulatory Assets and Liabilities  7 06- Exhibit D 2" xfId="4923"/>
    <cellStyle name="_Recon to Darrin's 5.11.05 proforma_4 32 Regulatory Assets and Liabilities  7 06- Exhibit D 2 2" xfId="4924"/>
    <cellStyle name="_Recon to Darrin's 5.11.05 proforma_4 32 Regulatory Assets and Liabilities  7 06- Exhibit D 3" xfId="4925"/>
    <cellStyle name="_Recon to Darrin's 5.11.05 proforma_4 32 Regulatory Assets and Liabilities  7 06- Exhibit D 4" xfId="9606"/>
    <cellStyle name="_Recon to Darrin's 5.11.05 proforma_4 32 Regulatory Assets and Liabilities  7 06- Exhibit D_DEM-WP(C) ENERG10C--ctn Mid-C_042010 2010GRC" xfId="9607"/>
    <cellStyle name="_Recon to Darrin's 5.11.05 proforma_4 32 Regulatory Assets and Liabilities  7 06- Exhibit D_NIM Summary" xfId="4926"/>
    <cellStyle name="_Recon to Darrin's 5.11.05 proforma_4 32 Regulatory Assets and Liabilities  7 06- Exhibit D_NIM Summary 2" xfId="4927"/>
    <cellStyle name="_Recon to Darrin's 5.11.05 proforma_4 32 Regulatory Assets and Liabilities  7 06- Exhibit D_NIM Summary_DEM-WP(C) ENERG10C--ctn Mid-C_042010 2010GRC" xfId="9608"/>
    <cellStyle name="_Recon to Darrin's 5.11.05 proforma_4 32 Regulatory Assets and Liabilities  7 06- Exhibit D_NIM+O&amp;M" xfId="9609"/>
    <cellStyle name="_Recon to Darrin's 5.11.05 proforma_4 32 Regulatory Assets and Liabilities  7 06- Exhibit D_NIM+O&amp;M Monthly" xfId="9610"/>
    <cellStyle name="_Recon to Darrin's 5.11.05 proforma_ACCOUNTS" xfId="9611"/>
    <cellStyle name="_Recon to Darrin's 5.11.05 proforma_AURORA Total New" xfId="4928"/>
    <cellStyle name="_Recon to Darrin's 5.11.05 proforma_AURORA Total New 2" xfId="4929"/>
    <cellStyle name="_Recon to Darrin's 5.11.05 proforma_Book2" xfId="1019"/>
    <cellStyle name="_Recon to Darrin's 5.11.05 proforma_Book2 2" xfId="4930"/>
    <cellStyle name="_Recon to Darrin's 5.11.05 proforma_Book2 2 2" xfId="4931"/>
    <cellStyle name="_Recon to Darrin's 5.11.05 proforma_Book2 3" xfId="4932"/>
    <cellStyle name="_Recon to Darrin's 5.11.05 proforma_Book2 4" xfId="9612"/>
    <cellStyle name="_Recon to Darrin's 5.11.05 proforma_Book2_Adj Bench DR 3 for Initial Briefs (Electric)" xfId="1020"/>
    <cellStyle name="_Recon to Darrin's 5.11.05 proforma_Book2_Adj Bench DR 3 for Initial Briefs (Electric) 2" xfId="4933"/>
    <cellStyle name="_Recon to Darrin's 5.11.05 proforma_Book2_Adj Bench DR 3 for Initial Briefs (Electric) 2 2" xfId="4934"/>
    <cellStyle name="_Recon to Darrin's 5.11.05 proforma_Book2_Adj Bench DR 3 for Initial Briefs (Electric) 3" xfId="4935"/>
    <cellStyle name="_Recon to Darrin's 5.11.05 proforma_Book2_Adj Bench DR 3 for Initial Briefs (Electric) 4" xfId="9613"/>
    <cellStyle name="_Recon to Darrin's 5.11.05 proforma_Book2_Adj Bench DR 3 for Initial Briefs (Electric)_DEM-WP(C) ENERG10C--ctn Mid-C_042010 2010GRC" xfId="9614"/>
    <cellStyle name="_Recon to Darrin's 5.11.05 proforma_Book2_DEM-WP(C) ENERG10C--ctn Mid-C_042010 2010GRC" xfId="9615"/>
    <cellStyle name="_Recon to Darrin's 5.11.05 proforma_Book2_Electric Rev Req Model (2009 GRC) Rebuttal" xfId="1021"/>
    <cellStyle name="_Recon to Darrin's 5.11.05 proforma_Book2_Electric Rev Req Model (2009 GRC) Rebuttal 2" xfId="4936"/>
    <cellStyle name="_Recon to Darrin's 5.11.05 proforma_Book2_Electric Rev Req Model (2009 GRC) Rebuttal 2 2" xfId="4937"/>
    <cellStyle name="_Recon to Darrin's 5.11.05 proforma_Book2_Electric Rev Req Model (2009 GRC) Rebuttal 3" xfId="4938"/>
    <cellStyle name="_Recon to Darrin's 5.11.05 proforma_Book2_Electric Rev Req Model (2009 GRC) Rebuttal 4" xfId="9616"/>
    <cellStyle name="_Recon to Darrin's 5.11.05 proforma_Book2_Electric Rev Req Model (2009 GRC) Rebuttal REmoval of New  WH Solar AdjustMI" xfId="1022"/>
    <cellStyle name="_Recon to Darrin's 5.11.05 proforma_Book2_Electric Rev Req Model (2009 GRC) Rebuttal REmoval of New  WH Solar AdjustMI 2" xfId="4939"/>
    <cellStyle name="_Recon to Darrin's 5.11.05 proforma_Book2_Electric Rev Req Model (2009 GRC) Rebuttal REmoval of New  WH Solar AdjustMI 2 2" xfId="4940"/>
    <cellStyle name="_Recon to Darrin's 5.11.05 proforma_Book2_Electric Rev Req Model (2009 GRC) Rebuttal REmoval of New  WH Solar AdjustMI 3" xfId="4941"/>
    <cellStyle name="_Recon to Darrin's 5.11.05 proforma_Book2_Electric Rev Req Model (2009 GRC) Rebuttal REmoval of New  WH Solar AdjustMI 4" xfId="9617"/>
    <cellStyle name="_Recon to Darrin's 5.11.05 proforma_Book2_Electric Rev Req Model (2009 GRC) Rebuttal REmoval of New  WH Solar AdjustMI_DEM-WP(C) ENERG10C--ctn Mid-C_042010 2010GRC" xfId="9618"/>
    <cellStyle name="_Recon to Darrin's 5.11.05 proforma_Book2_Electric Rev Req Model (2009 GRC) Revised 01-18-2010" xfId="1023"/>
    <cellStyle name="_Recon to Darrin's 5.11.05 proforma_Book2_Electric Rev Req Model (2009 GRC) Revised 01-18-2010 2" xfId="4942"/>
    <cellStyle name="_Recon to Darrin's 5.11.05 proforma_Book2_Electric Rev Req Model (2009 GRC) Revised 01-18-2010 2 2" xfId="4943"/>
    <cellStyle name="_Recon to Darrin's 5.11.05 proforma_Book2_Electric Rev Req Model (2009 GRC) Revised 01-18-2010 3" xfId="4944"/>
    <cellStyle name="_Recon to Darrin's 5.11.05 proforma_Book2_Electric Rev Req Model (2009 GRC) Revised 01-18-2010 4" xfId="9619"/>
    <cellStyle name="_Recon to Darrin's 5.11.05 proforma_Book2_Electric Rev Req Model (2009 GRC) Revised 01-18-2010_DEM-WP(C) ENERG10C--ctn Mid-C_042010 2010GRC" xfId="9620"/>
    <cellStyle name="_Recon to Darrin's 5.11.05 proforma_Book2_Final Order Electric EXHIBIT A-1" xfId="1024"/>
    <cellStyle name="_Recon to Darrin's 5.11.05 proforma_Book2_Final Order Electric EXHIBIT A-1 2" xfId="4945"/>
    <cellStyle name="_Recon to Darrin's 5.11.05 proforma_Book2_Final Order Electric EXHIBIT A-1 2 2" xfId="4946"/>
    <cellStyle name="_Recon to Darrin's 5.11.05 proforma_Book2_Final Order Electric EXHIBIT A-1 3" xfId="4947"/>
    <cellStyle name="_Recon to Darrin's 5.11.05 proforma_Book2_Final Order Electric EXHIBIT A-1 4" xfId="9621"/>
    <cellStyle name="_Recon to Darrin's 5.11.05 proforma_Book4" xfId="1025"/>
    <cellStyle name="_Recon to Darrin's 5.11.05 proforma_Book4 2" xfId="4948"/>
    <cellStyle name="_Recon to Darrin's 5.11.05 proforma_Book4 2 2" xfId="4949"/>
    <cellStyle name="_Recon to Darrin's 5.11.05 proforma_Book4 3" xfId="4950"/>
    <cellStyle name="_Recon to Darrin's 5.11.05 proforma_Book4 4" xfId="9622"/>
    <cellStyle name="_Recon to Darrin's 5.11.05 proforma_Book4_DEM-WP(C) ENERG10C--ctn Mid-C_042010 2010GRC" xfId="9623"/>
    <cellStyle name="_Recon to Darrin's 5.11.05 proforma_Book9" xfId="1026"/>
    <cellStyle name="_Recon to Darrin's 5.11.05 proforma_Book9 2" xfId="4951"/>
    <cellStyle name="_Recon to Darrin's 5.11.05 proforma_Book9 2 2" xfId="4952"/>
    <cellStyle name="_Recon to Darrin's 5.11.05 proforma_Book9 3" xfId="4953"/>
    <cellStyle name="_Recon to Darrin's 5.11.05 proforma_Book9 4" xfId="9624"/>
    <cellStyle name="_Recon to Darrin's 5.11.05 proforma_Book9_DEM-WP(C) ENERG10C--ctn Mid-C_042010 2010GRC" xfId="9625"/>
    <cellStyle name="_Recon to Darrin's 5.11.05 proforma_Check the Interest Calculation" xfId="9626"/>
    <cellStyle name="_Recon to Darrin's 5.11.05 proforma_Check the Interest Calculation_Scenario 1 REC vs PTC Offset" xfId="9627"/>
    <cellStyle name="_Recon to Darrin's 5.11.05 proforma_Check the Interest Calculation_Scenario 3" xfId="9628"/>
    <cellStyle name="_Recon to Darrin's 5.11.05 proforma_Chelan PUD Power Costs (8-10)" xfId="9629"/>
    <cellStyle name="_Recon to Darrin's 5.11.05 proforma_DEM-WP(C) Chelan Power Costs" xfId="9630"/>
    <cellStyle name="_Recon to Darrin's 5.11.05 proforma_DEM-WP(C) ENERG10C--ctn Mid-C_042010 2010GRC" xfId="9631"/>
    <cellStyle name="_Recon to Darrin's 5.11.05 proforma_DEM-WP(C) Gas Transport 2010GRC" xfId="9632"/>
    <cellStyle name="_Recon to Darrin's 5.11.05 proforma_Exhibit D fr R Gho 12-31-08" xfId="4954"/>
    <cellStyle name="_Recon to Darrin's 5.11.05 proforma_Exhibit D fr R Gho 12-31-08 2" xfId="4955"/>
    <cellStyle name="_Recon to Darrin's 5.11.05 proforma_Exhibit D fr R Gho 12-31-08 3" xfId="9633"/>
    <cellStyle name="_Recon to Darrin's 5.11.05 proforma_Exhibit D fr R Gho 12-31-08 v2" xfId="4956"/>
    <cellStyle name="_Recon to Darrin's 5.11.05 proforma_Exhibit D fr R Gho 12-31-08 v2 2" xfId="4957"/>
    <cellStyle name="_Recon to Darrin's 5.11.05 proforma_Exhibit D fr R Gho 12-31-08 v2 3" xfId="9634"/>
    <cellStyle name="_Recon to Darrin's 5.11.05 proforma_Exhibit D fr R Gho 12-31-08 v2_DEM-WP(C) ENERG10C--ctn Mid-C_042010 2010GRC" xfId="9635"/>
    <cellStyle name="_Recon to Darrin's 5.11.05 proforma_Exhibit D fr R Gho 12-31-08 v2_NIM Summary" xfId="4958"/>
    <cellStyle name="_Recon to Darrin's 5.11.05 proforma_Exhibit D fr R Gho 12-31-08 v2_NIM Summary 2" xfId="4959"/>
    <cellStyle name="_Recon to Darrin's 5.11.05 proforma_Exhibit D fr R Gho 12-31-08 v2_NIM Summary_DEM-WP(C) ENERG10C--ctn Mid-C_042010 2010GRC" xfId="9636"/>
    <cellStyle name="_Recon to Darrin's 5.11.05 proforma_Exhibit D fr R Gho 12-31-08_DEM-WP(C) ENERG10C--ctn Mid-C_042010 2010GRC" xfId="9637"/>
    <cellStyle name="_Recon to Darrin's 5.11.05 proforma_Exhibit D fr R Gho 12-31-08_NIM Summary" xfId="4960"/>
    <cellStyle name="_Recon to Darrin's 5.11.05 proforma_Exhibit D fr R Gho 12-31-08_NIM Summary 2" xfId="4961"/>
    <cellStyle name="_Recon to Darrin's 5.11.05 proforma_Exhibit D fr R Gho 12-31-08_NIM Summary_DEM-WP(C) ENERG10C--ctn Mid-C_042010 2010GRC" xfId="9638"/>
    <cellStyle name="_Recon to Darrin's 5.11.05 proforma_Gas Rev Req Model (2010 GRC)" xfId="9639"/>
    <cellStyle name="_Recon to Darrin's 5.11.05 proforma_Hopkins Ridge Prepaid Tran - Interest Earned RY 12ME Feb  '11" xfId="4962"/>
    <cellStyle name="_Recon to Darrin's 5.11.05 proforma_Hopkins Ridge Prepaid Tran - Interest Earned RY 12ME Feb  '11 2" xfId="4963"/>
    <cellStyle name="_Recon to Darrin's 5.11.05 proforma_Hopkins Ridge Prepaid Tran - Interest Earned RY 12ME Feb  '11_DEM-WP(C) ENERG10C--ctn Mid-C_042010 2010GRC" xfId="9640"/>
    <cellStyle name="_Recon to Darrin's 5.11.05 proforma_Hopkins Ridge Prepaid Tran - Interest Earned RY 12ME Feb  '11_NIM Summary" xfId="4964"/>
    <cellStyle name="_Recon to Darrin's 5.11.05 proforma_Hopkins Ridge Prepaid Tran - Interest Earned RY 12ME Feb  '11_NIM Summary 2" xfId="4965"/>
    <cellStyle name="_Recon to Darrin's 5.11.05 proforma_Hopkins Ridge Prepaid Tran - Interest Earned RY 12ME Feb  '11_NIM Summary_DEM-WP(C) ENERG10C--ctn Mid-C_042010 2010GRC" xfId="9641"/>
    <cellStyle name="_Recon to Darrin's 5.11.05 proforma_Hopkins Ridge Prepaid Tran - Interest Earned RY 12ME Feb  '11_Transmission Workbook for May BOD" xfId="4966"/>
    <cellStyle name="_Recon to Darrin's 5.11.05 proforma_Hopkins Ridge Prepaid Tran - Interest Earned RY 12ME Feb  '11_Transmission Workbook for May BOD 2" xfId="4967"/>
    <cellStyle name="_Recon to Darrin's 5.11.05 proforma_Hopkins Ridge Prepaid Tran - Interest Earned RY 12ME Feb  '11_Transmission Workbook for May BOD_DEM-WP(C) ENERG10C--ctn Mid-C_042010 2010GRC" xfId="9642"/>
    <cellStyle name="_Recon to Darrin's 5.11.05 proforma_INPUTS" xfId="4968"/>
    <cellStyle name="_Recon to Darrin's 5.11.05 proforma_INPUTS 2" xfId="4969"/>
    <cellStyle name="_Recon to Darrin's 5.11.05 proforma_INPUTS 2 2" xfId="4970"/>
    <cellStyle name="_Recon to Darrin's 5.11.05 proforma_INPUTS 3" xfId="4971"/>
    <cellStyle name="_Recon to Darrin's 5.11.05 proforma_LSRWEP LGIA like Acctg Petition Aug 2010" xfId="9643"/>
    <cellStyle name="_Recon to Darrin's 5.11.05 proforma_NIM Summary" xfId="4972"/>
    <cellStyle name="_Recon to Darrin's 5.11.05 proforma_NIM Summary 09GRC" xfId="4973"/>
    <cellStyle name="_Recon to Darrin's 5.11.05 proforma_NIM Summary 09GRC 2" xfId="4974"/>
    <cellStyle name="_Recon to Darrin's 5.11.05 proforma_NIM Summary 09GRC_DEM-WP(C) ENERG10C--ctn Mid-C_042010 2010GRC" xfId="9644"/>
    <cellStyle name="_Recon to Darrin's 5.11.05 proforma_NIM Summary 2" xfId="4975"/>
    <cellStyle name="_Recon to Darrin's 5.11.05 proforma_NIM Summary 3" xfId="4976"/>
    <cellStyle name="_Recon to Darrin's 5.11.05 proforma_NIM Summary 4" xfId="4977"/>
    <cellStyle name="_Recon to Darrin's 5.11.05 proforma_NIM Summary 5" xfId="4978"/>
    <cellStyle name="_Recon to Darrin's 5.11.05 proforma_NIM Summary 6" xfId="4979"/>
    <cellStyle name="_Recon to Darrin's 5.11.05 proforma_NIM Summary 7" xfId="4980"/>
    <cellStyle name="_Recon to Darrin's 5.11.05 proforma_NIM Summary 8" xfId="4981"/>
    <cellStyle name="_Recon to Darrin's 5.11.05 proforma_NIM Summary 9" xfId="4982"/>
    <cellStyle name="_Recon to Darrin's 5.11.05 proforma_NIM Summary_DEM-WP(C) ENERG10C--ctn Mid-C_042010 2010GRC" xfId="9645"/>
    <cellStyle name="_Recon to Darrin's 5.11.05 proforma_NIM+O&amp;M" xfId="9646"/>
    <cellStyle name="_Recon to Darrin's 5.11.05 proforma_NIM+O&amp;M 2" xfId="9647"/>
    <cellStyle name="_Recon to Darrin's 5.11.05 proforma_NIM+O&amp;M Monthly" xfId="9648"/>
    <cellStyle name="_Recon to Darrin's 5.11.05 proforma_NIM+O&amp;M Monthly 2" xfId="9649"/>
    <cellStyle name="_Recon to Darrin's 5.11.05 proforma_PCA 10 -  Exhibit D from A Kellogg Jan 2011" xfId="9650"/>
    <cellStyle name="_Recon to Darrin's 5.11.05 proforma_PCA 10 -  Exhibit D from A Kellogg July 2011" xfId="9651"/>
    <cellStyle name="_Recon to Darrin's 5.11.05 proforma_PCA 10 -  Exhibit D from S Free Rcv'd 12-11" xfId="9652"/>
    <cellStyle name="_Recon to Darrin's 5.11.05 proforma_PCA 7 - Exhibit D update 11_30_08 (2)" xfId="4983"/>
    <cellStyle name="_Recon to Darrin's 5.11.05 proforma_PCA 7 - Exhibit D update 11_30_08 (2) 2" xfId="4984"/>
    <cellStyle name="_Recon to Darrin's 5.11.05 proforma_PCA 7 - Exhibit D update 11_30_08 (2) 2 2" xfId="4985"/>
    <cellStyle name="_Recon to Darrin's 5.11.05 proforma_PCA 7 - Exhibit D update 11_30_08 (2) 3" xfId="4986"/>
    <cellStyle name="_Recon to Darrin's 5.11.05 proforma_PCA 7 - Exhibit D update 11_30_08 (2) 4" xfId="9653"/>
    <cellStyle name="_Recon to Darrin's 5.11.05 proforma_PCA 7 - Exhibit D update 11_30_08 (2)_DEM-WP(C) ENERG10C--ctn Mid-C_042010 2010GRC" xfId="9654"/>
    <cellStyle name="_Recon to Darrin's 5.11.05 proforma_PCA 7 - Exhibit D update 11_30_08 (2)_NIM Summary" xfId="4987"/>
    <cellStyle name="_Recon to Darrin's 5.11.05 proforma_PCA 7 - Exhibit D update 11_30_08 (2)_NIM Summary 2" xfId="4988"/>
    <cellStyle name="_Recon to Darrin's 5.11.05 proforma_PCA 7 - Exhibit D update 11_30_08 (2)_NIM Summary_DEM-WP(C) ENERG10C--ctn Mid-C_042010 2010GRC" xfId="9655"/>
    <cellStyle name="_Recon to Darrin's 5.11.05 proforma_PCA 8 - Exhibit D update 12_31_09" xfId="9656"/>
    <cellStyle name="_Recon to Darrin's 5.11.05 proforma_PCA 8 - Exhibit D update 12_31_09 2" xfId="9657"/>
    <cellStyle name="_Recon to Darrin's 5.11.05 proforma_PCA 9 -  Exhibit D April 2010" xfId="9658"/>
    <cellStyle name="_Recon to Darrin's 5.11.05 proforma_PCA 9 -  Exhibit D April 2010 (3)" xfId="4989"/>
    <cellStyle name="_Recon to Darrin's 5.11.05 proforma_PCA 9 -  Exhibit D April 2010 (3) 2" xfId="4990"/>
    <cellStyle name="_Recon to Darrin's 5.11.05 proforma_PCA 9 -  Exhibit D April 2010 (3)_DEM-WP(C) ENERG10C--ctn Mid-C_042010 2010GRC" xfId="9659"/>
    <cellStyle name="_Recon to Darrin's 5.11.05 proforma_PCA 9 -  Exhibit D April 2010 2" xfId="9660"/>
    <cellStyle name="_Recon to Darrin's 5.11.05 proforma_PCA 9 -  Exhibit D April 2010 3" xfId="9661"/>
    <cellStyle name="_Recon to Darrin's 5.11.05 proforma_PCA 9 -  Exhibit D Feb 2010" xfId="9662"/>
    <cellStyle name="_Recon to Darrin's 5.11.05 proforma_PCA 9 -  Exhibit D Feb 2010 2" xfId="9663"/>
    <cellStyle name="_Recon to Darrin's 5.11.05 proforma_PCA 9 -  Exhibit D Feb 2010 v2" xfId="9664"/>
    <cellStyle name="_Recon to Darrin's 5.11.05 proforma_PCA 9 -  Exhibit D Feb 2010 v2 2" xfId="9665"/>
    <cellStyle name="_Recon to Darrin's 5.11.05 proforma_PCA 9 -  Exhibit D Feb 2010 WF" xfId="9666"/>
    <cellStyle name="_Recon to Darrin's 5.11.05 proforma_PCA 9 -  Exhibit D Feb 2010 WF 2" xfId="9667"/>
    <cellStyle name="_Recon to Darrin's 5.11.05 proforma_PCA 9 -  Exhibit D Jan 2010" xfId="9668"/>
    <cellStyle name="_Recon to Darrin's 5.11.05 proforma_PCA 9 -  Exhibit D Jan 2010 2" xfId="9669"/>
    <cellStyle name="_Recon to Darrin's 5.11.05 proforma_PCA 9 -  Exhibit D March 2010 (2)" xfId="9670"/>
    <cellStyle name="_Recon to Darrin's 5.11.05 proforma_PCA 9 -  Exhibit D March 2010 (2) 2" xfId="9671"/>
    <cellStyle name="_Recon to Darrin's 5.11.05 proforma_PCA 9 -  Exhibit D Nov 2010" xfId="9672"/>
    <cellStyle name="_Recon to Darrin's 5.11.05 proforma_PCA 9 -  Exhibit D Nov 2010 2" xfId="9673"/>
    <cellStyle name="_Recon to Darrin's 5.11.05 proforma_PCA 9 - Exhibit D at August 2010" xfId="9674"/>
    <cellStyle name="_Recon to Darrin's 5.11.05 proforma_PCA 9 - Exhibit D at August 2010 2" xfId="9675"/>
    <cellStyle name="_Recon to Darrin's 5.11.05 proforma_PCA 9 - Exhibit D June 2010 GRC" xfId="9676"/>
    <cellStyle name="_Recon to Darrin's 5.11.05 proforma_PCA 9 - Exhibit D June 2010 GRC 2" xfId="9677"/>
    <cellStyle name="_Recon to Darrin's 5.11.05 proforma_Power Costs - Comparison bx Rbtl-Staff-Jt-PC" xfId="1027"/>
    <cellStyle name="_Recon to Darrin's 5.11.05 proforma_Power Costs - Comparison bx Rbtl-Staff-Jt-PC 2" xfId="4991"/>
    <cellStyle name="_Recon to Darrin's 5.11.05 proforma_Power Costs - Comparison bx Rbtl-Staff-Jt-PC 2 2" xfId="4992"/>
    <cellStyle name="_Recon to Darrin's 5.11.05 proforma_Power Costs - Comparison bx Rbtl-Staff-Jt-PC 3" xfId="4993"/>
    <cellStyle name="_Recon to Darrin's 5.11.05 proforma_Power Costs - Comparison bx Rbtl-Staff-Jt-PC 4" xfId="9678"/>
    <cellStyle name="_Recon to Darrin's 5.11.05 proforma_Power Costs - Comparison bx Rbtl-Staff-Jt-PC_Adj Bench DR 3 for Initial Briefs (Electric)" xfId="1028"/>
    <cellStyle name="_Recon to Darrin's 5.11.05 proforma_Power Costs - Comparison bx Rbtl-Staff-Jt-PC_Adj Bench DR 3 for Initial Briefs (Electric) 2" xfId="4994"/>
    <cellStyle name="_Recon to Darrin's 5.11.05 proforma_Power Costs - Comparison bx Rbtl-Staff-Jt-PC_Adj Bench DR 3 for Initial Briefs (Electric) 2 2" xfId="4995"/>
    <cellStyle name="_Recon to Darrin's 5.11.05 proforma_Power Costs - Comparison bx Rbtl-Staff-Jt-PC_Adj Bench DR 3 for Initial Briefs (Electric) 3" xfId="4996"/>
    <cellStyle name="_Recon to Darrin's 5.11.05 proforma_Power Costs - Comparison bx Rbtl-Staff-Jt-PC_Adj Bench DR 3 for Initial Briefs (Electric) 4" xfId="9679"/>
    <cellStyle name="_Recon to Darrin's 5.11.05 proforma_Power Costs - Comparison bx Rbtl-Staff-Jt-PC_Adj Bench DR 3 for Initial Briefs (Electric)_DEM-WP(C) ENERG10C--ctn Mid-C_042010 2010GRC" xfId="9680"/>
    <cellStyle name="_Recon to Darrin's 5.11.05 proforma_Power Costs - Comparison bx Rbtl-Staff-Jt-PC_DEM-WP(C) ENERG10C--ctn Mid-C_042010 2010GRC" xfId="9681"/>
    <cellStyle name="_Recon to Darrin's 5.11.05 proforma_Power Costs - Comparison bx Rbtl-Staff-Jt-PC_Electric Rev Req Model (2009 GRC) Rebuttal" xfId="1029"/>
    <cellStyle name="_Recon to Darrin's 5.11.05 proforma_Power Costs - Comparison bx Rbtl-Staff-Jt-PC_Electric Rev Req Model (2009 GRC) Rebuttal 2" xfId="4997"/>
    <cellStyle name="_Recon to Darrin's 5.11.05 proforma_Power Costs - Comparison bx Rbtl-Staff-Jt-PC_Electric Rev Req Model (2009 GRC) Rebuttal 2 2" xfId="4998"/>
    <cellStyle name="_Recon to Darrin's 5.11.05 proforma_Power Costs - Comparison bx Rbtl-Staff-Jt-PC_Electric Rev Req Model (2009 GRC) Rebuttal 3" xfId="4999"/>
    <cellStyle name="_Recon to Darrin's 5.11.05 proforma_Power Costs - Comparison bx Rbtl-Staff-Jt-PC_Electric Rev Req Model (2009 GRC) Rebuttal 4" xfId="9682"/>
    <cellStyle name="_Recon to Darrin's 5.11.05 proforma_Power Costs - Comparison bx Rbtl-Staff-Jt-PC_Electric Rev Req Model (2009 GRC) Rebuttal REmoval of New  WH Solar AdjustMI" xfId="1030"/>
    <cellStyle name="_Recon to Darrin's 5.11.05 proforma_Power Costs - Comparison bx Rbtl-Staff-Jt-PC_Electric Rev Req Model (2009 GRC) Rebuttal REmoval of New  WH Solar AdjustMI 2" xfId="5000"/>
    <cellStyle name="_Recon to Darrin's 5.11.05 proforma_Power Costs - Comparison bx Rbtl-Staff-Jt-PC_Electric Rev Req Model (2009 GRC) Rebuttal REmoval of New  WH Solar AdjustMI 2 2" xfId="5001"/>
    <cellStyle name="_Recon to Darrin's 5.11.05 proforma_Power Costs - Comparison bx Rbtl-Staff-Jt-PC_Electric Rev Req Model (2009 GRC) Rebuttal REmoval of New  WH Solar AdjustMI 3" xfId="5002"/>
    <cellStyle name="_Recon to Darrin's 5.11.05 proforma_Power Costs - Comparison bx Rbtl-Staff-Jt-PC_Electric Rev Req Model (2009 GRC) Rebuttal REmoval of New  WH Solar AdjustMI 4" xfId="9683"/>
    <cellStyle name="_Recon to Darrin's 5.11.05 proforma_Power Costs - Comparison bx Rbtl-Staff-Jt-PC_Electric Rev Req Model (2009 GRC) Rebuttal REmoval of New  WH Solar AdjustMI_DEM-WP(C) ENERG10C--ctn Mid-C_042010 2010GRC" xfId="9684"/>
    <cellStyle name="_Recon to Darrin's 5.11.05 proforma_Power Costs - Comparison bx Rbtl-Staff-Jt-PC_Electric Rev Req Model (2009 GRC) Revised 01-18-2010" xfId="1031"/>
    <cellStyle name="_Recon to Darrin's 5.11.05 proforma_Power Costs - Comparison bx Rbtl-Staff-Jt-PC_Electric Rev Req Model (2009 GRC) Revised 01-18-2010 2" xfId="5003"/>
    <cellStyle name="_Recon to Darrin's 5.11.05 proforma_Power Costs - Comparison bx Rbtl-Staff-Jt-PC_Electric Rev Req Model (2009 GRC) Revised 01-18-2010 2 2" xfId="5004"/>
    <cellStyle name="_Recon to Darrin's 5.11.05 proforma_Power Costs - Comparison bx Rbtl-Staff-Jt-PC_Electric Rev Req Model (2009 GRC) Revised 01-18-2010 3" xfId="5005"/>
    <cellStyle name="_Recon to Darrin's 5.11.05 proforma_Power Costs - Comparison bx Rbtl-Staff-Jt-PC_Electric Rev Req Model (2009 GRC) Revised 01-18-2010 4" xfId="9685"/>
    <cellStyle name="_Recon to Darrin's 5.11.05 proforma_Power Costs - Comparison bx Rbtl-Staff-Jt-PC_Electric Rev Req Model (2009 GRC) Revised 01-18-2010_DEM-WP(C) ENERG10C--ctn Mid-C_042010 2010GRC" xfId="9686"/>
    <cellStyle name="_Recon to Darrin's 5.11.05 proforma_Power Costs - Comparison bx Rbtl-Staff-Jt-PC_Final Order Electric EXHIBIT A-1" xfId="1032"/>
    <cellStyle name="_Recon to Darrin's 5.11.05 proforma_Power Costs - Comparison bx Rbtl-Staff-Jt-PC_Final Order Electric EXHIBIT A-1 2" xfId="5006"/>
    <cellStyle name="_Recon to Darrin's 5.11.05 proforma_Power Costs - Comparison bx Rbtl-Staff-Jt-PC_Final Order Electric EXHIBIT A-1 2 2" xfId="5007"/>
    <cellStyle name="_Recon to Darrin's 5.11.05 proforma_Power Costs - Comparison bx Rbtl-Staff-Jt-PC_Final Order Electric EXHIBIT A-1 3" xfId="5008"/>
    <cellStyle name="_Recon to Darrin's 5.11.05 proforma_Power Costs - Comparison bx Rbtl-Staff-Jt-PC_Final Order Electric EXHIBIT A-1 4" xfId="9687"/>
    <cellStyle name="_Recon to Darrin's 5.11.05 proforma_Production Adj 4.37" xfId="5009"/>
    <cellStyle name="_Recon to Darrin's 5.11.05 proforma_Production Adj 4.37 2" xfId="5010"/>
    <cellStyle name="_Recon to Darrin's 5.11.05 proforma_Production Adj 4.37 2 2" xfId="5011"/>
    <cellStyle name="_Recon to Darrin's 5.11.05 proforma_Production Adj 4.37 3" xfId="5012"/>
    <cellStyle name="_Recon to Darrin's 5.11.05 proforma_Purchased Power Adj 4.03" xfId="5013"/>
    <cellStyle name="_Recon to Darrin's 5.11.05 proforma_Purchased Power Adj 4.03 2" xfId="5014"/>
    <cellStyle name="_Recon to Darrin's 5.11.05 proforma_Purchased Power Adj 4.03 2 2" xfId="5015"/>
    <cellStyle name="_Recon to Darrin's 5.11.05 proforma_Purchased Power Adj 4.03 3" xfId="5016"/>
    <cellStyle name="_Recon to Darrin's 5.11.05 proforma_Rebuttal Power Costs" xfId="1033"/>
    <cellStyle name="_Recon to Darrin's 5.11.05 proforma_Rebuttal Power Costs 2" xfId="5017"/>
    <cellStyle name="_Recon to Darrin's 5.11.05 proforma_Rebuttal Power Costs 2 2" xfId="5018"/>
    <cellStyle name="_Recon to Darrin's 5.11.05 proforma_Rebuttal Power Costs 3" xfId="5019"/>
    <cellStyle name="_Recon to Darrin's 5.11.05 proforma_Rebuttal Power Costs 4" xfId="9688"/>
    <cellStyle name="_Recon to Darrin's 5.11.05 proforma_Rebuttal Power Costs_Adj Bench DR 3 for Initial Briefs (Electric)" xfId="1034"/>
    <cellStyle name="_Recon to Darrin's 5.11.05 proforma_Rebuttal Power Costs_Adj Bench DR 3 for Initial Briefs (Electric) 2" xfId="5020"/>
    <cellStyle name="_Recon to Darrin's 5.11.05 proforma_Rebuttal Power Costs_Adj Bench DR 3 for Initial Briefs (Electric) 2 2" xfId="5021"/>
    <cellStyle name="_Recon to Darrin's 5.11.05 proforma_Rebuttal Power Costs_Adj Bench DR 3 for Initial Briefs (Electric) 3" xfId="5022"/>
    <cellStyle name="_Recon to Darrin's 5.11.05 proforma_Rebuttal Power Costs_Adj Bench DR 3 for Initial Briefs (Electric) 4" xfId="9689"/>
    <cellStyle name="_Recon to Darrin's 5.11.05 proforma_Rebuttal Power Costs_Adj Bench DR 3 for Initial Briefs (Electric)_DEM-WP(C) ENERG10C--ctn Mid-C_042010 2010GRC" xfId="9690"/>
    <cellStyle name="_Recon to Darrin's 5.11.05 proforma_Rebuttal Power Costs_DEM-WP(C) ENERG10C--ctn Mid-C_042010 2010GRC" xfId="9691"/>
    <cellStyle name="_Recon to Darrin's 5.11.05 proforma_Rebuttal Power Costs_Electric Rev Req Model (2009 GRC) Rebuttal" xfId="1035"/>
    <cellStyle name="_Recon to Darrin's 5.11.05 proforma_Rebuttal Power Costs_Electric Rev Req Model (2009 GRC) Rebuttal 2" xfId="5023"/>
    <cellStyle name="_Recon to Darrin's 5.11.05 proforma_Rebuttal Power Costs_Electric Rev Req Model (2009 GRC) Rebuttal 2 2" xfId="5024"/>
    <cellStyle name="_Recon to Darrin's 5.11.05 proforma_Rebuttal Power Costs_Electric Rev Req Model (2009 GRC) Rebuttal 3" xfId="5025"/>
    <cellStyle name="_Recon to Darrin's 5.11.05 proforma_Rebuttal Power Costs_Electric Rev Req Model (2009 GRC) Rebuttal 4" xfId="9692"/>
    <cellStyle name="_Recon to Darrin's 5.11.05 proforma_Rebuttal Power Costs_Electric Rev Req Model (2009 GRC) Rebuttal REmoval of New  WH Solar AdjustMI" xfId="1036"/>
    <cellStyle name="_Recon to Darrin's 5.11.05 proforma_Rebuttal Power Costs_Electric Rev Req Model (2009 GRC) Rebuttal REmoval of New  WH Solar AdjustMI 2" xfId="5026"/>
    <cellStyle name="_Recon to Darrin's 5.11.05 proforma_Rebuttal Power Costs_Electric Rev Req Model (2009 GRC) Rebuttal REmoval of New  WH Solar AdjustMI 2 2" xfId="5027"/>
    <cellStyle name="_Recon to Darrin's 5.11.05 proforma_Rebuttal Power Costs_Electric Rev Req Model (2009 GRC) Rebuttal REmoval of New  WH Solar AdjustMI 3" xfId="5028"/>
    <cellStyle name="_Recon to Darrin's 5.11.05 proforma_Rebuttal Power Costs_Electric Rev Req Model (2009 GRC) Rebuttal REmoval of New  WH Solar AdjustMI 4" xfId="9693"/>
    <cellStyle name="_Recon to Darrin's 5.11.05 proforma_Rebuttal Power Costs_Electric Rev Req Model (2009 GRC) Rebuttal REmoval of New  WH Solar AdjustMI_DEM-WP(C) ENERG10C--ctn Mid-C_042010 2010GRC" xfId="9694"/>
    <cellStyle name="_Recon to Darrin's 5.11.05 proforma_Rebuttal Power Costs_Electric Rev Req Model (2009 GRC) Revised 01-18-2010" xfId="1037"/>
    <cellStyle name="_Recon to Darrin's 5.11.05 proforma_Rebuttal Power Costs_Electric Rev Req Model (2009 GRC) Revised 01-18-2010 2" xfId="5029"/>
    <cellStyle name="_Recon to Darrin's 5.11.05 proforma_Rebuttal Power Costs_Electric Rev Req Model (2009 GRC) Revised 01-18-2010 2 2" xfId="5030"/>
    <cellStyle name="_Recon to Darrin's 5.11.05 proforma_Rebuttal Power Costs_Electric Rev Req Model (2009 GRC) Revised 01-18-2010 3" xfId="5031"/>
    <cellStyle name="_Recon to Darrin's 5.11.05 proforma_Rebuttal Power Costs_Electric Rev Req Model (2009 GRC) Revised 01-18-2010 4" xfId="9695"/>
    <cellStyle name="_Recon to Darrin's 5.11.05 proforma_Rebuttal Power Costs_Electric Rev Req Model (2009 GRC) Revised 01-18-2010_DEM-WP(C) ENERG10C--ctn Mid-C_042010 2010GRC" xfId="9696"/>
    <cellStyle name="_Recon to Darrin's 5.11.05 proforma_Rebuttal Power Costs_Final Order Electric EXHIBIT A-1" xfId="1038"/>
    <cellStyle name="_Recon to Darrin's 5.11.05 proforma_Rebuttal Power Costs_Final Order Electric EXHIBIT A-1 2" xfId="5032"/>
    <cellStyle name="_Recon to Darrin's 5.11.05 proforma_Rebuttal Power Costs_Final Order Electric EXHIBIT A-1 2 2" xfId="5033"/>
    <cellStyle name="_Recon to Darrin's 5.11.05 proforma_Rebuttal Power Costs_Final Order Electric EXHIBIT A-1 3" xfId="5034"/>
    <cellStyle name="_Recon to Darrin's 5.11.05 proforma_Rebuttal Power Costs_Final Order Electric EXHIBIT A-1 4" xfId="9697"/>
    <cellStyle name="_Recon to Darrin's 5.11.05 proforma_ROR &amp; CONV FACTOR" xfId="5035"/>
    <cellStyle name="_Recon to Darrin's 5.11.05 proforma_ROR &amp; CONV FACTOR 2" xfId="5036"/>
    <cellStyle name="_Recon to Darrin's 5.11.05 proforma_ROR &amp; CONV FACTOR 2 2" xfId="5037"/>
    <cellStyle name="_Recon to Darrin's 5.11.05 proforma_ROR &amp; CONV FACTOR 3" xfId="5038"/>
    <cellStyle name="_Recon to Darrin's 5.11.05 proforma_ROR 5.02" xfId="5039"/>
    <cellStyle name="_Recon to Darrin's 5.11.05 proforma_ROR 5.02 2" xfId="5040"/>
    <cellStyle name="_Recon to Darrin's 5.11.05 proforma_ROR 5.02 2 2" xfId="5041"/>
    <cellStyle name="_Recon to Darrin's 5.11.05 proforma_ROR 5.02 3" xfId="5042"/>
    <cellStyle name="_Recon to Darrin's 5.11.05 proforma_Transmission Workbook for May BOD" xfId="5043"/>
    <cellStyle name="_Recon to Darrin's 5.11.05 proforma_Transmission Workbook for May BOD 2" xfId="5044"/>
    <cellStyle name="_Recon to Darrin's 5.11.05 proforma_Transmission Workbook for May BOD_DEM-WP(C) ENERG10C--ctn Mid-C_042010 2010GRC" xfId="9698"/>
    <cellStyle name="_Recon to Darrin's 5.11.05 proforma_Wind Integration 10GRC" xfId="5045"/>
    <cellStyle name="_Recon to Darrin's 5.11.05 proforma_Wind Integration 10GRC 2" xfId="5046"/>
    <cellStyle name="_Recon to Darrin's 5.11.05 proforma_Wind Integration 10GRC_DEM-WP(C) ENERG10C--ctn Mid-C_042010 2010GRC" xfId="9699"/>
    <cellStyle name="_Revenue" xfId="5047"/>
    <cellStyle name="_Revenue_2.01G Temp Normalization(C) NEW WAY DM" xfId="9700"/>
    <cellStyle name="_Revenue_2.02G Revenues and Expenses NEW WAY DM" xfId="9701"/>
    <cellStyle name="_Revenue_4.01G Temp Normalization (C)" xfId="9702"/>
    <cellStyle name="_Revenue_4.01G Temp Normalization(HC)" xfId="9703"/>
    <cellStyle name="_Revenue_4.01G Temp Normalization(HC)new" xfId="9704"/>
    <cellStyle name="_Revenue_4.01G Temp Normalization(not used)" xfId="9705"/>
    <cellStyle name="_Revenue_Book1" xfId="9706"/>
    <cellStyle name="_Revenue_Data" xfId="5048"/>
    <cellStyle name="_Revenue_Data_1" xfId="5049"/>
    <cellStyle name="_Revenue_Data_Pro Forma Rev 09 GRC" xfId="5050"/>
    <cellStyle name="_Revenue_Data_Pro Forma Rev 2010 GRC" xfId="5051"/>
    <cellStyle name="_Revenue_Data_Pro Forma Rev 2010 GRC_Preliminary" xfId="5052"/>
    <cellStyle name="_Revenue_Data_Revenue (Feb 09 - Jan 10)" xfId="5053"/>
    <cellStyle name="_Revenue_Data_Revenue (Jan 09 - Dec 09)" xfId="5054"/>
    <cellStyle name="_Revenue_Data_Revenue (Mar 09 - Feb 10)" xfId="5055"/>
    <cellStyle name="_Revenue_Data_Volume Exhibit (Jan09 - Dec09)" xfId="5056"/>
    <cellStyle name="_Revenue_Mins" xfId="5057"/>
    <cellStyle name="_Revenue_Pro Forma Rev 07 GRC" xfId="5058"/>
    <cellStyle name="_Revenue_Pro Forma Rev 08 GRC" xfId="5059"/>
    <cellStyle name="_Revenue_Pro Forma Rev 09 GRC" xfId="5060"/>
    <cellStyle name="_Revenue_Pro Forma Rev 2010 GRC" xfId="5061"/>
    <cellStyle name="_Revenue_Pro Forma Rev 2010 GRC_Preliminary" xfId="5062"/>
    <cellStyle name="_Revenue_Revenue (Feb 09 - Jan 10)" xfId="5063"/>
    <cellStyle name="_Revenue_Revenue (Jan 09 - Dec 09)" xfId="5064"/>
    <cellStyle name="_Revenue_Revenue (Mar 09 - Feb 10)" xfId="5065"/>
    <cellStyle name="_Revenue_Revenue Proforma_Restating Gas 11-16-07" xfId="9707"/>
    <cellStyle name="_Revenue_Sheet2" xfId="5066"/>
    <cellStyle name="_Revenue_Therms Data" xfId="5067"/>
    <cellStyle name="_Revenue_Therms Data Rerun" xfId="5068"/>
    <cellStyle name="_Revenue_Volume Exhibit (Jan09 - Dec09)" xfId="5069"/>
    <cellStyle name="_x0013__Scenario 1 REC vs PTC Offset" xfId="9708"/>
    <cellStyle name="_x0013__Scenario 3" xfId="9709"/>
    <cellStyle name="_Sumas Proforma - 11-09-07" xfId="1039"/>
    <cellStyle name="_Sumas Proforma - 11-09-07 2" xfId="9710"/>
    <cellStyle name="_Sumas Property Taxes v1" xfId="1040"/>
    <cellStyle name="_Sumas Property Taxes v1 2" xfId="9711"/>
    <cellStyle name="_Tenaska Comparison" xfId="36"/>
    <cellStyle name="_Tenaska Comparison 2" xfId="1041"/>
    <cellStyle name="_Tenaska Comparison 2 2" xfId="5070"/>
    <cellStyle name="_Tenaska Comparison 2 2 2" xfId="5071"/>
    <cellStyle name="_Tenaska Comparison 2 3" xfId="5072"/>
    <cellStyle name="_Tenaska Comparison 3" xfId="5073"/>
    <cellStyle name="_Tenaska Comparison 3 2" xfId="5074"/>
    <cellStyle name="_Tenaska Comparison 4" xfId="5075"/>
    <cellStyle name="_Tenaska Comparison 4 2" xfId="5076"/>
    <cellStyle name="_Tenaska Comparison 5" xfId="9712"/>
    <cellStyle name="_Tenaska Comparison 5 2" xfId="9713"/>
    <cellStyle name="_Tenaska Comparison 6" xfId="9714"/>
    <cellStyle name="_Tenaska Comparison 7" xfId="9715"/>
    <cellStyle name="_Tenaska Comparison 7 2" xfId="9716"/>
    <cellStyle name="_Tenaska Comparison 8" xfId="9717"/>
    <cellStyle name="_Tenaska Comparison 8 2" xfId="9718"/>
    <cellStyle name="_Tenaska Comparison_(C) WHE Proforma with ITC cash grant 10 Yr Amort_for deferral_102809" xfId="1042"/>
    <cellStyle name="_Tenaska Comparison_(C) WHE Proforma with ITC cash grant 10 Yr Amort_for deferral_102809 2" xfId="5077"/>
    <cellStyle name="_Tenaska Comparison_(C) WHE Proforma with ITC cash grant 10 Yr Amort_for deferral_102809 2 2" xfId="5078"/>
    <cellStyle name="_Tenaska Comparison_(C) WHE Proforma with ITC cash grant 10 Yr Amort_for deferral_102809 3" xfId="5079"/>
    <cellStyle name="_Tenaska Comparison_(C) WHE Proforma with ITC cash grant 10 Yr Amort_for deferral_102809 4" xfId="9719"/>
    <cellStyle name="_Tenaska Comparison_(C) WHE Proforma with ITC cash grant 10 Yr Amort_for deferral_102809_16.07E Wild Horse Wind Expansionwrkingfile" xfId="1043"/>
    <cellStyle name="_Tenaska Comparison_(C) WHE Proforma with ITC cash grant 10 Yr Amort_for deferral_102809_16.07E Wild Horse Wind Expansionwrkingfile 2" xfId="5080"/>
    <cellStyle name="_Tenaska Comparison_(C) WHE Proforma with ITC cash grant 10 Yr Amort_for deferral_102809_16.07E Wild Horse Wind Expansionwrkingfile 2 2" xfId="5081"/>
    <cellStyle name="_Tenaska Comparison_(C) WHE Proforma with ITC cash grant 10 Yr Amort_for deferral_102809_16.07E Wild Horse Wind Expansionwrkingfile 3" xfId="5082"/>
    <cellStyle name="_Tenaska Comparison_(C) WHE Proforma with ITC cash grant 10 Yr Amort_for deferral_102809_16.07E Wild Horse Wind Expansionwrkingfile 4" xfId="9720"/>
    <cellStyle name="_Tenaska Comparison_(C) WHE Proforma with ITC cash grant 10 Yr Amort_for deferral_102809_16.07E Wild Horse Wind Expansionwrkingfile SF" xfId="1044"/>
    <cellStyle name="_Tenaska Comparison_(C) WHE Proforma with ITC cash grant 10 Yr Amort_for deferral_102809_16.07E Wild Horse Wind Expansionwrkingfile SF 2" xfId="5083"/>
    <cellStyle name="_Tenaska Comparison_(C) WHE Proforma with ITC cash grant 10 Yr Amort_for deferral_102809_16.07E Wild Horse Wind Expansionwrkingfile SF 2 2" xfId="5084"/>
    <cellStyle name="_Tenaska Comparison_(C) WHE Proforma with ITC cash grant 10 Yr Amort_for deferral_102809_16.07E Wild Horse Wind Expansionwrkingfile SF 3" xfId="5085"/>
    <cellStyle name="_Tenaska Comparison_(C) WHE Proforma with ITC cash grant 10 Yr Amort_for deferral_102809_16.07E Wild Horse Wind Expansionwrkingfile SF 4" xfId="9721"/>
    <cellStyle name="_Tenaska Comparison_(C) WHE Proforma with ITC cash grant 10 Yr Amort_for deferral_102809_16.07E Wild Horse Wind Expansionwrkingfile SF_DEM-WP(C) ENERG10C--ctn Mid-C_042010 2010GRC" xfId="9722"/>
    <cellStyle name="_Tenaska Comparison_(C) WHE Proforma with ITC cash grant 10 Yr Amort_for deferral_102809_16.07E Wild Horse Wind Expansionwrkingfile_DEM-WP(C) ENERG10C--ctn Mid-C_042010 2010GRC" xfId="9723"/>
    <cellStyle name="_Tenaska Comparison_(C) WHE Proforma with ITC cash grant 10 Yr Amort_for deferral_102809_16.37E Wild Horse Expansion DeferralRevwrkingfile SF" xfId="1045"/>
    <cellStyle name="_Tenaska Comparison_(C) WHE Proforma with ITC cash grant 10 Yr Amort_for deferral_102809_16.37E Wild Horse Expansion DeferralRevwrkingfile SF 2" xfId="5086"/>
    <cellStyle name="_Tenaska Comparison_(C) WHE Proforma with ITC cash grant 10 Yr Amort_for deferral_102809_16.37E Wild Horse Expansion DeferralRevwrkingfile SF 2 2" xfId="5087"/>
    <cellStyle name="_Tenaska Comparison_(C) WHE Proforma with ITC cash grant 10 Yr Amort_for deferral_102809_16.37E Wild Horse Expansion DeferralRevwrkingfile SF 3" xfId="5088"/>
    <cellStyle name="_Tenaska Comparison_(C) WHE Proforma with ITC cash grant 10 Yr Amort_for deferral_102809_16.37E Wild Horse Expansion DeferralRevwrkingfile SF 4" xfId="9724"/>
    <cellStyle name="_Tenaska Comparison_(C) WHE Proforma with ITC cash grant 10 Yr Amort_for deferral_102809_16.37E Wild Horse Expansion DeferralRevwrkingfile SF_DEM-WP(C) ENERG10C--ctn Mid-C_042010 2010GRC" xfId="9725"/>
    <cellStyle name="_Tenaska Comparison_(C) WHE Proforma with ITC cash grant 10 Yr Amort_for deferral_102809_DEM-WP(C) ENERG10C--ctn Mid-C_042010 2010GRC" xfId="9726"/>
    <cellStyle name="_Tenaska Comparison_(C) WHE Proforma with ITC cash grant 10 Yr Amort_for rebuttal_120709" xfId="1046"/>
    <cellStyle name="_Tenaska Comparison_(C) WHE Proforma with ITC cash grant 10 Yr Amort_for rebuttal_120709 2" xfId="5089"/>
    <cellStyle name="_Tenaska Comparison_(C) WHE Proforma with ITC cash grant 10 Yr Amort_for rebuttal_120709 2 2" xfId="5090"/>
    <cellStyle name="_Tenaska Comparison_(C) WHE Proforma with ITC cash grant 10 Yr Amort_for rebuttal_120709 3" xfId="5091"/>
    <cellStyle name="_Tenaska Comparison_(C) WHE Proforma with ITC cash grant 10 Yr Amort_for rebuttal_120709 4" xfId="9727"/>
    <cellStyle name="_Tenaska Comparison_(C) WHE Proforma with ITC cash grant 10 Yr Amort_for rebuttal_120709_DEM-WP(C) ENERG10C--ctn Mid-C_042010 2010GRC" xfId="9728"/>
    <cellStyle name="_Tenaska Comparison_04.07E Wild Horse Wind Expansion" xfId="1047"/>
    <cellStyle name="_Tenaska Comparison_04.07E Wild Horse Wind Expansion 2" xfId="5092"/>
    <cellStyle name="_Tenaska Comparison_04.07E Wild Horse Wind Expansion 2 2" xfId="5093"/>
    <cellStyle name="_Tenaska Comparison_04.07E Wild Horse Wind Expansion 3" xfId="5094"/>
    <cellStyle name="_Tenaska Comparison_04.07E Wild Horse Wind Expansion 4" xfId="9729"/>
    <cellStyle name="_Tenaska Comparison_04.07E Wild Horse Wind Expansion_16.07E Wild Horse Wind Expansionwrkingfile" xfId="1048"/>
    <cellStyle name="_Tenaska Comparison_04.07E Wild Horse Wind Expansion_16.07E Wild Horse Wind Expansionwrkingfile 2" xfId="5095"/>
    <cellStyle name="_Tenaska Comparison_04.07E Wild Horse Wind Expansion_16.07E Wild Horse Wind Expansionwrkingfile 2 2" xfId="5096"/>
    <cellStyle name="_Tenaska Comparison_04.07E Wild Horse Wind Expansion_16.07E Wild Horse Wind Expansionwrkingfile 3" xfId="5097"/>
    <cellStyle name="_Tenaska Comparison_04.07E Wild Horse Wind Expansion_16.07E Wild Horse Wind Expansionwrkingfile 4" xfId="9730"/>
    <cellStyle name="_Tenaska Comparison_04.07E Wild Horse Wind Expansion_16.07E Wild Horse Wind Expansionwrkingfile SF" xfId="1049"/>
    <cellStyle name="_Tenaska Comparison_04.07E Wild Horse Wind Expansion_16.07E Wild Horse Wind Expansionwrkingfile SF 2" xfId="5098"/>
    <cellStyle name="_Tenaska Comparison_04.07E Wild Horse Wind Expansion_16.07E Wild Horse Wind Expansionwrkingfile SF 2 2" xfId="5099"/>
    <cellStyle name="_Tenaska Comparison_04.07E Wild Horse Wind Expansion_16.07E Wild Horse Wind Expansionwrkingfile SF 3" xfId="5100"/>
    <cellStyle name="_Tenaska Comparison_04.07E Wild Horse Wind Expansion_16.07E Wild Horse Wind Expansionwrkingfile SF 4" xfId="9731"/>
    <cellStyle name="_Tenaska Comparison_04.07E Wild Horse Wind Expansion_16.07E Wild Horse Wind Expansionwrkingfile SF_DEM-WP(C) ENERG10C--ctn Mid-C_042010 2010GRC" xfId="9732"/>
    <cellStyle name="_Tenaska Comparison_04.07E Wild Horse Wind Expansion_16.07E Wild Horse Wind Expansionwrkingfile_DEM-WP(C) ENERG10C--ctn Mid-C_042010 2010GRC" xfId="9733"/>
    <cellStyle name="_Tenaska Comparison_04.07E Wild Horse Wind Expansion_16.37E Wild Horse Expansion DeferralRevwrkingfile SF" xfId="1050"/>
    <cellStyle name="_Tenaska Comparison_04.07E Wild Horse Wind Expansion_16.37E Wild Horse Expansion DeferralRevwrkingfile SF 2" xfId="5101"/>
    <cellStyle name="_Tenaska Comparison_04.07E Wild Horse Wind Expansion_16.37E Wild Horse Expansion DeferralRevwrkingfile SF 2 2" xfId="5102"/>
    <cellStyle name="_Tenaska Comparison_04.07E Wild Horse Wind Expansion_16.37E Wild Horse Expansion DeferralRevwrkingfile SF 3" xfId="5103"/>
    <cellStyle name="_Tenaska Comparison_04.07E Wild Horse Wind Expansion_16.37E Wild Horse Expansion DeferralRevwrkingfile SF 4" xfId="9734"/>
    <cellStyle name="_Tenaska Comparison_04.07E Wild Horse Wind Expansion_16.37E Wild Horse Expansion DeferralRevwrkingfile SF_DEM-WP(C) ENERG10C--ctn Mid-C_042010 2010GRC" xfId="9735"/>
    <cellStyle name="_Tenaska Comparison_04.07E Wild Horse Wind Expansion_DEM-WP(C) ENERG10C--ctn Mid-C_042010 2010GRC" xfId="9736"/>
    <cellStyle name="_Tenaska Comparison_16.07E Wild Horse Wind Expansionwrkingfile" xfId="1051"/>
    <cellStyle name="_Tenaska Comparison_16.07E Wild Horse Wind Expansionwrkingfile 2" xfId="5104"/>
    <cellStyle name="_Tenaska Comparison_16.07E Wild Horse Wind Expansionwrkingfile 2 2" xfId="5105"/>
    <cellStyle name="_Tenaska Comparison_16.07E Wild Horse Wind Expansionwrkingfile 3" xfId="5106"/>
    <cellStyle name="_Tenaska Comparison_16.07E Wild Horse Wind Expansionwrkingfile 4" xfId="9737"/>
    <cellStyle name="_Tenaska Comparison_16.07E Wild Horse Wind Expansionwrkingfile SF" xfId="1052"/>
    <cellStyle name="_Tenaska Comparison_16.07E Wild Horse Wind Expansionwrkingfile SF 2" xfId="5107"/>
    <cellStyle name="_Tenaska Comparison_16.07E Wild Horse Wind Expansionwrkingfile SF 2 2" xfId="5108"/>
    <cellStyle name="_Tenaska Comparison_16.07E Wild Horse Wind Expansionwrkingfile SF 3" xfId="5109"/>
    <cellStyle name="_Tenaska Comparison_16.07E Wild Horse Wind Expansionwrkingfile SF 4" xfId="9738"/>
    <cellStyle name="_Tenaska Comparison_16.07E Wild Horse Wind Expansionwrkingfile SF_DEM-WP(C) ENERG10C--ctn Mid-C_042010 2010GRC" xfId="9739"/>
    <cellStyle name="_Tenaska Comparison_16.07E Wild Horse Wind Expansionwrkingfile_DEM-WP(C) ENERG10C--ctn Mid-C_042010 2010GRC" xfId="9740"/>
    <cellStyle name="_Tenaska Comparison_16.37E Wild Horse Expansion DeferralRevwrkingfile SF" xfId="1053"/>
    <cellStyle name="_Tenaska Comparison_16.37E Wild Horse Expansion DeferralRevwrkingfile SF 2" xfId="5110"/>
    <cellStyle name="_Tenaska Comparison_16.37E Wild Horse Expansion DeferralRevwrkingfile SF 2 2" xfId="5111"/>
    <cellStyle name="_Tenaska Comparison_16.37E Wild Horse Expansion DeferralRevwrkingfile SF 3" xfId="5112"/>
    <cellStyle name="_Tenaska Comparison_16.37E Wild Horse Expansion DeferralRevwrkingfile SF 4" xfId="9741"/>
    <cellStyle name="_Tenaska Comparison_16.37E Wild Horse Expansion DeferralRevwrkingfile SF_DEM-WP(C) ENERG10C--ctn Mid-C_042010 2010GRC" xfId="9742"/>
    <cellStyle name="_Tenaska Comparison_2009 Compliance Filing PCA Exhibits for GRC" xfId="9743"/>
    <cellStyle name="_Tenaska Comparison_2009 Compliance Filing PCA Exhibits for GRC 2" xfId="9744"/>
    <cellStyle name="_Tenaska Comparison_2009 GRC Compl Filing - Exhibit D" xfId="5113"/>
    <cellStyle name="_Tenaska Comparison_2009 GRC Compl Filing - Exhibit D 2" xfId="5114"/>
    <cellStyle name="_Tenaska Comparison_2009 GRC Compl Filing - Exhibit D 3" xfId="9745"/>
    <cellStyle name="_Tenaska Comparison_2009 GRC Compl Filing - Exhibit D_DEM-WP(C) ENERG10C--ctn Mid-C_042010 2010GRC" xfId="9746"/>
    <cellStyle name="_Tenaska Comparison_3.01 Income Statement" xfId="37"/>
    <cellStyle name="_Tenaska Comparison_4 31 Regulatory Assets and Liabilities  7 06- Exhibit D" xfId="1054"/>
    <cellStyle name="_Tenaska Comparison_4 31 Regulatory Assets and Liabilities  7 06- Exhibit D 2" xfId="5115"/>
    <cellStyle name="_Tenaska Comparison_4 31 Regulatory Assets and Liabilities  7 06- Exhibit D 2 2" xfId="5116"/>
    <cellStyle name="_Tenaska Comparison_4 31 Regulatory Assets and Liabilities  7 06- Exhibit D 3" xfId="5117"/>
    <cellStyle name="_Tenaska Comparison_4 31 Regulatory Assets and Liabilities  7 06- Exhibit D 4" xfId="9747"/>
    <cellStyle name="_Tenaska Comparison_4 31 Regulatory Assets and Liabilities  7 06- Exhibit D_DEM-WP(C) ENERG10C--ctn Mid-C_042010 2010GRC" xfId="9748"/>
    <cellStyle name="_Tenaska Comparison_4 31 Regulatory Assets and Liabilities  7 06- Exhibit D_NIM Summary" xfId="5118"/>
    <cellStyle name="_Tenaska Comparison_4 31 Regulatory Assets and Liabilities  7 06- Exhibit D_NIM Summary 2" xfId="5119"/>
    <cellStyle name="_Tenaska Comparison_4 31 Regulatory Assets and Liabilities  7 06- Exhibit D_NIM Summary_DEM-WP(C) ENERG10C--ctn Mid-C_042010 2010GRC" xfId="9749"/>
    <cellStyle name="_Tenaska Comparison_4 31 Regulatory Assets and Liabilities  7 06- Exhibit D_NIM+O&amp;M" xfId="9750"/>
    <cellStyle name="_Tenaska Comparison_4 31 Regulatory Assets and Liabilities  7 06- Exhibit D_NIM+O&amp;M Monthly" xfId="9751"/>
    <cellStyle name="_Tenaska Comparison_4 31E Reg Asset  Liab and EXH D" xfId="9752"/>
    <cellStyle name="_Tenaska Comparison_4 31E Reg Asset  Liab and EXH D _ Aug 10 Filing (2)" xfId="9753"/>
    <cellStyle name="_Tenaska Comparison_4 32 Regulatory Assets and Liabilities  7 06- Exhibit D" xfId="1055"/>
    <cellStyle name="_Tenaska Comparison_4 32 Regulatory Assets and Liabilities  7 06- Exhibit D 2" xfId="5120"/>
    <cellStyle name="_Tenaska Comparison_4 32 Regulatory Assets and Liabilities  7 06- Exhibit D 2 2" xfId="5121"/>
    <cellStyle name="_Tenaska Comparison_4 32 Regulatory Assets and Liabilities  7 06- Exhibit D 3" xfId="5122"/>
    <cellStyle name="_Tenaska Comparison_4 32 Regulatory Assets and Liabilities  7 06- Exhibit D 4" xfId="9754"/>
    <cellStyle name="_Tenaska Comparison_4 32 Regulatory Assets and Liabilities  7 06- Exhibit D_DEM-WP(C) ENERG10C--ctn Mid-C_042010 2010GRC" xfId="9755"/>
    <cellStyle name="_Tenaska Comparison_4 32 Regulatory Assets and Liabilities  7 06- Exhibit D_NIM Summary" xfId="5123"/>
    <cellStyle name="_Tenaska Comparison_4 32 Regulatory Assets and Liabilities  7 06- Exhibit D_NIM Summary 2" xfId="5124"/>
    <cellStyle name="_Tenaska Comparison_4 32 Regulatory Assets and Liabilities  7 06- Exhibit D_NIM Summary_DEM-WP(C) ENERG10C--ctn Mid-C_042010 2010GRC" xfId="9756"/>
    <cellStyle name="_Tenaska Comparison_4 32 Regulatory Assets and Liabilities  7 06- Exhibit D_NIM+O&amp;M" xfId="9757"/>
    <cellStyle name="_Tenaska Comparison_4 32 Regulatory Assets and Liabilities  7 06- Exhibit D_NIM+O&amp;M Monthly" xfId="9758"/>
    <cellStyle name="_Tenaska Comparison_AURORA Total New" xfId="5125"/>
    <cellStyle name="_Tenaska Comparison_AURORA Total New 2" xfId="5126"/>
    <cellStyle name="_Tenaska Comparison_Book2" xfId="1056"/>
    <cellStyle name="_Tenaska Comparison_Book2 2" xfId="5127"/>
    <cellStyle name="_Tenaska Comparison_Book2 2 2" xfId="5128"/>
    <cellStyle name="_Tenaska Comparison_Book2 3" xfId="5129"/>
    <cellStyle name="_Tenaska Comparison_Book2 4" xfId="9759"/>
    <cellStyle name="_Tenaska Comparison_Book2_Adj Bench DR 3 for Initial Briefs (Electric)" xfId="1057"/>
    <cellStyle name="_Tenaska Comparison_Book2_Adj Bench DR 3 for Initial Briefs (Electric) 2" xfId="5130"/>
    <cellStyle name="_Tenaska Comparison_Book2_Adj Bench DR 3 for Initial Briefs (Electric) 2 2" xfId="5131"/>
    <cellStyle name="_Tenaska Comparison_Book2_Adj Bench DR 3 for Initial Briefs (Electric) 3" xfId="5132"/>
    <cellStyle name="_Tenaska Comparison_Book2_Adj Bench DR 3 for Initial Briefs (Electric) 4" xfId="9760"/>
    <cellStyle name="_Tenaska Comparison_Book2_Adj Bench DR 3 for Initial Briefs (Electric)_DEM-WP(C) ENERG10C--ctn Mid-C_042010 2010GRC" xfId="9761"/>
    <cellStyle name="_Tenaska Comparison_Book2_DEM-WP(C) ENERG10C--ctn Mid-C_042010 2010GRC" xfId="9762"/>
    <cellStyle name="_Tenaska Comparison_Book2_Electric Rev Req Model (2009 GRC) Rebuttal" xfId="1058"/>
    <cellStyle name="_Tenaska Comparison_Book2_Electric Rev Req Model (2009 GRC) Rebuttal 2" xfId="5133"/>
    <cellStyle name="_Tenaska Comparison_Book2_Electric Rev Req Model (2009 GRC) Rebuttal 2 2" xfId="5134"/>
    <cellStyle name="_Tenaska Comparison_Book2_Electric Rev Req Model (2009 GRC) Rebuttal 3" xfId="5135"/>
    <cellStyle name="_Tenaska Comparison_Book2_Electric Rev Req Model (2009 GRC) Rebuttal 4" xfId="9763"/>
    <cellStyle name="_Tenaska Comparison_Book2_Electric Rev Req Model (2009 GRC) Rebuttal REmoval of New  WH Solar AdjustMI" xfId="1059"/>
    <cellStyle name="_Tenaska Comparison_Book2_Electric Rev Req Model (2009 GRC) Rebuttal REmoval of New  WH Solar AdjustMI 2" xfId="5136"/>
    <cellStyle name="_Tenaska Comparison_Book2_Electric Rev Req Model (2009 GRC) Rebuttal REmoval of New  WH Solar AdjustMI 2 2" xfId="5137"/>
    <cellStyle name="_Tenaska Comparison_Book2_Electric Rev Req Model (2009 GRC) Rebuttal REmoval of New  WH Solar AdjustMI 3" xfId="5138"/>
    <cellStyle name="_Tenaska Comparison_Book2_Electric Rev Req Model (2009 GRC) Rebuttal REmoval of New  WH Solar AdjustMI 4" xfId="9764"/>
    <cellStyle name="_Tenaska Comparison_Book2_Electric Rev Req Model (2009 GRC) Rebuttal REmoval of New  WH Solar AdjustMI_DEM-WP(C) ENERG10C--ctn Mid-C_042010 2010GRC" xfId="9765"/>
    <cellStyle name="_Tenaska Comparison_Book2_Electric Rev Req Model (2009 GRC) Revised 01-18-2010" xfId="1060"/>
    <cellStyle name="_Tenaska Comparison_Book2_Electric Rev Req Model (2009 GRC) Revised 01-18-2010 2" xfId="5139"/>
    <cellStyle name="_Tenaska Comparison_Book2_Electric Rev Req Model (2009 GRC) Revised 01-18-2010 2 2" xfId="5140"/>
    <cellStyle name="_Tenaska Comparison_Book2_Electric Rev Req Model (2009 GRC) Revised 01-18-2010 3" xfId="5141"/>
    <cellStyle name="_Tenaska Comparison_Book2_Electric Rev Req Model (2009 GRC) Revised 01-18-2010 4" xfId="9766"/>
    <cellStyle name="_Tenaska Comparison_Book2_Electric Rev Req Model (2009 GRC) Revised 01-18-2010_DEM-WP(C) ENERG10C--ctn Mid-C_042010 2010GRC" xfId="9767"/>
    <cellStyle name="_Tenaska Comparison_Book2_Final Order Electric EXHIBIT A-1" xfId="1061"/>
    <cellStyle name="_Tenaska Comparison_Book2_Final Order Electric EXHIBIT A-1 2" xfId="5142"/>
    <cellStyle name="_Tenaska Comparison_Book2_Final Order Electric EXHIBIT A-1 2 2" xfId="5143"/>
    <cellStyle name="_Tenaska Comparison_Book2_Final Order Electric EXHIBIT A-1 3" xfId="5144"/>
    <cellStyle name="_Tenaska Comparison_Book2_Final Order Electric EXHIBIT A-1 4" xfId="9768"/>
    <cellStyle name="_Tenaska Comparison_Book4" xfId="1062"/>
    <cellStyle name="_Tenaska Comparison_Book4 2" xfId="5145"/>
    <cellStyle name="_Tenaska Comparison_Book4 2 2" xfId="5146"/>
    <cellStyle name="_Tenaska Comparison_Book4 3" xfId="5147"/>
    <cellStyle name="_Tenaska Comparison_Book4 4" xfId="9769"/>
    <cellStyle name="_Tenaska Comparison_Book4_DEM-WP(C) ENERG10C--ctn Mid-C_042010 2010GRC" xfId="9770"/>
    <cellStyle name="_Tenaska Comparison_Book9" xfId="1063"/>
    <cellStyle name="_Tenaska Comparison_Book9 2" xfId="5148"/>
    <cellStyle name="_Tenaska Comparison_Book9 2 2" xfId="5149"/>
    <cellStyle name="_Tenaska Comparison_Book9 3" xfId="5150"/>
    <cellStyle name="_Tenaska Comparison_Book9 4" xfId="9771"/>
    <cellStyle name="_Tenaska Comparison_Book9_DEM-WP(C) ENERG10C--ctn Mid-C_042010 2010GRC" xfId="9772"/>
    <cellStyle name="_Tenaska Comparison_Chelan PUD Power Costs (8-10)" xfId="9773"/>
    <cellStyle name="_Tenaska Comparison_DEM-WP(C) Chelan Power Costs" xfId="9774"/>
    <cellStyle name="_Tenaska Comparison_DEM-WP(C) ENERG10C--ctn Mid-C_042010 2010GRC" xfId="9775"/>
    <cellStyle name="_Tenaska Comparison_DEM-WP(C) Gas Transport 2010GRC" xfId="9776"/>
    <cellStyle name="_Tenaska Comparison_Electric COS Inputs" xfId="5151"/>
    <cellStyle name="_Tenaska Comparison_Electric COS Inputs 2" xfId="5152"/>
    <cellStyle name="_Tenaska Comparison_Electric COS Inputs 2 2" xfId="5153"/>
    <cellStyle name="_Tenaska Comparison_Electric COS Inputs 2 2 2" xfId="5154"/>
    <cellStyle name="_Tenaska Comparison_Electric COS Inputs 2 3" xfId="5155"/>
    <cellStyle name="_Tenaska Comparison_Electric COS Inputs 2 3 2" xfId="5156"/>
    <cellStyle name="_Tenaska Comparison_Electric COS Inputs 2 4" xfId="5157"/>
    <cellStyle name="_Tenaska Comparison_Electric COS Inputs 2 4 2" xfId="5158"/>
    <cellStyle name="_Tenaska Comparison_Electric COS Inputs 3" xfId="5159"/>
    <cellStyle name="_Tenaska Comparison_Electric COS Inputs 3 2" xfId="5160"/>
    <cellStyle name="_Tenaska Comparison_Electric COS Inputs 4" xfId="5161"/>
    <cellStyle name="_Tenaska Comparison_Electric COS Inputs 4 2" xfId="5162"/>
    <cellStyle name="_Tenaska Comparison_Electric COS Inputs 5" xfId="5163"/>
    <cellStyle name="_Tenaska Comparison_Electric COS Inputs 6" xfId="9777"/>
    <cellStyle name="_Tenaska Comparison_LSRWEP LGIA like Acctg Petition Aug 2010" xfId="9778"/>
    <cellStyle name="_Tenaska Comparison_NIM Summary" xfId="5164"/>
    <cellStyle name="_Tenaska Comparison_NIM Summary 09GRC" xfId="5165"/>
    <cellStyle name="_Tenaska Comparison_NIM Summary 09GRC 2" xfId="5166"/>
    <cellStyle name="_Tenaska Comparison_NIM Summary 09GRC_DEM-WP(C) ENERG10C--ctn Mid-C_042010 2010GRC" xfId="9779"/>
    <cellStyle name="_Tenaska Comparison_NIM Summary 2" xfId="5167"/>
    <cellStyle name="_Tenaska Comparison_NIM Summary 3" xfId="5168"/>
    <cellStyle name="_Tenaska Comparison_NIM Summary 4" xfId="5169"/>
    <cellStyle name="_Tenaska Comparison_NIM Summary 5" xfId="5170"/>
    <cellStyle name="_Tenaska Comparison_NIM Summary 6" xfId="5171"/>
    <cellStyle name="_Tenaska Comparison_NIM Summary 7" xfId="5172"/>
    <cellStyle name="_Tenaska Comparison_NIM Summary 8" xfId="5173"/>
    <cellStyle name="_Tenaska Comparison_NIM Summary 9" xfId="5174"/>
    <cellStyle name="_Tenaska Comparison_NIM Summary_DEM-WP(C) ENERG10C--ctn Mid-C_042010 2010GRC" xfId="9780"/>
    <cellStyle name="_Tenaska Comparison_NIM+O&amp;M" xfId="9781"/>
    <cellStyle name="_Tenaska Comparison_NIM+O&amp;M 2" xfId="9782"/>
    <cellStyle name="_Tenaska Comparison_NIM+O&amp;M Monthly" xfId="9783"/>
    <cellStyle name="_Tenaska Comparison_NIM+O&amp;M Monthly 2" xfId="9784"/>
    <cellStyle name="_Tenaska Comparison_PCA 10 -  Exhibit D from A Kellogg Jan 2011" xfId="9785"/>
    <cellStyle name="_Tenaska Comparison_PCA 10 -  Exhibit D from A Kellogg July 2011" xfId="9786"/>
    <cellStyle name="_Tenaska Comparison_PCA 10 -  Exhibit D from S Free Rcv'd 12-11" xfId="9787"/>
    <cellStyle name="_Tenaska Comparison_PCA 9 -  Exhibit D April 2010" xfId="9788"/>
    <cellStyle name="_Tenaska Comparison_PCA 9 -  Exhibit D April 2010 (3)" xfId="5175"/>
    <cellStyle name="_Tenaska Comparison_PCA 9 -  Exhibit D April 2010 (3) 2" xfId="5176"/>
    <cellStyle name="_Tenaska Comparison_PCA 9 -  Exhibit D April 2010 (3)_DEM-WP(C) ENERG10C--ctn Mid-C_042010 2010GRC" xfId="9789"/>
    <cellStyle name="_Tenaska Comparison_PCA 9 -  Exhibit D April 2010 2" xfId="9790"/>
    <cellStyle name="_Tenaska Comparison_PCA 9 -  Exhibit D April 2010 3" xfId="9791"/>
    <cellStyle name="_Tenaska Comparison_PCA 9 -  Exhibit D Nov 2010" xfId="9792"/>
    <cellStyle name="_Tenaska Comparison_PCA 9 -  Exhibit D Nov 2010 2" xfId="9793"/>
    <cellStyle name="_Tenaska Comparison_PCA 9 - Exhibit D at August 2010" xfId="9794"/>
    <cellStyle name="_Tenaska Comparison_PCA 9 - Exhibit D at August 2010 2" xfId="9795"/>
    <cellStyle name="_Tenaska Comparison_PCA 9 - Exhibit D June 2010 GRC" xfId="9796"/>
    <cellStyle name="_Tenaska Comparison_PCA 9 - Exhibit D June 2010 GRC 2" xfId="9797"/>
    <cellStyle name="_Tenaska Comparison_Power Costs - Comparison bx Rbtl-Staff-Jt-PC" xfId="1064"/>
    <cellStyle name="_Tenaska Comparison_Power Costs - Comparison bx Rbtl-Staff-Jt-PC 2" xfId="5177"/>
    <cellStyle name="_Tenaska Comparison_Power Costs - Comparison bx Rbtl-Staff-Jt-PC 2 2" xfId="5178"/>
    <cellStyle name="_Tenaska Comparison_Power Costs - Comparison bx Rbtl-Staff-Jt-PC 3" xfId="5179"/>
    <cellStyle name="_Tenaska Comparison_Power Costs - Comparison bx Rbtl-Staff-Jt-PC 4" xfId="9798"/>
    <cellStyle name="_Tenaska Comparison_Power Costs - Comparison bx Rbtl-Staff-Jt-PC_Adj Bench DR 3 for Initial Briefs (Electric)" xfId="1065"/>
    <cellStyle name="_Tenaska Comparison_Power Costs - Comparison bx Rbtl-Staff-Jt-PC_Adj Bench DR 3 for Initial Briefs (Electric) 2" xfId="5180"/>
    <cellStyle name="_Tenaska Comparison_Power Costs - Comparison bx Rbtl-Staff-Jt-PC_Adj Bench DR 3 for Initial Briefs (Electric) 2 2" xfId="5181"/>
    <cellStyle name="_Tenaska Comparison_Power Costs - Comparison bx Rbtl-Staff-Jt-PC_Adj Bench DR 3 for Initial Briefs (Electric) 3" xfId="5182"/>
    <cellStyle name="_Tenaska Comparison_Power Costs - Comparison bx Rbtl-Staff-Jt-PC_Adj Bench DR 3 for Initial Briefs (Electric) 4" xfId="9799"/>
    <cellStyle name="_Tenaska Comparison_Power Costs - Comparison bx Rbtl-Staff-Jt-PC_Adj Bench DR 3 for Initial Briefs (Electric)_DEM-WP(C) ENERG10C--ctn Mid-C_042010 2010GRC" xfId="9800"/>
    <cellStyle name="_Tenaska Comparison_Power Costs - Comparison bx Rbtl-Staff-Jt-PC_DEM-WP(C) ENERG10C--ctn Mid-C_042010 2010GRC" xfId="9801"/>
    <cellStyle name="_Tenaska Comparison_Power Costs - Comparison bx Rbtl-Staff-Jt-PC_Electric Rev Req Model (2009 GRC) Rebuttal" xfId="1066"/>
    <cellStyle name="_Tenaska Comparison_Power Costs - Comparison bx Rbtl-Staff-Jt-PC_Electric Rev Req Model (2009 GRC) Rebuttal 2" xfId="5183"/>
    <cellStyle name="_Tenaska Comparison_Power Costs - Comparison bx Rbtl-Staff-Jt-PC_Electric Rev Req Model (2009 GRC) Rebuttal 2 2" xfId="5184"/>
    <cellStyle name="_Tenaska Comparison_Power Costs - Comparison bx Rbtl-Staff-Jt-PC_Electric Rev Req Model (2009 GRC) Rebuttal 3" xfId="5185"/>
    <cellStyle name="_Tenaska Comparison_Power Costs - Comparison bx Rbtl-Staff-Jt-PC_Electric Rev Req Model (2009 GRC) Rebuttal 4" xfId="9802"/>
    <cellStyle name="_Tenaska Comparison_Power Costs - Comparison bx Rbtl-Staff-Jt-PC_Electric Rev Req Model (2009 GRC) Rebuttal REmoval of New  WH Solar AdjustMI" xfId="1067"/>
    <cellStyle name="_Tenaska Comparison_Power Costs - Comparison bx Rbtl-Staff-Jt-PC_Electric Rev Req Model (2009 GRC) Rebuttal REmoval of New  WH Solar AdjustMI 2" xfId="5186"/>
    <cellStyle name="_Tenaska Comparison_Power Costs - Comparison bx Rbtl-Staff-Jt-PC_Electric Rev Req Model (2009 GRC) Rebuttal REmoval of New  WH Solar AdjustMI 2 2" xfId="5187"/>
    <cellStyle name="_Tenaska Comparison_Power Costs - Comparison bx Rbtl-Staff-Jt-PC_Electric Rev Req Model (2009 GRC) Rebuttal REmoval of New  WH Solar AdjustMI 3" xfId="5188"/>
    <cellStyle name="_Tenaska Comparison_Power Costs - Comparison bx Rbtl-Staff-Jt-PC_Electric Rev Req Model (2009 GRC) Rebuttal REmoval of New  WH Solar AdjustMI 4" xfId="9803"/>
    <cellStyle name="_Tenaska Comparison_Power Costs - Comparison bx Rbtl-Staff-Jt-PC_Electric Rev Req Model (2009 GRC) Rebuttal REmoval of New  WH Solar AdjustMI_DEM-WP(C) ENERG10C--ctn Mid-C_042010 2010GRC" xfId="9804"/>
    <cellStyle name="_Tenaska Comparison_Power Costs - Comparison bx Rbtl-Staff-Jt-PC_Electric Rev Req Model (2009 GRC) Revised 01-18-2010" xfId="1068"/>
    <cellStyle name="_Tenaska Comparison_Power Costs - Comparison bx Rbtl-Staff-Jt-PC_Electric Rev Req Model (2009 GRC) Revised 01-18-2010 2" xfId="5189"/>
    <cellStyle name="_Tenaska Comparison_Power Costs - Comparison bx Rbtl-Staff-Jt-PC_Electric Rev Req Model (2009 GRC) Revised 01-18-2010 2 2" xfId="5190"/>
    <cellStyle name="_Tenaska Comparison_Power Costs - Comparison bx Rbtl-Staff-Jt-PC_Electric Rev Req Model (2009 GRC) Revised 01-18-2010 3" xfId="5191"/>
    <cellStyle name="_Tenaska Comparison_Power Costs - Comparison bx Rbtl-Staff-Jt-PC_Electric Rev Req Model (2009 GRC) Revised 01-18-2010 4" xfId="9805"/>
    <cellStyle name="_Tenaska Comparison_Power Costs - Comparison bx Rbtl-Staff-Jt-PC_Electric Rev Req Model (2009 GRC) Revised 01-18-2010_DEM-WP(C) ENERG10C--ctn Mid-C_042010 2010GRC" xfId="9806"/>
    <cellStyle name="_Tenaska Comparison_Power Costs - Comparison bx Rbtl-Staff-Jt-PC_Final Order Electric EXHIBIT A-1" xfId="1069"/>
    <cellStyle name="_Tenaska Comparison_Power Costs - Comparison bx Rbtl-Staff-Jt-PC_Final Order Electric EXHIBIT A-1 2" xfId="5192"/>
    <cellStyle name="_Tenaska Comparison_Power Costs - Comparison bx Rbtl-Staff-Jt-PC_Final Order Electric EXHIBIT A-1 2 2" xfId="5193"/>
    <cellStyle name="_Tenaska Comparison_Power Costs - Comparison bx Rbtl-Staff-Jt-PC_Final Order Electric EXHIBIT A-1 3" xfId="5194"/>
    <cellStyle name="_Tenaska Comparison_Power Costs - Comparison bx Rbtl-Staff-Jt-PC_Final Order Electric EXHIBIT A-1 4" xfId="9807"/>
    <cellStyle name="_Tenaska Comparison_Production Adj 4.37" xfId="5195"/>
    <cellStyle name="_Tenaska Comparison_Production Adj 4.37 2" xfId="5196"/>
    <cellStyle name="_Tenaska Comparison_Production Adj 4.37 2 2" xfId="5197"/>
    <cellStyle name="_Tenaska Comparison_Production Adj 4.37 3" xfId="5198"/>
    <cellStyle name="_Tenaska Comparison_Purchased Power Adj 4.03" xfId="5199"/>
    <cellStyle name="_Tenaska Comparison_Purchased Power Adj 4.03 2" xfId="5200"/>
    <cellStyle name="_Tenaska Comparison_Purchased Power Adj 4.03 2 2" xfId="5201"/>
    <cellStyle name="_Tenaska Comparison_Purchased Power Adj 4.03 3" xfId="5202"/>
    <cellStyle name="_Tenaska Comparison_Rebuttal Power Costs" xfId="1070"/>
    <cellStyle name="_Tenaska Comparison_Rebuttal Power Costs 2" xfId="5203"/>
    <cellStyle name="_Tenaska Comparison_Rebuttal Power Costs 2 2" xfId="5204"/>
    <cellStyle name="_Tenaska Comparison_Rebuttal Power Costs 3" xfId="5205"/>
    <cellStyle name="_Tenaska Comparison_Rebuttal Power Costs 4" xfId="9808"/>
    <cellStyle name="_Tenaska Comparison_Rebuttal Power Costs_Adj Bench DR 3 for Initial Briefs (Electric)" xfId="1071"/>
    <cellStyle name="_Tenaska Comparison_Rebuttal Power Costs_Adj Bench DR 3 for Initial Briefs (Electric) 2" xfId="5206"/>
    <cellStyle name="_Tenaska Comparison_Rebuttal Power Costs_Adj Bench DR 3 for Initial Briefs (Electric) 2 2" xfId="5207"/>
    <cellStyle name="_Tenaska Comparison_Rebuttal Power Costs_Adj Bench DR 3 for Initial Briefs (Electric) 3" xfId="5208"/>
    <cellStyle name="_Tenaska Comparison_Rebuttal Power Costs_Adj Bench DR 3 for Initial Briefs (Electric) 4" xfId="9809"/>
    <cellStyle name="_Tenaska Comparison_Rebuttal Power Costs_Adj Bench DR 3 for Initial Briefs (Electric)_DEM-WP(C) ENERG10C--ctn Mid-C_042010 2010GRC" xfId="9810"/>
    <cellStyle name="_Tenaska Comparison_Rebuttal Power Costs_DEM-WP(C) ENERG10C--ctn Mid-C_042010 2010GRC" xfId="9811"/>
    <cellStyle name="_Tenaska Comparison_Rebuttal Power Costs_Electric Rev Req Model (2009 GRC) Rebuttal" xfId="1072"/>
    <cellStyle name="_Tenaska Comparison_Rebuttal Power Costs_Electric Rev Req Model (2009 GRC) Rebuttal 2" xfId="5209"/>
    <cellStyle name="_Tenaska Comparison_Rebuttal Power Costs_Electric Rev Req Model (2009 GRC) Rebuttal 2 2" xfId="5210"/>
    <cellStyle name="_Tenaska Comparison_Rebuttal Power Costs_Electric Rev Req Model (2009 GRC) Rebuttal 3" xfId="5211"/>
    <cellStyle name="_Tenaska Comparison_Rebuttal Power Costs_Electric Rev Req Model (2009 GRC) Rebuttal 4" xfId="9812"/>
    <cellStyle name="_Tenaska Comparison_Rebuttal Power Costs_Electric Rev Req Model (2009 GRC) Rebuttal REmoval of New  WH Solar AdjustMI" xfId="1073"/>
    <cellStyle name="_Tenaska Comparison_Rebuttal Power Costs_Electric Rev Req Model (2009 GRC) Rebuttal REmoval of New  WH Solar AdjustMI 2" xfId="5212"/>
    <cellStyle name="_Tenaska Comparison_Rebuttal Power Costs_Electric Rev Req Model (2009 GRC) Rebuttal REmoval of New  WH Solar AdjustMI 2 2" xfId="5213"/>
    <cellStyle name="_Tenaska Comparison_Rebuttal Power Costs_Electric Rev Req Model (2009 GRC) Rebuttal REmoval of New  WH Solar AdjustMI 3" xfId="5214"/>
    <cellStyle name="_Tenaska Comparison_Rebuttal Power Costs_Electric Rev Req Model (2009 GRC) Rebuttal REmoval of New  WH Solar AdjustMI 4" xfId="9813"/>
    <cellStyle name="_Tenaska Comparison_Rebuttal Power Costs_Electric Rev Req Model (2009 GRC) Rebuttal REmoval of New  WH Solar AdjustMI_DEM-WP(C) ENERG10C--ctn Mid-C_042010 2010GRC" xfId="9814"/>
    <cellStyle name="_Tenaska Comparison_Rebuttal Power Costs_Electric Rev Req Model (2009 GRC) Revised 01-18-2010" xfId="1074"/>
    <cellStyle name="_Tenaska Comparison_Rebuttal Power Costs_Electric Rev Req Model (2009 GRC) Revised 01-18-2010 2" xfId="5215"/>
    <cellStyle name="_Tenaska Comparison_Rebuttal Power Costs_Electric Rev Req Model (2009 GRC) Revised 01-18-2010 2 2" xfId="5216"/>
    <cellStyle name="_Tenaska Comparison_Rebuttal Power Costs_Electric Rev Req Model (2009 GRC) Revised 01-18-2010 3" xfId="5217"/>
    <cellStyle name="_Tenaska Comparison_Rebuttal Power Costs_Electric Rev Req Model (2009 GRC) Revised 01-18-2010 4" xfId="9815"/>
    <cellStyle name="_Tenaska Comparison_Rebuttal Power Costs_Electric Rev Req Model (2009 GRC) Revised 01-18-2010_DEM-WP(C) ENERG10C--ctn Mid-C_042010 2010GRC" xfId="9816"/>
    <cellStyle name="_Tenaska Comparison_Rebuttal Power Costs_Final Order Electric EXHIBIT A-1" xfId="1075"/>
    <cellStyle name="_Tenaska Comparison_Rebuttal Power Costs_Final Order Electric EXHIBIT A-1 2" xfId="5218"/>
    <cellStyle name="_Tenaska Comparison_Rebuttal Power Costs_Final Order Electric EXHIBIT A-1 2 2" xfId="5219"/>
    <cellStyle name="_Tenaska Comparison_Rebuttal Power Costs_Final Order Electric EXHIBIT A-1 3" xfId="5220"/>
    <cellStyle name="_Tenaska Comparison_Rebuttal Power Costs_Final Order Electric EXHIBIT A-1 4" xfId="9817"/>
    <cellStyle name="_Tenaska Comparison_ROR 5.02" xfId="5221"/>
    <cellStyle name="_Tenaska Comparison_ROR 5.02 2" xfId="5222"/>
    <cellStyle name="_Tenaska Comparison_ROR 5.02 2 2" xfId="5223"/>
    <cellStyle name="_Tenaska Comparison_ROR 5.02 3" xfId="5224"/>
    <cellStyle name="_Tenaska Comparison_Transmission Workbook for May BOD" xfId="5225"/>
    <cellStyle name="_Tenaska Comparison_Transmission Workbook for May BOD 2" xfId="5226"/>
    <cellStyle name="_Tenaska Comparison_Transmission Workbook for May BOD_DEM-WP(C) ENERG10C--ctn Mid-C_042010 2010GRC" xfId="9818"/>
    <cellStyle name="_Tenaska Comparison_Wind Integration 10GRC" xfId="5227"/>
    <cellStyle name="_Tenaska Comparison_Wind Integration 10GRC 2" xfId="5228"/>
    <cellStyle name="_Tenaska Comparison_Wind Integration 10GRC_DEM-WP(C) ENERG10C--ctn Mid-C_042010 2010GRC" xfId="9819"/>
    <cellStyle name="_x0013__TENASKA REGULATORY ASSET" xfId="1076"/>
    <cellStyle name="_x0013__TENASKA REGULATORY ASSET 2" xfId="5229"/>
    <cellStyle name="_x0013__TENASKA REGULATORY ASSET 2 2" xfId="5230"/>
    <cellStyle name="_x0013__TENASKA REGULATORY ASSET 3" xfId="5231"/>
    <cellStyle name="_x0013__TENASKA REGULATORY ASSET 4" xfId="9820"/>
    <cellStyle name="_Therms Data" xfId="5232"/>
    <cellStyle name="_Therms Data_Pro Forma Rev 09 GRC" xfId="5233"/>
    <cellStyle name="_Therms Data_Pro Forma Rev 2010 GRC" xfId="5234"/>
    <cellStyle name="_Therms Data_Pro Forma Rev 2010 GRC_Preliminary" xfId="5235"/>
    <cellStyle name="_Therms Data_Revenue (Feb 09 - Jan 10)" xfId="5236"/>
    <cellStyle name="_Therms Data_Revenue (Jan 09 - Dec 09)" xfId="5237"/>
    <cellStyle name="_Therms Data_Revenue (Mar 09 - Feb 10)" xfId="5238"/>
    <cellStyle name="_Therms Data_Volume Exhibit (Jan09 - Dec09)" xfId="5239"/>
    <cellStyle name="_Value Copy 11 30 05 gas 12 09 05 AURORA at 12 14 05" xfId="38"/>
    <cellStyle name="_Value Copy 11 30 05 gas 12 09 05 AURORA at 12 14 05 2" xfId="1077"/>
    <cellStyle name="_Value Copy 11 30 05 gas 12 09 05 AURORA at 12 14 05 2 2" xfId="5240"/>
    <cellStyle name="_Value Copy 11 30 05 gas 12 09 05 AURORA at 12 14 05 2 2 2" xfId="5241"/>
    <cellStyle name="_Value Copy 11 30 05 gas 12 09 05 AURORA at 12 14 05 2 3" xfId="5242"/>
    <cellStyle name="_Value Copy 11 30 05 gas 12 09 05 AURORA at 12 14 05 3" xfId="5243"/>
    <cellStyle name="_Value Copy 11 30 05 gas 12 09 05 AURORA at 12 14 05 3 2" xfId="5244"/>
    <cellStyle name="_Value Copy 11 30 05 gas 12 09 05 AURORA at 12 14 05 4" xfId="5245"/>
    <cellStyle name="_Value Copy 11 30 05 gas 12 09 05 AURORA at 12 14 05 4 2" xfId="5246"/>
    <cellStyle name="_Value Copy 11 30 05 gas 12 09 05 AURORA at 12 14 05 5" xfId="9821"/>
    <cellStyle name="_Value Copy 11 30 05 gas 12 09 05 AURORA at 12 14 05 6" xfId="9822"/>
    <cellStyle name="_Value Copy 11 30 05 gas 12 09 05 AURORA at 12 14 05 6 2" xfId="9823"/>
    <cellStyle name="_Value Copy 11 30 05 gas 12 09 05 AURORA at 12 14 05 7" xfId="9824"/>
    <cellStyle name="_Value Copy 11 30 05 gas 12 09 05 AURORA at 12 14 05 7 2" xfId="9825"/>
    <cellStyle name="_Value Copy 11 30 05 gas 12 09 05 AURORA at 12 14 05_04 07E Wild Horse Wind Expansion (C) (2)" xfId="1078"/>
    <cellStyle name="_Value Copy 11 30 05 gas 12 09 05 AURORA at 12 14 05_04 07E Wild Horse Wind Expansion (C) (2) 2" xfId="5247"/>
    <cellStyle name="_Value Copy 11 30 05 gas 12 09 05 AURORA at 12 14 05_04 07E Wild Horse Wind Expansion (C) (2) 2 2" xfId="5248"/>
    <cellStyle name="_Value Copy 11 30 05 gas 12 09 05 AURORA at 12 14 05_04 07E Wild Horse Wind Expansion (C) (2) 3" xfId="5249"/>
    <cellStyle name="_Value Copy 11 30 05 gas 12 09 05 AURORA at 12 14 05_04 07E Wild Horse Wind Expansion (C) (2) 4" xfId="9826"/>
    <cellStyle name="_Value Copy 11 30 05 gas 12 09 05 AURORA at 12 14 05_04 07E Wild Horse Wind Expansion (C) (2)_Adj Bench DR 3 for Initial Briefs (Electric)" xfId="1079"/>
    <cellStyle name="_Value Copy 11 30 05 gas 12 09 05 AURORA at 12 14 05_04 07E Wild Horse Wind Expansion (C) (2)_Adj Bench DR 3 for Initial Briefs (Electric) 2" xfId="5250"/>
    <cellStyle name="_Value Copy 11 30 05 gas 12 09 05 AURORA at 12 14 05_04 07E Wild Horse Wind Expansion (C) (2)_Adj Bench DR 3 for Initial Briefs (Electric) 2 2" xfId="5251"/>
    <cellStyle name="_Value Copy 11 30 05 gas 12 09 05 AURORA at 12 14 05_04 07E Wild Horse Wind Expansion (C) (2)_Adj Bench DR 3 for Initial Briefs (Electric) 3" xfId="5252"/>
    <cellStyle name="_Value Copy 11 30 05 gas 12 09 05 AURORA at 12 14 05_04 07E Wild Horse Wind Expansion (C) (2)_Adj Bench DR 3 for Initial Briefs (Electric) 4" xfId="9827"/>
    <cellStyle name="_Value Copy 11 30 05 gas 12 09 05 AURORA at 12 14 05_04 07E Wild Horse Wind Expansion (C) (2)_Adj Bench DR 3 for Initial Briefs (Electric)_DEM-WP(C) ENERG10C--ctn Mid-C_042010 2010GRC" xfId="9828"/>
    <cellStyle name="_Value Copy 11 30 05 gas 12 09 05 AURORA at 12 14 05_04 07E Wild Horse Wind Expansion (C) (2)_Book1" xfId="9829"/>
    <cellStyle name="_Value Copy 11 30 05 gas 12 09 05 AURORA at 12 14 05_04 07E Wild Horse Wind Expansion (C) (2)_DEM-WP(C) ENERG10C--ctn Mid-C_042010 2010GRC" xfId="9830"/>
    <cellStyle name="_Value Copy 11 30 05 gas 12 09 05 AURORA at 12 14 05_04 07E Wild Horse Wind Expansion (C) (2)_Electric Rev Req Model (2009 GRC) " xfId="1080"/>
    <cellStyle name="_Value Copy 11 30 05 gas 12 09 05 AURORA at 12 14 05_04 07E Wild Horse Wind Expansion (C) (2)_Electric Rev Req Model (2009 GRC)  2" xfId="5253"/>
    <cellStyle name="_Value Copy 11 30 05 gas 12 09 05 AURORA at 12 14 05_04 07E Wild Horse Wind Expansion (C) (2)_Electric Rev Req Model (2009 GRC)  2 2" xfId="5254"/>
    <cellStyle name="_Value Copy 11 30 05 gas 12 09 05 AURORA at 12 14 05_04 07E Wild Horse Wind Expansion (C) (2)_Electric Rev Req Model (2009 GRC)  3" xfId="5255"/>
    <cellStyle name="_Value Copy 11 30 05 gas 12 09 05 AURORA at 12 14 05_04 07E Wild Horse Wind Expansion (C) (2)_Electric Rev Req Model (2009 GRC)  4" xfId="9831"/>
    <cellStyle name="_Value Copy 11 30 05 gas 12 09 05 AURORA at 12 14 05_04 07E Wild Horse Wind Expansion (C) (2)_Electric Rev Req Model (2009 GRC) _DEM-WP(C) ENERG10C--ctn Mid-C_042010 2010GRC" xfId="9832"/>
    <cellStyle name="_Value Copy 11 30 05 gas 12 09 05 AURORA at 12 14 05_04 07E Wild Horse Wind Expansion (C) (2)_Electric Rev Req Model (2009 GRC) Rebuttal" xfId="1081"/>
    <cellStyle name="_Value Copy 11 30 05 gas 12 09 05 AURORA at 12 14 05_04 07E Wild Horse Wind Expansion (C) (2)_Electric Rev Req Model (2009 GRC) Rebuttal 2" xfId="5256"/>
    <cellStyle name="_Value Copy 11 30 05 gas 12 09 05 AURORA at 12 14 05_04 07E Wild Horse Wind Expansion (C) (2)_Electric Rev Req Model (2009 GRC) Rebuttal 2 2" xfId="5257"/>
    <cellStyle name="_Value Copy 11 30 05 gas 12 09 05 AURORA at 12 14 05_04 07E Wild Horse Wind Expansion (C) (2)_Electric Rev Req Model (2009 GRC) Rebuttal 3" xfId="5258"/>
    <cellStyle name="_Value Copy 11 30 05 gas 12 09 05 AURORA at 12 14 05_04 07E Wild Horse Wind Expansion (C) (2)_Electric Rev Req Model (2009 GRC) Rebuttal 4" xfId="9833"/>
    <cellStyle name="_Value Copy 11 30 05 gas 12 09 05 AURORA at 12 14 05_04 07E Wild Horse Wind Expansion (C) (2)_Electric Rev Req Model (2009 GRC) Rebuttal REmoval of New  WH Solar AdjustMI" xfId="1082"/>
    <cellStyle name="_Value Copy 11 30 05 gas 12 09 05 AURORA at 12 14 05_04 07E Wild Horse Wind Expansion (C) (2)_Electric Rev Req Model (2009 GRC) Rebuttal REmoval of New  WH Solar AdjustMI 2" xfId="5259"/>
    <cellStyle name="_Value Copy 11 30 05 gas 12 09 05 AURORA at 12 14 05_04 07E Wild Horse Wind Expansion (C) (2)_Electric Rev Req Model (2009 GRC) Rebuttal REmoval of New  WH Solar AdjustMI 2 2" xfId="5260"/>
    <cellStyle name="_Value Copy 11 30 05 gas 12 09 05 AURORA at 12 14 05_04 07E Wild Horse Wind Expansion (C) (2)_Electric Rev Req Model (2009 GRC) Rebuttal REmoval of New  WH Solar AdjustMI 3" xfId="5261"/>
    <cellStyle name="_Value Copy 11 30 05 gas 12 09 05 AURORA at 12 14 05_04 07E Wild Horse Wind Expansion (C) (2)_Electric Rev Req Model (2009 GRC) Rebuttal REmoval of New  WH Solar AdjustMI 4" xfId="9834"/>
    <cellStyle name="_Value Copy 11 30 05 gas 12 09 05 AURORA at 12 14 05_04 07E Wild Horse Wind Expansion (C) (2)_Electric Rev Req Model (2009 GRC) Rebuttal REmoval of New  WH Solar AdjustMI_DEM-WP(C) ENERG10C--ctn Mid-C_042010 2010GRC" xfId="9835"/>
    <cellStyle name="_Value Copy 11 30 05 gas 12 09 05 AURORA at 12 14 05_04 07E Wild Horse Wind Expansion (C) (2)_Electric Rev Req Model (2009 GRC) Revised 01-18-2010" xfId="1083"/>
    <cellStyle name="_Value Copy 11 30 05 gas 12 09 05 AURORA at 12 14 05_04 07E Wild Horse Wind Expansion (C) (2)_Electric Rev Req Model (2009 GRC) Revised 01-18-2010 2" xfId="5262"/>
    <cellStyle name="_Value Copy 11 30 05 gas 12 09 05 AURORA at 12 14 05_04 07E Wild Horse Wind Expansion (C) (2)_Electric Rev Req Model (2009 GRC) Revised 01-18-2010 2 2" xfId="5263"/>
    <cellStyle name="_Value Copy 11 30 05 gas 12 09 05 AURORA at 12 14 05_04 07E Wild Horse Wind Expansion (C) (2)_Electric Rev Req Model (2009 GRC) Revised 01-18-2010 3" xfId="5264"/>
    <cellStyle name="_Value Copy 11 30 05 gas 12 09 05 AURORA at 12 14 05_04 07E Wild Horse Wind Expansion (C) (2)_Electric Rev Req Model (2009 GRC) Revised 01-18-2010 4" xfId="9836"/>
    <cellStyle name="_Value Copy 11 30 05 gas 12 09 05 AURORA at 12 14 05_04 07E Wild Horse Wind Expansion (C) (2)_Electric Rev Req Model (2009 GRC) Revised 01-18-2010_DEM-WP(C) ENERG10C--ctn Mid-C_042010 2010GRC" xfId="9837"/>
    <cellStyle name="_Value Copy 11 30 05 gas 12 09 05 AURORA at 12 14 05_04 07E Wild Horse Wind Expansion (C) (2)_Electric Rev Req Model (2010 GRC)" xfId="9838"/>
    <cellStyle name="_Value Copy 11 30 05 gas 12 09 05 AURORA at 12 14 05_04 07E Wild Horse Wind Expansion (C) (2)_Electric Rev Req Model (2010 GRC) SF" xfId="9839"/>
    <cellStyle name="_Value Copy 11 30 05 gas 12 09 05 AURORA at 12 14 05_04 07E Wild Horse Wind Expansion (C) (2)_Final Order Electric EXHIBIT A-1" xfId="1084"/>
    <cellStyle name="_Value Copy 11 30 05 gas 12 09 05 AURORA at 12 14 05_04 07E Wild Horse Wind Expansion (C) (2)_Final Order Electric EXHIBIT A-1 2" xfId="5265"/>
    <cellStyle name="_Value Copy 11 30 05 gas 12 09 05 AURORA at 12 14 05_04 07E Wild Horse Wind Expansion (C) (2)_Final Order Electric EXHIBIT A-1 2 2" xfId="5266"/>
    <cellStyle name="_Value Copy 11 30 05 gas 12 09 05 AURORA at 12 14 05_04 07E Wild Horse Wind Expansion (C) (2)_Final Order Electric EXHIBIT A-1 3" xfId="5267"/>
    <cellStyle name="_Value Copy 11 30 05 gas 12 09 05 AURORA at 12 14 05_04 07E Wild Horse Wind Expansion (C) (2)_Final Order Electric EXHIBIT A-1 4" xfId="9840"/>
    <cellStyle name="_Value Copy 11 30 05 gas 12 09 05 AURORA at 12 14 05_04 07E Wild Horse Wind Expansion (C) (2)_TENASKA REGULATORY ASSET" xfId="1085"/>
    <cellStyle name="_Value Copy 11 30 05 gas 12 09 05 AURORA at 12 14 05_04 07E Wild Horse Wind Expansion (C) (2)_TENASKA REGULATORY ASSET 2" xfId="5268"/>
    <cellStyle name="_Value Copy 11 30 05 gas 12 09 05 AURORA at 12 14 05_04 07E Wild Horse Wind Expansion (C) (2)_TENASKA REGULATORY ASSET 2 2" xfId="5269"/>
    <cellStyle name="_Value Copy 11 30 05 gas 12 09 05 AURORA at 12 14 05_04 07E Wild Horse Wind Expansion (C) (2)_TENASKA REGULATORY ASSET 3" xfId="5270"/>
    <cellStyle name="_Value Copy 11 30 05 gas 12 09 05 AURORA at 12 14 05_04 07E Wild Horse Wind Expansion (C) (2)_TENASKA REGULATORY ASSET 4" xfId="9841"/>
    <cellStyle name="_Value Copy 11 30 05 gas 12 09 05 AURORA at 12 14 05_16.37E Wild Horse Expansion DeferralRevwrkingfile SF" xfId="1086"/>
    <cellStyle name="_Value Copy 11 30 05 gas 12 09 05 AURORA at 12 14 05_16.37E Wild Horse Expansion DeferralRevwrkingfile SF 2" xfId="5271"/>
    <cellStyle name="_Value Copy 11 30 05 gas 12 09 05 AURORA at 12 14 05_16.37E Wild Horse Expansion DeferralRevwrkingfile SF 2 2" xfId="5272"/>
    <cellStyle name="_Value Copy 11 30 05 gas 12 09 05 AURORA at 12 14 05_16.37E Wild Horse Expansion DeferralRevwrkingfile SF 3" xfId="5273"/>
    <cellStyle name="_Value Copy 11 30 05 gas 12 09 05 AURORA at 12 14 05_16.37E Wild Horse Expansion DeferralRevwrkingfile SF 4" xfId="9842"/>
    <cellStyle name="_Value Copy 11 30 05 gas 12 09 05 AURORA at 12 14 05_16.37E Wild Horse Expansion DeferralRevwrkingfile SF_DEM-WP(C) ENERG10C--ctn Mid-C_042010 2010GRC" xfId="9843"/>
    <cellStyle name="_Value Copy 11 30 05 gas 12 09 05 AURORA at 12 14 05_2009 Compliance Filing PCA Exhibits for GRC" xfId="9844"/>
    <cellStyle name="_Value Copy 11 30 05 gas 12 09 05 AURORA at 12 14 05_2009 Compliance Filing PCA Exhibits for GRC 2" xfId="9845"/>
    <cellStyle name="_Value Copy 11 30 05 gas 12 09 05 AURORA at 12 14 05_2009 GRC Compl Filing - Exhibit D" xfId="5274"/>
    <cellStyle name="_Value Copy 11 30 05 gas 12 09 05 AURORA at 12 14 05_2009 GRC Compl Filing - Exhibit D 2" xfId="5275"/>
    <cellStyle name="_Value Copy 11 30 05 gas 12 09 05 AURORA at 12 14 05_2009 GRC Compl Filing - Exhibit D_DEM-WP(C) ENERG10C--ctn Mid-C_042010 2010GRC" xfId="9846"/>
    <cellStyle name="_Value Copy 11 30 05 gas 12 09 05 AURORA at 12 14 05_3.01 Income Statement" xfId="39"/>
    <cellStyle name="_Value Copy 11 30 05 gas 12 09 05 AURORA at 12 14 05_4 31 Regulatory Assets and Liabilities  7 06- Exhibit D" xfId="1087"/>
    <cellStyle name="_Value Copy 11 30 05 gas 12 09 05 AURORA at 12 14 05_4 31 Regulatory Assets and Liabilities  7 06- Exhibit D 2" xfId="5276"/>
    <cellStyle name="_Value Copy 11 30 05 gas 12 09 05 AURORA at 12 14 05_4 31 Regulatory Assets and Liabilities  7 06- Exhibit D 2 2" xfId="5277"/>
    <cellStyle name="_Value Copy 11 30 05 gas 12 09 05 AURORA at 12 14 05_4 31 Regulatory Assets and Liabilities  7 06- Exhibit D 3" xfId="5278"/>
    <cellStyle name="_Value Copy 11 30 05 gas 12 09 05 AURORA at 12 14 05_4 31 Regulatory Assets and Liabilities  7 06- Exhibit D 4" xfId="9847"/>
    <cellStyle name="_Value Copy 11 30 05 gas 12 09 05 AURORA at 12 14 05_4 31 Regulatory Assets and Liabilities  7 06- Exhibit D_DEM-WP(C) ENERG10C--ctn Mid-C_042010 2010GRC" xfId="9848"/>
    <cellStyle name="_Value Copy 11 30 05 gas 12 09 05 AURORA at 12 14 05_4 31 Regulatory Assets and Liabilities  7 06- Exhibit D_NIM Summary" xfId="5279"/>
    <cellStyle name="_Value Copy 11 30 05 gas 12 09 05 AURORA at 12 14 05_4 31 Regulatory Assets and Liabilities  7 06- Exhibit D_NIM Summary 2" xfId="5280"/>
    <cellStyle name="_Value Copy 11 30 05 gas 12 09 05 AURORA at 12 14 05_4 31 Regulatory Assets and Liabilities  7 06- Exhibit D_NIM Summary_DEM-WP(C) ENERG10C--ctn Mid-C_042010 2010GRC" xfId="9849"/>
    <cellStyle name="_Value Copy 11 30 05 gas 12 09 05 AURORA at 12 14 05_4 31E Reg Asset  Liab and EXH D" xfId="9850"/>
    <cellStyle name="_Value Copy 11 30 05 gas 12 09 05 AURORA at 12 14 05_4 31E Reg Asset  Liab and EXH D _ Aug 10 Filing (2)" xfId="9851"/>
    <cellStyle name="_Value Copy 11 30 05 gas 12 09 05 AURORA at 12 14 05_4 32 Regulatory Assets and Liabilities  7 06- Exhibit D" xfId="1088"/>
    <cellStyle name="_Value Copy 11 30 05 gas 12 09 05 AURORA at 12 14 05_4 32 Regulatory Assets and Liabilities  7 06- Exhibit D 2" xfId="5281"/>
    <cellStyle name="_Value Copy 11 30 05 gas 12 09 05 AURORA at 12 14 05_4 32 Regulatory Assets and Liabilities  7 06- Exhibit D 2 2" xfId="5282"/>
    <cellStyle name="_Value Copy 11 30 05 gas 12 09 05 AURORA at 12 14 05_4 32 Regulatory Assets and Liabilities  7 06- Exhibit D 3" xfId="5283"/>
    <cellStyle name="_Value Copy 11 30 05 gas 12 09 05 AURORA at 12 14 05_4 32 Regulatory Assets and Liabilities  7 06- Exhibit D 4" xfId="9852"/>
    <cellStyle name="_Value Copy 11 30 05 gas 12 09 05 AURORA at 12 14 05_4 32 Regulatory Assets and Liabilities  7 06- Exhibit D_DEM-WP(C) ENERG10C--ctn Mid-C_042010 2010GRC" xfId="9853"/>
    <cellStyle name="_Value Copy 11 30 05 gas 12 09 05 AURORA at 12 14 05_4 32 Regulatory Assets and Liabilities  7 06- Exhibit D_NIM Summary" xfId="5284"/>
    <cellStyle name="_Value Copy 11 30 05 gas 12 09 05 AURORA at 12 14 05_4 32 Regulatory Assets and Liabilities  7 06- Exhibit D_NIM Summary 2" xfId="5285"/>
    <cellStyle name="_Value Copy 11 30 05 gas 12 09 05 AURORA at 12 14 05_4 32 Regulatory Assets and Liabilities  7 06- Exhibit D_NIM Summary_DEM-WP(C) ENERG10C--ctn Mid-C_042010 2010GRC" xfId="9854"/>
    <cellStyle name="_Value Copy 11 30 05 gas 12 09 05 AURORA at 12 14 05_ACCOUNTS" xfId="9855"/>
    <cellStyle name="_Value Copy 11 30 05 gas 12 09 05 AURORA at 12 14 05_AURORA Total New" xfId="5286"/>
    <cellStyle name="_Value Copy 11 30 05 gas 12 09 05 AURORA at 12 14 05_AURORA Total New 2" xfId="5287"/>
    <cellStyle name="_Value Copy 11 30 05 gas 12 09 05 AURORA at 12 14 05_Book2" xfId="1089"/>
    <cellStyle name="_Value Copy 11 30 05 gas 12 09 05 AURORA at 12 14 05_Book2 2" xfId="5288"/>
    <cellStyle name="_Value Copy 11 30 05 gas 12 09 05 AURORA at 12 14 05_Book2 2 2" xfId="5289"/>
    <cellStyle name="_Value Copy 11 30 05 gas 12 09 05 AURORA at 12 14 05_Book2 3" xfId="5290"/>
    <cellStyle name="_Value Copy 11 30 05 gas 12 09 05 AURORA at 12 14 05_Book2 4" xfId="9856"/>
    <cellStyle name="_Value Copy 11 30 05 gas 12 09 05 AURORA at 12 14 05_Book2_Adj Bench DR 3 for Initial Briefs (Electric)" xfId="1090"/>
    <cellStyle name="_Value Copy 11 30 05 gas 12 09 05 AURORA at 12 14 05_Book2_Adj Bench DR 3 for Initial Briefs (Electric) 2" xfId="5291"/>
    <cellStyle name="_Value Copy 11 30 05 gas 12 09 05 AURORA at 12 14 05_Book2_Adj Bench DR 3 for Initial Briefs (Electric) 2 2" xfId="5292"/>
    <cellStyle name="_Value Copy 11 30 05 gas 12 09 05 AURORA at 12 14 05_Book2_Adj Bench DR 3 for Initial Briefs (Electric) 3" xfId="5293"/>
    <cellStyle name="_Value Copy 11 30 05 gas 12 09 05 AURORA at 12 14 05_Book2_Adj Bench DR 3 for Initial Briefs (Electric) 4" xfId="9857"/>
    <cellStyle name="_Value Copy 11 30 05 gas 12 09 05 AURORA at 12 14 05_Book2_Adj Bench DR 3 for Initial Briefs (Electric)_DEM-WP(C) ENERG10C--ctn Mid-C_042010 2010GRC" xfId="9858"/>
    <cellStyle name="_Value Copy 11 30 05 gas 12 09 05 AURORA at 12 14 05_Book2_DEM-WP(C) ENERG10C--ctn Mid-C_042010 2010GRC" xfId="9859"/>
    <cellStyle name="_Value Copy 11 30 05 gas 12 09 05 AURORA at 12 14 05_Book2_Electric Rev Req Model (2009 GRC) Rebuttal" xfId="1091"/>
    <cellStyle name="_Value Copy 11 30 05 gas 12 09 05 AURORA at 12 14 05_Book2_Electric Rev Req Model (2009 GRC) Rebuttal 2" xfId="5294"/>
    <cellStyle name="_Value Copy 11 30 05 gas 12 09 05 AURORA at 12 14 05_Book2_Electric Rev Req Model (2009 GRC) Rebuttal 2 2" xfId="5295"/>
    <cellStyle name="_Value Copy 11 30 05 gas 12 09 05 AURORA at 12 14 05_Book2_Electric Rev Req Model (2009 GRC) Rebuttal 3" xfId="5296"/>
    <cellStyle name="_Value Copy 11 30 05 gas 12 09 05 AURORA at 12 14 05_Book2_Electric Rev Req Model (2009 GRC) Rebuttal 4" xfId="9860"/>
    <cellStyle name="_Value Copy 11 30 05 gas 12 09 05 AURORA at 12 14 05_Book2_Electric Rev Req Model (2009 GRC) Rebuttal REmoval of New  WH Solar AdjustMI" xfId="1092"/>
    <cellStyle name="_Value Copy 11 30 05 gas 12 09 05 AURORA at 12 14 05_Book2_Electric Rev Req Model (2009 GRC) Rebuttal REmoval of New  WH Solar AdjustMI 2" xfId="5297"/>
    <cellStyle name="_Value Copy 11 30 05 gas 12 09 05 AURORA at 12 14 05_Book2_Electric Rev Req Model (2009 GRC) Rebuttal REmoval of New  WH Solar AdjustMI 2 2" xfId="5298"/>
    <cellStyle name="_Value Copy 11 30 05 gas 12 09 05 AURORA at 12 14 05_Book2_Electric Rev Req Model (2009 GRC) Rebuttal REmoval of New  WH Solar AdjustMI 3" xfId="5299"/>
    <cellStyle name="_Value Copy 11 30 05 gas 12 09 05 AURORA at 12 14 05_Book2_Electric Rev Req Model (2009 GRC) Rebuttal REmoval of New  WH Solar AdjustMI 4" xfId="9861"/>
    <cellStyle name="_Value Copy 11 30 05 gas 12 09 05 AURORA at 12 14 05_Book2_Electric Rev Req Model (2009 GRC) Rebuttal REmoval of New  WH Solar AdjustMI_DEM-WP(C) ENERG10C--ctn Mid-C_042010 2010GRC" xfId="9862"/>
    <cellStyle name="_Value Copy 11 30 05 gas 12 09 05 AURORA at 12 14 05_Book2_Electric Rev Req Model (2009 GRC) Revised 01-18-2010" xfId="1093"/>
    <cellStyle name="_Value Copy 11 30 05 gas 12 09 05 AURORA at 12 14 05_Book2_Electric Rev Req Model (2009 GRC) Revised 01-18-2010 2" xfId="5300"/>
    <cellStyle name="_Value Copy 11 30 05 gas 12 09 05 AURORA at 12 14 05_Book2_Electric Rev Req Model (2009 GRC) Revised 01-18-2010 2 2" xfId="5301"/>
    <cellStyle name="_Value Copy 11 30 05 gas 12 09 05 AURORA at 12 14 05_Book2_Electric Rev Req Model (2009 GRC) Revised 01-18-2010 3" xfId="5302"/>
    <cellStyle name="_Value Copy 11 30 05 gas 12 09 05 AURORA at 12 14 05_Book2_Electric Rev Req Model (2009 GRC) Revised 01-18-2010 4" xfId="9863"/>
    <cellStyle name="_Value Copy 11 30 05 gas 12 09 05 AURORA at 12 14 05_Book2_Electric Rev Req Model (2009 GRC) Revised 01-18-2010_DEM-WP(C) ENERG10C--ctn Mid-C_042010 2010GRC" xfId="9864"/>
    <cellStyle name="_Value Copy 11 30 05 gas 12 09 05 AURORA at 12 14 05_Book2_Final Order Electric EXHIBIT A-1" xfId="1094"/>
    <cellStyle name="_Value Copy 11 30 05 gas 12 09 05 AURORA at 12 14 05_Book2_Final Order Electric EXHIBIT A-1 2" xfId="5303"/>
    <cellStyle name="_Value Copy 11 30 05 gas 12 09 05 AURORA at 12 14 05_Book2_Final Order Electric EXHIBIT A-1 2 2" xfId="5304"/>
    <cellStyle name="_Value Copy 11 30 05 gas 12 09 05 AURORA at 12 14 05_Book2_Final Order Electric EXHIBIT A-1 3" xfId="5305"/>
    <cellStyle name="_Value Copy 11 30 05 gas 12 09 05 AURORA at 12 14 05_Book2_Final Order Electric EXHIBIT A-1 4" xfId="9865"/>
    <cellStyle name="_Value Copy 11 30 05 gas 12 09 05 AURORA at 12 14 05_Book4" xfId="1095"/>
    <cellStyle name="_Value Copy 11 30 05 gas 12 09 05 AURORA at 12 14 05_Book4 2" xfId="5306"/>
    <cellStyle name="_Value Copy 11 30 05 gas 12 09 05 AURORA at 12 14 05_Book4 2 2" xfId="5307"/>
    <cellStyle name="_Value Copy 11 30 05 gas 12 09 05 AURORA at 12 14 05_Book4 3" xfId="5308"/>
    <cellStyle name="_Value Copy 11 30 05 gas 12 09 05 AURORA at 12 14 05_Book4 4" xfId="9866"/>
    <cellStyle name="_Value Copy 11 30 05 gas 12 09 05 AURORA at 12 14 05_Book4_DEM-WP(C) ENERG10C--ctn Mid-C_042010 2010GRC" xfId="9867"/>
    <cellStyle name="_Value Copy 11 30 05 gas 12 09 05 AURORA at 12 14 05_Book9" xfId="1096"/>
    <cellStyle name="_Value Copy 11 30 05 gas 12 09 05 AURORA at 12 14 05_Book9 2" xfId="5309"/>
    <cellStyle name="_Value Copy 11 30 05 gas 12 09 05 AURORA at 12 14 05_Book9 2 2" xfId="5310"/>
    <cellStyle name="_Value Copy 11 30 05 gas 12 09 05 AURORA at 12 14 05_Book9 3" xfId="5311"/>
    <cellStyle name="_Value Copy 11 30 05 gas 12 09 05 AURORA at 12 14 05_Book9 4" xfId="9868"/>
    <cellStyle name="_Value Copy 11 30 05 gas 12 09 05 AURORA at 12 14 05_Book9_DEM-WP(C) ENERG10C--ctn Mid-C_042010 2010GRC" xfId="9869"/>
    <cellStyle name="_Value Copy 11 30 05 gas 12 09 05 AURORA at 12 14 05_Check the Interest Calculation" xfId="9870"/>
    <cellStyle name="_Value Copy 11 30 05 gas 12 09 05 AURORA at 12 14 05_Check the Interest Calculation_Scenario 1 REC vs PTC Offset" xfId="9871"/>
    <cellStyle name="_Value Copy 11 30 05 gas 12 09 05 AURORA at 12 14 05_Check the Interest Calculation_Scenario 3" xfId="9872"/>
    <cellStyle name="_Value Copy 11 30 05 gas 12 09 05 AURORA at 12 14 05_Chelan PUD Power Costs (8-10)" xfId="9873"/>
    <cellStyle name="_Value Copy 11 30 05 gas 12 09 05 AURORA at 12 14 05_DEM-WP(C) Chelan Power Costs" xfId="9874"/>
    <cellStyle name="_Value Copy 11 30 05 gas 12 09 05 AURORA at 12 14 05_DEM-WP(C) ENERG10C--ctn Mid-C_042010 2010GRC" xfId="9875"/>
    <cellStyle name="_Value Copy 11 30 05 gas 12 09 05 AURORA at 12 14 05_DEM-WP(C) Gas Transport 2010GRC" xfId="9876"/>
    <cellStyle name="_Value Copy 11 30 05 gas 12 09 05 AURORA at 12 14 05_Direct Assignment Distribution Plant 2008" xfId="5312"/>
    <cellStyle name="_Value Copy 11 30 05 gas 12 09 05 AURORA at 12 14 05_Direct Assignment Distribution Plant 2008 2" xfId="5313"/>
    <cellStyle name="_Value Copy 11 30 05 gas 12 09 05 AURORA at 12 14 05_Direct Assignment Distribution Plant 2008 2 2" xfId="5314"/>
    <cellStyle name="_Value Copy 11 30 05 gas 12 09 05 AURORA at 12 14 05_Direct Assignment Distribution Plant 2008 2 2 2" xfId="5315"/>
    <cellStyle name="_Value Copy 11 30 05 gas 12 09 05 AURORA at 12 14 05_Direct Assignment Distribution Plant 2008 2 3" xfId="5316"/>
    <cellStyle name="_Value Copy 11 30 05 gas 12 09 05 AURORA at 12 14 05_Direct Assignment Distribution Plant 2008 2 3 2" xfId="5317"/>
    <cellStyle name="_Value Copy 11 30 05 gas 12 09 05 AURORA at 12 14 05_Direct Assignment Distribution Plant 2008 2 4" xfId="5318"/>
    <cellStyle name="_Value Copy 11 30 05 gas 12 09 05 AURORA at 12 14 05_Direct Assignment Distribution Plant 2008 2 4 2" xfId="5319"/>
    <cellStyle name="_Value Copy 11 30 05 gas 12 09 05 AURORA at 12 14 05_Direct Assignment Distribution Plant 2008 3" xfId="5320"/>
    <cellStyle name="_Value Copy 11 30 05 gas 12 09 05 AURORA at 12 14 05_Direct Assignment Distribution Plant 2008 3 2" xfId="5321"/>
    <cellStyle name="_Value Copy 11 30 05 gas 12 09 05 AURORA at 12 14 05_Direct Assignment Distribution Plant 2008 4" xfId="5322"/>
    <cellStyle name="_Value Copy 11 30 05 gas 12 09 05 AURORA at 12 14 05_Direct Assignment Distribution Plant 2008 4 2" xfId="5323"/>
    <cellStyle name="_Value Copy 11 30 05 gas 12 09 05 AURORA at 12 14 05_Direct Assignment Distribution Plant 2008 5" xfId="5324"/>
    <cellStyle name="_Value Copy 11 30 05 gas 12 09 05 AURORA at 12 14 05_Direct Assignment Distribution Plant 2008 6" xfId="9877"/>
    <cellStyle name="_Value Copy 11 30 05 gas 12 09 05 AURORA at 12 14 05_Electric COS Inputs" xfId="5325"/>
    <cellStyle name="_Value Copy 11 30 05 gas 12 09 05 AURORA at 12 14 05_Electric COS Inputs 2" xfId="5326"/>
    <cellStyle name="_Value Copy 11 30 05 gas 12 09 05 AURORA at 12 14 05_Electric COS Inputs 2 2" xfId="5327"/>
    <cellStyle name="_Value Copy 11 30 05 gas 12 09 05 AURORA at 12 14 05_Electric COS Inputs 2 2 2" xfId="5328"/>
    <cellStyle name="_Value Copy 11 30 05 gas 12 09 05 AURORA at 12 14 05_Electric COS Inputs 2 3" xfId="5329"/>
    <cellStyle name="_Value Copy 11 30 05 gas 12 09 05 AURORA at 12 14 05_Electric COS Inputs 2 3 2" xfId="5330"/>
    <cellStyle name="_Value Copy 11 30 05 gas 12 09 05 AURORA at 12 14 05_Electric COS Inputs 2 4" xfId="5331"/>
    <cellStyle name="_Value Copy 11 30 05 gas 12 09 05 AURORA at 12 14 05_Electric COS Inputs 2 4 2" xfId="5332"/>
    <cellStyle name="_Value Copy 11 30 05 gas 12 09 05 AURORA at 12 14 05_Electric COS Inputs 3" xfId="5333"/>
    <cellStyle name="_Value Copy 11 30 05 gas 12 09 05 AURORA at 12 14 05_Electric COS Inputs 3 2" xfId="5334"/>
    <cellStyle name="_Value Copy 11 30 05 gas 12 09 05 AURORA at 12 14 05_Electric COS Inputs 4" xfId="5335"/>
    <cellStyle name="_Value Copy 11 30 05 gas 12 09 05 AURORA at 12 14 05_Electric COS Inputs 4 2" xfId="5336"/>
    <cellStyle name="_Value Copy 11 30 05 gas 12 09 05 AURORA at 12 14 05_Electric COS Inputs 5" xfId="5337"/>
    <cellStyle name="_Value Copy 11 30 05 gas 12 09 05 AURORA at 12 14 05_Electric COS Inputs 6" xfId="9878"/>
    <cellStyle name="_Value Copy 11 30 05 gas 12 09 05 AURORA at 12 14 05_Electric Rate Spread and Rate Design 3.23.09" xfId="5338"/>
    <cellStyle name="_Value Copy 11 30 05 gas 12 09 05 AURORA at 12 14 05_Electric Rate Spread and Rate Design 3.23.09 2" xfId="5339"/>
    <cellStyle name="_Value Copy 11 30 05 gas 12 09 05 AURORA at 12 14 05_Electric Rate Spread and Rate Design 3.23.09 2 2" xfId="5340"/>
    <cellStyle name="_Value Copy 11 30 05 gas 12 09 05 AURORA at 12 14 05_Electric Rate Spread and Rate Design 3.23.09 2 2 2" xfId="5341"/>
    <cellStyle name="_Value Copy 11 30 05 gas 12 09 05 AURORA at 12 14 05_Electric Rate Spread and Rate Design 3.23.09 2 3" xfId="5342"/>
    <cellStyle name="_Value Copy 11 30 05 gas 12 09 05 AURORA at 12 14 05_Electric Rate Spread and Rate Design 3.23.09 2 3 2" xfId="5343"/>
    <cellStyle name="_Value Copy 11 30 05 gas 12 09 05 AURORA at 12 14 05_Electric Rate Spread and Rate Design 3.23.09 2 4" xfId="5344"/>
    <cellStyle name="_Value Copy 11 30 05 gas 12 09 05 AURORA at 12 14 05_Electric Rate Spread and Rate Design 3.23.09 2 4 2" xfId="5345"/>
    <cellStyle name="_Value Copy 11 30 05 gas 12 09 05 AURORA at 12 14 05_Electric Rate Spread and Rate Design 3.23.09 3" xfId="5346"/>
    <cellStyle name="_Value Copy 11 30 05 gas 12 09 05 AURORA at 12 14 05_Electric Rate Spread and Rate Design 3.23.09 3 2" xfId="5347"/>
    <cellStyle name="_Value Copy 11 30 05 gas 12 09 05 AURORA at 12 14 05_Electric Rate Spread and Rate Design 3.23.09 4" xfId="5348"/>
    <cellStyle name="_Value Copy 11 30 05 gas 12 09 05 AURORA at 12 14 05_Electric Rate Spread and Rate Design 3.23.09 4 2" xfId="5349"/>
    <cellStyle name="_Value Copy 11 30 05 gas 12 09 05 AURORA at 12 14 05_Electric Rate Spread and Rate Design 3.23.09 5" xfId="5350"/>
    <cellStyle name="_Value Copy 11 30 05 gas 12 09 05 AURORA at 12 14 05_Electric Rate Spread and Rate Design 3.23.09 6" xfId="9879"/>
    <cellStyle name="_Value Copy 11 30 05 gas 12 09 05 AURORA at 12 14 05_Exhibit D fr R Gho 12-31-08" xfId="5351"/>
    <cellStyle name="_Value Copy 11 30 05 gas 12 09 05 AURORA at 12 14 05_Exhibit D fr R Gho 12-31-08 2" xfId="5352"/>
    <cellStyle name="_Value Copy 11 30 05 gas 12 09 05 AURORA at 12 14 05_Exhibit D fr R Gho 12-31-08 3" xfId="9880"/>
    <cellStyle name="_Value Copy 11 30 05 gas 12 09 05 AURORA at 12 14 05_Exhibit D fr R Gho 12-31-08 v2" xfId="5353"/>
    <cellStyle name="_Value Copy 11 30 05 gas 12 09 05 AURORA at 12 14 05_Exhibit D fr R Gho 12-31-08 v2 2" xfId="5354"/>
    <cellStyle name="_Value Copy 11 30 05 gas 12 09 05 AURORA at 12 14 05_Exhibit D fr R Gho 12-31-08 v2 3" xfId="9881"/>
    <cellStyle name="_Value Copy 11 30 05 gas 12 09 05 AURORA at 12 14 05_Exhibit D fr R Gho 12-31-08 v2_DEM-WP(C) ENERG10C--ctn Mid-C_042010 2010GRC" xfId="9882"/>
    <cellStyle name="_Value Copy 11 30 05 gas 12 09 05 AURORA at 12 14 05_Exhibit D fr R Gho 12-31-08 v2_NIM Summary" xfId="5355"/>
    <cellStyle name="_Value Copy 11 30 05 gas 12 09 05 AURORA at 12 14 05_Exhibit D fr R Gho 12-31-08 v2_NIM Summary 2" xfId="5356"/>
    <cellStyle name="_Value Copy 11 30 05 gas 12 09 05 AURORA at 12 14 05_Exhibit D fr R Gho 12-31-08 v2_NIM Summary_DEM-WP(C) ENERG10C--ctn Mid-C_042010 2010GRC" xfId="9883"/>
    <cellStyle name="_Value Copy 11 30 05 gas 12 09 05 AURORA at 12 14 05_Exhibit D fr R Gho 12-31-08_DEM-WP(C) ENERG10C--ctn Mid-C_042010 2010GRC" xfId="9884"/>
    <cellStyle name="_Value Copy 11 30 05 gas 12 09 05 AURORA at 12 14 05_Exhibit D fr R Gho 12-31-08_NIM Summary" xfId="5357"/>
    <cellStyle name="_Value Copy 11 30 05 gas 12 09 05 AURORA at 12 14 05_Exhibit D fr R Gho 12-31-08_NIM Summary 2" xfId="5358"/>
    <cellStyle name="_Value Copy 11 30 05 gas 12 09 05 AURORA at 12 14 05_Exhibit D fr R Gho 12-31-08_NIM Summary_DEM-WP(C) ENERG10C--ctn Mid-C_042010 2010GRC" xfId="9885"/>
    <cellStyle name="_Value Copy 11 30 05 gas 12 09 05 AURORA at 12 14 05_Gas Rev Req Model (2010 GRC)" xfId="9886"/>
    <cellStyle name="_Value Copy 11 30 05 gas 12 09 05 AURORA at 12 14 05_Hopkins Ridge Prepaid Tran - Interest Earned RY 12ME Feb  '11" xfId="5359"/>
    <cellStyle name="_Value Copy 11 30 05 gas 12 09 05 AURORA at 12 14 05_Hopkins Ridge Prepaid Tran - Interest Earned RY 12ME Feb  '11 2" xfId="5360"/>
    <cellStyle name="_Value Copy 11 30 05 gas 12 09 05 AURORA at 12 14 05_Hopkins Ridge Prepaid Tran - Interest Earned RY 12ME Feb  '11_DEM-WP(C) ENERG10C--ctn Mid-C_042010 2010GRC" xfId="9887"/>
    <cellStyle name="_Value Copy 11 30 05 gas 12 09 05 AURORA at 12 14 05_Hopkins Ridge Prepaid Tran - Interest Earned RY 12ME Feb  '11_NIM Summary" xfId="5361"/>
    <cellStyle name="_Value Copy 11 30 05 gas 12 09 05 AURORA at 12 14 05_Hopkins Ridge Prepaid Tran - Interest Earned RY 12ME Feb  '11_NIM Summary 2" xfId="5362"/>
    <cellStyle name="_Value Copy 11 30 05 gas 12 09 05 AURORA at 12 14 05_Hopkins Ridge Prepaid Tran - Interest Earned RY 12ME Feb  '11_NIM Summary_DEM-WP(C) ENERG10C--ctn Mid-C_042010 2010GRC" xfId="9888"/>
    <cellStyle name="_Value Copy 11 30 05 gas 12 09 05 AURORA at 12 14 05_Hopkins Ridge Prepaid Tran - Interest Earned RY 12ME Feb  '11_Transmission Workbook for May BOD" xfId="5363"/>
    <cellStyle name="_Value Copy 11 30 05 gas 12 09 05 AURORA at 12 14 05_Hopkins Ridge Prepaid Tran - Interest Earned RY 12ME Feb  '11_Transmission Workbook for May BOD 2" xfId="5364"/>
    <cellStyle name="_Value Copy 11 30 05 gas 12 09 05 AURORA at 12 14 05_Hopkins Ridge Prepaid Tran - Interest Earned RY 12ME Feb  '11_Transmission Workbook for May BOD_DEM-WP(C) ENERG10C--ctn Mid-C_042010 2010GRC" xfId="9889"/>
    <cellStyle name="_Value Copy 11 30 05 gas 12 09 05 AURORA at 12 14 05_INPUTS" xfId="5365"/>
    <cellStyle name="_Value Copy 11 30 05 gas 12 09 05 AURORA at 12 14 05_INPUTS 2" xfId="5366"/>
    <cellStyle name="_Value Copy 11 30 05 gas 12 09 05 AURORA at 12 14 05_INPUTS 2 2" xfId="5367"/>
    <cellStyle name="_Value Copy 11 30 05 gas 12 09 05 AURORA at 12 14 05_INPUTS 2 2 2" xfId="5368"/>
    <cellStyle name="_Value Copy 11 30 05 gas 12 09 05 AURORA at 12 14 05_INPUTS 2 3" xfId="5369"/>
    <cellStyle name="_Value Copy 11 30 05 gas 12 09 05 AURORA at 12 14 05_INPUTS 2 3 2" xfId="5370"/>
    <cellStyle name="_Value Copy 11 30 05 gas 12 09 05 AURORA at 12 14 05_INPUTS 2 4" xfId="5371"/>
    <cellStyle name="_Value Copy 11 30 05 gas 12 09 05 AURORA at 12 14 05_INPUTS 2 4 2" xfId="5372"/>
    <cellStyle name="_Value Copy 11 30 05 gas 12 09 05 AURORA at 12 14 05_INPUTS 3" xfId="5373"/>
    <cellStyle name="_Value Copy 11 30 05 gas 12 09 05 AURORA at 12 14 05_INPUTS 3 2" xfId="5374"/>
    <cellStyle name="_Value Copy 11 30 05 gas 12 09 05 AURORA at 12 14 05_INPUTS 4" xfId="5375"/>
    <cellStyle name="_Value Copy 11 30 05 gas 12 09 05 AURORA at 12 14 05_INPUTS 4 2" xfId="5376"/>
    <cellStyle name="_Value Copy 11 30 05 gas 12 09 05 AURORA at 12 14 05_INPUTS 5" xfId="5377"/>
    <cellStyle name="_Value Copy 11 30 05 gas 12 09 05 AURORA at 12 14 05_INPUTS 6" xfId="9890"/>
    <cellStyle name="_Value Copy 11 30 05 gas 12 09 05 AURORA at 12 14 05_Leased Transformer &amp; Substation Plant &amp; Rev 12-2009" xfId="5378"/>
    <cellStyle name="_Value Copy 11 30 05 gas 12 09 05 AURORA at 12 14 05_Leased Transformer &amp; Substation Plant &amp; Rev 12-2009 2" xfId="5379"/>
    <cellStyle name="_Value Copy 11 30 05 gas 12 09 05 AURORA at 12 14 05_Leased Transformer &amp; Substation Plant &amp; Rev 12-2009 2 2" xfId="5380"/>
    <cellStyle name="_Value Copy 11 30 05 gas 12 09 05 AURORA at 12 14 05_Leased Transformer &amp; Substation Plant &amp; Rev 12-2009 2 2 2" xfId="5381"/>
    <cellStyle name="_Value Copy 11 30 05 gas 12 09 05 AURORA at 12 14 05_Leased Transformer &amp; Substation Plant &amp; Rev 12-2009 2 3" xfId="5382"/>
    <cellStyle name="_Value Copy 11 30 05 gas 12 09 05 AURORA at 12 14 05_Leased Transformer &amp; Substation Plant &amp; Rev 12-2009 2 3 2" xfId="5383"/>
    <cellStyle name="_Value Copy 11 30 05 gas 12 09 05 AURORA at 12 14 05_Leased Transformer &amp; Substation Plant &amp; Rev 12-2009 2 4" xfId="5384"/>
    <cellStyle name="_Value Copy 11 30 05 gas 12 09 05 AURORA at 12 14 05_Leased Transformer &amp; Substation Plant &amp; Rev 12-2009 2 4 2" xfId="5385"/>
    <cellStyle name="_Value Copy 11 30 05 gas 12 09 05 AURORA at 12 14 05_Leased Transformer &amp; Substation Plant &amp; Rev 12-2009 3" xfId="5386"/>
    <cellStyle name="_Value Copy 11 30 05 gas 12 09 05 AURORA at 12 14 05_Leased Transformer &amp; Substation Plant &amp; Rev 12-2009 3 2" xfId="5387"/>
    <cellStyle name="_Value Copy 11 30 05 gas 12 09 05 AURORA at 12 14 05_Leased Transformer &amp; Substation Plant &amp; Rev 12-2009 4" xfId="5388"/>
    <cellStyle name="_Value Copy 11 30 05 gas 12 09 05 AURORA at 12 14 05_Leased Transformer &amp; Substation Plant &amp; Rev 12-2009 4 2" xfId="5389"/>
    <cellStyle name="_Value Copy 11 30 05 gas 12 09 05 AURORA at 12 14 05_Leased Transformer &amp; Substation Plant &amp; Rev 12-2009 5" xfId="5390"/>
    <cellStyle name="_Value Copy 11 30 05 gas 12 09 05 AURORA at 12 14 05_Leased Transformer &amp; Substation Plant &amp; Rev 12-2009 6" xfId="9891"/>
    <cellStyle name="_Value Copy 11 30 05 gas 12 09 05 AURORA at 12 14 05_NIM Summary" xfId="5391"/>
    <cellStyle name="_Value Copy 11 30 05 gas 12 09 05 AURORA at 12 14 05_NIM Summary 09GRC" xfId="5392"/>
    <cellStyle name="_Value Copy 11 30 05 gas 12 09 05 AURORA at 12 14 05_NIM Summary 09GRC 2" xfId="5393"/>
    <cellStyle name="_Value Copy 11 30 05 gas 12 09 05 AURORA at 12 14 05_NIM Summary 09GRC_DEM-WP(C) ENERG10C--ctn Mid-C_042010 2010GRC" xfId="9892"/>
    <cellStyle name="_Value Copy 11 30 05 gas 12 09 05 AURORA at 12 14 05_NIM Summary 2" xfId="5394"/>
    <cellStyle name="_Value Copy 11 30 05 gas 12 09 05 AURORA at 12 14 05_NIM Summary 3" xfId="5395"/>
    <cellStyle name="_Value Copy 11 30 05 gas 12 09 05 AURORA at 12 14 05_NIM Summary 4" xfId="5396"/>
    <cellStyle name="_Value Copy 11 30 05 gas 12 09 05 AURORA at 12 14 05_NIM Summary 5" xfId="5397"/>
    <cellStyle name="_Value Copy 11 30 05 gas 12 09 05 AURORA at 12 14 05_NIM Summary 6" xfId="5398"/>
    <cellStyle name="_Value Copy 11 30 05 gas 12 09 05 AURORA at 12 14 05_NIM Summary 7" xfId="5399"/>
    <cellStyle name="_Value Copy 11 30 05 gas 12 09 05 AURORA at 12 14 05_NIM Summary 8" xfId="5400"/>
    <cellStyle name="_Value Copy 11 30 05 gas 12 09 05 AURORA at 12 14 05_NIM Summary 9" xfId="5401"/>
    <cellStyle name="_Value Copy 11 30 05 gas 12 09 05 AURORA at 12 14 05_NIM Summary_DEM-WP(C) ENERG10C--ctn Mid-C_042010 2010GRC" xfId="9893"/>
    <cellStyle name="_Value Copy 11 30 05 gas 12 09 05 AURORA at 12 14 05_PCA 10 -  Exhibit D from A Kellogg Jan 2011" xfId="9894"/>
    <cellStyle name="_Value Copy 11 30 05 gas 12 09 05 AURORA at 12 14 05_PCA 10 -  Exhibit D from A Kellogg July 2011" xfId="9895"/>
    <cellStyle name="_Value Copy 11 30 05 gas 12 09 05 AURORA at 12 14 05_PCA 10 -  Exhibit D from S Free Rcv'd 12-11" xfId="9896"/>
    <cellStyle name="_Value Copy 11 30 05 gas 12 09 05 AURORA at 12 14 05_PCA 7 - Exhibit D update 11_30_08 (2)" xfId="5402"/>
    <cellStyle name="_Value Copy 11 30 05 gas 12 09 05 AURORA at 12 14 05_PCA 7 - Exhibit D update 11_30_08 (2) 2" xfId="5403"/>
    <cellStyle name="_Value Copy 11 30 05 gas 12 09 05 AURORA at 12 14 05_PCA 7 - Exhibit D update 11_30_08 (2) 2 2" xfId="5404"/>
    <cellStyle name="_Value Copy 11 30 05 gas 12 09 05 AURORA at 12 14 05_PCA 7 - Exhibit D update 11_30_08 (2) 3" xfId="5405"/>
    <cellStyle name="_Value Copy 11 30 05 gas 12 09 05 AURORA at 12 14 05_PCA 7 - Exhibit D update 11_30_08 (2) 4" xfId="9897"/>
    <cellStyle name="_Value Copy 11 30 05 gas 12 09 05 AURORA at 12 14 05_PCA 7 - Exhibit D update 11_30_08 (2)_DEM-WP(C) ENERG10C--ctn Mid-C_042010 2010GRC" xfId="9898"/>
    <cellStyle name="_Value Copy 11 30 05 gas 12 09 05 AURORA at 12 14 05_PCA 7 - Exhibit D update 11_30_08 (2)_NIM Summary" xfId="5406"/>
    <cellStyle name="_Value Copy 11 30 05 gas 12 09 05 AURORA at 12 14 05_PCA 7 - Exhibit D update 11_30_08 (2)_NIM Summary 2" xfId="5407"/>
    <cellStyle name="_Value Copy 11 30 05 gas 12 09 05 AURORA at 12 14 05_PCA 7 - Exhibit D update 11_30_08 (2)_NIM Summary_DEM-WP(C) ENERG10C--ctn Mid-C_042010 2010GRC" xfId="9899"/>
    <cellStyle name="_Value Copy 11 30 05 gas 12 09 05 AURORA at 12 14 05_PCA 8 - Exhibit D update 12_31_09" xfId="9900"/>
    <cellStyle name="_Value Copy 11 30 05 gas 12 09 05 AURORA at 12 14 05_PCA 8 - Exhibit D update 12_31_09 2" xfId="9901"/>
    <cellStyle name="_Value Copy 11 30 05 gas 12 09 05 AURORA at 12 14 05_PCA 9 -  Exhibit D April 2010" xfId="9902"/>
    <cellStyle name="_Value Copy 11 30 05 gas 12 09 05 AURORA at 12 14 05_PCA 9 -  Exhibit D April 2010 (3)" xfId="5408"/>
    <cellStyle name="_Value Copy 11 30 05 gas 12 09 05 AURORA at 12 14 05_PCA 9 -  Exhibit D April 2010 (3) 2" xfId="5409"/>
    <cellStyle name="_Value Copy 11 30 05 gas 12 09 05 AURORA at 12 14 05_PCA 9 -  Exhibit D April 2010 (3)_DEM-WP(C) ENERG10C--ctn Mid-C_042010 2010GRC" xfId="9903"/>
    <cellStyle name="_Value Copy 11 30 05 gas 12 09 05 AURORA at 12 14 05_PCA 9 -  Exhibit D April 2010 2" xfId="9904"/>
    <cellStyle name="_Value Copy 11 30 05 gas 12 09 05 AURORA at 12 14 05_PCA 9 -  Exhibit D April 2010 3" xfId="9905"/>
    <cellStyle name="_Value Copy 11 30 05 gas 12 09 05 AURORA at 12 14 05_PCA 9 -  Exhibit D Feb 2010" xfId="9906"/>
    <cellStyle name="_Value Copy 11 30 05 gas 12 09 05 AURORA at 12 14 05_PCA 9 -  Exhibit D Feb 2010 2" xfId="9907"/>
    <cellStyle name="_Value Copy 11 30 05 gas 12 09 05 AURORA at 12 14 05_PCA 9 -  Exhibit D Feb 2010 v2" xfId="9908"/>
    <cellStyle name="_Value Copy 11 30 05 gas 12 09 05 AURORA at 12 14 05_PCA 9 -  Exhibit D Feb 2010 v2 2" xfId="9909"/>
    <cellStyle name="_Value Copy 11 30 05 gas 12 09 05 AURORA at 12 14 05_PCA 9 -  Exhibit D Feb 2010 WF" xfId="9910"/>
    <cellStyle name="_Value Copy 11 30 05 gas 12 09 05 AURORA at 12 14 05_PCA 9 -  Exhibit D Feb 2010 WF 2" xfId="9911"/>
    <cellStyle name="_Value Copy 11 30 05 gas 12 09 05 AURORA at 12 14 05_PCA 9 -  Exhibit D Jan 2010" xfId="9912"/>
    <cellStyle name="_Value Copy 11 30 05 gas 12 09 05 AURORA at 12 14 05_PCA 9 -  Exhibit D Jan 2010 2" xfId="9913"/>
    <cellStyle name="_Value Copy 11 30 05 gas 12 09 05 AURORA at 12 14 05_PCA 9 -  Exhibit D March 2010 (2)" xfId="9914"/>
    <cellStyle name="_Value Copy 11 30 05 gas 12 09 05 AURORA at 12 14 05_PCA 9 -  Exhibit D March 2010 (2) 2" xfId="9915"/>
    <cellStyle name="_Value Copy 11 30 05 gas 12 09 05 AURORA at 12 14 05_PCA 9 -  Exhibit D Nov 2010" xfId="9916"/>
    <cellStyle name="_Value Copy 11 30 05 gas 12 09 05 AURORA at 12 14 05_PCA 9 -  Exhibit D Nov 2010 2" xfId="9917"/>
    <cellStyle name="_Value Copy 11 30 05 gas 12 09 05 AURORA at 12 14 05_PCA 9 - Exhibit D at August 2010" xfId="9918"/>
    <cellStyle name="_Value Copy 11 30 05 gas 12 09 05 AURORA at 12 14 05_PCA 9 - Exhibit D at August 2010 2" xfId="9919"/>
    <cellStyle name="_Value Copy 11 30 05 gas 12 09 05 AURORA at 12 14 05_PCA 9 - Exhibit D June 2010 GRC" xfId="9920"/>
    <cellStyle name="_Value Copy 11 30 05 gas 12 09 05 AURORA at 12 14 05_PCA 9 - Exhibit D June 2010 GRC 2" xfId="9921"/>
    <cellStyle name="_Value Copy 11 30 05 gas 12 09 05 AURORA at 12 14 05_Power Costs - Comparison bx Rbtl-Staff-Jt-PC" xfId="1097"/>
    <cellStyle name="_Value Copy 11 30 05 gas 12 09 05 AURORA at 12 14 05_Power Costs - Comparison bx Rbtl-Staff-Jt-PC 2" xfId="5410"/>
    <cellStyle name="_Value Copy 11 30 05 gas 12 09 05 AURORA at 12 14 05_Power Costs - Comparison bx Rbtl-Staff-Jt-PC 2 2" xfId="5411"/>
    <cellStyle name="_Value Copy 11 30 05 gas 12 09 05 AURORA at 12 14 05_Power Costs - Comparison bx Rbtl-Staff-Jt-PC 3" xfId="5412"/>
    <cellStyle name="_Value Copy 11 30 05 gas 12 09 05 AURORA at 12 14 05_Power Costs - Comparison bx Rbtl-Staff-Jt-PC 4" xfId="9922"/>
    <cellStyle name="_Value Copy 11 30 05 gas 12 09 05 AURORA at 12 14 05_Power Costs - Comparison bx Rbtl-Staff-Jt-PC_Adj Bench DR 3 for Initial Briefs (Electric)" xfId="1098"/>
    <cellStyle name="_Value Copy 11 30 05 gas 12 09 05 AURORA at 12 14 05_Power Costs - Comparison bx Rbtl-Staff-Jt-PC_Adj Bench DR 3 for Initial Briefs (Electric) 2" xfId="5413"/>
    <cellStyle name="_Value Copy 11 30 05 gas 12 09 05 AURORA at 12 14 05_Power Costs - Comparison bx Rbtl-Staff-Jt-PC_Adj Bench DR 3 for Initial Briefs (Electric) 2 2" xfId="5414"/>
    <cellStyle name="_Value Copy 11 30 05 gas 12 09 05 AURORA at 12 14 05_Power Costs - Comparison bx Rbtl-Staff-Jt-PC_Adj Bench DR 3 for Initial Briefs (Electric) 3" xfId="5415"/>
    <cellStyle name="_Value Copy 11 30 05 gas 12 09 05 AURORA at 12 14 05_Power Costs - Comparison bx Rbtl-Staff-Jt-PC_Adj Bench DR 3 for Initial Briefs (Electric) 4" xfId="9923"/>
    <cellStyle name="_Value Copy 11 30 05 gas 12 09 05 AURORA at 12 14 05_Power Costs - Comparison bx Rbtl-Staff-Jt-PC_Adj Bench DR 3 for Initial Briefs (Electric)_DEM-WP(C) ENERG10C--ctn Mid-C_042010 2010GRC" xfId="9924"/>
    <cellStyle name="_Value Copy 11 30 05 gas 12 09 05 AURORA at 12 14 05_Power Costs - Comparison bx Rbtl-Staff-Jt-PC_DEM-WP(C) ENERG10C--ctn Mid-C_042010 2010GRC" xfId="9925"/>
    <cellStyle name="_Value Copy 11 30 05 gas 12 09 05 AURORA at 12 14 05_Power Costs - Comparison bx Rbtl-Staff-Jt-PC_Electric Rev Req Model (2009 GRC) Rebuttal" xfId="1099"/>
    <cellStyle name="_Value Copy 11 30 05 gas 12 09 05 AURORA at 12 14 05_Power Costs - Comparison bx Rbtl-Staff-Jt-PC_Electric Rev Req Model (2009 GRC) Rebuttal 2" xfId="5416"/>
    <cellStyle name="_Value Copy 11 30 05 gas 12 09 05 AURORA at 12 14 05_Power Costs - Comparison bx Rbtl-Staff-Jt-PC_Electric Rev Req Model (2009 GRC) Rebuttal 2 2" xfId="5417"/>
    <cellStyle name="_Value Copy 11 30 05 gas 12 09 05 AURORA at 12 14 05_Power Costs - Comparison bx Rbtl-Staff-Jt-PC_Electric Rev Req Model (2009 GRC) Rebuttal 3" xfId="5418"/>
    <cellStyle name="_Value Copy 11 30 05 gas 12 09 05 AURORA at 12 14 05_Power Costs - Comparison bx Rbtl-Staff-Jt-PC_Electric Rev Req Model (2009 GRC) Rebuttal 4" xfId="9926"/>
    <cellStyle name="_Value Copy 11 30 05 gas 12 09 05 AURORA at 12 14 05_Power Costs - Comparison bx Rbtl-Staff-Jt-PC_Electric Rev Req Model (2009 GRC) Rebuttal REmoval of New  WH Solar AdjustMI" xfId="1100"/>
    <cellStyle name="_Value Copy 11 30 05 gas 12 09 05 AURORA at 12 14 05_Power Costs - Comparison bx Rbtl-Staff-Jt-PC_Electric Rev Req Model (2009 GRC) Rebuttal REmoval of New  WH Solar AdjustMI 2" xfId="5419"/>
    <cellStyle name="_Value Copy 11 30 05 gas 12 09 05 AURORA at 12 14 05_Power Costs - Comparison bx Rbtl-Staff-Jt-PC_Electric Rev Req Model (2009 GRC) Rebuttal REmoval of New  WH Solar AdjustMI 2 2" xfId="5420"/>
    <cellStyle name="_Value Copy 11 30 05 gas 12 09 05 AURORA at 12 14 05_Power Costs - Comparison bx Rbtl-Staff-Jt-PC_Electric Rev Req Model (2009 GRC) Rebuttal REmoval of New  WH Solar AdjustMI 3" xfId="5421"/>
    <cellStyle name="_Value Copy 11 30 05 gas 12 09 05 AURORA at 12 14 05_Power Costs - Comparison bx Rbtl-Staff-Jt-PC_Electric Rev Req Model (2009 GRC) Rebuttal REmoval of New  WH Solar AdjustMI 4" xfId="9927"/>
    <cellStyle name="_Value Copy 11 30 05 gas 12 09 05 AURORA at 12 14 05_Power Costs - Comparison bx Rbtl-Staff-Jt-PC_Electric Rev Req Model (2009 GRC) Rebuttal REmoval of New  WH Solar AdjustMI_DEM-WP(C) ENERG10C--ctn Mid-C_042010 2010GRC" xfId="9928"/>
    <cellStyle name="_Value Copy 11 30 05 gas 12 09 05 AURORA at 12 14 05_Power Costs - Comparison bx Rbtl-Staff-Jt-PC_Electric Rev Req Model (2009 GRC) Revised 01-18-2010" xfId="1101"/>
    <cellStyle name="_Value Copy 11 30 05 gas 12 09 05 AURORA at 12 14 05_Power Costs - Comparison bx Rbtl-Staff-Jt-PC_Electric Rev Req Model (2009 GRC) Revised 01-18-2010 2" xfId="5422"/>
    <cellStyle name="_Value Copy 11 30 05 gas 12 09 05 AURORA at 12 14 05_Power Costs - Comparison bx Rbtl-Staff-Jt-PC_Electric Rev Req Model (2009 GRC) Revised 01-18-2010 2 2" xfId="5423"/>
    <cellStyle name="_Value Copy 11 30 05 gas 12 09 05 AURORA at 12 14 05_Power Costs - Comparison bx Rbtl-Staff-Jt-PC_Electric Rev Req Model (2009 GRC) Revised 01-18-2010 3" xfId="5424"/>
    <cellStyle name="_Value Copy 11 30 05 gas 12 09 05 AURORA at 12 14 05_Power Costs - Comparison bx Rbtl-Staff-Jt-PC_Electric Rev Req Model (2009 GRC) Revised 01-18-2010 4" xfId="9929"/>
    <cellStyle name="_Value Copy 11 30 05 gas 12 09 05 AURORA at 12 14 05_Power Costs - Comparison bx Rbtl-Staff-Jt-PC_Electric Rev Req Model (2009 GRC) Revised 01-18-2010_DEM-WP(C) ENERG10C--ctn Mid-C_042010 2010GRC" xfId="9930"/>
    <cellStyle name="_Value Copy 11 30 05 gas 12 09 05 AURORA at 12 14 05_Power Costs - Comparison bx Rbtl-Staff-Jt-PC_Final Order Electric EXHIBIT A-1" xfId="1102"/>
    <cellStyle name="_Value Copy 11 30 05 gas 12 09 05 AURORA at 12 14 05_Power Costs - Comparison bx Rbtl-Staff-Jt-PC_Final Order Electric EXHIBIT A-1 2" xfId="5425"/>
    <cellStyle name="_Value Copy 11 30 05 gas 12 09 05 AURORA at 12 14 05_Power Costs - Comparison bx Rbtl-Staff-Jt-PC_Final Order Electric EXHIBIT A-1 2 2" xfId="5426"/>
    <cellStyle name="_Value Copy 11 30 05 gas 12 09 05 AURORA at 12 14 05_Power Costs - Comparison bx Rbtl-Staff-Jt-PC_Final Order Electric EXHIBIT A-1 3" xfId="5427"/>
    <cellStyle name="_Value Copy 11 30 05 gas 12 09 05 AURORA at 12 14 05_Power Costs - Comparison bx Rbtl-Staff-Jt-PC_Final Order Electric EXHIBIT A-1 4" xfId="9931"/>
    <cellStyle name="_Value Copy 11 30 05 gas 12 09 05 AURORA at 12 14 05_Production Adj 4.37" xfId="5428"/>
    <cellStyle name="_Value Copy 11 30 05 gas 12 09 05 AURORA at 12 14 05_Production Adj 4.37 2" xfId="5429"/>
    <cellStyle name="_Value Copy 11 30 05 gas 12 09 05 AURORA at 12 14 05_Production Adj 4.37 2 2" xfId="5430"/>
    <cellStyle name="_Value Copy 11 30 05 gas 12 09 05 AURORA at 12 14 05_Production Adj 4.37 3" xfId="5431"/>
    <cellStyle name="_Value Copy 11 30 05 gas 12 09 05 AURORA at 12 14 05_Purchased Power Adj 4.03" xfId="5432"/>
    <cellStyle name="_Value Copy 11 30 05 gas 12 09 05 AURORA at 12 14 05_Purchased Power Adj 4.03 2" xfId="5433"/>
    <cellStyle name="_Value Copy 11 30 05 gas 12 09 05 AURORA at 12 14 05_Purchased Power Adj 4.03 2 2" xfId="5434"/>
    <cellStyle name="_Value Copy 11 30 05 gas 12 09 05 AURORA at 12 14 05_Purchased Power Adj 4.03 3" xfId="5435"/>
    <cellStyle name="_Value Copy 11 30 05 gas 12 09 05 AURORA at 12 14 05_Rate Design Sch 24" xfId="5436"/>
    <cellStyle name="_Value Copy 11 30 05 gas 12 09 05 AURORA at 12 14 05_Rate Design Sch 24 2" xfId="5437"/>
    <cellStyle name="_Value Copy 11 30 05 gas 12 09 05 AURORA at 12 14 05_Rate Design Sch 25" xfId="5438"/>
    <cellStyle name="_Value Copy 11 30 05 gas 12 09 05 AURORA at 12 14 05_Rate Design Sch 25 2" xfId="5439"/>
    <cellStyle name="_Value Copy 11 30 05 gas 12 09 05 AURORA at 12 14 05_Rate Design Sch 25 2 2" xfId="5440"/>
    <cellStyle name="_Value Copy 11 30 05 gas 12 09 05 AURORA at 12 14 05_Rate Design Sch 25 3" xfId="5441"/>
    <cellStyle name="_Value Copy 11 30 05 gas 12 09 05 AURORA at 12 14 05_Rate Design Sch 26" xfId="5442"/>
    <cellStyle name="_Value Copy 11 30 05 gas 12 09 05 AURORA at 12 14 05_Rate Design Sch 26 2" xfId="5443"/>
    <cellStyle name="_Value Copy 11 30 05 gas 12 09 05 AURORA at 12 14 05_Rate Design Sch 26 2 2" xfId="5444"/>
    <cellStyle name="_Value Copy 11 30 05 gas 12 09 05 AURORA at 12 14 05_Rate Design Sch 26 3" xfId="5445"/>
    <cellStyle name="_Value Copy 11 30 05 gas 12 09 05 AURORA at 12 14 05_Rate Design Sch 31" xfId="5446"/>
    <cellStyle name="_Value Copy 11 30 05 gas 12 09 05 AURORA at 12 14 05_Rate Design Sch 31 2" xfId="5447"/>
    <cellStyle name="_Value Copy 11 30 05 gas 12 09 05 AURORA at 12 14 05_Rate Design Sch 31 2 2" xfId="5448"/>
    <cellStyle name="_Value Copy 11 30 05 gas 12 09 05 AURORA at 12 14 05_Rate Design Sch 31 3" xfId="5449"/>
    <cellStyle name="_Value Copy 11 30 05 gas 12 09 05 AURORA at 12 14 05_Rate Design Sch 43" xfId="5450"/>
    <cellStyle name="_Value Copy 11 30 05 gas 12 09 05 AURORA at 12 14 05_Rate Design Sch 43 2" xfId="5451"/>
    <cellStyle name="_Value Copy 11 30 05 gas 12 09 05 AURORA at 12 14 05_Rate Design Sch 43 2 2" xfId="5452"/>
    <cellStyle name="_Value Copy 11 30 05 gas 12 09 05 AURORA at 12 14 05_Rate Design Sch 43 3" xfId="5453"/>
    <cellStyle name="_Value Copy 11 30 05 gas 12 09 05 AURORA at 12 14 05_Rate Design Sch 448-449" xfId="5454"/>
    <cellStyle name="_Value Copy 11 30 05 gas 12 09 05 AURORA at 12 14 05_Rate Design Sch 448-449 2" xfId="5455"/>
    <cellStyle name="_Value Copy 11 30 05 gas 12 09 05 AURORA at 12 14 05_Rate Design Sch 46" xfId="5456"/>
    <cellStyle name="_Value Copy 11 30 05 gas 12 09 05 AURORA at 12 14 05_Rate Design Sch 46 2" xfId="5457"/>
    <cellStyle name="_Value Copy 11 30 05 gas 12 09 05 AURORA at 12 14 05_Rate Design Sch 46 2 2" xfId="5458"/>
    <cellStyle name="_Value Copy 11 30 05 gas 12 09 05 AURORA at 12 14 05_Rate Design Sch 46 3" xfId="5459"/>
    <cellStyle name="_Value Copy 11 30 05 gas 12 09 05 AURORA at 12 14 05_Rate Spread" xfId="5460"/>
    <cellStyle name="_Value Copy 11 30 05 gas 12 09 05 AURORA at 12 14 05_Rate Spread 2" xfId="5461"/>
    <cellStyle name="_Value Copy 11 30 05 gas 12 09 05 AURORA at 12 14 05_Rate Spread 2 2" xfId="5462"/>
    <cellStyle name="_Value Copy 11 30 05 gas 12 09 05 AURORA at 12 14 05_Rate Spread 3" xfId="5463"/>
    <cellStyle name="_Value Copy 11 30 05 gas 12 09 05 AURORA at 12 14 05_Rebuttal Power Costs" xfId="1103"/>
    <cellStyle name="_Value Copy 11 30 05 gas 12 09 05 AURORA at 12 14 05_Rebuttal Power Costs 2" xfId="5464"/>
    <cellStyle name="_Value Copy 11 30 05 gas 12 09 05 AURORA at 12 14 05_Rebuttal Power Costs 2 2" xfId="5465"/>
    <cellStyle name="_Value Copy 11 30 05 gas 12 09 05 AURORA at 12 14 05_Rebuttal Power Costs 3" xfId="5466"/>
    <cellStyle name="_Value Copy 11 30 05 gas 12 09 05 AURORA at 12 14 05_Rebuttal Power Costs 4" xfId="9932"/>
    <cellStyle name="_Value Copy 11 30 05 gas 12 09 05 AURORA at 12 14 05_Rebuttal Power Costs_Adj Bench DR 3 for Initial Briefs (Electric)" xfId="1104"/>
    <cellStyle name="_Value Copy 11 30 05 gas 12 09 05 AURORA at 12 14 05_Rebuttal Power Costs_Adj Bench DR 3 for Initial Briefs (Electric) 2" xfId="5467"/>
    <cellStyle name="_Value Copy 11 30 05 gas 12 09 05 AURORA at 12 14 05_Rebuttal Power Costs_Adj Bench DR 3 for Initial Briefs (Electric) 2 2" xfId="5468"/>
    <cellStyle name="_Value Copy 11 30 05 gas 12 09 05 AURORA at 12 14 05_Rebuttal Power Costs_Adj Bench DR 3 for Initial Briefs (Electric) 3" xfId="5469"/>
    <cellStyle name="_Value Copy 11 30 05 gas 12 09 05 AURORA at 12 14 05_Rebuttal Power Costs_Adj Bench DR 3 for Initial Briefs (Electric) 4" xfId="9933"/>
    <cellStyle name="_Value Copy 11 30 05 gas 12 09 05 AURORA at 12 14 05_Rebuttal Power Costs_Adj Bench DR 3 for Initial Briefs (Electric)_DEM-WP(C) ENERG10C--ctn Mid-C_042010 2010GRC" xfId="9934"/>
    <cellStyle name="_Value Copy 11 30 05 gas 12 09 05 AURORA at 12 14 05_Rebuttal Power Costs_DEM-WP(C) ENERG10C--ctn Mid-C_042010 2010GRC" xfId="9935"/>
    <cellStyle name="_Value Copy 11 30 05 gas 12 09 05 AURORA at 12 14 05_Rebuttal Power Costs_Electric Rev Req Model (2009 GRC) Rebuttal" xfId="1105"/>
    <cellStyle name="_Value Copy 11 30 05 gas 12 09 05 AURORA at 12 14 05_Rebuttal Power Costs_Electric Rev Req Model (2009 GRC) Rebuttal 2" xfId="5470"/>
    <cellStyle name="_Value Copy 11 30 05 gas 12 09 05 AURORA at 12 14 05_Rebuttal Power Costs_Electric Rev Req Model (2009 GRC) Rebuttal 2 2" xfId="5471"/>
    <cellStyle name="_Value Copy 11 30 05 gas 12 09 05 AURORA at 12 14 05_Rebuttal Power Costs_Electric Rev Req Model (2009 GRC) Rebuttal 3" xfId="5472"/>
    <cellStyle name="_Value Copy 11 30 05 gas 12 09 05 AURORA at 12 14 05_Rebuttal Power Costs_Electric Rev Req Model (2009 GRC) Rebuttal 4" xfId="9936"/>
    <cellStyle name="_Value Copy 11 30 05 gas 12 09 05 AURORA at 12 14 05_Rebuttal Power Costs_Electric Rev Req Model (2009 GRC) Rebuttal REmoval of New  WH Solar AdjustMI" xfId="1106"/>
    <cellStyle name="_Value Copy 11 30 05 gas 12 09 05 AURORA at 12 14 05_Rebuttal Power Costs_Electric Rev Req Model (2009 GRC) Rebuttal REmoval of New  WH Solar AdjustMI 2" xfId="5473"/>
    <cellStyle name="_Value Copy 11 30 05 gas 12 09 05 AURORA at 12 14 05_Rebuttal Power Costs_Electric Rev Req Model (2009 GRC) Rebuttal REmoval of New  WH Solar AdjustMI 2 2" xfId="5474"/>
    <cellStyle name="_Value Copy 11 30 05 gas 12 09 05 AURORA at 12 14 05_Rebuttal Power Costs_Electric Rev Req Model (2009 GRC) Rebuttal REmoval of New  WH Solar AdjustMI 3" xfId="5475"/>
    <cellStyle name="_Value Copy 11 30 05 gas 12 09 05 AURORA at 12 14 05_Rebuttal Power Costs_Electric Rev Req Model (2009 GRC) Rebuttal REmoval of New  WH Solar AdjustMI 4" xfId="9937"/>
    <cellStyle name="_Value Copy 11 30 05 gas 12 09 05 AURORA at 12 14 05_Rebuttal Power Costs_Electric Rev Req Model (2009 GRC) Rebuttal REmoval of New  WH Solar AdjustMI_DEM-WP(C) ENERG10C--ctn Mid-C_042010 2010GRC" xfId="9938"/>
    <cellStyle name="_Value Copy 11 30 05 gas 12 09 05 AURORA at 12 14 05_Rebuttal Power Costs_Electric Rev Req Model (2009 GRC) Revised 01-18-2010" xfId="1107"/>
    <cellStyle name="_Value Copy 11 30 05 gas 12 09 05 AURORA at 12 14 05_Rebuttal Power Costs_Electric Rev Req Model (2009 GRC) Revised 01-18-2010 2" xfId="5476"/>
    <cellStyle name="_Value Copy 11 30 05 gas 12 09 05 AURORA at 12 14 05_Rebuttal Power Costs_Electric Rev Req Model (2009 GRC) Revised 01-18-2010 2 2" xfId="5477"/>
    <cellStyle name="_Value Copy 11 30 05 gas 12 09 05 AURORA at 12 14 05_Rebuttal Power Costs_Electric Rev Req Model (2009 GRC) Revised 01-18-2010 3" xfId="5478"/>
    <cellStyle name="_Value Copy 11 30 05 gas 12 09 05 AURORA at 12 14 05_Rebuttal Power Costs_Electric Rev Req Model (2009 GRC) Revised 01-18-2010 4" xfId="9939"/>
    <cellStyle name="_Value Copy 11 30 05 gas 12 09 05 AURORA at 12 14 05_Rebuttal Power Costs_Electric Rev Req Model (2009 GRC) Revised 01-18-2010_DEM-WP(C) ENERG10C--ctn Mid-C_042010 2010GRC" xfId="9940"/>
    <cellStyle name="_Value Copy 11 30 05 gas 12 09 05 AURORA at 12 14 05_Rebuttal Power Costs_Final Order Electric EXHIBIT A-1" xfId="1108"/>
    <cellStyle name="_Value Copy 11 30 05 gas 12 09 05 AURORA at 12 14 05_Rebuttal Power Costs_Final Order Electric EXHIBIT A-1 2" xfId="5479"/>
    <cellStyle name="_Value Copy 11 30 05 gas 12 09 05 AURORA at 12 14 05_Rebuttal Power Costs_Final Order Electric EXHIBIT A-1 2 2" xfId="5480"/>
    <cellStyle name="_Value Copy 11 30 05 gas 12 09 05 AURORA at 12 14 05_Rebuttal Power Costs_Final Order Electric EXHIBIT A-1 3" xfId="5481"/>
    <cellStyle name="_Value Copy 11 30 05 gas 12 09 05 AURORA at 12 14 05_Rebuttal Power Costs_Final Order Electric EXHIBIT A-1 4" xfId="9941"/>
    <cellStyle name="_Value Copy 11 30 05 gas 12 09 05 AURORA at 12 14 05_ROR 5.02" xfId="5482"/>
    <cellStyle name="_Value Copy 11 30 05 gas 12 09 05 AURORA at 12 14 05_ROR 5.02 2" xfId="5483"/>
    <cellStyle name="_Value Copy 11 30 05 gas 12 09 05 AURORA at 12 14 05_ROR 5.02 2 2" xfId="5484"/>
    <cellStyle name="_Value Copy 11 30 05 gas 12 09 05 AURORA at 12 14 05_ROR 5.02 3" xfId="5485"/>
    <cellStyle name="_Value Copy 11 30 05 gas 12 09 05 AURORA at 12 14 05_Sch 40 Feeder OH 2008" xfId="5486"/>
    <cellStyle name="_Value Copy 11 30 05 gas 12 09 05 AURORA at 12 14 05_Sch 40 Feeder OH 2008 2" xfId="5487"/>
    <cellStyle name="_Value Copy 11 30 05 gas 12 09 05 AURORA at 12 14 05_Sch 40 Feeder OH 2008 2 2" xfId="5488"/>
    <cellStyle name="_Value Copy 11 30 05 gas 12 09 05 AURORA at 12 14 05_Sch 40 Feeder OH 2008 3" xfId="5489"/>
    <cellStyle name="_Value Copy 11 30 05 gas 12 09 05 AURORA at 12 14 05_Sch 40 Interim Energy Rates " xfId="5490"/>
    <cellStyle name="_Value Copy 11 30 05 gas 12 09 05 AURORA at 12 14 05_Sch 40 Interim Energy Rates  2" xfId="5491"/>
    <cellStyle name="_Value Copy 11 30 05 gas 12 09 05 AURORA at 12 14 05_Sch 40 Interim Energy Rates  2 2" xfId="5492"/>
    <cellStyle name="_Value Copy 11 30 05 gas 12 09 05 AURORA at 12 14 05_Sch 40 Interim Energy Rates  3" xfId="5493"/>
    <cellStyle name="_Value Copy 11 30 05 gas 12 09 05 AURORA at 12 14 05_Sch 40 Substation A&amp;G 2008" xfId="5494"/>
    <cellStyle name="_Value Copy 11 30 05 gas 12 09 05 AURORA at 12 14 05_Sch 40 Substation A&amp;G 2008 2" xfId="5495"/>
    <cellStyle name="_Value Copy 11 30 05 gas 12 09 05 AURORA at 12 14 05_Sch 40 Substation A&amp;G 2008 2 2" xfId="5496"/>
    <cellStyle name="_Value Copy 11 30 05 gas 12 09 05 AURORA at 12 14 05_Sch 40 Substation A&amp;G 2008 3" xfId="5497"/>
    <cellStyle name="_Value Copy 11 30 05 gas 12 09 05 AURORA at 12 14 05_Sch 40 Substation O&amp;M 2008" xfId="5498"/>
    <cellStyle name="_Value Copy 11 30 05 gas 12 09 05 AURORA at 12 14 05_Sch 40 Substation O&amp;M 2008 2" xfId="5499"/>
    <cellStyle name="_Value Copy 11 30 05 gas 12 09 05 AURORA at 12 14 05_Sch 40 Substation O&amp;M 2008 2 2" xfId="5500"/>
    <cellStyle name="_Value Copy 11 30 05 gas 12 09 05 AURORA at 12 14 05_Sch 40 Substation O&amp;M 2008 3" xfId="5501"/>
    <cellStyle name="_Value Copy 11 30 05 gas 12 09 05 AURORA at 12 14 05_Subs 2008" xfId="5502"/>
    <cellStyle name="_Value Copy 11 30 05 gas 12 09 05 AURORA at 12 14 05_Subs 2008 2" xfId="5503"/>
    <cellStyle name="_Value Copy 11 30 05 gas 12 09 05 AURORA at 12 14 05_Subs 2008 2 2" xfId="5504"/>
    <cellStyle name="_Value Copy 11 30 05 gas 12 09 05 AURORA at 12 14 05_Subs 2008 3" xfId="5505"/>
    <cellStyle name="_Value Copy 11 30 05 gas 12 09 05 AURORA at 12 14 05_Transmission Workbook for May BOD" xfId="5506"/>
    <cellStyle name="_Value Copy 11 30 05 gas 12 09 05 AURORA at 12 14 05_Transmission Workbook for May BOD 2" xfId="5507"/>
    <cellStyle name="_Value Copy 11 30 05 gas 12 09 05 AURORA at 12 14 05_Transmission Workbook for May BOD_DEM-WP(C) ENERG10C--ctn Mid-C_042010 2010GRC" xfId="9942"/>
    <cellStyle name="_Value Copy 11 30 05 gas 12 09 05 AURORA at 12 14 05_Wind Integration 10GRC" xfId="5508"/>
    <cellStyle name="_Value Copy 11 30 05 gas 12 09 05 AURORA at 12 14 05_Wind Integration 10GRC 2" xfId="5509"/>
    <cellStyle name="_Value Copy 11 30 05 gas 12 09 05 AURORA at 12 14 05_Wind Integration 10GRC_DEM-WP(C) ENERG10C--ctn Mid-C_042010 2010GRC" xfId="9943"/>
    <cellStyle name="_VC 2007GRC PC 10312007" xfId="9944"/>
    <cellStyle name="_VC 6.15.06 update on 06GRC power costs.xls Chart 1" xfId="40"/>
    <cellStyle name="_VC 6.15.06 update on 06GRC power costs.xls Chart 1 2" xfId="1109"/>
    <cellStyle name="_VC 6.15.06 update on 06GRC power costs.xls Chart 1 2 2" xfId="5510"/>
    <cellStyle name="_VC 6.15.06 update on 06GRC power costs.xls Chart 1 2 2 2" xfId="5511"/>
    <cellStyle name="_VC 6.15.06 update on 06GRC power costs.xls Chart 1 2 3" xfId="5512"/>
    <cellStyle name="_VC 6.15.06 update on 06GRC power costs.xls Chart 1 3" xfId="5513"/>
    <cellStyle name="_VC 6.15.06 update on 06GRC power costs.xls Chart 1 3 2" xfId="5514"/>
    <cellStyle name="_VC 6.15.06 update on 06GRC power costs.xls Chart 1 3 2 2" xfId="5515"/>
    <cellStyle name="_VC 6.15.06 update on 06GRC power costs.xls Chart 1 3 3" xfId="5516"/>
    <cellStyle name="_VC 6.15.06 update on 06GRC power costs.xls Chart 1 3 3 2" xfId="5517"/>
    <cellStyle name="_VC 6.15.06 update on 06GRC power costs.xls Chart 1 3 4" xfId="5518"/>
    <cellStyle name="_VC 6.15.06 update on 06GRC power costs.xls Chart 1 3 4 2" xfId="5519"/>
    <cellStyle name="_VC 6.15.06 update on 06GRC power costs.xls Chart 1 4" xfId="5520"/>
    <cellStyle name="_VC 6.15.06 update on 06GRC power costs.xls Chart 1 4 2" xfId="5521"/>
    <cellStyle name="_VC 6.15.06 update on 06GRC power costs.xls Chart 1 5" xfId="5522"/>
    <cellStyle name="_VC 6.15.06 update on 06GRC power costs.xls Chart 1 6" xfId="9945"/>
    <cellStyle name="_VC 6.15.06 update on 06GRC power costs.xls Chart 1 6 2" xfId="9946"/>
    <cellStyle name="_VC 6.15.06 update on 06GRC power costs.xls Chart 1 7" xfId="9947"/>
    <cellStyle name="_VC 6.15.06 update on 06GRC power costs.xls Chart 1 7 2" xfId="9948"/>
    <cellStyle name="_VC 6.15.06 update on 06GRC power costs.xls Chart 1_04 07E Wild Horse Wind Expansion (C) (2)" xfId="1110"/>
    <cellStyle name="_VC 6.15.06 update on 06GRC power costs.xls Chart 1_04 07E Wild Horse Wind Expansion (C) (2) 2" xfId="5523"/>
    <cellStyle name="_VC 6.15.06 update on 06GRC power costs.xls Chart 1_04 07E Wild Horse Wind Expansion (C) (2) 2 2" xfId="5524"/>
    <cellStyle name="_VC 6.15.06 update on 06GRC power costs.xls Chart 1_04 07E Wild Horse Wind Expansion (C) (2) 3" xfId="5525"/>
    <cellStyle name="_VC 6.15.06 update on 06GRC power costs.xls Chart 1_04 07E Wild Horse Wind Expansion (C) (2) 4" xfId="9949"/>
    <cellStyle name="_VC 6.15.06 update on 06GRC power costs.xls Chart 1_04 07E Wild Horse Wind Expansion (C) (2)_Adj Bench DR 3 for Initial Briefs (Electric)" xfId="1111"/>
    <cellStyle name="_VC 6.15.06 update on 06GRC power costs.xls Chart 1_04 07E Wild Horse Wind Expansion (C) (2)_Adj Bench DR 3 for Initial Briefs (Electric) 2" xfId="5526"/>
    <cellStyle name="_VC 6.15.06 update on 06GRC power costs.xls Chart 1_04 07E Wild Horse Wind Expansion (C) (2)_Adj Bench DR 3 for Initial Briefs (Electric) 2 2" xfId="5527"/>
    <cellStyle name="_VC 6.15.06 update on 06GRC power costs.xls Chart 1_04 07E Wild Horse Wind Expansion (C) (2)_Adj Bench DR 3 for Initial Briefs (Electric) 3" xfId="5528"/>
    <cellStyle name="_VC 6.15.06 update on 06GRC power costs.xls Chart 1_04 07E Wild Horse Wind Expansion (C) (2)_Adj Bench DR 3 for Initial Briefs (Electric) 4" xfId="9950"/>
    <cellStyle name="_VC 6.15.06 update on 06GRC power costs.xls Chart 1_04 07E Wild Horse Wind Expansion (C) (2)_Adj Bench DR 3 for Initial Briefs (Electric)_DEM-WP(C) ENERG10C--ctn Mid-C_042010 2010GRC" xfId="9951"/>
    <cellStyle name="_VC 6.15.06 update on 06GRC power costs.xls Chart 1_04 07E Wild Horse Wind Expansion (C) (2)_Book1" xfId="9952"/>
    <cellStyle name="_VC 6.15.06 update on 06GRC power costs.xls Chart 1_04 07E Wild Horse Wind Expansion (C) (2)_DEM-WP(C) ENERG10C--ctn Mid-C_042010 2010GRC" xfId="9953"/>
    <cellStyle name="_VC 6.15.06 update on 06GRC power costs.xls Chart 1_04 07E Wild Horse Wind Expansion (C) (2)_Electric Rev Req Model (2009 GRC) " xfId="1112"/>
    <cellStyle name="_VC 6.15.06 update on 06GRC power costs.xls Chart 1_04 07E Wild Horse Wind Expansion (C) (2)_Electric Rev Req Model (2009 GRC)  2" xfId="5529"/>
    <cellStyle name="_VC 6.15.06 update on 06GRC power costs.xls Chart 1_04 07E Wild Horse Wind Expansion (C) (2)_Electric Rev Req Model (2009 GRC)  2 2" xfId="5530"/>
    <cellStyle name="_VC 6.15.06 update on 06GRC power costs.xls Chart 1_04 07E Wild Horse Wind Expansion (C) (2)_Electric Rev Req Model (2009 GRC)  3" xfId="5531"/>
    <cellStyle name="_VC 6.15.06 update on 06GRC power costs.xls Chart 1_04 07E Wild Horse Wind Expansion (C) (2)_Electric Rev Req Model (2009 GRC)  4" xfId="9954"/>
    <cellStyle name="_VC 6.15.06 update on 06GRC power costs.xls Chart 1_04 07E Wild Horse Wind Expansion (C) (2)_Electric Rev Req Model (2009 GRC) _DEM-WP(C) ENERG10C--ctn Mid-C_042010 2010GRC" xfId="9955"/>
    <cellStyle name="_VC 6.15.06 update on 06GRC power costs.xls Chart 1_04 07E Wild Horse Wind Expansion (C) (2)_Electric Rev Req Model (2009 GRC) Rebuttal" xfId="1113"/>
    <cellStyle name="_VC 6.15.06 update on 06GRC power costs.xls Chart 1_04 07E Wild Horse Wind Expansion (C) (2)_Electric Rev Req Model (2009 GRC) Rebuttal 2" xfId="5532"/>
    <cellStyle name="_VC 6.15.06 update on 06GRC power costs.xls Chart 1_04 07E Wild Horse Wind Expansion (C) (2)_Electric Rev Req Model (2009 GRC) Rebuttal 2 2" xfId="5533"/>
    <cellStyle name="_VC 6.15.06 update on 06GRC power costs.xls Chart 1_04 07E Wild Horse Wind Expansion (C) (2)_Electric Rev Req Model (2009 GRC) Rebuttal 3" xfId="5534"/>
    <cellStyle name="_VC 6.15.06 update on 06GRC power costs.xls Chart 1_04 07E Wild Horse Wind Expansion (C) (2)_Electric Rev Req Model (2009 GRC) Rebuttal 4" xfId="9956"/>
    <cellStyle name="_VC 6.15.06 update on 06GRC power costs.xls Chart 1_04 07E Wild Horse Wind Expansion (C) (2)_Electric Rev Req Model (2009 GRC) Rebuttal REmoval of New  WH Solar AdjustMI" xfId="1114"/>
    <cellStyle name="_VC 6.15.06 update on 06GRC power costs.xls Chart 1_04 07E Wild Horse Wind Expansion (C) (2)_Electric Rev Req Model (2009 GRC) Rebuttal REmoval of New  WH Solar AdjustMI 2" xfId="5535"/>
    <cellStyle name="_VC 6.15.06 update on 06GRC power costs.xls Chart 1_04 07E Wild Horse Wind Expansion (C) (2)_Electric Rev Req Model (2009 GRC) Rebuttal REmoval of New  WH Solar AdjustMI 2 2" xfId="5536"/>
    <cellStyle name="_VC 6.15.06 update on 06GRC power costs.xls Chart 1_04 07E Wild Horse Wind Expansion (C) (2)_Electric Rev Req Model (2009 GRC) Rebuttal REmoval of New  WH Solar AdjustMI 3" xfId="5537"/>
    <cellStyle name="_VC 6.15.06 update on 06GRC power costs.xls Chart 1_04 07E Wild Horse Wind Expansion (C) (2)_Electric Rev Req Model (2009 GRC) Rebuttal REmoval of New  WH Solar AdjustMI 4" xfId="9957"/>
    <cellStyle name="_VC 6.15.06 update on 06GRC power costs.xls Chart 1_04 07E Wild Horse Wind Expansion (C) (2)_Electric Rev Req Model (2009 GRC) Rebuttal REmoval of New  WH Solar AdjustMI_DEM-WP(C) ENERG10C--ctn Mid-C_042010 2010GRC" xfId="9958"/>
    <cellStyle name="_VC 6.15.06 update on 06GRC power costs.xls Chart 1_04 07E Wild Horse Wind Expansion (C) (2)_Electric Rev Req Model (2009 GRC) Revised 01-18-2010" xfId="1115"/>
    <cellStyle name="_VC 6.15.06 update on 06GRC power costs.xls Chart 1_04 07E Wild Horse Wind Expansion (C) (2)_Electric Rev Req Model (2009 GRC) Revised 01-18-2010 2" xfId="5538"/>
    <cellStyle name="_VC 6.15.06 update on 06GRC power costs.xls Chart 1_04 07E Wild Horse Wind Expansion (C) (2)_Electric Rev Req Model (2009 GRC) Revised 01-18-2010 2 2" xfId="5539"/>
    <cellStyle name="_VC 6.15.06 update on 06GRC power costs.xls Chart 1_04 07E Wild Horse Wind Expansion (C) (2)_Electric Rev Req Model (2009 GRC) Revised 01-18-2010 3" xfId="5540"/>
    <cellStyle name="_VC 6.15.06 update on 06GRC power costs.xls Chart 1_04 07E Wild Horse Wind Expansion (C) (2)_Electric Rev Req Model (2009 GRC) Revised 01-18-2010 4" xfId="9959"/>
    <cellStyle name="_VC 6.15.06 update on 06GRC power costs.xls Chart 1_04 07E Wild Horse Wind Expansion (C) (2)_Electric Rev Req Model (2009 GRC) Revised 01-18-2010_DEM-WP(C) ENERG10C--ctn Mid-C_042010 2010GRC" xfId="9960"/>
    <cellStyle name="_VC 6.15.06 update on 06GRC power costs.xls Chart 1_04 07E Wild Horse Wind Expansion (C) (2)_Electric Rev Req Model (2010 GRC)" xfId="9961"/>
    <cellStyle name="_VC 6.15.06 update on 06GRC power costs.xls Chart 1_04 07E Wild Horse Wind Expansion (C) (2)_Electric Rev Req Model (2010 GRC) SF" xfId="9962"/>
    <cellStyle name="_VC 6.15.06 update on 06GRC power costs.xls Chart 1_04 07E Wild Horse Wind Expansion (C) (2)_Final Order Electric EXHIBIT A-1" xfId="1116"/>
    <cellStyle name="_VC 6.15.06 update on 06GRC power costs.xls Chart 1_04 07E Wild Horse Wind Expansion (C) (2)_Final Order Electric EXHIBIT A-1 2" xfId="5541"/>
    <cellStyle name="_VC 6.15.06 update on 06GRC power costs.xls Chart 1_04 07E Wild Horse Wind Expansion (C) (2)_Final Order Electric EXHIBIT A-1 2 2" xfId="5542"/>
    <cellStyle name="_VC 6.15.06 update on 06GRC power costs.xls Chart 1_04 07E Wild Horse Wind Expansion (C) (2)_Final Order Electric EXHIBIT A-1 3" xfId="5543"/>
    <cellStyle name="_VC 6.15.06 update on 06GRC power costs.xls Chart 1_04 07E Wild Horse Wind Expansion (C) (2)_Final Order Electric EXHIBIT A-1 4" xfId="9963"/>
    <cellStyle name="_VC 6.15.06 update on 06GRC power costs.xls Chart 1_04 07E Wild Horse Wind Expansion (C) (2)_TENASKA REGULATORY ASSET" xfId="1117"/>
    <cellStyle name="_VC 6.15.06 update on 06GRC power costs.xls Chart 1_04 07E Wild Horse Wind Expansion (C) (2)_TENASKA REGULATORY ASSET 2" xfId="5544"/>
    <cellStyle name="_VC 6.15.06 update on 06GRC power costs.xls Chart 1_04 07E Wild Horse Wind Expansion (C) (2)_TENASKA REGULATORY ASSET 2 2" xfId="5545"/>
    <cellStyle name="_VC 6.15.06 update on 06GRC power costs.xls Chart 1_04 07E Wild Horse Wind Expansion (C) (2)_TENASKA REGULATORY ASSET 3" xfId="5546"/>
    <cellStyle name="_VC 6.15.06 update on 06GRC power costs.xls Chart 1_04 07E Wild Horse Wind Expansion (C) (2)_TENASKA REGULATORY ASSET 4" xfId="9964"/>
    <cellStyle name="_VC 6.15.06 update on 06GRC power costs.xls Chart 1_16.37E Wild Horse Expansion DeferralRevwrkingfile SF" xfId="1118"/>
    <cellStyle name="_VC 6.15.06 update on 06GRC power costs.xls Chart 1_16.37E Wild Horse Expansion DeferralRevwrkingfile SF 2" xfId="5547"/>
    <cellStyle name="_VC 6.15.06 update on 06GRC power costs.xls Chart 1_16.37E Wild Horse Expansion DeferralRevwrkingfile SF 2 2" xfId="5548"/>
    <cellStyle name="_VC 6.15.06 update on 06GRC power costs.xls Chart 1_16.37E Wild Horse Expansion DeferralRevwrkingfile SF 3" xfId="5549"/>
    <cellStyle name="_VC 6.15.06 update on 06GRC power costs.xls Chart 1_16.37E Wild Horse Expansion DeferralRevwrkingfile SF 4" xfId="9965"/>
    <cellStyle name="_VC 6.15.06 update on 06GRC power costs.xls Chart 1_16.37E Wild Horse Expansion DeferralRevwrkingfile SF_DEM-WP(C) ENERG10C--ctn Mid-C_042010 2010GRC" xfId="9966"/>
    <cellStyle name="_VC 6.15.06 update on 06GRC power costs.xls Chart 1_2009 Compliance Filing PCA Exhibits for GRC" xfId="9967"/>
    <cellStyle name="_VC 6.15.06 update on 06GRC power costs.xls Chart 1_2009 Compliance Filing PCA Exhibits for GRC 2" xfId="9968"/>
    <cellStyle name="_VC 6.15.06 update on 06GRC power costs.xls Chart 1_2009 GRC Compl Filing - Exhibit D" xfId="5550"/>
    <cellStyle name="_VC 6.15.06 update on 06GRC power costs.xls Chart 1_2009 GRC Compl Filing - Exhibit D 2" xfId="5551"/>
    <cellStyle name="_VC 6.15.06 update on 06GRC power costs.xls Chart 1_2009 GRC Compl Filing - Exhibit D 3" xfId="9969"/>
    <cellStyle name="_VC 6.15.06 update on 06GRC power costs.xls Chart 1_2009 GRC Compl Filing - Exhibit D_DEM-WP(C) ENERG10C--ctn Mid-C_042010 2010GRC" xfId="9970"/>
    <cellStyle name="_VC 6.15.06 update on 06GRC power costs.xls Chart 1_3.01 Income Statement" xfId="41"/>
    <cellStyle name="_VC 6.15.06 update on 06GRC power costs.xls Chart 1_4 31 Regulatory Assets and Liabilities  7 06- Exhibit D" xfId="1119"/>
    <cellStyle name="_VC 6.15.06 update on 06GRC power costs.xls Chart 1_4 31 Regulatory Assets and Liabilities  7 06- Exhibit D 2" xfId="5552"/>
    <cellStyle name="_VC 6.15.06 update on 06GRC power costs.xls Chart 1_4 31 Regulatory Assets and Liabilities  7 06- Exhibit D 2 2" xfId="5553"/>
    <cellStyle name="_VC 6.15.06 update on 06GRC power costs.xls Chart 1_4 31 Regulatory Assets and Liabilities  7 06- Exhibit D 3" xfId="5554"/>
    <cellStyle name="_VC 6.15.06 update on 06GRC power costs.xls Chart 1_4 31 Regulatory Assets and Liabilities  7 06- Exhibit D 4" xfId="9971"/>
    <cellStyle name="_VC 6.15.06 update on 06GRC power costs.xls Chart 1_4 31 Regulatory Assets and Liabilities  7 06- Exhibit D_DEM-WP(C) ENERG10C--ctn Mid-C_042010 2010GRC" xfId="9972"/>
    <cellStyle name="_VC 6.15.06 update on 06GRC power costs.xls Chart 1_4 31 Regulatory Assets and Liabilities  7 06- Exhibit D_NIM Summary" xfId="5555"/>
    <cellStyle name="_VC 6.15.06 update on 06GRC power costs.xls Chart 1_4 31 Regulatory Assets and Liabilities  7 06- Exhibit D_NIM Summary 2" xfId="5556"/>
    <cellStyle name="_VC 6.15.06 update on 06GRC power costs.xls Chart 1_4 31 Regulatory Assets and Liabilities  7 06- Exhibit D_NIM Summary_DEM-WP(C) ENERG10C--ctn Mid-C_042010 2010GRC" xfId="9973"/>
    <cellStyle name="_VC 6.15.06 update on 06GRC power costs.xls Chart 1_4 31E Reg Asset  Liab and EXH D" xfId="9974"/>
    <cellStyle name="_VC 6.15.06 update on 06GRC power costs.xls Chart 1_4 31E Reg Asset  Liab and EXH D _ Aug 10 Filing (2)" xfId="9975"/>
    <cellStyle name="_VC 6.15.06 update on 06GRC power costs.xls Chart 1_4 32 Regulatory Assets and Liabilities  7 06- Exhibit D" xfId="1120"/>
    <cellStyle name="_VC 6.15.06 update on 06GRC power costs.xls Chart 1_4 32 Regulatory Assets and Liabilities  7 06- Exhibit D 2" xfId="5557"/>
    <cellStyle name="_VC 6.15.06 update on 06GRC power costs.xls Chart 1_4 32 Regulatory Assets and Liabilities  7 06- Exhibit D 2 2" xfId="5558"/>
    <cellStyle name="_VC 6.15.06 update on 06GRC power costs.xls Chart 1_4 32 Regulatory Assets and Liabilities  7 06- Exhibit D 3" xfId="5559"/>
    <cellStyle name="_VC 6.15.06 update on 06GRC power costs.xls Chart 1_4 32 Regulatory Assets and Liabilities  7 06- Exhibit D 4" xfId="9976"/>
    <cellStyle name="_VC 6.15.06 update on 06GRC power costs.xls Chart 1_4 32 Regulatory Assets and Liabilities  7 06- Exhibit D_DEM-WP(C) ENERG10C--ctn Mid-C_042010 2010GRC" xfId="9977"/>
    <cellStyle name="_VC 6.15.06 update on 06GRC power costs.xls Chart 1_4 32 Regulatory Assets and Liabilities  7 06- Exhibit D_NIM Summary" xfId="5560"/>
    <cellStyle name="_VC 6.15.06 update on 06GRC power costs.xls Chart 1_4 32 Regulatory Assets and Liabilities  7 06- Exhibit D_NIM Summary 2" xfId="5561"/>
    <cellStyle name="_VC 6.15.06 update on 06GRC power costs.xls Chart 1_4 32 Regulatory Assets and Liabilities  7 06- Exhibit D_NIM Summary_DEM-WP(C) ENERG10C--ctn Mid-C_042010 2010GRC" xfId="9978"/>
    <cellStyle name="_VC 6.15.06 update on 06GRC power costs.xls Chart 1_ACCOUNTS" xfId="9979"/>
    <cellStyle name="_VC 6.15.06 update on 06GRC power costs.xls Chart 1_AURORA Total New" xfId="5562"/>
    <cellStyle name="_VC 6.15.06 update on 06GRC power costs.xls Chart 1_AURORA Total New 2" xfId="5563"/>
    <cellStyle name="_VC 6.15.06 update on 06GRC power costs.xls Chart 1_Book2" xfId="1121"/>
    <cellStyle name="_VC 6.15.06 update on 06GRC power costs.xls Chart 1_Book2 2" xfId="5564"/>
    <cellStyle name="_VC 6.15.06 update on 06GRC power costs.xls Chart 1_Book2 2 2" xfId="5565"/>
    <cellStyle name="_VC 6.15.06 update on 06GRC power costs.xls Chart 1_Book2 3" xfId="5566"/>
    <cellStyle name="_VC 6.15.06 update on 06GRC power costs.xls Chart 1_Book2 4" xfId="9980"/>
    <cellStyle name="_VC 6.15.06 update on 06GRC power costs.xls Chart 1_Book2_Adj Bench DR 3 for Initial Briefs (Electric)" xfId="1122"/>
    <cellStyle name="_VC 6.15.06 update on 06GRC power costs.xls Chart 1_Book2_Adj Bench DR 3 for Initial Briefs (Electric) 2" xfId="5567"/>
    <cellStyle name="_VC 6.15.06 update on 06GRC power costs.xls Chart 1_Book2_Adj Bench DR 3 for Initial Briefs (Electric) 2 2" xfId="5568"/>
    <cellStyle name="_VC 6.15.06 update on 06GRC power costs.xls Chart 1_Book2_Adj Bench DR 3 for Initial Briefs (Electric) 3" xfId="5569"/>
    <cellStyle name="_VC 6.15.06 update on 06GRC power costs.xls Chart 1_Book2_Adj Bench DR 3 for Initial Briefs (Electric) 4" xfId="9981"/>
    <cellStyle name="_VC 6.15.06 update on 06GRC power costs.xls Chart 1_Book2_Adj Bench DR 3 for Initial Briefs (Electric)_DEM-WP(C) ENERG10C--ctn Mid-C_042010 2010GRC" xfId="9982"/>
    <cellStyle name="_VC 6.15.06 update on 06GRC power costs.xls Chart 1_Book2_DEM-WP(C) ENERG10C--ctn Mid-C_042010 2010GRC" xfId="9983"/>
    <cellStyle name="_VC 6.15.06 update on 06GRC power costs.xls Chart 1_Book2_Electric Rev Req Model (2009 GRC) Rebuttal" xfId="1123"/>
    <cellStyle name="_VC 6.15.06 update on 06GRC power costs.xls Chart 1_Book2_Electric Rev Req Model (2009 GRC) Rebuttal 2" xfId="5570"/>
    <cellStyle name="_VC 6.15.06 update on 06GRC power costs.xls Chart 1_Book2_Electric Rev Req Model (2009 GRC) Rebuttal 2 2" xfId="5571"/>
    <cellStyle name="_VC 6.15.06 update on 06GRC power costs.xls Chart 1_Book2_Electric Rev Req Model (2009 GRC) Rebuttal 3" xfId="5572"/>
    <cellStyle name="_VC 6.15.06 update on 06GRC power costs.xls Chart 1_Book2_Electric Rev Req Model (2009 GRC) Rebuttal 4" xfId="9984"/>
    <cellStyle name="_VC 6.15.06 update on 06GRC power costs.xls Chart 1_Book2_Electric Rev Req Model (2009 GRC) Rebuttal REmoval of New  WH Solar AdjustMI" xfId="1124"/>
    <cellStyle name="_VC 6.15.06 update on 06GRC power costs.xls Chart 1_Book2_Electric Rev Req Model (2009 GRC) Rebuttal REmoval of New  WH Solar AdjustMI 2" xfId="5573"/>
    <cellStyle name="_VC 6.15.06 update on 06GRC power costs.xls Chart 1_Book2_Electric Rev Req Model (2009 GRC) Rebuttal REmoval of New  WH Solar AdjustMI 2 2" xfId="5574"/>
    <cellStyle name="_VC 6.15.06 update on 06GRC power costs.xls Chart 1_Book2_Electric Rev Req Model (2009 GRC) Rebuttal REmoval of New  WH Solar AdjustMI 3" xfId="5575"/>
    <cellStyle name="_VC 6.15.06 update on 06GRC power costs.xls Chart 1_Book2_Electric Rev Req Model (2009 GRC) Rebuttal REmoval of New  WH Solar AdjustMI 4" xfId="9985"/>
    <cellStyle name="_VC 6.15.06 update on 06GRC power costs.xls Chart 1_Book2_Electric Rev Req Model (2009 GRC) Rebuttal REmoval of New  WH Solar AdjustMI_DEM-WP(C) ENERG10C--ctn Mid-C_042010 2010GRC" xfId="9986"/>
    <cellStyle name="_VC 6.15.06 update on 06GRC power costs.xls Chart 1_Book2_Electric Rev Req Model (2009 GRC) Revised 01-18-2010" xfId="1125"/>
    <cellStyle name="_VC 6.15.06 update on 06GRC power costs.xls Chart 1_Book2_Electric Rev Req Model (2009 GRC) Revised 01-18-2010 2" xfId="5576"/>
    <cellStyle name="_VC 6.15.06 update on 06GRC power costs.xls Chart 1_Book2_Electric Rev Req Model (2009 GRC) Revised 01-18-2010 2 2" xfId="5577"/>
    <cellStyle name="_VC 6.15.06 update on 06GRC power costs.xls Chart 1_Book2_Electric Rev Req Model (2009 GRC) Revised 01-18-2010 3" xfId="5578"/>
    <cellStyle name="_VC 6.15.06 update on 06GRC power costs.xls Chart 1_Book2_Electric Rev Req Model (2009 GRC) Revised 01-18-2010 4" xfId="9987"/>
    <cellStyle name="_VC 6.15.06 update on 06GRC power costs.xls Chart 1_Book2_Electric Rev Req Model (2009 GRC) Revised 01-18-2010_DEM-WP(C) ENERG10C--ctn Mid-C_042010 2010GRC" xfId="9988"/>
    <cellStyle name="_VC 6.15.06 update on 06GRC power costs.xls Chart 1_Book2_Final Order Electric EXHIBIT A-1" xfId="1126"/>
    <cellStyle name="_VC 6.15.06 update on 06GRC power costs.xls Chart 1_Book2_Final Order Electric EXHIBIT A-1 2" xfId="5579"/>
    <cellStyle name="_VC 6.15.06 update on 06GRC power costs.xls Chart 1_Book2_Final Order Electric EXHIBIT A-1 2 2" xfId="5580"/>
    <cellStyle name="_VC 6.15.06 update on 06GRC power costs.xls Chart 1_Book2_Final Order Electric EXHIBIT A-1 3" xfId="5581"/>
    <cellStyle name="_VC 6.15.06 update on 06GRC power costs.xls Chart 1_Book2_Final Order Electric EXHIBIT A-1 4" xfId="9989"/>
    <cellStyle name="_VC 6.15.06 update on 06GRC power costs.xls Chart 1_Book4" xfId="1127"/>
    <cellStyle name="_VC 6.15.06 update on 06GRC power costs.xls Chart 1_Book4 2" xfId="5582"/>
    <cellStyle name="_VC 6.15.06 update on 06GRC power costs.xls Chart 1_Book4 2 2" xfId="5583"/>
    <cellStyle name="_VC 6.15.06 update on 06GRC power costs.xls Chart 1_Book4 3" xfId="5584"/>
    <cellStyle name="_VC 6.15.06 update on 06GRC power costs.xls Chart 1_Book4 4" xfId="9990"/>
    <cellStyle name="_VC 6.15.06 update on 06GRC power costs.xls Chart 1_Book4_DEM-WP(C) ENERG10C--ctn Mid-C_042010 2010GRC" xfId="9991"/>
    <cellStyle name="_VC 6.15.06 update on 06GRC power costs.xls Chart 1_Book9" xfId="1128"/>
    <cellStyle name="_VC 6.15.06 update on 06GRC power costs.xls Chart 1_Book9 2" xfId="5585"/>
    <cellStyle name="_VC 6.15.06 update on 06GRC power costs.xls Chart 1_Book9 2 2" xfId="5586"/>
    <cellStyle name="_VC 6.15.06 update on 06GRC power costs.xls Chart 1_Book9 3" xfId="5587"/>
    <cellStyle name="_VC 6.15.06 update on 06GRC power costs.xls Chart 1_Book9 4" xfId="9992"/>
    <cellStyle name="_VC 6.15.06 update on 06GRC power costs.xls Chart 1_Book9_DEM-WP(C) ENERG10C--ctn Mid-C_042010 2010GRC" xfId="9993"/>
    <cellStyle name="_VC 6.15.06 update on 06GRC power costs.xls Chart 1_Chelan PUD Power Costs (8-10)" xfId="9994"/>
    <cellStyle name="_VC 6.15.06 update on 06GRC power costs.xls Chart 1_DEM-WP(C) Chelan Power Costs" xfId="9995"/>
    <cellStyle name="_VC 6.15.06 update on 06GRC power costs.xls Chart 1_DEM-WP(C) ENERG10C--ctn Mid-C_042010 2010GRC" xfId="9996"/>
    <cellStyle name="_VC 6.15.06 update on 06GRC power costs.xls Chart 1_DEM-WP(C) Gas Transport 2010GRC" xfId="9997"/>
    <cellStyle name="_VC 6.15.06 update on 06GRC power costs.xls Chart 1_Gas Rev Req Model (2010 GRC)" xfId="9998"/>
    <cellStyle name="_VC 6.15.06 update on 06GRC power costs.xls Chart 1_INPUTS" xfId="5588"/>
    <cellStyle name="_VC 6.15.06 update on 06GRC power costs.xls Chart 1_INPUTS 2" xfId="5589"/>
    <cellStyle name="_VC 6.15.06 update on 06GRC power costs.xls Chart 1_INPUTS 2 2" xfId="5590"/>
    <cellStyle name="_VC 6.15.06 update on 06GRC power costs.xls Chart 1_INPUTS 3" xfId="5591"/>
    <cellStyle name="_VC 6.15.06 update on 06GRC power costs.xls Chart 1_NIM Summary" xfId="5592"/>
    <cellStyle name="_VC 6.15.06 update on 06GRC power costs.xls Chart 1_NIM Summary 09GRC" xfId="5593"/>
    <cellStyle name="_VC 6.15.06 update on 06GRC power costs.xls Chart 1_NIM Summary 09GRC 2" xfId="5594"/>
    <cellStyle name="_VC 6.15.06 update on 06GRC power costs.xls Chart 1_NIM Summary 09GRC_DEM-WP(C) ENERG10C--ctn Mid-C_042010 2010GRC" xfId="9999"/>
    <cellStyle name="_VC 6.15.06 update on 06GRC power costs.xls Chart 1_NIM Summary 2" xfId="5595"/>
    <cellStyle name="_VC 6.15.06 update on 06GRC power costs.xls Chart 1_NIM Summary 3" xfId="5596"/>
    <cellStyle name="_VC 6.15.06 update on 06GRC power costs.xls Chart 1_NIM Summary 4" xfId="5597"/>
    <cellStyle name="_VC 6.15.06 update on 06GRC power costs.xls Chart 1_NIM Summary 5" xfId="5598"/>
    <cellStyle name="_VC 6.15.06 update on 06GRC power costs.xls Chart 1_NIM Summary 6" xfId="5599"/>
    <cellStyle name="_VC 6.15.06 update on 06GRC power costs.xls Chart 1_NIM Summary 7" xfId="5600"/>
    <cellStyle name="_VC 6.15.06 update on 06GRC power costs.xls Chart 1_NIM Summary 8" xfId="5601"/>
    <cellStyle name="_VC 6.15.06 update on 06GRC power costs.xls Chart 1_NIM Summary 9" xfId="5602"/>
    <cellStyle name="_VC 6.15.06 update on 06GRC power costs.xls Chart 1_NIM Summary_DEM-WP(C) ENERG10C--ctn Mid-C_042010 2010GRC" xfId="10000"/>
    <cellStyle name="_VC 6.15.06 update on 06GRC power costs.xls Chart 1_PCA 10 -  Exhibit D from A Kellogg Jan 2011" xfId="10001"/>
    <cellStyle name="_VC 6.15.06 update on 06GRC power costs.xls Chart 1_PCA 10 -  Exhibit D from A Kellogg July 2011" xfId="10002"/>
    <cellStyle name="_VC 6.15.06 update on 06GRC power costs.xls Chart 1_PCA 10 -  Exhibit D from S Free Rcv'd 12-11" xfId="10003"/>
    <cellStyle name="_VC 6.15.06 update on 06GRC power costs.xls Chart 1_PCA 9 -  Exhibit D April 2010" xfId="10004"/>
    <cellStyle name="_VC 6.15.06 update on 06GRC power costs.xls Chart 1_PCA 9 -  Exhibit D April 2010 (3)" xfId="5603"/>
    <cellStyle name="_VC 6.15.06 update on 06GRC power costs.xls Chart 1_PCA 9 -  Exhibit D April 2010 (3) 2" xfId="5604"/>
    <cellStyle name="_VC 6.15.06 update on 06GRC power costs.xls Chart 1_PCA 9 -  Exhibit D April 2010 (3)_DEM-WP(C) ENERG10C--ctn Mid-C_042010 2010GRC" xfId="10005"/>
    <cellStyle name="_VC 6.15.06 update on 06GRC power costs.xls Chart 1_PCA 9 -  Exhibit D April 2010 2" xfId="10006"/>
    <cellStyle name="_VC 6.15.06 update on 06GRC power costs.xls Chart 1_PCA 9 -  Exhibit D April 2010 3" xfId="10007"/>
    <cellStyle name="_VC 6.15.06 update on 06GRC power costs.xls Chart 1_PCA 9 -  Exhibit D Nov 2010" xfId="10008"/>
    <cellStyle name="_VC 6.15.06 update on 06GRC power costs.xls Chart 1_PCA 9 -  Exhibit D Nov 2010 2" xfId="10009"/>
    <cellStyle name="_VC 6.15.06 update on 06GRC power costs.xls Chart 1_PCA 9 - Exhibit D at August 2010" xfId="10010"/>
    <cellStyle name="_VC 6.15.06 update on 06GRC power costs.xls Chart 1_PCA 9 - Exhibit D at August 2010 2" xfId="10011"/>
    <cellStyle name="_VC 6.15.06 update on 06GRC power costs.xls Chart 1_PCA 9 - Exhibit D June 2010 GRC" xfId="10012"/>
    <cellStyle name="_VC 6.15.06 update on 06GRC power costs.xls Chart 1_PCA 9 - Exhibit D June 2010 GRC 2" xfId="10013"/>
    <cellStyle name="_VC 6.15.06 update on 06GRC power costs.xls Chart 1_Power Costs - Comparison bx Rbtl-Staff-Jt-PC" xfId="1129"/>
    <cellStyle name="_VC 6.15.06 update on 06GRC power costs.xls Chart 1_Power Costs - Comparison bx Rbtl-Staff-Jt-PC 2" xfId="5605"/>
    <cellStyle name="_VC 6.15.06 update on 06GRC power costs.xls Chart 1_Power Costs - Comparison bx Rbtl-Staff-Jt-PC 2 2" xfId="5606"/>
    <cellStyle name="_VC 6.15.06 update on 06GRC power costs.xls Chart 1_Power Costs - Comparison bx Rbtl-Staff-Jt-PC 3" xfId="5607"/>
    <cellStyle name="_VC 6.15.06 update on 06GRC power costs.xls Chart 1_Power Costs - Comparison bx Rbtl-Staff-Jt-PC 4" xfId="10014"/>
    <cellStyle name="_VC 6.15.06 update on 06GRC power costs.xls Chart 1_Power Costs - Comparison bx Rbtl-Staff-Jt-PC_Adj Bench DR 3 for Initial Briefs (Electric)" xfId="1130"/>
    <cellStyle name="_VC 6.15.06 update on 06GRC power costs.xls Chart 1_Power Costs - Comparison bx Rbtl-Staff-Jt-PC_Adj Bench DR 3 for Initial Briefs (Electric) 2" xfId="5608"/>
    <cellStyle name="_VC 6.15.06 update on 06GRC power costs.xls Chart 1_Power Costs - Comparison bx Rbtl-Staff-Jt-PC_Adj Bench DR 3 for Initial Briefs (Electric) 2 2" xfId="5609"/>
    <cellStyle name="_VC 6.15.06 update on 06GRC power costs.xls Chart 1_Power Costs - Comparison bx Rbtl-Staff-Jt-PC_Adj Bench DR 3 for Initial Briefs (Electric) 3" xfId="5610"/>
    <cellStyle name="_VC 6.15.06 update on 06GRC power costs.xls Chart 1_Power Costs - Comparison bx Rbtl-Staff-Jt-PC_Adj Bench DR 3 for Initial Briefs (Electric) 4" xfId="10015"/>
    <cellStyle name="_VC 6.15.06 update on 06GRC power costs.xls Chart 1_Power Costs - Comparison bx Rbtl-Staff-Jt-PC_Adj Bench DR 3 for Initial Briefs (Electric)_DEM-WP(C) ENERG10C--ctn Mid-C_042010 2010GRC" xfId="10016"/>
    <cellStyle name="_VC 6.15.06 update on 06GRC power costs.xls Chart 1_Power Costs - Comparison bx Rbtl-Staff-Jt-PC_DEM-WP(C) ENERG10C--ctn Mid-C_042010 2010GRC" xfId="10017"/>
    <cellStyle name="_VC 6.15.06 update on 06GRC power costs.xls Chart 1_Power Costs - Comparison bx Rbtl-Staff-Jt-PC_Electric Rev Req Model (2009 GRC) Rebuttal" xfId="1131"/>
    <cellStyle name="_VC 6.15.06 update on 06GRC power costs.xls Chart 1_Power Costs - Comparison bx Rbtl-Staff-Jt-PC_Electric Rev Req Model (2009 GRC) Rebuttal 2" xfId="5611"/>
    <cellStyle name="_VC 6.15.06 update on 06GRC power costs.xls Chart 1_Power Costs - Comparison bx Rbtl-Staff-Jt-PC_Electric Rev Req Model (2009 GRC) Rebuttal 2 2" xfId="5612"/>
    <cellStyle name="_VC 6.15.06 update on 06GRC power costs.xls Chart 1_Power Costs - Comparison bx Rbtl-Staff-Jt-PC_Electric Rev Req Model (2009 GRC) Rebuttal 3" xfId="5613"/>
    <cellStyle name="_VC 6.15.06 update on 06GRC power costs.xls Chart 1_Power Costs - Comparison bx Rbtl-Staff-Jt-PC_Electric Rev Req Model (2009 GRC) Rebuttal 4" xfId="10018"/>
    <cellStyle name="_VC 6.15.06 update on 06GRC power costs.xls Chart 1_Power Costs - Comparison bx Rbtl-Staff-Jt-PC_Electric Rev Req Model (2009 GRC) Rebuttal REmoval of New  WH Solar AdjustMI" xfId="1132"/>
    <cellStyle name="_VC 6.15.06 update on 06GRC power costs.xls Chart 1_Power Costs - Comparison bx Rbtl-Staff-Jt-PC_Electric Rev Req Model (2009 GRC) Rebuttal REmoval of New  WH Solar AdjustMI 2" xfId="5614"/>
    <cellStyle name="_VC 6.15.06 update on 06GRC power costs.xls Chart 1_Power Costs - Comparison bx Rbtl-Staff-Jt-PC_Electric Rev Req Model (2009 GRC) Rebuttal REmoval of New  WH Solar AdjustMI 2 2" xfId="5615"/>
    <cellStyle name="_VC 6.15.06 update on 06GRC power costs.xls Chart 1_Power Costs - Comparison bx Rbtl-Staff-Jt-PC_Electric Rev Req Model (2009 GRC) Rebuttal REmoval of New  WH Solar AdjustMI 3" xfId="5616"/>
    <cellStyle name="_VC 6.15.06 update on 06GRC power costs.xls Chart 1_Power Costs - Comparison bx Rbtl-Staff-Jt-PC_Electric Rev Req Model (2009 GRC) Rebuttal REmoval of New  WH Solar AdjustMI 4" xfId="10019"/>
    <cellStyle name="_VC 6.15.06 update on 06GRC power costs.xls Chart 1_Power Costs - Comparison bx Rbtl-Staff-Jt-PC_Electric Rev Req Model (2009 GRC) Rebuttal REmoval of New  WH Solar AdjustMI_DEM-WP(C) ENERG10C--ctn Mid-C_042010 2010GRC" xfId="10020"/>
    <cellStyle name="_VC 6.15.06 update on 06GRC power costs.xls Chart 1_Power Costs - Comparison bx Rbtl-Staff-Jt-PC_Electric Rev Req Model (2009 GRC) Revised 01-18-2010" xfId="1133"/>
    <cellStyle name="_VC 6.15.06 update on 06GRC power costs.xls Chart 1_Power Costs - Comparison bx Rbtl-Staff-Jt-PC_Electric Rev Req Model (2009 GRC) Revised 01-18-2010 2" xfId="5617"/>
    <cellStyle name="_VC 6.15.06 update on 06GRC power costs.xls Chart 1_Power Costs - Comparison bx Rbtl-Staff-Jt-PC_Electric Rev Req Model (2009 GRC) Revised 01-18-2010 2 2" xfId="5618"/>
    <cellStyle name="_VC 6.15.06 update on 06GRC power costs.xls Chart 1_Power Costs - Comparison bx Rbtl-Staff-Jt-PC_Electric Rev Req Model (2009 GRC) Revised 01-18-2010 3" xfId="5619"/>
    <cellStyle name="_VC 6.15.06 update on 06GRC power costs.xls Chart 1_Power Costs - Comparison bx Rbtl-Staff-Jt-PC_Electric Rev Req Model (2009 GRC) Revised 01-18-2010 4" xfId="10021"/>
    <cellStyle name="_VC 6.15.06 update on 06GRC power costs.xls Chart 1_Power Costs - Comparison bx Rbtl-Staff-Jt-PC_Electric Rev Req Model (2009 GRC) Revised 01-18-2010_DEM-WP(C) ENERG10C--ctn Mid-C_042010 2010GRC" xfId="10022"/>
    <cellStyle name="_VC 6.15.06 update on 06GRC power costs.xls Chart 1_Power Costs - Comparison bx Rbtl-Staff-Jt-PC_Final Order Electric EXHIBIT A-1" xfId="1134"/>
    <cellStyle name="_VC 6.15.06 update on 06GRC power costs.xls Chart 1_Power Costs - Comparison bx Rbtl-Staff-Jt-PC_Final Order Electric EXHIBIT A-1 2" xfId="5620"/>
    <cellStyle name="_VC 6.15.06 update on 06GRC power costs.xls Chart 1_Power Costs - Comparison bx Rbtl-Staff-Jt-PC_Final Order Electric EXHIBIT A-1 2 2" xfId="5621"/>
    <cellStyle name="_VC 6.15.06 update on 06GRC power costs.xls Chart 1_Power Costs - Comparison bx Rbtl-Staff-Jt-PC_Final Order Electric EXHIBIT A-1 3" xfId="5622"/>
    <cellStyle name="_VC 6.15.06 update on 06GRC power costs.xls Chart 1_Power Costs - Comparison bx Rbtl-Staff-Jt-PC_Final Order Electric EXHIBIT A-1 4" xfId="10023"/>
    <cellStyle name="_VC 6.15.06 update on 06GRC power costs.xls Chart 1_Production Adj 4.37" xfId="5623"/>
    <cellStyle name="_VC 6.15.06 update on 06GRC power costs.xls Chart 1_Production Adj 4.37 2" xfId="5624"/>
    <cellStyle name="_VC 6.15.06 update on 06GRC power costs.xls Chart 1_Production Adj 4.37 2 2" xfId="5625"/>
    <cellStyle name="_VC 6.15.06 update on 06GRC power costs.xls Chart 1_Production Adj 4.37 3" xfId="5626"/>
    <cellStyle name="_VC 6.15.06 update on 06GRC power costs.xls Chart 1_Purchased Power Adj 4.03" xfId="5627"/>
    <cellStyle name="_VC 6.15.06 update on 06GRC power costs.xls Chart 1_Purchased Power Adj 4.03 2" xfId="5628"/>
    <cellStyle name="_VC 6.15.06 update on 06GRC power costs.xls Chart 1_Purchased Power Adj 4.03 2 2" xfId="5629"/>
    <cellStyle name="_VC 6.15.06 update on 06GRC power costs.xls Chart 1_Purchased Power Adj 4.03 3" xfId="5630"/>
    <cellStyle name="_VC 6.15.06 update on 06GRC power costs.xls Chart 1_Rebuttal Power Costs" xfId="1135"/>
    <cellStyle name="_VC 6.15.06 update on 06GRC power costs.xls Chart 1_Rebuttal Power Costs 2" xfId="5631"/>
    <cellStyle name="_VC 6.15.06 update on 06GRC power costs.xls Chart 1_Rebuttal Power Costs 2 2" xfId="5632"/>
    <cellStyle name="_VC 6.15.06 update on 06GRC power costs.xls Chart 1_Rebuttal Power Costs 3" xfId="5633"/>
    <cellStyle name="_VC 6.15.06 update on 06GRC power costs.xls Chart 1_Rebuttal Power Costs 4" xfId="10024"/>
    <cellStyle name="_VC 6.15.06 update on 06GRC power costs.xls Chart 1_Rebuttal Power Costs_Adj Bench DR 3 for Initial Briefs (Electric)" xfId="1136"/>
    <cellStyle name="_VC 6.15.06 update on 06GRC power costs.xls Chart 1_Rebuttal Power Costs_Adj Bench DR 3 for Initial Briefs (Electric) 2" xfId="5634"/>
    <cellStyle name="_VC 6.15.06 update on 06GRC power costs.xls Chart 1_Rebuttal Power Costs_Adj Bench DR 3 for Initial Briefs (Electric) 2 2" xfId="5635"/>
    <cellStyle name="_VC 6.15.06 update on 06GRC power costs.xls Chart 1_Rebuttal Power Costs_Adj Bench DR 3 for Initial Briefs (Electric) 3" xfId="5636"/>
    <cellStyle name="_VC 6.15.06 update on 06GRC power costs.xls Chart 1_Rebuttal Power Costs_Adj Bench DR 3 for Initial Briefs (Electric) 4" xfId="10025"/>
    <cellStyle name="_VC 6.15.06 update on 06GRC power costs.xls Chart 1_Rebuttal Power Costs_Adj Bench DR 3 for Initial Briefs (Electric)_DEM-WP(C) ENERG10C--ctn Mid-C_042010 2010GRC" xfId="10026"/>
    <cellStyle name="_VC 6.15.06 update on 06GRC power costs.xls Chart 1_Rebuttal Power Costs_DEM-WP(C) ENERG10C--ctn Mid-C_042010 2010GRC" xfId="10027"/>
    <cellStyle name="_VC 6.15.06 update on 06GRC power costs.xls Chart 1_Rebuttal Power Costs_Electric Rev Req Model (2009 GRC) Rebuttal" xfId="1137"/>
    <cellStyle name="_VC 6.15.06 update on 06GRC power costs.xls Chart 1_Rebuttal Power Costs_Electric Rev Req Model (2009 GRC) Rebuttal 2" xfId="5637"/>
    <cellStyle name="_VC 6.15.06 update on 06GRC power costs.xls Chart 1_Rebuttal Power Costs_Electric Rev Req Model (2009 GRC) Rebuttal 2 2" xfId="5638"/>
    <cellStyle name="_VC 6.15.06 update on 06GRC power costs.xls Chart 1_Rebuttal Power Costs_Electric Rev Req Model (2009 GRC) Rebuttal 3" xfId="5639"/>
    <cellStyle name="_VC 6.15.06 update on 06GRC power costs.xls Chart 1_Rebuttal Power Costs_Electric Rev Req Model (2009 GRC) Rebuttal 4" xfId="10028"/>
    <cellStyle name="_VC 6.15.06 update on 06GRC power costs.xls Chart 1_Rebuttal Power Costs_Electric Rev Req Model (2009 GRC) Rebuttal REmoval of New  WH Solar AdjustMI" xfId="1138"/>
    <cellStyle name="_VC 6.15.06 update on 06GRC power costs.xls Chart 1_Rebuttal Power Costs_Electric Rev Req Model (2009 GRC) Rebuttal REmoval of New  WH Solar AdjustMI 2" xfId="5640"/>
    <cellStyle name="_VC 6.15.06 update on 06GRC power costs.xls Chart 1_Rebuttal Power Costs_Electric Rev Req Model (2009 GRC) Rebuttal REmoval of New  WH Solar AdjustMI 2 2" xfId="5641"/>
    <cellStyle name="_VC 6.15.06 update on 06GRC power costs.xls Chart 1_Rebuttal Power Costs_Electric Rev Req Model (2009 GRC) Rebuttal REmoval of New  WH Solar AdjustMI 3" xfId="5642"/>
    <cellStyle name="_VC 6.15.06 update on 06GRC power costs.xls Chart 1_Rebuttal Power Costs_Electric Rev Req Model (2009 GRC) Rebuttal REmoval of New  WH Solar AdjustMI 4" xfId="10029"/>
    <cellStyle name="_VC 6.15.06 update on 06GRC power costs.xls Chart 1_Rebuttal Power Costs_Electric Rev Req Model (2009 GRC) Rebuttal REmoval of New  WH Solar AdjustMI_DEM-WP(C) ENERG10C--ctn Mid-C_042010 2010GRC" xfId="10030"/>
    <cellStyle name="_VC 6.15.06 update on 06GRC power costs.xls Chart 1_Rebuttal Power Costs_Electric Rev Req Model (2009 GRC) Revised 01-18-2010" xfId="1139"/>
    <cellStyle name="_VC 6.15.06 update on 06GRC power costs.xls Chart 1_Rebuttal Power Costs_Electric Rev Req Model (2009 GRC) Revised 01-18-2010 2" xfId="5643"/>
    <cellStyle name="_VC 6.15.06 update on 06GRC power costs.xls Chart 1_Rebuttal Power Costs_Electric Rev Req Model (2009 GRC) Revised 01-18-2010 2 2" xfId="5644"/>
    <cellStyle name="_VC 6.15.06 update on 06GRC power costs.xls Chart 1_Rebuttal Power Costs_Electric Rev Req Model (2009 GRC) Revised 01-18-2010 3" xfId="5645"/>
    <cellStyle name="_VC 6.15.06 update on 06GRC power costs.xls Chart 1_Rebuttal Power Costs_Electric Rev Req Model (2009 GRC) Revised 01-18-2010 4" xfId="10031"/>
    <cellStyle name="_VC 6.15.06 update on 06GRC power costs.xls Chart 1_Rebuttal Power Costs_Electric Rev Req Model (2009 GRC) Revised 01-18-2010_DEM-WP(C) ENERG10C--ctn Mid-C_042010 2010GRC" xfId="10032"/>
    <cellStyle name="_VC 6.15.06 update on 06GRC power costs.xls Chart 1_Rebuttal Power Costs_Final Order Electric EXHIBIT A-1" xfId="1140"/>
    <cellStyle name="_VC 6.15.06 update on 06GRC power costs.xls Chart 1_Rebuttal Power Costs_Final Order Electric EXHIBIT A-1 2" xfId="5646"/>
    <cellStyle name="_VC 6.15.06 update on 06GRC power costs.xls Chart 1_Rebuttal Power Costs_Final Order Electric EXHIBIT A-1 2 2" xfId="5647"/>
    <cellStyle name="_VC 6.15.06 update on 06GRC power costs.xls Chart 1_Rebuttal Power Costs_Final Order Electric EXHIBIT A-1 3" xfId="5648"/>
    <cellStyle name="_VC 6.15.06 update on 06GRC power costs.xls Chart 1_Rebuttal Power Costs_Final Order Electric EXHIBIT A-1 4" xfId="10033"/>
    <cellStyle name="_VC 6.15.06 update on 06GRC power costs.xls Chart 1_ROR &amp; CONV FACTOR" xfId="5649"/>
    <cellStyle name="_VC 6.15.06 update on 06GRC power costs.xls Chart 1_ROR &amp; CONV FACTOR 2" xfId="5650"/>
    <cellStyle name="_VC 6.15.06 update on 06GRC power costs.xls Chart 1_ROR &amp; CONV FACTOR 2 2" xfId="5651"/>
    <cellStyle name="_VC 6.15.06 update on 06GRC power costs.xls Chart 1_ROR &amp; CONV FACTOR 3" xfId="5652"/>
    <cellStyle name="_VC 6.15.06 update on 06GRC power costs.xls Chart 1_ROR 5.02" xfId="5653"/>
    <cellStyle name="_VC 6.15.06 update on 06GRC power costs.xls Chart 1_ROR 5.02 2" xfId="5654"/>
    <cellStyle name="_VC 6.15.06 update on 06GRC power costs.xls Chart 1_ROR 5.02 2 2" xfId="5655"/>
    <cellStyle name="_VC 6.15.06 update on 06GRC power costs.xls Chart 1_ROR 5.02 3" xfId="5656"/>
    <cellStyle name="_VC 6.15.06 update on 06GRC power costs.xls Chart 1_Wind Integration 10GRC" xfId="5657"/>
    <cellStyle name="_VC 6.15.06 update on 06GRC power costs.xls Chart 1_Wind Integration 10GRC 2" xfId="5658"/>
    <cellStyle name="_VC 6.15.06 update on 06GRC power costs.xls Chart 1_Wind Integration 10GRC_DEM-WP(C) ENERG10C--ctn Mid-C_042010 2010GRC" xfId="10034"/>
    <cellStyle name="_VC 6.15.06 update on 06GRC power costs.xls Chart 2" xfId="42"/>
    <cellStyle name="_VC 6.15.06 update on 06GRC power costs.xls Chart 2 2" xfId="1141"/>
    <cellStyle name="_VC 6.15.06 update on 06GRC power costs.xls Chart 2 2 2" xfId="5659"/>
    <cellStyle name="_VC 6.15.06 update on 06GRC power costs.xls Chart 2 2 2 2" xfId="5660"/>
    <cellStyle name="_VC 6.15.06 update on 06GRC power costs.xls Chart 2 2 3" xfId="5661"/>
    <cellStyle name="_VC 6.15.06 update on 06GRC power costs.xls Chart 2 3" xfId="5662"/>
    <cellStyle name="_VC 6.15.06 update on 06GRC power costs.xls Chart 2 3 2" xfId="5663"/>
    <cellStyle name="_VC 6.15.06 update on 06GRC power costs.xls Chart 2 3 2 2" xfId="5664"/>
    <cellStyle name="_VC 6.15.06 update on 06GRC power costs.xls Chart 2 3 3" xfId="5665"/>
    <cellStyle name="_VC 6.15.06 update on 06GRC power costs.xls Chart 2 3 3 2" xfId="5666"/>
    <cellStyle name="_VC 6.15.06 update on 06GRC power costs.xls Chart 2 3 4" xfId="5667"/>
    <cellStyle name="_VC 6.15.06 update on 06GRC power costs.xls Chart 2 3 4 2" xfId="5668"/>
    <cellStyle name="_VC 6.15.06 update on 06GRC power costs.xls Chart 2 4" xfId="5669"/>
    <cellStyle name="_VC 6.15.06 update on 06GRC power costs.xls Chart 2 4 2" xfId="5670"/>
    <cellStyle name="_VC 6.15.06 update on 06GRC power costs.xls Chart 2 5" xfId="5671"/>
    <cellStyle name="_VC 6.15.06 update on 06GRC power costs.xls Chart 2 6" xfId="10035"/>
    <cellStyle name="_VC 6.15.06 update on 06GRC power costs.xls Chart 2 6 2" xfId="10036"/>
    <cellStyle name="_VC 6.15.06 update on 06GRC power costs.xls Chart 2 7" xfId="10037"/>
    <cellStyle name="_VC 6.15.06 update on 06GRC power costs.xls Chart 2 7 2" xfId="10038"/>
    <cellStyle name="_VC 6.15.06 update on 06GRC power costs.xls Chart 2_04 07E Wild Horse Wind Expansion (C) (2)" xfId="1142"/>
    <cellStyle name="_VC 6.15.06 update on 06GRC power costs.xls Chart 2_04 07E Wild Horse Wind Expansion (C) (2) 2" xfId="5672"/>
    <cellStyle name="_VC 6.15.06 update on 06GRC power costs.xls Chart 2_04 07E Wild Horse Wind Expansion (C) (2) 2 2" xfId="5673"/>
    <cellStyle name="_VC 6.15.06 update on 06GRC power costs.xls Chart 2_04 07E Wild Horse Wind Expansion (C) (2) 3" xfId="5674"/>
    <cellStyle name="_VC 6.15.06 update on 06GRC power costs.xls Chart 2_04 07E Wild Horse Wind Expansion (C) (2) 4" xfId="10039"/>
    <cellStyle name="_VC 6.15.06 update on 06GRC power costs.xls Chart 2_04 07E Wild Horse Wind Expansion (C) (2)_Adj Bench DR 3 for Initial Briefs (Electric)" xfId="1143"/>
    <cellStyle name="_VC 6.15.06 update on 06GRC power costs.xls Chart 2_04 07E Wild Horse Wind Expansion (C) (2)_Adj Bench DR 3 for Initial Briefs (Electric) 2" xfId="5675"/>
    <cellStyle name="_VC 6.15.06 update on 06GRC power costs.xls Chart 2_04 07E Wild Horse Wind Expansion (C) (2)_Adj Bench DR 3 for Initial Briefs (Electric) 2 2" xfId="5676"/>
    <cellStyle name="_VC 6.15.06 update on 06GRC power costs.xls Chart 2_04 07E Wild Horse Wind Expansion (C) (2)_Adj Bench DR 3 for Initial Briefs (Electric) 3" xfId="5677"/>
    <cellStyle name="_VC 6.15.06 update on 06GRC power costs.xls Chart 2_04 07E Wild Horse Wind Expansion (C) (2)_Adj Bench DR 3 for Initial Briefs (Electric) 4" xfId="10040"/>
    <cellStyle name="_VC 6.15.06 update on 06GRC power costs.xls Chart 2_04 07E Wild Horse Wind Expansion (C) (2)_Adj Bench DR 3 for Initial Briefs (Electric)_DEM-WP(C) ENERG10C--ctn Mid-C_042010 2010GRC" xfId="10041"/>
    <cellStyle name="_VC 6.15.06 update on 06GRC power costs.xls Chart 2_04 07E Wild Horse Wind Expansion (C) (2)_Book1" xfId="10042"/>
    <cellStyle name="_VC 6.15.06 update on 06GRC power costs.xls Chart 2_04 07E Wild Horse Wind Expansion (C) (2)_DEM-WP(C) ENERG10C--ctn Mid-C_042010 2010GRC" xfId="10043"/>
    <cellStyle name="_VC 6.15.06 update on 06GRC power costs.xls Chart 2_04 07E Wild Horse Wind Expansion (C) (2)_Electric Rev Req Model (2009 GRC) " xfId="1144"/>
    <cellStyle name="_VC 6.15.06 update on 06GRC power costs.xls Chart 2_04 07E Wild Horse Wind Expansion (C) (2)_Electric Rev Req Model (2009 GRC)  2" xfId="5678"/>
    <cellStyle name="_VC 6.15.06 update on 06GRC power costs.xls Chart 2_04 07E Wild Horse Wind Expansion (C) (2)_Electric Rev Req Model (2009 GRC)  2 2" xfId="5679"/>
    <cellStyle name="_VC 6.15.06 update on 06GRC power costs.xls Chart 2_04 07E Wild Horse Wind Expansion (C) (2)_Electric Rev Req Model (2009 GRC)  3" xfId="5680"/>
    <cellStyle name="_VC 6.15.06 update on 06GRC power costs.xls Chart 2_04 07E Wild Horse Wind Expansion (C) (2)_Electric Rev Req Model (2009 GRC)  4" xfId="10044"/>
    <cellStyle name="_VC 6.15.06 update on 06GRC power costs.xls Chart 2_04 07E Wild Horse Wind Expansion (C) (2)_Electric Rev Req Model (2009 GRC) _DEM-WP(C) ENERG10C--ctn Mid-C_042010 2010GRC" xfId="10045"/>
    <cellStyle name="_VC 6.15.06 update on 06GRC power costs.xls Chart 2_04 07E Wild Horse Wind Expansion (C) (2)_Electric Rev Req Model (2009 GRC) Rebuttal" xfId="1145"/>
    <cellStyle name="_VC 6.15.06 update on 06GRC power costs.xls Chart 2_04 07E Wild Horse Wind Expansion (C) (2)_Electric Rev Req Model (2009 GRC) Rebuttal 2" xfId="5681"/>
    <cellStyle name="_VC 6.15.06 update on 06GRC power costs.xls Chart 2_04 07E Wild Horse Wind Expansion (C) (2)_Electric Rev Req Model (2009 GRC) Rebuttal 2 2" xfId="5682"/>
    <cellStyle name="_VC 6.15.06 update on 06GRC power costs.xls Chart 2_04 07E Wild Horse Wind Expansion (C) (2)_Electric Rev Req Model (2009 GRC) Rebuttal 3" xfId="5683"/>
    <cellStyle name="_VC 6.15.06 update on 06GRC power costs.xls Chart 2_04 07E Wild Horse Wind Expansion (C) (2)_Electric Rev Req Model (2009 GRC) Rebuttal 4" xfId="10046"/>
    <cellStyle name="_VC 6.15.06 update on 06GRC power costs.xls Chart 2_04 07E Wild Horse Wind Expansion (C) (2)_Electric Rev Req Model (2009 GRC) Rebuttal REmoval of New  WH Solar AdjustMI" xfId="1146"/>
    <cellStyle name="_VC 6.15.06 update on 06GRC power costs.xls Chart 2_04 07E Wild Horse Wind Expansion (C) (2)_Electric Rev Req Model (2009 GRC) Rebuttal REmoval of New  WH Solar AdjustMI 2" xfId="5684"/>
    <cellStyle name="_VC 6.15.06 update on 06GRC power costs.xls Chart 2_04 07E Wild Horse Wind Expansion (C) (2)_Electric Rev Req Model (2009 GRC) Rebuttal REmoval of New  WH Solar AdjustMI 2 2" xfId="5685"/>
    <cellStyle name="_VC 6.15.06 update on 06GRC power costs.xls Chart 2_04 07E Wild Horse Wind Expansion (C) (2)_Electric Rev Req Model (2009 GRC) Rebuttal REmoval of New  WH Solar AdjustMI 3" xfId="5686"/>
    <cellStyle name="_VC 6.15.06 update on 06GRC power costs.xls Chart 2_04 07E Wild Horse Wind Expansion (C) (2)_Electric Rev Req Model (2009 GRC) Rebuttal REmoval of New  WH Solar AdjustMI 4" xfId="10047"/>
    <cellStyle name="_VC 6.15.06 update on 06GRC power costs.xls Chart 2_04 07E Wild Horse Wind Expansion (C) (2)_Electric Rev Req Model (2009 GRC) Rebuttal REmoval of New  WH Solar AdjustMI_DEM-WP(C) ENERG10C--ctn Mid-C_042010 2010GRC" xfId="10048"/>
    <cellStyle name="_VC 6.15.06 update on 06GRC power costs.xls Chart 2_04 07E Wild Horse Wind Expansion (C) (2)_Electric Rev Req Model (2009 GRC) Revised 01-18-2010" xfId="1147"/>
    <cellStyle name="_VC 6.15.06 update on 06GRC power costs.xls Chart 2_04 07E Wild Horse Wind Expansion (C) (2)_Electric Rev Req Model (2009 GRC) Revised 01-18-2010 2" xfId="5687"/>
    <cellStyle name="_VC 6.15.06 update on 06GRC power costs.xls Chart 2_04 07E Wild Horse Wind Expansion (C) (2)_Electric Rev Req Model (2009 GRC) Revised 01-18-2010 2 2" xfId="5688"/>
    <cellStyle name="_VC 6.15.06 update on 06GRC power costs.xls Chart 2_04 07E Wild Horse Wind Expansion (C) (2)_Electric Rev Req Model (2009 GRC) Revised 01-18-2010 3" xfId="5689"/>
    <cellStyle name="_VC 6.15.06 update on 06GRC power costs.xls Chart 2_04 07E Wild Horse Wind Expansion (C) (2)_Electric Rev Req Model (2009 GRC) Revised 01-18-2010 4" xfId="10049"/>
    <cellStyle name="_VC 6.15.06 update on 06GRC power costs.xls Chart 2_04 07E Wild Horse Wind Expansion (C) (2)_Electric Rev Req Model (2009 GRC) Revised 01-18-2010_DEM-WP(C) ENERG10C--ctn Mid-C_042010 2010GRC" xfId="10050"/>
    <cellStyle name="_VC 6.15.06 update on 06GRC power costs.xls Chart 2_04 07E Wild Horse Wind Expansion (C) (2)_Electric Rev Req Model (2010 GRC)" xfId="10051"/>
    <cellStyle name="_VC 6.15.06 update on 06GRC power costs.xls Chart 2_04 07E Wild Horse Wind Expansion (C) (2)_Electric Rev Req Model (2010 GRC) SF" xfId="10052"/>
    <cellStyle name="_VC 6.15.06 update on 06GRC power costs.xls Chart 2_04 07E Wild Horse Wind Expansion (C) (2)_Final Order Electric EXHIBIT A-1" xfId="1148"/>
    <cellStyle name="_VC 6.15.06 update on 06GRC power costs.xls Chart 2_04 07E Wild Horse Wind Expansion (C) (2)_Final Order Electric EXHIBIT A-1 2" xfId="5690"/>
    <cellStyle name="_VC 6.15.06 update on 06GRC power costs.xls Chart 2_04 07E Wild Horse Wind Expansion (C) (2)_Final Order Electric EXHIBIT A-1 2 2" xfId="5691"/>
    <cellStyle name="_VC 6.15.06 update on 06GRC power costs.xls Chart 2_04 07E Wild Horse Wind Expansion (C) (2)_Final Order Electric EXHIBIT A-1 3" xfId="5692"/>
    <cellStyle name="_VC 6.15.06 update on 06GRC power costs.xls Chart 2_04 07E Wild Horse Wind Expansion (C) (2)_Final Order Electric EXHIBIT A-1 4" xfId="10053"/>
    <cellStyle name="_VC 6.15.06 update on 06GRC power costs.xls Chart 2_04 07E Wild Horse Wind Expansion (C) (2)_TENASKA REGULATORY ASSET" xfId="1149"/>
    <cellStyle name="_VC 6.15.06 update on 06GRC power costs.xls Chart 2_04 07E Wild Horse Wind Expansion (C) (2)_TENASKA REGULATORY ASSET 2" xfId="5693"/>
    <cellStyle name="_VC 6.15.06 update on 06GRC power costs.xls Chart 2_04 07E Wild Horse Wind Expansion (C) (2)_TENASKA REGULATORY ASSET 2 2" xfId="5694"/>
    <cellStyle name="_VC 6.15.06 update on 06GRC power costs.xls Chart 2_04 07E Wild Horse Wind Expansion (C) (2)_TENASKA REGULATORY ASSET 3" xfId="5695"/>
    <cellStyle name="_VC 6.15.06 update on 06GRC power costs.xls Chart 2_04 07E Wild Horse Wind Expansion (C) (2)_TENASKA REGULATORY ASSET 4" xfId="10054"/>
    <cellStyle name="_VC 6.15.06 update on 06GRC power costs.xls Chart 2_16.37E Wild Horse Expansion DeferralRevwrkingfile SF" xfId="1150"/>
    <cellStyle name="_VC 6.15.06 update on 06GRC power costs.xls Chart 2_16.37E Wild Horse Expansion DeferralRevwrkingfile SF 2" xfId="5696"/>
    <cellStyle name="_VC 6.15.06 update on 06GRC power costs.xls Chart 2_16.37E Wild Horse Expansion DeferralRevwrkingfile SF 2 2" xfId="5697"/>
    <cellStyle name="_VC 6.15.06 update on 06GRC power costs.xls Chart 2_16.37E Wild Horse Expansion DeferralRevwrkingfile SF 3" xfId="5698"/>
    <cellStyle name="_VC 6.15.06 update on 06GRC power costs.xls Chart 2_16.37E Wild Horse Expansion DeferralRevwrkingfile SF 4" xfId="10055"/>
    <cellStyle name="_VC 6.15.06 update on 06GRC power costs.xls Chart 2_16.37E Wild Horse Expansion DeferralRevwrkingfile SF_DEM-WP(C) ENERG10C--ctn Mid-C_042010 2010GRC" xfId="10056"/>
    <cellStyle name="_VC 6.15.06 update on 06GRC power costs.xls Chart 2_2009 Compliance Filing PCA Exhibits for GRC" xfId="10057"/>
    <cellStyle name="_VC 6.15.06 update on 06GRC power costs.xls Chart 2_2009 Compliance Filing PCA Exhibits for GRC 2" xfId="10058"/>
    <cellStyle name="_VC 6.15.06 update on 06GRC power costs.xls Chart 2_2009 GRC Compl Filing - Exhibit D" xfId="5699"/>
    <cellStyle name="_VC 6.15.06 update on 06GRC power costs.xls Chart 2_2009 GRC Compl Filing - Exhibit D 2" xfId="5700"/>
    <cellStyle name="_VC 6.15.06 update on 06GRC power costs.xls Chart 2_2009 GRC Compl Filing - Exhibit D 3" xfId="10059"/>
    <cellStyle name="_VC 6.15.06 update on 06GRC power costs.xls Chart 2_2009 GRC Compl Filing - Exhibit D_DEM-WP(C) ENERG10C--ctn Mid-C_042010 2010GRC" xfId="10060"/>
    <cellStyle name="_VC 6.15.06 update on 06GRC power costs.xls Chart 2_3.01 Income Statement" xfId="43"/>
    <cellStyle name="_VC 6.15.06 update on 06GRC power costs.xls Chart 2_4 31 Regulatory Assets and Liabilities  7 06- Exhibit D" xfId="1151"/>
    <cellStyle name="_VC 6.15.06 update on 06GRC power costs.xls Chart 2_4 31 Regulatory Assets and Liabilities  7 06- Exhibit D 2" xfId="5701"/>
    <cellStyle name="_VC 6.15.06 update on 06GRC power costs.xls Chart 2_4 31 Regulatory Assets and Liabilities  7 06- Exhibit D 2 2" xfId="5702"/>
    <cellStyle name="_VC 6.15.06 update on 06GRC power costs.xls Chart 2_4 31 Regulatory Assets and Liabilities  7 06- Exhibit D 3" xfId="5703"/>
    <cellStyle name="_VC 6.15.06 update on 06GRC power costs.xls Chart 2_4 31 Regulatory Assets and Liabilities  7 06- Exhibit D 4" xfId="10061"/>
    <cellStyle name="_VC 6.15.06 update on 06GRC power costs.xls Chart 2_4 31 Regulatory Assets and Liabilities  7 06- Exhibit D_DEM-WP(C) ENERG10C--ctn Mid-C_042010 2010GRC" xfId="10062"/>
    <cellStyle name="_VC 6.15.06 update on 06GRC power costs.xls Chart 2_4 31 Regulatory Assets and Liabilities  7 06- Exhibit D_NIM Summary" xfId="5704"/>
    <cellStyle name="_VC 6.15.06 update on 06GRC power costs.xls Chart 2_4 31 Regulatory Assets and Liabilities  7 06- Exhibit D_NIM Summary 2" xfId="5705"/>
    <cellStyle name="_VC 6.15.06 update on 06GRC power costs.xls Chart 2_4 31 Regulatory Assets and Liabilities  7 06- Exhibit D_NIM Summary_DEM-WP(C) ENERG10C--ctn Mid-C_042010 2010GRC" xfId="10063"/>
    <cellStyle name="_VC 6.15.06 update on 06GRC power costs.xls Chart 2_4 31E Reg Asset  Liab and EXH D" xfId="10064"/>
    <cellStyle name="_VC 6.15.06 update on 06GRC power costs.xls Chart 2_4 31E Reg Asset  Liab and EXH D _ Aug 10 Filing (2)" xfId="10065"/>
    <cellStyle name="_VC 6.15.06 update on 06GRC power costs.xls Chart 2_4 32 Regulatory Assets and Liabilities  7 06- Exhibit D" xfId="1152"/>
    <cellStyle name="_VC 6.15.06 update on 06GRC power costs.xls Chart 2_4 32 Regulatory Assets and Liabilities  7 06- Exhibit D 2" xfId="5706"/>
    <cellStyle name="_VC 6.15.06 update on 06GRC power costs.xls Chart 2_4 32 Regulatory Assets and Liabilities  7 06- Exhibit D 2 2" xfId="5707"/>
    <cellStyle name="_VC 6.15.06 update on 06GRC power costs.xls Chart 2_4 32 Regulatory Assets and Liabilities  7 06- Exhibit D 3" xfId="5708"/>
    <cellStyle name="_VC 6.15.06 update on 06GRC power costs.xls Chart 2_4 32 Regulatory Assets and Liabilities  7 06- Exhibit D 4" xfId="10066"/>
    <cellStyle name="_VC 6.15.06 update on 06GRC power costs.xls Chart 2_4 32 Regulatory Assets and Liabilities  7 06- Exhibit D_DEM-WP(C) ENERG10C--ctn Mid-C_042010 2010GRC" xfId="10067"/>
    <cellStyle name="_VC 6.15.06 update on 06GRC power costs.xls Chart 2_4 32 Regulatory Assets and Liabilities  7 06- Exhibit D_NIM Summary" xfId="5709"/>
    <cellStyle name="_VC 6.15.06 update on 06GRC power costs.xls Chart 2_4 32 Regulatory Assets and Liabilities  7 06- Exhibit D_NIM Summary 2" xfId="5710"/>
    <cellStyle name="_VC 6.15.06 update on 06GRC power costs.xls Chart 2_4 32 Regulatory Assets and Liabilities  7 06- Exhibit D_NIM Summary_DEM-WP(C) ENERG10C--ctn Mid-C_042010 2010GRC" xfId="10068"/>
    <cellStyle name="_VC 6.15.06 update on 06GRC power costs.xls Chart 2_ACCOUNTS" xfId="10069"/>
    <cellStyle name="_VC 6.15.06 update on 06GRC power costs.xls Chart 2_AURORA Total New" xfId="5711"/>
    <cellStyle name="_VC 6.15.06 update on 06GRC power costs.xls Chart 2_AURORA Total New 2" xfId="5712"/>
    <cellStyle name="_VC 6.15.06 update on 06GRC power costs.xls Chart 2_Book2" xfId="1153"/>
    <cellStyle name="_VC 6.15.06 update on 06GRC power costs.xls Chart 2_Book2 2" xfId="5713"/>
    <cellStyle name="_VC 6.15.06 update on 06GRC power costs.xls Chart 2_Book2 2 2" xfId="5714"/>
    <cellStyle name="_VC 6.15.06 update on 06GRC power costs.xls Chart 2_Book2 3" xfId="5715"/>
    <cellStyle name="_VC 6.15.06 update on 06GRC power costs.xls Chart 2_Book2 4" xfId="10070"/>
    <cellStyle name="_VC 6.15.06 update on 06GRC power costs.xls Chart 2_Book2_Adj Bench DR 3 for Initial Briefs (Electric)" xfId="1154"/>
    <cellStyle name="_VC 6.15.06 update on 06GRC power costs.xls Chart 2_Book2_Adj Bench DR 3 for Initial Briefs (Electric) 2" xfId="5716"/>
    <cellStyle name="_VC 6.15.06 update on 06GRC power costs.xls Chart 2_Book2_Adj Bench DR 3 for Initial Briefs (Electric) 2 2" xfId="5717"/>
    <cellStyle name="_VC 6.15.06 update on 06GRC power costs.xls Chart 2_Book2_Adj Bench DR 3 for Initial Briefs (Electric) 3" xfId="5718"/>
    <cellStyle name="_VC 6.15.06 update on 06GRC power costs.xls Chart 2_Book2_Adj Bench DR 3 for Initial Briefs (Electric) 4" xfId="10071"/>
    <cellStyle name="_VC 6.15.06 update on 06GRC power costs.xls Chart 2_Book2_Adj Bench DR 3 for Initial Briefs (Electric)_DEM-WP(C) ENERG10C--ctn Mid-C_042010 2010GRC" xfId="10072"/>
    <cellStyle name="_VC 6.15.06 update on 06GRC power costs.xls Chart 2_Book2_DEM-WP(C) ENERG10C--ctn Mid-C_042010 2010GRC" xfId="10073"/>
    <cellStyle name="_VC 6.15.06 update on 06GRC power costs.xls Chart 2_Book2_Electric Rev Req Model (2009 GRC) Rebuttal" xfId="1155"/>
    <cellStyle name="_VC 6.15.06 update on 06GRC power costs.xls Chart 2_Book2_Electric Rev Req Model (2009 GRC) Rebuttal 2" xfId="5719"/>
    <cellStyle name="_VC 6.15.06 update on 06GRC power costs.xls Chart 2_Book2_Electric Rev Req Model (2009 GRC) Rebuttal 2 2" xfId="5720"/>
    <cellStyle name="_VC 6.15.06 update on 06GRC power costs.xls Chart 2_Book2_Electric Rev Req Model (2009 GRC) Rebuttal 3" xfId="5721"/>
    <cellStyle name="_VC 6.15.06 update on 06GRC power costs.xls Chart 2_Book2_Electric Rev Req Model (2009 GRC) Rebuttal 4" xfId="10074"/>
    <cellStyle name="_VC 6.15.06 update on 06GRC power costs.xls Chart 2_Book2_Electric Rev Req Model (2009 GRC) Rebuttal REmoval of New  WH Solar AdjustMI" xfId="1156"/>
    <cellStyle name="_VC 6.15.06 update on 06GRC power costs.xls Chart 2_Book2_Electric Rev Req Model (2009 GRC) Rebuttal REmoval of New  WH Solar AdjustMI 2" xfId="5722"/>
    <cellStyle name="_VC 6.15.06 update on 06GRC power costs.xls Chart 2_Book2_Electric Rev Req Model (2009 GRC) Rebuttal REmoval of New  WH Solar AdjustMI 2 2" xfId="5723"/>
    <cellStyle name="_VC 6.15.06 update on 06GRC power costs.xls Chart 2_Book2_Electric Rev Req Model (2009 GRC) Rebuttal REmoval of New  WH Solar AdjustMI 3" xfId="5724"/>
    <cellStyle name="_VC 6.15.06 update on 06GRC power costs.xls Chart 2_Book2_Electric Rev Req Model (2009 GRC) Rebuttal REmoval of New  WH Solar AdjustMI 4" xfId="10075"/>
    <cellStyle name="_VC 6.15.06 update on 06GRC power costs.xls Chart 2_Book2_Electric Rev Req Model (2009 GRC) Rebuttal REmoval of New  WH Solar AdjustMI_DEM-WP(C) ENERG10C--ctn Mid-C_042010 2010GRC" xfId="10076"/>
    <cellStyle name="_VC 6.15.06 update on 06GRC power costs.xls Chart 2_Book2_Electric Rev Req Model (2009 GRC) Revised 01-18-2010" xfId="1157"/>
    <cellStyle name="_VC 6.15.06 update on 06GRC power costs.xls Chart 2_Book2_Electric Rev Req Model (2009 GRC) Revised 01-18-2010 2" xfId="5725"/>
    <cellStyle name="_VC 6.15.06 update on 06GRC power costs.xls Chart 2_Book2_Electric Rev Req Model (2009 GRC) Revised 01-18-2010 2 2" xfId="5726"/>
    <cellStyle name="_VC 6.15.06 update on 06GRC power costs.xls Chart 2_Book2_Electric Rev Req Model (2009 GRC) Revised 01-18-2010 3" xfId="5727"/>
    <cellStyle name="_VC 6.15.06 update on 06GRC power costs.xls Chart 2_Book2_Electric Rev Req Model (2009 GRC) Revised 01-18-2010 4" xfId="10077"/>
    <cellStyle name="_VC 6.15.06 update on 06GRC power costs.xls Chart 2_Book2_Electric Rev Req Model (2009 GRC) Revised 01-18-2010_DEM-WP(C) ENERG10C--ctn Mid-C_042010 2010GRC" xfId="10078"/>
    <cellStyle name="_VC 6.15.06 update on 06GRC power costs.xls Chart 2_Book2_Final Order Electric EXHIBIT A-1" xfId="1158"/>
    <cellStyle name="_VC 6.15.06 update on 06GRC power costs.xls Chart 2_Book2_Final Order Electric EXHIBIT A-1 2" xfId="5728"/>
    <cellStyle name="_VC 6.15.06 update on 06GRC power costs.xls Chart 2_Book2_Final Order Electric EXHIBIT A-1 2 2" xfId="5729"/>
    <cellStyle name="_VC 6.15.06 update on 06GRC power costs.xls Chart 2_Book2_Final Order Electric EXHIBIT A-1 3" xfId="5730"/>
    <cellStyle name="_VC 6.15.06 update on 06GRC power costs.xls Chart 2_Book2_Final Order Electric EXHIBIT A-1 4" xfId="10079"/>
    <cellStyle name="_VC 6.15.06 update on 06GRC power costs.xls Chart 2_Book4" xfId="1159"/>
    <cellStyle name="_VC 6.15.06 update on 06GRC power costs.xls Chart 2_Book4 2" xfId="5731"/>
    <cellStyle name="_VC 6.15.06 update on 06GRC power costs.xls Chart 2_Book4 2 2" xfId="5732"/>
    <cellStyle name="_VC 6.15.06 update on 06GRC power costs.xls Chart 2_Book4 3" xfId="5733"/>
    <cellStyle name="_VC 6.15.06 update on 06GRC power costs.xls Chart 2_Book4 4" xfId="10080"/>
    <cellStyle name="_VC 6.15.06 update on 06GRC power costs.xls Chart 2_Book4_DEM-WP(C) ENERG10C--ctn Mid-C_042010 2010GRC" xfId="10081"/>
    <cellStyle name="_VC 6.15.06 update on 06GRC power costs.xls Chart 2_Book9" xfId="1160"/>
    <cellStyle name="_VC 6.15.06 update on 06GRC power costs.xls Chart 2_Book9 2" xfId="5734"/>
    <cellStyle name="_VC 6.15.06 update on 06GRC power costs.xls Chart 2_Book9 2 2" xfId="5735"/>
    <cellStyle name="_VC 6.15.06 update on 06GRC power costs.xls Chart 2_Book9 3" xfId="5736"/>
    <cellStyle name="_VC 6.15.06 update on 06GRC power costs.xls Chart 2_Book9 4" xfId="10082"/>
    <cellStyle name="_VC 6.15.06 update on 06GRC power costs.xls Chart 2_Book9_DEM-WP(C) ENERG10C--ctn Mid-C_042010 2010GRC" xfId="10083"/>
    <cellStyle name="_VC 6.15.06 update on 06GRC power costs.xls Chart 2_Chelan PUD Power Costs (8-10)" xfId="10084"/>
    <cellStyle name="_VC 6.15.06 update on 06GRC power costs.xls Chart 2_DEM-WP(C) Chelan Power Costs" xfId="10085"/>
    <cellStyle name="_VC 6.15.06 update on 06GRC power costs.xls Chart 2_DEM-WP(C) ENERG10C--ctn Mid-C_042010 2010GRC" xfId="10086"/>
    <cellStyle name="_VC 6.15.06 update on 06GRC power costs.xls Chart 2_DEM-WP(C) Gas Transport 2010GRC" xfId="10087"/>
    <cellStyle name="_VC 6.15.06 update on 06GRC power costs.xls Chart 2_Gas Rev Req Model (2010 GRC)" xfId="10088"/>
    <cellStyle name="_VC 6.15.06 update on 06GRC power costs.xls Chart 2_INPUTS" xfId="5737"/>
    <cellStyle name="_VC 6.15.06 update on 06GRC power costs.xls Chart 2_INPUTS 2" xfId="5738"/>
    <cellStyle name="_VC 6.15.06 update on 06GRC power costs.xls Chart 2_INPUTS 2 2" xfId="5739"/>
    <cellStyle name="_VC 6.15.06 update on 06GRC power costs.xls Chart 2_INPUTS 3" xfId="5740"/>
    <cellStyle name="_VC 6.15.06 update on 06GRC power costs.xls Chart 2_NIM Summary" xfId="5741"/>
    <cellStyle name="_VC 6.15.06 update on 06GRC power costs.xls Chart 2_NIM Summary 09GRC" xfId="5742"/>
    <cellStyle name="_VC 6.15.06 update on 06GRC power costs.xls Chart 2_NIM Summary 09GRC 2" xfId="5743"/>
    <cellStyle name="_VC 6.15.06 update on 06GRC power costs.xls Chart 2_NIM Summary 09GRC_DEM-WP(C) ENERG10C--ctn Mid-C_042010 2010GRC" xfId="10089"/>
    <cellStyle name="_VC 6.15.06 update on 06GRC power costs.xls Chart 2_NIM Summary 2" xfId="5744"/>
    <cellStyle name="_VC 6.15.06 update on 06GRC power costs.xls Chart 2_NIM Summary 3" xfId="5745"/>
    <cellStyle name="_VC 6.15.06 update on 06GRC power costs.xls Chart 2_NIM Summary 4" xfId="5746"/>
    <cellStyle name="_VC 6.15.06 update on 06GRC power costs.xls Chart 2_NIM Summary 5" xfId="5747"/>
    <cellStyle name="_VC 6.15.06 update on 06GRC power costs.xls Chart 2_NIM Summary 6" xfId="5748"/>
    <cellStyle name="_VC 6.15.06 update on 06GRC power costs.xls Chart 2_NIM Summary 7" xfId="5749"/>
    <cellStyle name="_VC 6.15.06 update on 06GRC power costs.xls Chart 2_NIM Summary 8" xfId="5750"/>
    <cellStyle name="_VC 6.15.06 update on 06GRC power costs.xls Chart 2_NIM Summary 9" xfId="5751"/>
    <cellStyle name="_VC 6.15.06 update on 06GRC power costs.xls Chart 2_NIM Summary_DEM-WP(C) ENERG10C--ctn Mid-C_042010 2010GRC" xfId="10090"/>
    <cellStyle name="_VC 6.15.06 update on 06GRC power costs.xls Chart 2_PCA 10 -  Exhibit D from A Kellogg Jan 2011" xfId="10091"/>
    <cellStyle name="_VC 6.15.06 update on 06GRC power costs.xls Chart 2_PCA 10 -  Exhibit D from A Kellogg July 2011" xfId="10092"/>
    <cellStyle name="_VC 6.15.06 update on 06GRC power costs.xls Chart 2_PCA 10 -  Exhibit D from S Free Rcv'd 12-11" xfId="10093"/>
    <cellStyle name="_VC 6.15.06 update on 06GRC power costs.xls Chart 2_PCA 9 -  Exhibit D April 2010" xfId="10094"/>
    <cellStyle name="_VC 6.15.06 update on 06GRC power costs.xls Chart 2_PCA 9 -  Exhibit D April 2010 (3)" xfId="5752"/>
    <cellStyle name="_VC 6.15.06 update on 06GRC power costs.xls Chart 2_PCA 9 -  Exhibit D April 2010 (3) 2" xfId="5753"/>
    <cellStyle name="_VC 6.15.06 update on 06GRC power costs.xls Chart 2_PCA 9 -  Exhibit D April 2010 (3)_DEM-WP(C) ENERG10C--ctn Mid-C_042010 2010GRC" xfId="10095"/>
    <cellStyle name="_VC 6.15.06 update on 06GRC power costs.xls Chart 2_PCA 9 -  Exhibit D April 2010 2" xfId="10096"/>
    <cellStyle name="_VC 6.15.06 update on 06GRC power costs.xls Chart 2_PCA 9 -  Exhibit D April 2010 3" xfId="10097"/>
    <cellStyle name="_VC 6.15.06 update on 06GRC power costs.xls Chart 2_PCA 9 -  Exhibit D Nov 2010" xfId="10098"/>
    <cellStyle name="_VC 6.15.06 update on 06GRC power costs.xls Chart 2_PCA 9 -  Exhibit D Nov 2010 2" xfId="10099"/>
    <cellStyle name="_VC 6.15.06 update on 06GRC power costs.xls Chart 2_PCA 9 - Exhibit D at August 2010" xfId="10100"/>
    <cellStyle name="_VC 6.15.06 update on 06GRC power costs.xls Chart 2_PCA 9 - Exhibit D at August 2010 2" xfId="10101"/>
    <cellStyle name="_VC 6.15.06 update on 06GRC power costs.xls Chart 2_PCA 9 - Exhibit D June 2010 GRC" xfId="10102"/>
    <cellStyle name="_VC 6.15.06 update on 06GRC power costs.xls Chart 2_PCA 9 - Exhibit D June 2010 GRC 2" xfId="10103"/>
    <cellStyle name="_VC 6.15.06 update on 06GRC power costs.xls Chart 2_Power Costs - Comparison bx Rbtl-Staff-Jt-PC" xfId="1161"/>
    <cellStyle name="_VC 6.15.06 update on 06GRC power costs.xls Chart 2_Power Costs - Comparison bx Rbtl-Staff-Jt-PC 2" xfId="5754"/>
    <cellStyle name="_VC 6.15.06 update on 06GRC power costs.xls Chart 2_Power Costs - Comparison bx Rbtl-Staff-Jt-PC 2 2" xfId="5755"/>
    <cellStyle name="_VC 6.15.06 update on 06GRC power costs.xls Chart 2_Power Costs - Comparison bx Rbtl-Staff-Jt-PC 3" xfId="5756"/>
    <cellStyle name="_VC 6.15.06 update on 06GRC power costs.xls Chart 2_Power Costs - Comparison bx Rbtl-Staff-Jt-PC 4" xfId="10104"/>
    <cellStyle name="_VC 6.15.06 update on 06GRC power costs.xls Chart 2_Power Costs - Comparison bx Rbtl-Staff-Jt-PC_Adj Bench DR 3 for Initial Briefs (Electric)" xfId="1162"/>
    <cellStyle name="_VC 6.15.06 update on 06GRC power costs.xls Chart 2_Power Costs - Comparison bx Rbtl-Staff-Jt-PC_Adj Bench DR 3 for Initial Briefs (Electric) 2" xfId="5757"/>
    <cellStyle name="_VC 6.15.06 update on 06GRC power costs.xls Chart 2_Power Costs - Comparison bx Rbtl-Staff-Jt-PC_Adj Bench DR 3 for Initial Briefs (Electric) 2 2" xfId="5758"/>
    <cellStyle name="_VC 6.15.06 update on 06GRC power costs.xls Chart 2_Power Costs - Comparison bx Rbtl-Staff-Jt-PC_Adj Bench DR 3 for Initial Briefs (Electric) 3" xfId="5759"/>
    <cellStyle name="_VC 6.15.06 update on 06GRC power costs.xls Chart 2_Power Costs - Comparison bx Rbtl-Staff-Jt-PC_Adj Bench DR 3 for Initial Briefs (Electric) 4" xfId="10105"/>
    <cellStyle name="_VC 6.15.06 update on 06GRC power costs.xls Chart 2_Power Costs - Comparison bx Rbtl-Staff-Jt-PC_Adj Bench DR 3 for Initial Briefs (Electric)_DEM-WP(C) ENERG10C--ctn Mid-C_042010 2010GRC" xfId="10106"/>
    <cellStyle name="_VC 6.15.06 update on 06GRC power costs.xls Chart 2_Power Costs - Comparison bx Rbtl-Staff-Jt-PC_DEM-WP(C) ENERG10C--ctn Mid-C_042010 2010GRC" xfId="10107"/>
    <cellStyle name="_VC 6.15.06 update on 06GRC power costs.xls Chart 2_Power Costs - Comparison bx Rbtl-Staff-Jt-PC_Electric Rev Req Model (2009 GRC) Rebuttal" xfId="1163"/>
    <cellStyle name="_VC 6.15.06 update on 06GRC power costs.xls Chart 2_Power Costs - Comparison bx Rbtl-Staff-Jt-PC_Electric Rev Req Model (2009 GRC) Rebuttal 2" xfId="5760"/>
    <cellStyle name="_VC 6.15.06 update on 06GRC power costs.xls Chart 2_Power Costs - Comparison bx Rbtl-Staff-Jt-PC_Electric Rev Req Model (2009 GRC) Rebuttal 2 2" xfId="5761"/>
    <cellStyle name="_VC 6.15.06 update on 06GRC power costs.xls Chart 2_Power Costs - Comparison bx Rbtl-Staff-Jt-PC_Electric Rev Req Model (2009 GRC) Rebuttal 3" xfId="5762"/>
    <cellStyle name="_VC 6.15.06 update on 06GRC power costs.xls Chart 2_Power Costs - Comparison bx Rbtl-Staff-Jt-PC_Electric Rev Req Model (2009 GRC) Rebuttal 4" xfId="10108"/>
    <cellStyle name="_VC 6.15.06 update on 06GRC power costs.xls Chart 2_Power Costs - Comparison bx Rbtl-Staff-Jt-PC_Electric Rev Req Model (2009 GRC) Rebuttal REmoval of New  WH Solar AdjustMI" xfId="1164"/>
    <cellStyle name="_VC 6.15.06 update on 06GRC power costs.xls Chart 2_Power Costs - Comparison bx Rbtl-Staff-Jt-PC_Electric Rev Req Model (2009 GRC) Rebuttal REmoval of New  WH Solar AdjustMI 2" xfId="5763"/>
    <cellStyle name="_VC 6.15.06 update on 06GRC power costs.xls Chart 2_Power Costs - Comparison bx Rbtl-Staff-Jt-PC_Electric Rev Req Model (2009 GRC) Rebuttal REmoval of New  WH Solar AdjustMI 2 2" xfId="5764"/>
    <cellStyle name="_VC 6.15.06 update on 06GRC power costs.xls Chart 2_Power Costs - Comparison bx Rbtl-Staff-Jt-PC_Electric Rev Req Model (2009 GRC) Rebuttal REmoval of New  WH Solar AdjustMI 3" xfId="5765"/>
    <cellStyle name="_VC 6.15.06 update on 06GRC power costs.xls Chart 2_Power Costs - Comparison bx Rbtl-Staff-Jt-PC_Electric Rev Req Model (2009 GRC) Rebuttal REmoval of New  WH Solar AdjustMI 4" xfId="10109"/>
    <cellStyle name="_VC 6.15.06 update on 06GRC power costs.xls Chart 2_Power Costs - Comparison bx Rbtl-Staff-Jt-PC_Electric Rev Req Model (2009 GRC) Rebuttal REmoval of New  WH Solar AdjustMI_DEM-WP(C) ENERG10C--ctn Mid-C_042010 2010GRC" xfId="10110"/>
    <cellStyle name="_VC 6.15.06 update on 06GRC power costs.xls Chart 2_Power Costs - Comparison bx Rbtl-Staff-Jt-PC_Electric Rev Req Model (2009 GRC) Revised 01-18-2010" xfId="1165"/>
    <cellStyle name="_VC 6.15.06 update on 06GRC power costs.xls Chart 2_Power Costs - Comparison bx Rbtl-Staff-Jt-PC_Electric Rev Req Model (2009 GRC) Revised 01-18-2010 2" xfId="5766"/>
    <cellStyle name="_VC 6.15.06 update on 06GRC power costs.xls Chart 2_Power Costs - Comparison bx Rbtl-Staff-Jt-PC_Electric Rev Req Model (2009 GRC) Revised 01-18-2010 2 2" xfId="5767"/>
    <cellStyle name="_VC 6.15.06 update on 06GRC power costs.xls Chart 2_Power Costs - Comparison bx Rbtl-Staff-Jt-PC_Electric Rev Req Model (2009 GRC) Revised 01-18-2010 3" xfId="5768"/>
    <cellStyle name="_VC 6.15.06 update on 06GRC power costs.xls Chart 2_Power Costs - Comparison bx Rbtl-Staff-Jt-PC_Electric Rev Req Model (2009 GRC) Revised 01-18-2010 4" xfId="10111"/>
    <cellStyle name="_VC 6.15.06 update on 06GRC power costs.xls Chart 2_Power Costs - Comparison bx Rbtl-Staff-Jt-PC_Electric Rev Req Model (2009 GRC) Revised 01-18-2010_DEM-WP(C) ENERG10C--ctn Mid-C_042010 2010GRC" xfId="10112"/>
    <cellStyle name="_VC 6.15.06 update on 06GRC power costs.xls Chart 2_Power Costs - Comparison bx Rbtl-Staff-Jt-PC_Final Order Electric EXHIBIT A-1" xfId="1166"/>
    <cellStyle name="_VC 6.15.06 update on 06GRC power costs.xls Chart 2_Power Costs - Comparison bx Rbtl-Staff-Jt-PC_Final Order Electric EXHIBIT A-1 2" xfId="5769"/>
    <cellStyle name="_VC 6.15.06 update on 06GRC power costs.xls Chart 2_Power Costs - Comparison bx Rbtl-Staff-Jt-PC_Final Order Electric EXHIBIT A-1 2 2" xfId="5770"/>
    <cellStyle name="_VC 6.15.06 update on 06GRC power costs.xls Chart 2_Power Costs - Comparison bx Rbtl-Staff-Jt-PC_Final Order Electric EXHIBIT A-1 3" xfId="5771"/>
    <cellStyle name="_VC 6.15.06 update on 06GRC power costs.xls Chart 2_Power Costs - Comparison bx Rbtl-Staff-Jt-PC_Final Order Electric EXHIBIT A-1 4" xfId="10113"/>
    <cellStyle name="_VC 6.15.06 update on 06GRC power costs.xls Chart 2_Production Adj 4.37" xfId="5772"/>
    <cellStyle name="_VC 6.15.06 update on 06GRC power costs.xls Chart 2_Production Adj 4.37 2" xfId="5773"/>
    <cellStyle name="_VC 6.15.06 update on 06GRC power costs.xls Chart 2_Production Adj 4.37 2 2" xfId="5774"/>
    <cellStyle name="_VC 6.15.06 update on 06GRC power costs.xls Chart 2_Production Adj 4.37 3" xfId="5775"/>
    <cellStyle name="_VC 6.15.06 update on 06GRC power costs.xls Chart 2_Purchased Power Adj 4.03" xfId="5776"/>
    <cellStyle name="_VC 6.15.06 update on 06GRC power costs.xls Chart 2_Purchased Power Adj 4.03 2" xfId="5777"/>
    <cellStyle name="_VC 6.15.06 update on 06GRC power costs.xls Chart 2_Purchased Power Adj 4.03 2 2" xfId="5778"/>
    <cellStyle name="_VC 6.15.06 update on 06GRC power costs.xls Chart 2_Purchased Power Adj 4.03 3" xfId="5779"/>
    <cellStyle name="_VC 6.15.06 update on 06GRC power costs.xls Chart 2_Rebuttal Power Costs" xfId="1167"/>
    <cellStyle name="_VC 6.15.06 update on 06GRC power costs.xls Chart 2_Rebuttal Power Costs 2" xfId="5780"/>
    <cellStyle name="_VC 6.15.06 update on 06GRC power costs.xls Chart 2_Rebuttal Power Costs 2 2" xfId="5781"/>
    <cellStyle name="_VC 6.15.06 update on 06GRC power costs.xls Chart 2_Rebuttal Power Costs 3" xfId="5782"/>
    <cellStyle name="_VC 6.15.06 update on 06GRC power costs.xls Chart 2_Rebuttal Power Costs 4" xfId="10114"/>
    <cellStyle name="_VC 6.15.06 update on 06GRC power costs.xls Chart 2_Rebuttal Power Costs_Adj Bench DR 3 for Initial Briefs (Electric)" xfId="1168"/>
    <cellStyle name="_VC 6.15.06 update on 06GRC power costs.xls Chart 2_Rebuttal Power Costs_Adj Bench DR 3 for Initial Briefs (Electric) 2" xfId="5783"/>
    <cellStyle name="_VC 6.15.06 update on 06GRC power costs.xls Chart 2_Rebuttal Power Costs_Adj Bench DR 3 for Initial Briefs (Electric) 2 2" xfId="5784"/>
    <cellStyle name="_VC 6.15.06 update on 06GRC power costs.xls Chart 2_Rebuttal Power Costs_Adj Bench DR 3 for Initial Briefs (Electric) 3" xfId="5785"/>
    <cellStyle name="_VC 6.15.06 update on 06GRC power costs.xls Chart 2_Rebuttal Power Costs_Adj Bench DR 3 for Initial Briefs (Electric) 4" xfId="10115"/>
    <cellStyle name="_VC 6.15.06 update on 06GRC power costs.xls Chart 2_Rebuttal Power Costs_Adj Bench DR 3 for Initial Briefs (Electric)_DEM-WP(C) ENERG10C--ctn Mid-C_042010 2010GRC" xfId="10116"/>
    <cellStyle name="_VC 6.15.06 update on 06GRC power costs.xls Chart 2_Rebuttal Power Costs_DEM-WP(C) ENERG10C--ctn Mid-C_042010 2010GRC" xfId="10117"/>
    <cellStyle name="_VC 6.15.06 update on 06GRC power costs.xls Chart 2_Rebuttal Power Costs_Electric Rev Req Model (2009 GRC) Rebuttal" xfId="1169"/>
    <cellStyle name="_VC 6.15.06 update on 06GRC power costs.xls Chart 2_Rebuttal Power Costs_Electric Rev Req Model (2009 GRC) Rebuttal 2" xfId="5786"/>
    <cellStyle name="_VC 6.15.06 update on 06GRC power costs.xls Chart 2_Rebuttal Power Costs_Electric Rev Req Model (2009 GRC) Rebuttal 2 2" xfId="5787"/>
    <cellStyle name="_VC 6.15.06 update on 06GRC power costs.xls Chart 2_Rebuttal Power Costs_Electric Rev Req Model (2009 GRC) Rebuttal 3" xfId="5788"/>
    <cellStyle name="_VC 6.15.06 update on 06GRC power costs.xls Chart 2_Rebuttal Power Costs_Electric Rev Req Model (2009 GRC) Rebuttal 4" xfId="10118"/>
    <cellStyle name="_VC 6.15.06 update on 06GRC power costs.xls Chart 2_Rebuttal Power Costs_Electric Rev Req Model (2009 GRC) Rebuttal REmoval of New  WH Solar AdjustMI" xfId="1170"/>
    <cellStyle name="_VC 6.15.06 update on 06GRC power costs.xls Chart 2_Rebuttal Power Costs_Electric Rev Req Model (2009 GRC) Rebuttal REmoval of New  WH Solar AdjustMI 2" xfId="5789"/>
    <cellStyle name="_VC 6.15.06 update on 06GRC power costs.xls Chart 2_Rebuttal Power Costs_Electric Rev Req Model (2009 GRC) Rebuttal REmoval of New  WH Solar AdjustMI 2 2" xfId="5790"/>
    <cellStyle name="_VC 6.15.06 update on 06GRC power costs.xls Chart 2_Rebuttal Power Costs_Electric Rev Req Model (2009 GRC) Rebuttal REmoval of New  WH Solar AdjustMI 3" xfId="5791"/>
    <cellStyle name="_VC 6.15.06 update on 06GRC power costs.xls Chart 2_Rebuttal Power Costs_Electric Rev Req Model (2009 GRC) Rebuttal REmoval of New  WH Solar AdjustMI 4" xfId="10119"/>
    <cellStyle name="_VC 6.15.06 update on 06GRC power costs.xls Chart 2_Rebuttal Power Costs_Electric Rev Req Model (2009 GRC) Rebuttal REmoval of New  WH Solar AdjustMI_DEM-WP(C) ENERG10C--ctn Mid-C_042010 2010GRC" xfId="10120"/>
    <cellStyle name="_VC 6.15.06 update on 06GRC power costs.xls Chart 2_Rebuttal Power Costs_Electric Rev Req Model (2009 GRC) Revised 01-18-2010" xfId="1171"/>
    <cellStyle name="_VC 6.15.06 update on 06GRC power costs.xls Chart 2_Rebuttal Power Costs_Electric Rev Req Model (2009 GRC) Revised 01-18-2010 2" xfId="5792"/>
    <cellStyle name="_VC 6.15.06 update on 06GRC power costs.xls Chart 2_Rebuttal Power Costs_Electric Rev Req Model (2009 GRC) Revised 01-18-2010 2 2" xfId="5793"/>
    <cellStyle name="_VC 6.15.06 update on 06GRC power costs.xls Chart 2_Rebuttal Power Costs_Electric Rev Req Model (2009 GRC) Revised 01-18-2010 3" xfId="5794"/>
    <cellStyle name="_VC 6.15.06 update on 06GRC power costs.xls Chart 2_Rebuttal Power Costs_Electric Rev Req Model (2009 GRC) Revised 01-18-2010 4" xfId="10121"/>
    <cellStyle name="_VC 6.15.06 update on 06GRC power costs.xls Chart 2_Rebuttal Power Costs_Electric Rev Req Model (2009 GRC) Revised 01-18-2010_DEM-WP(C) ENERG10C--ctn Mid-C_042010 2010GRC" xfId="10122"/>
    <cellStyle name="_VC 6.15.06 update on 06GRC power costs.xls Chart 2_Rebuttal Power Costs_Final Order Electric EXHIBIT A-1" xfId="1172"/>
    <cellStyle name="_VC 6.15.06 update on 06GRC power costs.xls Chart 2_Rebuttal Power Costs_Final Order Electric EXHIBIT A-1 2" xfId="5795"/>
    <cellStyle name="_VC 6.15.06 update on 06GRC power costs.xls Chart 2_Rebuttal Power Costs_Final Order Electric EXHIBIT A-1 2 2" xfId="5796"/>
    <cellStyle name="_VC 6.15.06 update on 06GRC power costs.xls Chart 2_Rebuttal Power Costs_Final Order Electric EXHIBIT A-1 3" xfId="5797"/>
    <cellStyle name="_VC 6.15.06 update on 06GRC power costs.xls Chart 2_Rebuttal Power Costs_Final Order Electric EXHIBIT A-1 4" xfId="10123"/>
    <cellStyle name="_VC 6.15.06 update on 06GRC power costs.xls Chart 2_ROR &amp; CONV FACTOR" xfId="5798"/>
    <cellStyle name="_VC 6.15.06 update on 06GRC power costs.xls Chart 2_ROR &amp; CONV FACTOR 2" xfId="5799"/>
    <cellStyle name="_VC 6.15.06 update on 06GRC power costs.xls Chart 2_ROR &amp; CONV FACTOR 2 2" xfId="5800"/>
    <cellStyle name="_VC 6.15.06 update on 06GRC power costs.xls Chart 2_ROR &amp; CONV FACTOR 3" xfId="5801"/>
    <cellStyle name="_VC 6.15.06 update on 06GRC power costs.xls Chart 2_ROR 5.02" xfId="5802"/>
    <cellStyle name="_VC 6.15.06 update on 06GRC power costs.xls Chart 2_ROR 5.02 2" xfId="5803"/>
    <cellStyle name="_VC 6.15.06 update on 06GRC power costs.xls Chart 2_ROR 5.02 2 2" xfId="5804"/>
    <cellStyle name="_VC 6.15.06 update on 06GRC power costs.xls Chart 2_ROR 5.02 3" xfId="5805"/>
    <cellStyle name="_VC 6.15.06 update on 06GRC power costs.xls Chart 2_Wind Integration 10GRC" xfId="5806"/>
    <cellStyle name="_VC 6.15.06 update on 06GRC power costs.xls Chart 2_Wind Integration 10GRC 2" xfId="5807"/>
    <cellStyle name="_VC 6.15.06 update on 06GRC power costs.xls Chart 2_Wind Integration 10GRC_DEM-WP(C) ENERG10C--ctn Mid-C_042010 2010GRC" xfId="10124"/>
    <cellStyle name="_VC 6.15.06 update on 06GRC power costs.xls Chart 3" xfId="44"/>
    <cellStyle name="_VC 6.15.06 update on 06GRC power costs.xls Chart 3 2" xfId="1173"/>
    <cellStyle name="_VC 6.15.06 update on 06GRC power costs.xls Chart 3 2 2" xfId="5808"/>
    <cellStyle name="_VC 6.15.06 update on 06GRC power costs.xls Chart 3 2 2 2" xfId="5809"/>
    <cellStyle name="_VC 6.15.06 update on 06GRC power costs.xls Chart 3 2 3" xfId="5810"/>
    <cellStyle name="_VC 6.15.06 update on 06GRC power costs.xls Chart 3 3" xfId="5811"/>
    <cellStyle name="_VC 6.15.06 update on 06GRC power costs.xls Chart 3 3 2" xfId="5812"/>
    <cellStyle name="_VC 6.15.06 update on 06GRC power costs.xls Chart 3 3 2 2" xfId="5813"/>
    <cellStyle name="_VC 6.15.06 update on 06GRC power costs.xls Chart 3 3 3" xfId="5814"/>
    <cellStyle name="_VC 6.15.06 update on 06GRC power costs.xls Chart 3 3 3 2" xfId="5815"/>
    <cellStyle name="_VC 6.15.06 update on 06GRC power costs.xls Chart 3 3 4" xfId="5816"/>
    <cellStyle name="_VC 6.15.06 update on 06GRC power costs.xls Chart 3 3 4 2" xfId="5817"/>
    <cellStyle name="_VC 6.15.06 update on 06GRC power costs.xls Chart 3 4" xfId="5818"/>
    <cellStyle name="_VC 6.15.06 update on 06GRC power costs.xls Chart 3 4 2" xfId="5819"/>
    <cellStyle name="_VC 6.15.06 update on 06GRC power costs.xls Chart 3 5" xfId="5820"/>
    <cellStyle name="_VC 6.15.06 update on 06GRC power costs.xls Chart 3 6" xfId="10125"/>
    <cellStyle name="_VC 6.15.06 update on 06GRC power costs.xls Chart 3 6 2" xfId="10126"/>
    <cellStyle name="_VC 6.15.06 update on 06GRC power costs.xls Chart 3 7" xfId="10127"/>
    <cellStyle name="_VC 6.15.06 update on 06GRC power costs.xls Chart 3 7 2" xfId="10128"/>
    <cellStyle name="_VC 6.15.06 update on 06GRC power costs.xls Chart 3_04 07E Wild Horse Wind Expansion (C) (2)" xfId="1174"/>
    <cellStyle name="_VC 6.15.06 update on 06GRC power costs.xls Chart 3_04 07E Wild Horse Wind Expansion (C) (2) 2" xfId="5821"/>
    <cellStyle name="_VC 6.15.06 update on 06GRC power costs.xls Chart 3_04 07E Wild Horse Wind Expansion (C) (2) 2 2" xfId="5822"/>
    <cellStyle name="_VC 6.15.06 update on 06GRC power costs.xls Chart 3_04 07E Wild Horse Wind Expansion (C) (2) 3" xfId="5823"/>
    <cellStyle name="_VC 6.15.06 update on 06GRC power costs.xls Chart 3_04 07E Wild Horse Wind Expansion (C) (2) 4" xfId="10129"/>
    <cellStyle name="_VC 6.15.06 update on 06GRC power costs.xls Chart 3_04 07E Wild Horse Wind Expansion (C) (2)_Adj Bench DR 3 for Initial Briefs (Electric)" xfId="1175"/>
    <cellStyle name="_VC 6.15.06 update on 06GRC power costs.xls Chart 3_04 07E Wild Horse Wind Expansion (C) (2)_Adj Bench DR 3 for Initial Briefs (Electric) 2" xfId="5824"/>
    <cellStyle name="_VC 6.15.06 update on 06GRC power costs.xls Chart 3_04 07E Wild Horse Wind Expansion (C) (2)_Adj Bench DR 3 for Initial Briefs (Electric) 2 2" xfId="5825"/>
    <cellStyle name="_VC 6.15.06 update on 06GRC power costs.xls Chart 3_04 07E Wild Horse Wind Expansion (C) (2)_Adj Bench DR 3 for Initial Briefs (Electric) 3" xfId="5826"/>
    <cellStyle name="_VC 6.15.06 update on 06GRC power costs.xls Chart 3_04 07E Wild Horse Wind Expansion (C) (2)_Adj Bench DR 3 for Initial Briefs (Electric) 4" xfId="10130"/>
    <cellStyle name="_VC 6.15.06 update on 06GRC power costs.xls Chart 3_04 07E Wild Horse Wind Expansion (C) (2)_Adj Bench DR 3 for Initial Briefs (Electric)_DEM-WP(C) ENERG10C--ctn Mid-C_042010 2010GRC" xfId="10131"/>
    <cellStyle name="_VC 6.15.06 update on 06GRC power costs.xls Chart 3_04 07E Wild Horse Wind Expansion (C) (2)_Book1" xfId="10132"/>
    <cellStyle name="_VC 6.15.06 update on 06GRC power costs.xls Chart 3_04 07E Wild Horse Wind Expansion (C) (2)_DEM-WP(C) ENERG10C--ctn Mid-C_042010 2010GRC" xfId="10133"/>
    <cellStyle name="_VC 6.15.06 update on 06GRC power costs.xls Chart 3_04 07E Wild Horse Wind Expansion (C) (2)_Electric Rev Req Model (2009 GRC) " xfId="1176"/>
    <cellStyle name="_VC 6.15.06 update on 06GRC power costs.xls Chart 3_04 07E Wild Horse Wind Expansion (C) (2)_Electric Rev Req Model (2009 GRC)  2" xfId="5827"/>
    <cellStyle name="_VC 6.15.06 update on 06GRC power costs.xls Chart 3_04 07E Wild Horse Wind Expansion (C) (2)_Electric Rev Req Model (2009 GRC)  2 2" xfId="5828"/>
    <cellStyle name="_VC 6.15.06 update on 06GRC power costs.xls Chart 3_04 07E Wild Horse Wind Expansion (C) (2)_Electric Rev Req Model (2009 GRC)  3" xfId="5829"/>
    <cellStyle name="_VC 6.15.06 update on 06GRC power costs.xls Chart 3_04 07E Wild Horse Wind Expansion (C) (2)_Electric Rev Req Model (2009 GRC)  4" xfId="10134"/>
    <cellStyle name="_VC 6.15.06 update on 06GRC power costs.xls Chart 3_04 07E Wild Horse Wind Expansion (C) (2)_Electric Rev Req Model (2009 GRC) _DEM-WP(C) ENERG10C--ctn Mid-C_042010 2010GRC" xfId="10135"/>
    <cellStyle name="_VC 6.15.06 update on 06GRC power costs.xls Chart 3_04 07E Wild Horse Wind Expansion (C) (2)_Electric Rev Req Model (2009 GRC) Rebuttal" xfId="1177"/>
    <cellStyle name="_VC 6.15.06 update on 06GRC power costs.xls Chart 3_04 07E Wild Horse Wind Expansion (C) (2)_Electric Rev Req Model (2009 GRC) Rebuttal 2" xfId="5830"/>
    <cellStyle name="_VC 6.15.06 update on 06GRC power costs.xls Chart 3_04 07E Wild Horse Wind Expansion (C) (2)_Electric Rev Req Model (2009 GRC) Rebuttal 2 2" xfId="5831"/>
    <cellStyle name="_VC 6.15.06 update on 06GRC power costs.xls Chart 3_04 07E Wild Horse Wind Expansion (C) (2)_Electric Rev Req Model (2009 GRC) Rebuttal 3" xfId="5832"/>
    <cellStyle name="_VC 6.15.06 update on 06GRC power costs.xls Chart 3_04 07E Wild Horse Wind Expansion (C) (2)_Electric Rev Req Model (2009 GRC) Rebuttal 4" xfId="10136"/>
    <cellStyle name="_VC 6.15.06 update on 06GRC power costs.xls Chart 3_04 07E Wild Horse Wind Expansion (C) (2)_Electric Rev Req Model (2009 GRC) Rebuttal REmoval of New  WH Solar AdjustMI" xfId="1178"/>
    <cellStyle name="_VC 6.15.06 update on 06GRC power costs.xls Chart 3_04 07E Wild Horse Wind Expansion (C) (2)_Electric Rev Req Model (2009 GRC) Rebuttal REmoval of New  WH Solar AdjustMI 2" xfId="5833"/>
    <cellStyle name="_VC 6.15.06 update on 06GRC power costs.xls Chart 3_04 07E Wild Horse Wind Expansion (C) (2)_Electric Rev Req Model (2009 GRC) Rebuttal REmoval of New  WH Solar AdjustMI 2 2" xfId="5834"/>
    <cellStyle name="_VC 6.15.06 update on 06GRC power costs.xls Chart 3_04 07E Wild Horse Wind Expansion (C) (2)_Electric Rev Req Model (2009 GRC) Rebuttal REmoval of New  WH Solar AdjustMI 3" xfId="5835"/>
    <cellStyle name="_VC 6.15.06 update on 06GRC power costs.xls Chart 3_04 07E Wild Horse Wind Expansion (C) (2)_Electric Rev Req Model (2009 GRC) Rebuttal REmoval of New  WH Solar AdjustMI 4" xfId="10137"/>
    <cellStyle name="_VC 6.15.06 update on 06GRC power costs.xls Chart 3_04 07E Wild Horse Wind Expansion (C) (2)_Electric Rev Req Model (2009 GRC) Rebuttal REmoval of New  WH Solar AdjustMI_DEM-WP(C) ENERG10C--ctn Mid-C_042010 2010GRC" xfId="10138"/>
    <cellStyle name="_VC 6.15.06 update on 06GRC power costs.xls Chart 3_04 07E Wild Horse Wind Expansion (C) (2)_Electric Rev Req Model (2009 GRC) Revised 01-18-2010" xfId="1179"/>
    <cellStyle name="_VC 6.15.06 update on 06GRC power costs.xls Chart 3_04 07E Wild Horse Wind Expansion (C) (2)_Electric Rev Req Model (2009 GRC) Revised 01-18-2010 2" xfId="5836"/>
    <cellStyle name="_VC 6.15.06 update on 06GRC power costs.xls Chart 3_04 07E Wild Horse Wind Expansion (C) (2)_Electric Rev Req Model (2009 GRC) Revised 01-18-2010 2 2" xfId="5837"/>
    <cellStyle name="_VC 6.15.06 update on 06GRC power costs.xls Chart 3_04 07E Wild Horse Wind Expansion (C) (2)_Electric Rev Req Model (2009 GRC) Revised 01-18-2010 3" xfId="5838"/>
    <cellStyle name="_VC 6.15.06 update on 06GRC power costs.xls Chart 3_04 07E Wild Horse Wind Expansion (C) (2)_Electric Rev Req Model (2009 GRC) Revised 01-18-2010 4" xfId="10139"/>
    <cellStyle name="_VC 6.15.06 update on 06GRC power costs.xls Chart 3_04 07E Wild Horse Wind Expansion (C) (2)_Electric Rev Req Model (2009 GRC) Revised 01-18-2010_DEM-WP(C) ENERG10C--ctn Mid-C_042010 2010GRC" xfId="10140"/>
    <cellStyle name="_VC 6.15.06 update on 06GRC power costs.xls Chart 3_04 07E Wild Horse Wind Expansion (C) (2)_Electric Rev Req Model (2010 GRC)" xfId="10141"/>
    <cellStyle name="_VC 6.15.06 update on 06GRC power costs.xls Chart 3_04 07E Wild Horse Wind Expansion (C) (2)_Electric Rev Req Model (2010 GRC) SF" xfId="10142"/>
    <cellStyle name="_VC 6.15.06 update on 06GRC power costs.xls Chart 3_04 07E Wild Horse Wind Expansion (C) (2)_Final Order Electric EXHIBIT A-1" xfId="1180"/>
    <cellStyle name="_VC 6.15.06 update on 06GRC power costs.xls Chart 3_04 07E Wild Horse Wind Expansion (C) (2)_Final Order Electric EXHIBIT A-1 2" xfId="5839"/>
    <cellStyle name="_VC 6.15.06 update on 06GRC power costs.xls Chart 3_04 07E Wild Horse Wind Expansion (C) (2)_Final Order Electric EXHIBIT A-1 2 2" xfId="5840"/>
    <cellStyle name="_VC 6.15.06 update on 06GRC power costs.xls Chart 3_04 07E Wild Horse Wind Expansion (C) (2)_Final Order Electric EXHIBIT A-1 3" xfId="5841"/>
    <cellStyle name="_VC 6.15.06 update on 06GRC power costs.xls Chart 3_04 07E Wild Horse Wind Expansion (C) (2)_Final Order Electric EXHIBIT A-1 4" xfId="10143"/>
    <cellStyle name="_VC 6.15.06 update on 06GRC power costs.xls Chart 3_04 07E Wild Horse Wind Expansion (C) (2)_TENASKA REGULATORY ASSET" xfId="1181"/>
    <cellStyle name="_VC 6.15.06 update on 06GRC power costs.xls Chart 3_04 07E Wild Horse Wind Expansion (C) (2)_TENASKA REGULATORY ASSET 2" xfId="5842"/>
    <cellStyle name="_VC 6.15.06 update on 06GRC power costs.xls Chart 3_04 07E Wild Horse Wind Expansion (C) (2)_TENASKA REGULATORY ASSET 2 2" xfId="5843"/>
    <cellStyle name="_VC 6.15.06 update on 06GRC power costs.xls Chart 3_04 07E Wild Horse Wind Expansion (C) (2)_TENASKA REGULATORY ASSET 3" xfId="5844"/>
    <cellStyle name="_VC 6.15.06 update on 06GRC power costs.xls Chart 3_04 07E Wild Horse Wind Expansion (C) (2)_TENASKA REGULATORY ASSET 4" xfId="10144"/>
    <cellStyle name="_VC 6.15.06 update on 06GRC power costs.xls Chart 3_16.37E Wild Horse Expansion DeferralRevwrkingfile SF" xfId="1182"/>
    <cellStyle name="_VC 6.15.06 update on 06GRC power costs.xls Chart 3_16.37E Wild Horse Expansion DeferralRevwrkingfile SF 2" xfId="5845"/>
    <cellStyle name="_VC 6.15.06 update on 06GRC power costs.xls Chart 3_16.37E Wild Horse Expansion DeferralRevwrkingfile SF 2 2" xfId="5846"/>
    <cellStyle name="_VC 6.15.06 update on 06GRC power costs.xls Chart 3_16.37E Wild Horse Expansion DeferralRevwrkingfile SF 3" xfId="5847"/>
    <cellStyle name="_VC 6.15.06 update on 06GRC power costs.xls Chart 3_16.37E Wild Horse Expansion DeferralRevwrkingfile SF 4" xfId="10145"/>
    <cellStyle name="_VC 6.15.06 update on 06GRC power costs.xls Chart 3_16.37E Wild Horse Expansion DeferralRevwrkingfile SF_DEM-WP(C) ENERG10C--ctn Mid-C_042010 2010GRC" xfId="10146"/>
    <cellStyle name="_VC 6.15.06 update on 06GRC power costs.xls Chart 3_2009 Compliance Filing PCA Exhibits for GRC" xfId="10147"/>
    <cellStyle name="_VC 6.15.06 update on 06GRC power costs.xls Chart 3_2009 Compliance Filing PCA Exhibits for GRC 2" xfId="10148"/>
    <cellStyle name="_VC 6.15.06 update on 06GRC power costs.xls Chart 3_2009 GRC Compl Filing - Exhibit D" xfId="5848"/>
    <cellStyle name="_VC 6.15.06 update on 06GRC power costs.xls Chart 3_2009 GRC Compl Filing - Exhibit D 2" xfId="5849"/>
    <cellStyle name="_VC 6.15.06 update on 06GRC power costs.xls Chart 3_2009 GRC Compl Filing - Exhibit D 3" xfId="10149"/>
    <cellStyle name="_VC 6.15.06 update on 06GRC power costs.xls Chart 3_2009 GRC Compl Filing - Exhibit D_DEM-WP(C) ENERG10C--ctn Mid-C_042010 2010GRC" xfId="10150"/>
    <cellStyle name="_VC 6.15.06 update on 06GRC power costs.xls Chart 3_3.01 Income Statement" xfId="45"/>
    <cellStyle name="_VC 6.15.06 update on 06GRC power costs.xls Chart 3_4 31 Regulatory Assets and Liabilities  7 06- Exhibit D" xfId="1183"/>
    <cellStyle name="_VC 6.15.06 update on 06GRC power costs.xls Chart 3_4 31 Regulatory Assets and Liabilities  7 06- Exhibit D 2" xfId="5850"/>
    <cellStyle name="_VC 6.15.06 update on 06GRC power costs.xls Chart 3_4 31 Regulatory Assets and Liabilities  7 06- Exhibit D 2 2" xfId="5851"/>
    <cellStyle name="_VC 6.15.06 update on 06GRC power costs.xls Chart 3_4 31 Regulatory Assets and Liabilities  7 06- Exhibit D 3" xfId="5852"/>
    <cellStyle name="_VC 6.15.06 update on 06GRC power costs.xls Chart 3_4 31 Regulatory Assets and Liabilities  7 06- Exhibit D 4" xfId="10151"/>
    <cellStyle name="_VC 6.15.06 update on 06GRC power costs.xls Chart 3_4 31 Regulatory Assets and Liabilities  7 06- Exhibit D_DEM-WP(C) ENERG10C--ctn Mid-C_042010 2010GRC" xfId="10152"/>
    <cellStyle name="_VC 6.15.06 update on 06GRC power costs.xls Chart 3_4 31 Regulatory Assets and Liabilities  7 06- Exhibit D_NIM Summary" xfId="5853"/>
    <cellStyle name="_VC 6.15.06 update on 06GRC power costs.xls Chart 3_4 31 Regulatory Assets and Liabilities  7 06- Exhibit D_NIM Summary 2" xfId="5854"/>
    <cellStyle name="_VC 6.15.06 update on 06GRC power costs.xls Chart 3_4 31 Regulatory Assets and Liabilities  7 06- Exhibit D_NIM Summary_DEM-WP(C) ENERG10C--ctn Mid-C_042010 2010GRC" xfId="10153"/>
    <cellStyle name="_VC 6.15.06 update on 06GRC power costs.xls Chart 3_4 31E Reg Asset  Liab and EXH D" xfId="10154"/>
    <cellStyle name="_VC 6.15.06 update on 06GRC power costs.xls Chart 3_4 31E Reg Asset  Liab and EXH D _ Aug 10 Filing (2)" xfId="10155"/>
    <cellStyle name="_VC 6.15.06 update on 06GRC power costs.xls Chart 3_4 32 Regulatory Assets and Liabilities  7 06- Exhibit D" xfId="1184"/>
    <cellStyle name="_VC 6.15.06 update on 06GRC power costs.xls Chart 3_4 32 Regulatory Assets and Liabilities  7 06- Exhibit D 2" xfId="5855"/>
    <cellStyle name="_VC 6.15.06 update on 06GRC power costs.xls Chart 3_4 32 Regulatory Assets and Liabilities  7 06- Exhibit D 2 2" xfId="5856"/>
    <cellStyle name="_VC 6.15.06 update on 06GRC power costs.xls Chart 3_4 32 Regulatory Assets and Liabilities  7 06- Exhibit D 3" xfId="5857"/>
    <cellStyle name="_VC 6.15.06 update on 06GRC power costs.xls Chart 3_4 32 Regulatory Assets and Liabilities  7 06- Exhibit D 4" xfId="10156"/>
    <cellStyle name="_VC 6.15.06 update on 06GRC power costs.xls Chart 3_4 32 Regulatory Assets and Liabilities  7 06- Exhibit D_DEM-WP(C) ENERG10C--ctn Mid-C_042010 2010GRC" xfId="10157"/>
    <cellStyle name="_VC 6.15.06 update on 06GRC power costs.xls Chart 3_4 32 Regulatory Assets and Liabilities  7 06- Exhibit D_NIM Summary" xfId="5858"/>
    <cellStyle name="_VC 6.15.06 update on 06GRC power costs.xls Chart 3_4 32 Regulatory Assets and Liabilities  7 06- Exhibit D_NIM Summary 2" xfId="5859"/>
    <cellStyle name="_VC 6.15.06 update on 06GRC power costs.xls Chart 3_4 32 Regulatory Assets and Liabilities  7 06- Exhibit D_NIM Summary_DEM-WP(C) ENERG10C--ctn Mid-C_042010 2010GRC" xfId="10158"/>
    <cellStyle name="_VC 6.15.06 update on 06GRC power costs.xls Chart 3_ACCOUNTS" xfId="10159"/>
    <cellStyle name="_VC 6.15.06 update on 06GRC power costs.xls Chart 3_AURORA Total New" xfId="5860"/>
    <cellStyle name="_VC 6.15.06 update on 06GRC power costs.xls Chart 3_AURORA Total New 2" xfId="5861"/>
    <cellStyle name="_VC 6.15.06 update on 06GRC power costs.xls Chart 3_Book2" xfId="1185"/>
    <cellStyle name="_VC 6.15.06 update on 06GRC power costs.xls Chart 3_Book2 2" xfId="5862"/>
    <cellStyle name="_VC 6.15.06 update on 06GRC power costs.xls Chart 3_Book2 2 2" xfId="5863"/>
    <cellStyle name="_VC 6.15.06 update on 06GRC power costs.xls Chart 3_Book2 3" xfId="5864"/>
    <cellStyle name="_VC 6.15.06 update on 06GRC power costs.xls Chart 3_Book2 4" xfId="10160"/>
    <cellStyle name="_VC 6.15.06 update on 06GRC power costs.xls Chart 3_Book2_Adj Bench DR 3 for Initial Briefs (Electric)" xfId="1186"/>
    <cellStyle name="_VC 6.15.06 update on 06GRC power costs.xls Chart 3_Book2_Adj Bench DR 3 for Initial Briefs (Electric) 2" xfId="5865"/>
    <cellStyle name="_VC 6.15.06 update on 06GRC power costs.xls Chart 3_Book2_Adj Bench DR 3 for Initial Briefs (Electric) 2 2" xfId="5866"/>
    <cellStyle name="_VC 6.15.06 update on 06GRC power costs.xls Chart 3_Book2_Adj Bench DR 3 for Initial Briefs (Electric) 3" xfId="5867"/>
    <cellStyle name="_VC 6.15.06 update on 06GRC power costs.xls Chart 3_Book2_Adj Bench DR 3 for Initial Briefs (Electric) 4" xfId="10161"/>
    <cellStyle name="_VC 6.15.06 update on 06GRC power costs.xls Chart 3_Book2_Adj Bench DR 3 for Initial Briefs (Electric)_DEM-WP(C) ENERG10C--ctn Mid-C_042010 2010GRC" xfId="10162"/>
    <cellStyle name="_VC 6.15.06 update on 06GRC power costs.xls Chart 3_Book2_DEM-WP(C) ENERG10C--ctn Mid-C_042010 2010GRC" xfId="10163"/>
    <cellStyle name="_VC 6.15.06 update on 06GRC power costs.xls Chart 3_Book2_Electric Rev Req Model (2009 GRC) Rebuttal" xfId="1187"/>
    <cellStyle name="_VC 6.15.06 update on 06GRC power costs.xls Chart 3_Book2_Electric Rev Req Model (2009 GRC) Rebuttal 2" xfId="5868"/>
    <cellStyle name="_VC 6.15.06 update on 06GRC power costs.xls Chart 3_Book2_Electric Rev Req Model (2009 GRC) Rebuttal 2 2" xfId="5869"/>
    <cellStyle name="_VC 6.15.06 update on 06GRC power costs.xls Chart 3_Book2_Electric Rev Req Model (2009 GRC) Rebuttal 3" xfId="5870"/>
    <cellStyle name="_VC 6.15.06 update on 06GRC power costs.xls Chart 3_Book2_Electric Rev Req Model (2009 GRC) Rebuttal 4" xfId="10164"/>
    <cellStyle name="_VC 6.15.06 update on 06GRC power costs.xls Chart 3_Book2_Electric Rev Req Model (2009 GRC) Rebuttal REmoval of New  WH Solar AdjustMI" xfId="1188"/>
    <cellStyle name="_VC 6.15.06 update on 06GRC power costs.xls Chart 3_Book2_Electric Rev Req Model (2009 GRC) Rebuttal REmoval of New  WH Solar AdjustMI 2" xfId="5871"/>
    <cellStyle name="_VC 6.15.06 update on 06GRC power costs.xls Chart 3_Book2_Electric Rev Req Model (2009 GRC) Rebuttal REmoval of New  WH Solar AdjustMI 2 2" xfId="5872"/>
    <cellStyle name="_VC 6.15.06 update on 06GRC power costs.xls Chart 3_Book2_Electric Rev Req Model (2009 GRC) Rebuttal REmoval of New  WH Solar AdjustMI 3" xfId="5873"/>
    <cellStyle name="_VC 6.15.06 update on 06GRC power costs.xls Chart 3_Book2_Electric Rev Req Model (2009 GRC) Rebuttal REmoval of New  WH Solar AdjustMI 4" xfId="10165"/>
    <cellStyle name="_VC 6.15.06 update on 06GRC power costs.xls Chart 3_Book2_Electric Rev Req Model (2009 GRC) Rebuttal REmoval of New  WH Solar AdjustMI_DEM-WP(C) ENERG10C--ctn Mid-C_042010 2010GRC" xfId="10166"/>
    <cellStyle name="_VC 6.15.06 update on 06GRC power costs.xls Chart 3_Book2_Electric Rev Req Model (2009 GRC) Revised 01-18-2010" xfId="1189"/>
    <cellStyle name="_VC 6.15.06 update on 06GRC power costs.xls Chart 3_Book2_Electric Rev Req Model (2009 GRC) Revised 01-18-2010 2" xfId="5874"/>
    <cellStyle name="_VC 6.15.06 update on 06GRC power costs.xls Chart 3_Book2_Electric Rev Req Model (2009 GRC) Revised 01-18-2010 2 2" xfId="5875"/>
    <cellStyle name="_VC 6.15.06 update on 06GRC power costs.xls Chart 3_Book2_Electric Rev Req Model (2009 GRC) Revised 01-18-2010 3" xfId="5876"/>
    <cellStyle name="_VC 6.15.06 update on 06GRC power costs.xls Chart 3_Book2_Electric Rev Req Model (2009 GRC) Revised 01-18-2010 4" xfId="10167"/>
    <cellStyle name="_VC 6.15.06 update on 06GRC power costs.xls Chart 3_Book2_Electric Rev Req Model (2009 GRC) Revised 01-18-2010_DEM-WP(C) ENERG10C--ctn Mid-C_042010 2010GRC" xfId="10168"/>
    <cellStyle name="_VC 6.15.06 update on 06GRC power costs.xls Chart 3_Book2_Final Order Electric EXHIBIT A-1" xfId="1190"/>
    <cellStyle name="_VC 6.15.06 update on 06GRC power costs.xls Chart 3_Book2_Final Order Electric EXHIBIT A-1 2" xfId="5877"/>
    <cellStyle name="_VC 6.15.06 update on 06GRC power costs.xls Chart 3_Book2_Final Order Electric EXHIBIT A-1 2 2" xfId="5878"/>
    <cellStyle name="_VC 6.15.06 update on 06GRC power costs.xls Chart 3_Book2_Final Order Electric EXHIBIT A-1 3" xfId="5879"/>
    <cellStyle name="_VC 6.15.06 update on 06GRC power costs.xls Chart 3_Book2_Final Order Electric EXHIBIT A-1 4" xfId="10169"/>
    <cellStyle name="_VC 6.15.06 update on 06GRC power costs.xls Chart 3_Book4" xfId="1191"/>
    <cellStyle name="_VC 6.15.06 update on 06GRC power costs.xls Chart 3_Book4 2" xfId="5880"/>
    <cellStyle name="_VC 6.15.06 update on 06GRC power costs.xls Chart 3_Book4 2 2" xfId="5881"/>
    <cellStyle name="_VC 6.15.06 update on 06GRC power costs.xls Chart 3_Book4 3" xfId="5882"/>
    <cellStyle name="_VC 6.15.06 update on 06GRC power costs.xls Chart 3_Book4 4" xfId="10170"/>
    <cellStyle name="_VC 6.15.06 update on 06GRC power costs.xls Chart 3_Book4_DEM-WP(C) ENERG10C--ctn Mid-C_042010 2010GRC" xfId="10171"/>
    <cellStyle name="_VC 6.15.06 update on 06GRC power costs.xls Chart 3_Book9" xfId="1192"/>
    <cellStyle name="_VC 6.15.06 update on 06GRC power costs.xls Chart 3_Book9 2" xfId="5883"/>
    <cellStyle name="_VC 6.15.06 update on 06GRC power costs.xls Chart 3_Book9 2 2" xfId="5884"/>
    <cellStyle name="_VC 6.15.06 update on 06GRC power costs.xls Chart 3_Book9 3" xfId="5885"/>
    <cellStyle name="_VC 6.15.06 update on 06GRC power costs.xls Chart 3_Book9 4" xfId="10172"/>
    <cellStyle name="_VC 6.15.06 update on 06GRC power costs.xls Chart 3_Book9_DEM-WP(C) ENERG10C--ctn Mid-C_042010 2010GRC" xfId="10173"/>
    <cellStyle name="_VC 6.15.06 update on 06GRC power costs.xls Chart 3_Chelan PUD Power Costs (8-10)" xfId="10174"/>
    <cellStyle name="_VC 6.15.06 update on 06GRC power costs.xls Chart 3_DEM-WP(C) Chelan Power Costs" xfId="10175"/>
    <cellStyle name="_VC 6.15.06 update on 06GRC power costs.xls Chart 3_DEM-WP(C) ENERG10C--ctn Mid-C_042010 2010GRC" xfId="10176"/>
    <cellStyle name="_VC 6.15.06 update on 06GRC power costs.xls Chart 3_DEM-WP(C) Gas Transport 2010GRC" xfId="10177"/>
    <cellStyle name="_VC 6.15.06 update on 06GRC power costs.xls Chart 3_Gas Rev Req Model (2010 GRC)" xfId="10178"/>
    <cellStyle name="_VC 6.15.06 update on 06GRC power costs.xls Chart 3_INPUTS" xfId="5886"/>
    <cellStyle name="_VC 6.15.06 update on 06GRC power costs.xls Chart 3_INPUTS 2" xfId="5887"/>
    <cellStyle name="_VC 6.15.06 update on 06GRC power costs.xls Chart 3_INPUTS 2 2" xfId="5888"/>
    <cellStyle name="_VC 6.15.06 update on 06GRC power costs.xls Chart 3_INPUTS 3" xfId="5889"/>
    <cellStyle name="_VC 6.15.06 update on 06GRC power costs.xls Chart 3_NIM Summary" xfId="5890"/>
    <cellStyle name="_VC 6.15.06 update on 06GRC power costs.xls Chart 3_NIM Summary 09GRC" xfId="5891"/>
    <cellStyle name="_VC 6.15.06 update on 06GRC power costs.xls Chart 3_NIM Summary 09GRC 2" xfId="5892"/>
    <cellStyle name="_VC 6.15.06 update on 06GRC power costs.xls Chart 3_NIM Summary 09GRC_DEM-WP(C) ENERG10C--ctn Mid-C_042010 2010GRC" xfId="10179"/>
    <cellStyle name="_VC 6.15.06 update on 06GRC power costs.xls Chart 3_NIM Summary 2" xfId="5893"/>
    <cellStyle name="_VC 6.15.06 update on 06GRC power costs.xls Chart 3_NIM Summary 3" xfId="5894"/>
    <cellStyle name="_VC 6.15.06 update on 06GRC power costs.xls Chart 3_NIM Summary 4" xfId="5895"/>
    <cellStyle name="_VC 6.15.06 update on 06GRC power costs.xls Chart 3_NIM Summary 5" xfId="5896"/>
    <cellStyle name="_VC 6.15.06 update on 06GRC power costs.xls Chart 3_NIM Summary 6" xfId="5897"/>
    <cellStyle name="_VC 6.15.06 update on 06GRC power costs.xls Chart 3_NIM Summary 7" xfId="5898"/>
    <cellStyle name="_VC 6.15.06 update on 06GRC power costs.xls Chart 3_NIM Summary 8" xfId="5899"/>
    <cellStyle name="_VC 6.15.06 update on 06GRC power costs.xls Chart 3_NIM Summary 9" xfId="5900"/>
    <cellStyle name="_VC 6.15.06 update on 06GRC power costs.xls Chart 3_NIM Summary_DEM-WP(C) ENERG10C--ctn Mid-C_042010 2010GRC" xfId="10180"/>
    <cellStyle name="_VC 6.15.06 update on 06GRC power costs.xls Chart 3_PCA 10 -  Exhibit D from A Kellogg Jan 2011" xfId="10181"/>
    <cellStyle name="_VC 6.15.06 update on 06GRC power costs.xls Chart 3_PCA 10 -  Exhibit D from A Kellogg July 2011" xfId="10182"/>
    <cellStyle name="_VC 6.15.06 update on 06GRC power costs.xls Chart 3_PCA 10 -  Exhibit D from S Free Rcv'd 12-11" xfId="10183"/>
    <cellStyle name="_VC 6.15.06 update on 06GRC power costs.xls Chart 3_PCA 9 -  Exhibit D April 2010" xfId="10184"/>
    <cellStyle name="_VC 6.15.06 update on 06GRC power costs.xls Chart 3_PCA 9 -  Exhibit D April 2010 (3)" xfId="5901"/>
    <cellStyle name="_VC 6.15.06 update on 06GRC power costs.xls Chart 3_PCA 9 -  Exhibit D April 2010 (3) 2" xfId="5902"/>
    <cellStyle name="_VC 6.15.06 update on 06GRC power costs.xls Chart 3_PCA 9 -  Exhibit D April 2010 (3)_DEM-WP(C) ENERG10C--ctn Mid-C_042010 2010GRC" xfId="10185"/>
    <cellStyle name="_VC 6.15.06 update on 06GRC power costs.xls Chart 3_PCA 9 -  Exhibit D April 2010 2" xfId="10186"/>
    <cellStyle name="_VC 6.15.06 update on 06GRC power costs.xls Chart 3_PCA 9 -  Exhibit D April 2010 3" xfId="10187"/>
    <cellStyle name="_VC 6.15.06 update on 06GRC power costs.xls Chart 3_PCA 9 -  Exhibit D Nov 2010" xfId="10188"/>
    <cellStyle name="_VC 6.15.06 update on 06GRC power costs.xls Chart 3_PCA 9 -  Exhibit D Nov 2010 2" xfId="10189"/>
    <cellStyle name="_VC 6.15.06 update on 06GRC power costs.xls Chart 3_PCA 9 - Exhibit D at August 2010" xfId="10190"/>
    <cellStyle name="_VC 6.15.06 update on 06GRC power costs.xls Chart 3_PCA 9 - Exhibit D at August 2010 2" xfId="10191"/>
    <cellStyle name="_VC 6.15.06 update on 06GRC power costs.xls Chart 3_PCA 9 - Exhibit D June 2010 GRC" xfId="10192"/>
    <cellStyle name="_VC 6.15.06 update on 06GRC power costs.xls Chart 3_PCA 9 - Exhibit D June 2010 GRC 2" xfId="10193"/>
    <cellStyle name="_VC 6.15.06 update on 06GRC power costs.xls Chart 3_Power Costs - Comparison bx Rbtl-Staff-Jt-PC" xfId="1193"/>
    <cellStyle name="_VC 6.15.06 update on 06GRC power costs.xls Chart 3_Power Costs - Comparison bx Rbtl-Staff-Jt-PC 2" xfId="5903"/>
    <cellStyle name="_VC 6.15.06 update on 06GRC power costs.xls Chart 3_Power Costs - Comparison bx Rbtl-Staff-Jt-PC 2 2" xfId="5904"/>
    <cellStyle name="_VC 6.15.06 update on 06GRC power costs.xls Chart 3_Power Costs - Comparison bx Rbtl-Staff-Jt-PC 3" xfId="5905"/>
    <cellStyle name="_VC 6.15.06 update on 06GRC power costs.xls Chart 3_Power Costs - Comparison bx Rbtl-Staff-Jt-PC 4" xfId="10194"/>
    <cellStyle name="_VC 6.15.06 update on 06GRC power costs.xls Chart 3_Power Costs - Comparison bx Rbtl-Staff-Jt-PC_Adj Bench DR 3 for Initial Briefs (Electric)" xfId="1194"/>
    <cellStyle name="_VC 6.15.06 update on 06GRC power costs.xls Chart 3_Power Costs - Comparison bx Rbtl-Staff-Jt-PC_Adj Bench DR 3 for Initial Briefs (Electric) 2" xfId="5906"/>
    <cellStyle name="_VC 6.15.06 update on 06GRC power costs.xls Chart 3_Power Costs - Comparison bx Rbtl-Staff-Jt-PC_Adj Bench DR 3 for Initial Briefs (Electric) 2 2" xfId="5907"/>
    <cellStyle name="_VC 6.15.06 update on 06GRC power costs.xls Chart 3_Power Costs - Comparison bx Rbtl-Staff-Jt-PC_Adj Bench DR 3 for Initial Briefs (Electric) 3" xfId="5908"/>
    <cellStyle name="_VC 6.15.06 update on 06GRC power costs.xls Chart 3_Power Costs - Comparison bx Rbtl-Staff-Jt-PC_Adj Bench DR 3 for Initial Briefs (Electric) 4" xfId="10195"/>
    <cellStyle name="_VC 6.15.06 update on 06GRC power costs.xls Chart 3_Power Costs - Comparison bx Rbtl-Staff-Jt-PC_Adj Bench DR 3 for Initial Briefs (Electric)_DEM-WP(C) ENERG10C--ctn Mid-C_042010 2010GRC" xfId="10196"/>
    <cellStyle name="_VC 6.15.06 update on 06GRC power costs.xls Chart 3_Power Costs - Comparison bx Rbtl-Staff-Jt-PC_DEM-WP(C) ENERG10C--ctn Mid-C_042010 2010GRC" xfId="10197"/>
    <cellStyle name="_VC 6.15.06 update on 06GRC power costs.xls Chart 3_Power Costs - Comparison bx Rbtl-Staff-Jt-PC_Electric Rev Req Model (2009 GRC) Rebuttal" xfId="1195"/>
    <cellStyle name="_VC 6.15.06 update on 06GRC power costs.xls Chart 3_Power Costs - Comparison bx Rbtl-Staff-Jt-PC_Electric Rev Req Model (2009 GRC) Rebuttal 2" xfId="5909"/>
    <cellStyle name="_VC 6.15.06 update on 06GRC power costs.xls Chart 3_Power Costs - Comparison bx Rbtl-Staff-Jt-PC_Electric Rev Req Model (2009 GRC) Rebuttal 2 2" xfId="5910"/>
    <cellStyle name="_VC 6.15.06 update on 06GRC power costs.xls Chart 3_Power Costs - Comparison bx Rbtl-Staff-Jt-PC_Electric Rev Req Model (2009 GRC) Rebuttal 3" xfId="5911"/>
    <cellStyle name="_VC 6.15.06 update on 06GRC power costs.xls Chart 3_Power Costs - Comparison bx Rbtl-Staff-Jt-PC_Electric Rev Req Model (2009 GRC) Rebuttal 4" xfId="10198"/>
    <cellStyle name="_VC 6.15.06 update on 06GRC power costs.xls Chart 3_Power Costs - Comparison bx Rbtl-Staff-Jt-PC_Electric Rev Req Model (2009 GRC) Rebuttal REmoval of New  WH Solar AdjustMI" xfId="1196"/>
    <cellStyle name="_VC 6.15.06 update on 06GRC power costs.xls Chart 3_Power Costs - Comparison bx Rbtl-Staff-Jt-PC_Electric Rev Req Model (2009 GRC) Rebuttal REmoval of New  WH Solar AdjustMI 2" xfId="5912"/>
    <cellStyle name="_VC 6.15.06 update on 06GRC power costs.xls Chart 3_Power Costs - Comparison bx Rbtl-Staff-Jt-PC_Electric Rev Req Model (2009 GRC) Rebuttal REmoval of New  WH Solar AdjustMI 2 2" xfId="5913"/>
    <cellStyle name="_VC 6.15.06 update on 06GRC power costs.xls Chart 3_Power Costs - Comparison bx Rbtl-Staff-Jt-PC_Electric Rev Req Model (2009 GRC) Rebuttal REmoval of New  WH Solar AdjustMI 3" xfId="5914"/>
    <cellStyle name="_VC 6.15.06 update on 06GRC power costs.xls Chart 3_Power Costs - Comparison bx Rbtl-Staff-Jt-PC_Electric Rev Req Model (2009 GRC) Rebuttal REmoval of New  WH Solar AdjustMI 4" xfId="10199"/>
    <cellStyle name="_VC 6.15.06 update on 06GRC power costs.xls Chart 3_Power Costs - Comparison bx Rbtl-Staff-Jt-PC_Electric Rev Req Model (2009 GRC) Rebuttal REmoval of New  WH Solar AdjustMI_DEM-WP(C) ENERG10C--ctn Mid-C_042010 2010GRC" xfId="10200"/>
    <cellStyle name="_VC 6.15.06 update on 06GRC power costs.xls Chart 3_Power Costs - Comparison bx Rbtl-Staff-Jt-PC_Electric Rev Req Model (2009 GRC) Revised 01-18-2010" xfId="1197"/>
    <cellStyle name="_VC 6.15.06 update on 06GRC power costs.xls Chart 3_Power Costs - Comparison bx Rbtl-Staff-Jt-PC_Electric Rev Req Model (2009 GRC) Revised 01-18-2010 2" xfId="5915"/>
    <cellStyle name="_VC 6.15.06 update on 06GRC power costs.xls Chart 3_Power Costs - Comparison bx Rbtl-Staff-Jt-PC_Electric Rev Req Model (2009 GRC) Revised 01-18-2010 2 2" xfId="5916"/>
    <cellStyle name="_VC 6.15.06 update on 06GRC power costs.xls Chart 3_Power Costs - Comparison bx Rbtl-Staff-Jt-PC_Electric Rev Req Model (2009 GRC) Revised 01-18-2010 3" xfId="5917"/>
    <cellStyle name="_VC 6.15.06 update on 06GRC power costs.xls Chart 3_Power Costs - Comparison bx Rbtl-Staff-Jt-PC_Electric Rev Req Model (2009 GRC) Revised 01-18-2010 4" xfId="10201"/>
    <cellStyle name="_VC 6.15.06 update on 06GRC power costs.xls Chart 3_Power Costs - Comparison bx Rbtl-Staff-Jt-PC_Electric Rev Req Model (2009 GRC) Revised 01-18-2010_DEM-WP(C) ENERG10C--ctn Mid-C_042010 2010GRC" xfId="10202"/>
    <cellStyle name="_VC 6.15.06 update on 06GRC power costs.xls Chart 3_Power Costs - Comparison bx Rbtl-Staff-Jt-PC_Final Order Electric EXHIBIT A-1" xfId="1198"/>
    <cellStyle name="_VC 6.15.06 update on 06GRC power costs.xls Chart 3_Power Costs - Comparison bx Rbtl-Staff-Jt-PC_Final Order Electric EXHIBIT A-1 2" xfId="5918"/>
    <cellStyle name="_VC 6.15.06 update on 06GRC power costs.xls Chart 3_Power Costs - Comparison bx Rbtl-Staff-Jt-PC_Final Order Electric EXHIBIT A-1 2 2" xfId="5919"/>
    <cellStyle name="_VC 6.15.06 update on 06GRC power costs.xls Chart 3_Power Costs - Comparison bx Rbtl-Staff-Jt-PC_Final Order Electric EXHIBIT A-1 3" xfId="5920"/>
    <cellStyle name="_VC 6.15.06 update on 06GRC power costs.xls Chart 3_Power Costs - Comparison bx Rbtl-Staff-Jt-PC_Final Order Electric EXHIBIT A-1 4" xfId="10203"/>
    <cellStyle name="_VC 6.15.06 update on 06GRC power costs.xls Chart 3_Production Adj 4.37" xfId="5921"/>
    <cellStyle name="_VC 6.15.06 update on 06GRC power costs.xls Chart 3_Production Adj 4.37 2" xfId="5922"/>
    <cellStyle name="_VC 6.15.06 update on 06GRC power costs.xls Chart 3_Production Adj 4.37 2 2" xfId="5923"/>
    <cellStyle name="_VC 6.15.06 update on 06GRC power costs.xls Chart 3_Production Adj 4.37 3" xfId="5924"/>
    <cellStyle name="_VC 6.15.06 update on 06GRC power costs.xls Chart 3_Purchased Power Adj 4.03" xfId="5925"/>
    <cellStyle name="_VC 6.15.06 update on 06GRC power costs.xls Chart 3_Purchased Power Adj 4.03 2" xfId="5926"/>
    <cellStyle name="_VC 6.15.06 update on 06GRC power costs.xls Chart 3_Purchased Power Adj 4.03 2 2" xfId="5927"/>
    <cellStyle name="_VC 6.15.06 update on 06GRC power costs.xls Chart 3_Purchased Power Adj 4.03 3" xfId="5928"/>
    <cellStyle name="_VC 6.15.06 update on 06GRC power costs.xls Chart 3_Rebuttal Power Costs" xfId="1199"/>
    <cellStyle name="_VC 6.15.06 update on 06GRC power costs.xls Chart 3_Rebuttal Power Costs 2" xfId="5929"/>
    <cellStyle name="_VC 6.15.06 update on 06GRC power costs.xls Chart 3_Rebuttal Power Costs 2 2" xfId="5930"/>
    <cellStyle name="_VC 6.15.06 update on 06GRC power costs.xls Chart 3_Rebuttal Power Costs 3" xfId="5931"/>
    <cellStyle name="_VC 6.15.06 update on 06GRC power costs.xls Chart 3_Rebuttal Power Costs 4" xfId="10204"/>
    <cellStyle name="_VC 6.15.06 update on 06GRC power costs.xls Chart 3_Rebuttal Power Costs_Adj Bench DR 3 for Initial Briefs (Electric)" xfId="1200"/>
    <cellStyle name="_VC 6.15.06 update on 06GRC power costs.xls Chart 3_Rebuttal Power Costs_Adj Bench DR 3 for Initial Briefs (Electric) 2" xfId="5932"/>
    <cellStyle name="_VC 6.15.06 update on 06GRC power costs.xls Chart 3_Rebuttal Power Costs_Adj Bench DR 3 for Initial Briefs (Electric) 2 2" xfId="5933"/>
    <cellStyle name="_VC 6.15.06 update on 06GRC power costs.xls Chart 3_Rebuttal Power Costs_Adj Bench DR 3 for Initial Briefs (Electric) 3" xfId="5934"/>
    <cellStyle name="_VC 6.15.06 update on 06GRC power costs.xls Chart 3_Rebuttal Power Costs_Adj Bench DR 3 for Initial Briefs (Electric) 4" xfId="10205"/>
    <cellStyle name="_VC 6.15.06 update on 06GRC power costs.xls Chart 3_Rebuttal Power Costs_Adj Bench DR 3 for Initial Briefs (Electric)_DEM-WP(C) ENERG10C--ctn Mid-C_042010 2010GRC" xfId="10206"/>
    <cellStyle name="_VC 6.15.06 update on 06GRC power costs.xls Chart 3_Rebuttal Power Costs_DEM-WP(C) ENERG10C--ctn Mid-C_042010 2010GRC" xfId="10207"/>
    <cellStyle name="_VC 6.15.06 update on 06GRC power costs.xls Chart 3_Rebuttal Power Costs_Electric Rev Req Model (2009 GRC) Rebuttal" xfId="1201"/>
    <cellStyle name="_VC 6.15.06 update on 06GRC power costs.xls Chart 3_Rebuttal Power Costs_Electric Rev Req Model (2009 GRC) Rebuttal 2" xfId="5935"/>
    <cellStyle name="_VC 6.15.06 update on 06GRC power costs.xls Chart 3_Rebuttal Power Costs_Electric Rev Req Model (2009 GRC) Rebuttal 2 2" xfId="5936"/>
    <cellStyle name="_VC 6.15.06 update on 06GRC power costs.xls Chart 3_Rebuttal Power Costs_Electric Rev Req Model (2009 GRC) Rebuttal 3" xfId="5937"/>
    <cellStyle name="_VC 6.15.06 update on 06GRC power costs.xls Chart 3_Rebuttal Power Costs_Electric Rev Req Model (2009 GRC) Rebuttal 4" xfId="10208"/>
    <cellStyle name="_VC 6.15.06 update on 06GRC power costs.xls Chart 3_Rebuttal Power Costs_Electric Rev Req Model (2009 GRC) Rebuttal REmoval of New  WH Solar AdjustMI" xfId="1202"/>
    <cellStyle name="_VC 6.15.06 update on 06GRC power costs.xls Chart 3_Rebuttal Power Costs_Electric Rev Req Model (2009 GRC) Rebuttal REmoval of New  WH Solar AdjustMI 2" xfId="5938"/>
    <cellStyle name="_VC 6.15.06 update on 06GRC power costs.xls Chart 3_Rebuttal Power Costs_Electric Rev Req Model (2009 GRC) Rebuttal REmoval of New  WH Solar AdjustMI 2 2" xfId="5939"/>
    <cellStyle name="_VC 6.15.06 update on 06GRC power costs.xls Chart 3_Rebuttal Power Costs_Electric Rev Req Model (2009 GRC) Rebuttal REmoval of New  WH Solar AdjustMI 3" xfId="5940"/>
    <cellStyle name="_VC 6.15.06 update on 06GRC power costs.xls Chart 3_Rebuttal Power Costs_Electric Rev Req Model (2009 GRC) Rebuttal REmoval of New  WH Solar AdjustMI 4" xfId="10209"/>
    <cellStyle name="_VC 6.15.06 update on 06GRC power costs.xls Chart 3_Rebuttal Power Costs_Electric Rev Req Model (2009 GRC) Rebuttal REmoval of New  WH Solar AdjustMI_DEM-WP(C) ENERG10C--ctn Mid-C_042010 2010GRC" xfId="10210"/>
    <cellStyle name="_VC 6.15.06 update on 06GRC power costs.xls Chart 3_Rebuttal Power Costs_Electric Rev Req Model (2009 GRC) Revised 01-18-2010" xfId="1203"/>
    <cellStyle name="_VC 6.15.06 update on 06GRC power costs.xls Chart 3_Rebuttal Power Costs_Electric Rev Req Model (2009 GRC) Revised 01-18-2010 2" xfId="5941"/>
    <cellStyle name="_VC 6.15.06 update on 06GRC power costs.xls Chart 3_Rebuttal Power Costs_Electric Rev Req Model (2009 GRC) Revised 01-18-2010 2 2" xfId="5942"/>
    <cellStyle name="_VC 6.15.06 update on 06GRC power costs.xls Chart 3_Rebuttal Power Costs_Electric Rev Req Model (2009 GRC) Revised 01-18-2010 3" xfId="5943"/>
    <cellStyle name="_VC 6.15.06 update on 06GRC power costs.xls Chart 3_Rebuttal Power Costs_Electric Rev Req Model (2009 GRC) Revised 01-18-2010 4" xfId="10211"/>
    <cellStyle name="_VC 6.15.06 update on 06GRC power costs.xls Chart 3_Rebuttal Power Costs_Electric Rev Req Model (2009 GRC) Revised 01-18-2010_DEM-WP(C) ENERG10C--ctn Mid-C_042010 2010GRC" xfId="10212"/>
    <cellStyle name="_VC 6.15.06 update on 06GRC power costs.xls Chart 3_Rebuttal Power Costs_Final Order Electric EXHIBIT A-1" xfId="1204"/>
    <cellStyle name="_VC 6.15.06 update on 06GRC power costs.xls Chart 3_Rebuttal Power Costs_Final Order Electric EXHIBIT A-1 2" xfId="5944"/>
    <cellStyle name="_VC 6.15.06 update on 06GRC power costs.xls Chart 3_Rebuttal Power Costs_Final Order Electric EXHIBIT A-1 2 2" xfId="5945"/>
    <cellStyle name="_VC 6.15.06 update on 06GRC power costs.xls Chart 3_Rebuttal Power Costs_Final Order Electric EXHIBIT A-1 3" xfId="5946"/>
    <cellStyle name="_VC 6.15.06 update on 06GRC power costs.xls Chart 3_Rebuttal Power Costs_Final Order Electric EXHIBIT A-1 4" xfId="10213"/>
    <cellStyle name="_VC 6.15.06 update on 06GRC power costs.xls Chart 3_ROR &amp; CONV FACTOR" xfId="5947"/>
    <cellStyle name="_VC 6.15.06 update on 06GRC power costs.xls Chart 3_ROR &amp; CONV FACTOR 2" xfId="5948"/>
    <cellStyle name="_VC 6.15.06 update on 06GRC power costs.xls Chart 3_ROR &amp; CONV FACTOR 2 2" xfId="5949"/>
    <cellStyle name="_VC 6.15.06 update on 06GRC power costs.xls Chart 3_ROR &amp; CONV FACTOR 3" xfId="5950"/>
    <cellStyle name="_VC 6.15.06 update on 06GRC power costs.xls Chart 3_ROR 5.02" xfId="5951"/>
    <cellStyle name="_VC 6.15.06 update on 06GRC power costs.xls Chart 3_ROR 5.02 2" xfId="5952"/>
    <cellStyle name="_VC 6.15.06 update on 06GRC power costs.xls Chart 3_ROR 5.02 2 2" xfId="5953"/>
    <cellStyle name="_VC 6.15.06 update on 06GRC power costs.xls Chart 3_ROR 5.02 3" xfId="5954"/>
    <cellStyle name="_VC 6.15.06 update on 06GRC power costs.xls Chart 3_Wind Integration 10GRC" xfId="5955"/>
    <cellStyle name="_VC 6.15.06 update on 06GRC power costs.xls Chart 3_Wind Integration 10GRC 2" xfId="5956"/>
    <cellStyle name="_VC 6.15.06 update on 06GRC power costs.xls Chart 3_Wind Integration 10GRC_DEM-WP(C) ENERG10C--ctn Mid-C_042010 2010GRC" xfId="10214"/>
    <cellStyle name="_VC Mid C Generation-ctn Mid-C_011209" xfId="10215"/>
    <cellStyle name="_VC Mid C Generation-ctn Mid-C_011209 2" xfId="10216"/>
    <cellStyle name="_VC Mid C Generation-ctn Mid-C_011209 2 2" xfId="10217"/>
    <cellStyle name="_Worksheet" xfId="5957"/>
    <cellStyle name="_Worksheet 2" xfId="10218"/>
    <cellStyle name="_Worksheet 2 2" xfId="10219"/>
    <cellStyle name="_Worksheet 3" xfId="10220"/>
    <cellStyle name="_Worksheet 4" xfId="10221"/>
    <cellStyle name="_Worksheet 4 2" xfId="10222"/>
    <cellStyle name="_Worksheet_Chelan PUD Power Costs (8-10)" xfId="10223"/>
    <cellStyle name="_Worksheet_DEM-WP(C) Chelan Power Costs" xfId="10224"/>
    <cellStyle name="_Worksheet_DEM-WP(C) ENERG10C--ctn Mid-C_042010 2010GRC" xfId="10225"/>
    <cellStyle name="_Worksheet_DEM-WP(C) Gas Transport 2010GRC" xfId="10226"/>
    <cellStyle name="_Worksheet_NIM Summary" xfId="5958"/>
    <cellStyle name="_Worksheet_NIM Summary 2" xfId="5959"/>
    <cellStyle name="_Worksheet_NIM Summary_DEM-WP(C) ENERG10C--ctn Mid-C_042010 2010GRC" xfId="10227"/>
    <cellStyle name="_Worksheet_Transmission Workbook for May BOD" xfId="5960"/>
    <cellStyle name="_Worksheet_Transmission Workbook for May BOD 2" xfId="5961"/>
    <cellStyle name="_Worksheet_Transmission Workbook for May BOD_DEM-WP(C) ENERG10C--ctn Mid-C_042010 2010GRC" xfId="10228"/>
    <cellStyle name="_Worksheet_Wind Integration 10GRC" xfId="5962"/>
    <cellStyle name="_Worksheet_Wind Integration 10GRC 2" xfId="5963"/>
    <cellStyle name="_Worksheet_Wind Integration 10GRC_DEM-WP(C) ENERG10C--ctn Mid-C_042010 2010GRC" xfId="10229"/>
    <cellStyle name="0,0_x000d__x000a_NA_x000d__x000a_" xfId="46"/>
    <cellStyle name="0,0_x000d__x000a_NA_x000d__x000a_ 2" xfId="10230"/>
    <cellStyle name="0000" xfId="47"/>
    <cellStyle name="000000" xfId="48"/>
    <cellStyle name="14BLIN - Style8" xfId="10231"/>
    <cellStyle name="14-BT - Style1" xfId="10232"/>
    <cellStyle name="20% - Accent1 10" xfId="10233"/>
    <cellStyle name="20% - Accent1 2" xfId="49"/>
    <cellStyle name="20% - Accent1 2 2" xfId="1205"/>
    <cellStyle name="20% - Accent1 2 2 2" xfId="5964"/>
    <cellStyle name="20% - Accent1 2 2 2 2" xfId="10234"/>
    <cellStyle name="20% - Accent1 2 2 3" xfId="10235"/>
    <cellStyle name="20% - Accent1 2 3" xfId="5965"/>
    <cellStyle name="20% - Accent1 2 3 2" xfId="10236"/>
    <cellStyle name="20% - Accent1 2 3 2 2" xfId="10237"/>
    <cellStyle name="20% - Accent1 2 3 3" xfId="10238"/>
    <cellStyle name="20% - Accent1 2 4" xfId="7721"/>
    <cellStyle name="20% - Accent1 2 4 2" xfId="10239"/>
    <cellStyle name="20% - Accent1 2 4 3" xfId="10240"/>
    <cellStyle name="20% - Accent1 2 5" xfId="10241"/>
    <cellStyle name="20% - Accent1 2_2009 GRC Compl Filing - Exhibit D" xfId="5966"/>
    <cellStyle name="20% - Accent1 3" xfId="50"/>
    <cellStyle name="20% - Accent1 3 2" xfId="5967"/>
    <cellStyle name="20% - Accent1 3 2 2" xfId="10242"/>
    <cellStyle name="20% - Accent1 3 2 3" xfId="10243"/>
    <cellStyle name="20% - Accent1 3 3" xfId="5968"/>
    <cellStyle name="20% - Accent1 3 3 2" xfId="7772"/>
    <cellStyle name="20% - Accent1 3 4" xfId="7722"/>
    <cellStyle name="20% - Accent1 4" xfId="5969"/>
    <cellStyle name="20% - Accent1 4 2" xfId="5970"/>
    <cellStyle name="20% - Accent1 4 2 2" xfId="5971"/>
    <cellStyle name="20% - Accent1 4 2 2 2" xfId="7774"/>
    <cellStyle name="20% - Accent1 4 2 3" xfId="5972"/>
    <cellStyle name="20% - Accent1 4 2 3 2" xfId="7775"/>
    <cellStyle name="20% - Accent1 4 2 4" xfId="5973"/>
    <cellStyle name="20% - Accent1 4 2 4 2" xfId="7776"/>
    <cellStyle name="20% - Accent1 4 2 5" xfId="7773"/>
    <cellStyle name="20% - Accent1 4 3" xfId="5974"/>
    <cellStyle name="20% - Accent1 4 3 2" xfId="5975"/>
    <cellStyle name="20% - Accent1 4 3 2 2" xfId="7778"/>
    <cellStyle name="20% - Accent1 4 3 3" xfId="7777"/>
    <cellStyle name="20% - Accent1 4 4" xfId="5976"/>
    <cellStyle name="20% - Accent1 4 4 2" xfId="7779"/>
    <cellStyle name="20% - Accent1 4 5" xfId="5977"/>
    <cellStyle name="20% - Accent1 4 5 2" xfId="7780"/>
    <cellStyle name="20% - Accent1 4 6" xfId="5978"/>
    <cellStyle name="20% - Accent1 4 6 2" xfId="7781"/>
    <cellStyle name="20% - Accent1 4 7" xfId="5979"/>
    <cellStyle name="20% - Accent1 4 7 2" xfId="7782"/>
    <cellStyle name="20% - Accent1 4 8" xfId="10244"/>
    <cellStyle name="20% - Accent1 5" xfId="5980"/>
    <cellStyle name="20% - Accent1 5 2" xfId="7783"/>
    <cellStyle name="20% - Accent1 6" xfId="10245"/>
    <cellStyle name="20% - Accent1 6 2" xfId="10246"/>
    <cellStyle name="20% - Accent1 7" xfId="10247"/>
    <cellStyle name="20% - Accent1 8" xfId="10248"/>
    <cellStyle name="20% - Accent1 9" xfId="10249"/>
    <cellStyle name="20% - Accent2 10" xfId="10250"/>
    <cellStyle name="20% - Accent2 2" xfId="51"/>
    <cellStyle name="20% - Accent2 2 2" xfId="1206"/>
    <cellStyle name="20% - Accent2 2 2 2" xfId="5981"/>
    <cellStyle name="20% - Accent2 2 2 2 2" xfId="10251"/>
    <cellStyle name="20% - Accent2 2 2 3" xfId="10252"/>
    <cellStyle name="20% - Accent2 2 3" xfId="5982"/>
    <cellStyle name="20% - Accent2 2 3 2" xfId="10253"/>
    <cellStyle name="20% - Accent2 2 3 2 2" xfId="10254"/>
    <cellStyle name="20% - Accent2 2 3 3" xfId="10255"/>
    <cellStyle name="20% - Accent2 2 4" xfId="7723"/>
    <cellStyle name="20% - Accent2 2 4 2" xfId="10256"/>
    <cellStyle name="20% - Accent2 2 4 3" xfId="10257"/>
    <cellStyle name="20% - Accent2 2 5" xfId="10258"/>
    <cellStyle name="20% - Accent2 2_2009 GRC Compl Filing - Exhibit D" xfId="5983"/>
    <cellStyle name="20% - Accent2 3" xfId="52"/>
    <cellStyle name="20% - Accent2 3 2" xfId="5984"/>
    <cellStyle name="20% - Accent2 3 2 2" xfId="10259"/>
    <cellStyle name="20% - Accent2 3 2 3" xfId="10260"/>
    <cellStyle name="20% - Accent2 3 3" xfId="5985"/>
    <cellStyle name="20% - Accent2 3 3 2" xfId="7784"/>
    <cellStyle name="20% - Accent2 3 4" xfId="7724"/>
    <cellStyle name="20% - Accent2 4" xfId="5986"/>
    <cellStyle name="20% - Accent2 4 2" xfId="5987"/>
    <cellStyle name="20% - Accent2 4 2 2" xfId="5988"/>
    <cellStyle name="20% - Accent2 4 2 2 2" xfId="7786"/>
    <cellStyle name="20% - Accent2 4 2 3" xfId="5989"/>
    <cellStyle name="20% - Accent2 4 2 3 2" xfId="7787"/>
    <cellStyle name="20% - Accent2 4 2 4" xfId="5990"/>
    <cellStyle name="20% - Accent2 4 2 4 2" xfId="7788"/>
    <cellStyle name="20% - Accent2 4 2 5" xfId="7785"/>
    <cellStyle name="20% - Accent2 4 3" xfId="5991"/>
    <cellStyle name="20% - Accent2 4 3 2" xfId="5992"/>
    <cellStyle name="20% - Accent2 4 3 2 2" xfId="7790"/>
    <cellStyle name="20% - Accent2 4 3 3" xfId="7789"/>
    <cellStyle name="20% - Accent2 4 4" xfId="5993"/>
    <cellStyle name="20% - Accent2 4 4 2" xfId="7791"/>
    <cellStyle name="20% - Accent2 4 5" xfId="5994"/>
    <cellStyle name="20% - Accent2 4 5 2" xfId="7792"/>
    <cellStyle name="20% - Accent2 4 6" xfId="5995"/>
    <cellStyle name="20% - Accent2 4 6 2" xfId="7793"/>
    <cellStyle name="20% - Accent2 4 7" xfId="5996"/>
    <cellStyle name="20% - Accent2 4 7 2" xfId="7794"/>
    <cellStyle name="20% - Accent2 4 8" xfId="10261"/>
    <cellStyle name="20% - Accent2 5" xfId="5997"/>
    <cellStyle name="20% - Accent2 5 2" xfId="7795"/>
    <cellStyle name="20% - Accent2 6" xfId="10262"/>
    <cellStyle name="20% - Accent2 6 2" xfId="10263"/>
    <cellStyle name="20% - Accent2 7" xfId="10264"/>
    <cellStyle name="20% - Accent2 8" xfId="10265"/>
    <cellStyle name="20% - Accent2 9" xfId="10266"/>
    <cellStyle name="20% - Accent3 10" xfId="10267"/>
    <cellStyle name="20% - Accent3 2" xfId="53"/>
    <cellStyle name="20% - Accent3 2 2" xfId="1207"/>
    <cellStyle name="20% - Accent3 2 2 2" xfId="5998"/>
    <cellStyle name="20% - Accent3 2 2 2 2" xfId="10268"/>
    <cellStyle name="20% - Accent3 2 2 3" xfId="10269"/>
    <cellStyle name="20% - Accent3 2 3" xfId="5999"/>
    <cellStyle name="20% - Accent3 2 3 2" xfId="10270"/>
    <cellStyle name="20% - Accent3 2 3 2 2" xfId="10271"/>
    <cellStyle name="20% - Accent3 2 3 3" xfId="10272"/>
    <cellStyle name="20% - Accent3 2 4" xfId="7725"/>
    <cellStyle name="20% - Accent3 2 4 2" xfId="10273"/>
    <cellStyle name="20% - Accent3 2 4 3" xfId="10274"/>
    <cellStyle name="20% - Accent3 2 5" xfId="10275"/>
    <cellStyle name="20% - Accent3 2_2009 GRC Compl Filing - Exhibit D" xfId="6000"/>
    <cellStyle name="20% - Accent3 3" xfId="54"/>
    <cellStyle name="20% - Accent3 3 2" xfId="6001"/>
    <cellStyle name="20% - Accent3 3 2 2" xfId="10276"/>
    <cellStyle name="20% - Accent3 3 2 3" xfId="10277"/>
    <cellStyle name="20% - Accent3 3 3" xfId="6002"/>
    <cellStyle name="20% - Accent3 3 3 2" xfId="7796"/>
    <cellStyle name="20% - Accent3 3 4" xfId="7726"/>
    <cellStyle name="20% - Accent3 4" xfId="6003"/>
    <cellStyle name="20% - Accent3 4 2" xfId="6004"/>
    <cellStyle name="20% - Accent3 4 2 2" xfId="6005"/>
    <cellStyle name="20% - Accent3 4 2 2 2" xfId="7798"/>
    <cellStyle name="20% - Accent3 4 2 3" xfId="6006"/>
    <cellStyle name="20% - Accent3 4 2 3 2" xfId="7799"/>
    <cellStyle name="20% - Accent3 4 2 4" xfId="6007"/>
    <cellStyle name="20% - Accent3 4 2 4 2" xfId="7800"/>
    <cellStyle name="20% - Accent3 4 2 5" xfId="7797"/>
    <cellStyle name="20% - Accent3 4 3" xfId="6008"/>
    <cellStyle name="20% - Accent3 4 3 2" xfId="6009"/>
    <cellStyle name="20% - Accent3 4 3 2 2" xfId="7802"/>
    <cellStyle name="20% - Accent3 4 3 3" xfId="7801"/>
    <cellStyle name="20% - Accent3 4 4" xfId="6010"/>
    <cellStyle name="20% - Accent3 4 4 2" xfId="7803"/>
    <cellStyle name="20% - Accent3 4 5" xfId="6011"/>
    <cellStyle name="20% - Accent3 4 5 2" xfId="7804"/>
    <cellStyle name="20% - Accent3 4 6" xfId="6012"/>
    <cellStyle name="20% - Accent3 4 6 2" xfId="7805"/>
    <cellStyle name="20% - Accent3 4 7" xfId="6013"/>
    <cellStyle name="20% - Accent3 4 7 2" xfId="7806"/>
    <cellStyle name="20% - Accent3 4 8" xfId="10278"/>
    <cellStyle name="20% - Accent3 5" xfId="6014"/>
    <cellStyle name="20% - Accent3 5 2" xfId="7807"/>
    <cellStyle name="20% - Accent3 6" xfId="10279"/>
    <cellStyle name="20% - Accent3 6 2" xfId="10280"/>
    <cellStyle name="20% - Accent3 7" xfId="10281"/>
    <cellStyle name="20% - Accent3 8" xfId="10282"/>
    <cellStyle name="20% - Accent3 9" xfId="10283"/>
    <cellStyle name="20% - Accent4 10" xfId="10284"/>
    <cellStyle name="20% - Accent4 2" xfId="55"/>
    <cellStyle name="20% - Accent4 2 2" xfId="1208"/>
    <cellStyle name="20% - Accent4 2 2 2" xfId="6015"/>
    <cellStyle name="20% - Accent4 2 2 2 2" xfId="10285"/>
    <cellStyle name="20% - Accent4 2 2 3" xfId="10286"/>
    <cellStyle name="20% - Accent4 2 3" xfId="6016"/>
    <cellStyle name="20% - Accent4 2 3 2" xfId="10287"/>
    <cellStyle name="20% - Accent4 2 3 2 2" xfId="10288"/>
    <cellStyle name="20% - Accent4 2 3 3" xfId="10289"/>
    <cellStyle name="20% - Accent4 2 4" xfId="7727"/>
    <cellStyle name="20% - Accent4 2 4 2" xfId="10290"/>
    <cellStyle name="20% - Accent4 2 4 3" xfId="10291"/>
    <cellStyle name="20% - Accent4 2 5" xfId="10292"/>
    <cellStyle name="20% - Accent4 2_2009 GRC Compl Filing - Exhibit D" xfId="6017"/>
    <cellStyle name="20% - Accent4 3" xfId="56"/>
    <cellStyle name="20% - Accent4 3 2" xfId="6018"/>
    <cellStyle name="20% - Accent4 3 2 2" xfId="10293"/>
    <cellStyle name="20% - Accent4 3 2 3" xfId="10294"/>
    <cellStyle name="20% - Accent4 3 3" xfId="6019"/>
    <cellStyle name="20% - Accent4 3 3 2" xfId="7808"/>
    <cellStyle name="20% - Accent4 3 4" xfId="7728"/>
    <cellStyle name="20% - Accent4 4" xfId="6020"/>
    <cellStyle name="20% - Accent4 4 2" xfId="6021"/>
    <cellStyle name="20% - Accent4 4 2 2" xfId="6022"/>
    <cellStyle name="20% - Accent4 4 2 2 2" xfId="7810"/>
    <cellStyle name="20% - Accent4 4 2 3" xfId="6023"/>
    <cellStyle name="20% - Accent4 4 2 3 2" xfId="7811"/>
    <cellStyle name="20% - Accent4 4 2 4" xfId="6024"/>
    <cellStyle name="20% - Accent4 4 2 4 2" xfId="7812"/>
    <cellStyle name="20% - Accent4 4 2 5" xfId="7809"/>
    <cellStyle name="20% - Accent4 4 3" xfId="6025"/>
    <cellStyle name="20% - Accent4 4 3 2" xfId="6026"/>
    <cellStyle name="20% - Accent4 4 3 2 2" xfId="7814"/>
    <cellStyle name="20% - Accent4 4 3 3" xfId="7813"/>
    <cellStyle name="20% - Accent4 4 4" xfId="6027"/>
    <cellStyle name="20% - Accent4 4 4 2" xfId="7815"/>
    <cellStyle name="20% - Accent4 4 5" xfId="6028"/>
    <cellStyle name="20% - Accent4 4 5 2" xfId="7816"/>
    <cellStyle name="20% - Accent4 4 6" xfId="6029"/>
    <cellStyle name="20% - Accent4 4 6 2" xfId="7817"/>
    <cellStyle name="20% - Accent4 4 7" xfId="6030"/>
    <cellStyle name="20% - Accent4 4 7 2" xfId="7818"/>
    <cellStyle name="20% - Accent4 4 8" xfId="10295"/>
    <cellStyle name="20% - Accent4 5" xfId="6031"/>
    <cellStyle name="20% - Accent4 5 2" xfId="7819"/>
    <cellStyle name="20% - Accent4 6" xfId="10296"/>
    <cellStyle name="20% - Accent4 6 2" xfId="10297"/>
    <cellStyle name="20% - Accent4 7" xfId="10298"/>
    <cellStyle name="20% - Accent4 8" xfId="10299"/>
    <cellStyle name="20% - Accent4 9" xfId="10300"/>
    <cellStyle name="20% - Accent5 2" xfId="57"/>
    <cellStyle name="20% - Accent5 2 2" xfId="1209"/>
    <cellStyle name="20% - Accent5 2 2 2" xfId="6032"/>
    <cellStyle name="20% - Accent5 2 2 2 2" xfId="10301"/>
    <cellStyle name="20% - Accent5 2 2 3" xfId="10302"/>
    <cellStyle name="20% - Accent5 2 3" xfId="6033"/>
    <cellStyle name="20% - Accent5 2 3 2" xfId="10303"/>
    <cellStyle name="20% - Accent5 2 3 2 2" xfId="10304"/>
    <cellStyle name="20% - Accent5 2 3 3" xfId="10305"/>
    <cellStyle name="20% - Accent5 2 4" xfId="7729"/>
    <cellStyle name="20% - Accent5 2 4 2" xfId="10306"/>
    <cellStyle name="20% - Accent5 2 5" xfId="10307"/>
    <cellStyle name="20% - Accent5 2_2009 GRC Compl Filing - Exhibit D" xfId="6034"/>
    <cellStyle name="20% - Accent5 3" xfId="58"/>
    <cellStyle name="20% - Accent5 3 2" xfId="6035"/>
    <cellStyle name="20% - Accent5 3 2 2" xfId="10308"/>
    <cellStyle name="20% - Accent5 3 2 3" xfId="10309"/>
    <cellStyle name="20% - Accent5 3 3" xfId="6036"/>
    <cellStyle name="20% - Accent5 3 3 2" xfId="7820"/>
    <cellStyle name="20% - Accent5 3 4" xfId="7730"/>
    <cellStyle name="20% - Accent5 4" xfId="6037"/>
    <cellStyle name="20% - Accent5 4 2" xfId="6038"/>
    <cellStyle name="20% - Accent5 4 2 2" xfId="7821"/>
    <cellStyle name="20% - Accent5 4 3" xfId="6039"/>
    <cellStyle name="20% - Accent5 4 3 2" xfId="7822"/>
    <cellStyle name="20% - Accent5 4 4" xfId="10310"/>
    <cellStyle name="20% - Accent5 5" xfId="6040"/>
    <cellStyle name="20% - Accent5 5 2" xfId="6041"/>
    <cellStyle name="20% - Accent5 5 2 2" xfId="7824"/>
    <cellStyle name="20% - Accent5 5 3" xfId="7823"/>
    <cellStyle name="20% - Accent5 6" xfId="6042"/>
    <cellStyle name="20% - Accent5 6 2" xfId="6043"/>
    <cellStyle name="20% - Accent5 6 2 2" xfId="7826"/>
    <cellStyle name="20% - Accent5 6 3" xfId="7825"/>
    <cellStyle name="20% - Accent5 7" xfId="6044"/>
    <cellStyle name="20% - Accent5 7 2" xfId="7827"/>
    <cellStyle name="20% - Accent5 8" xfId="6045"/>
    <cellStyle name="20% - Accent5 8 2" xfId="7828"/>
    <cellStyle name="20% - Accent5 9" xfId="10311"/>
    <cellStyle name="20% - Accent6 10" xfId="10312"/>
    <cellStyle name="20% - Accent6 2" xfId="59"/>
    <cellStyle name="20% - Accent6 2 2" xfId="1210"/>
    <cellStyle name="20% - Accent6 2 2 2" xfId="6046"/>
    <cellStyle name="20% - Accent6 2 2 2 2" xfId="10313"/>
    <cellStyle name="20% - Accent6 2 2 3" xfId="10314"/>
    <cellStyle name="20% - Accent6 2 3" xfId="6047"/>
    <cellStyle name="20% - Accent6 2 3 2" xfId="10315"/>
    <cellStyle name="20% - Accent6 2 3 2 2" xfId="10316"/>
    <cellStyle name="20% - Accent6 2 3 3" xfId="10317"/>
    <cellStyle name="20% - Accent6 2 4" xfId="7731"/>
    <cellStyle name="20% - Accent6 2 4 2" xfId="10318"/>
    <cellStyle name="20% - Accent6 2 5" xfId="10319"/>
    <cellStyle name="20% - Accent6 2_2009 GRC Compl Filing - Exhibit D" xfId="6048"/>
    <cellStyle name="20% - Accent6 3" xfId="60"/>
    <cellStyle name="20% - Accent6 3 2" xfId="6049"/>
    <cellStyle name="20% - Accent6 3 2 2" xfId="10320"/>
    <cellStyle name="20% - Accent6 3 2 3" xfId="10321"/>
    <cellStyle name="20% - Accent6 3 3" xfId="6050"/>
    <cellStyle name="20% - Accent6 3 3 2" xfId="7829"/>
    <cellStyle name="20% - Accent6 3 4" xfId="7732"/>
    <cellStyle name="20% - Accent6 4" xfId="6051"/>
    <cellStyle name="20% - Accent6 4 2" xfId="6052"/>
    <cellStyle name="20% - Accent6 4 2 2" xfId="6053"/>
    <cellStyle name="20% - Accent6 4 2 2 2" xfId="7831"/>
    <cellStyle name="20% - Accent6 4 2 3" xfId="6054"/>
    <cellStyle name="20% - Accent6 4 2 3 2" xfId="7832"/>
    <cellStyle name="20% - Accent6 4 2 4" xfId="6055"/>
    <cellStyle name="20% - Accent6 4 2 4 2" xfId="7833"/>
    <cellStyle name="20% - Accent6 4 2 5" xfId="7830"/>
    <cellStyle name="20% - Accent6 4 3" xfId="6056"/>
    <cellStyle name="20% - Accent6 4 3 2" xfId="6057"/>
    <cellStyle name="20% - Accent6 4 3 2 2" xfId="7835"/>
    <cellStyle name="20% - Accent6 4 3 3" xfId="7834"/>
    <cellStyle name="20% - Accent6 4 4" xfId="6058"/>
    <cellStyle name="20% - Accent6 4 4 2" xfId="7836"/>
    <cellStyle name="20% - Accent6 4 5" xfId="6059"/>
    <cellStyle name="20% - Accent6 4 5 2" xfId="7837"/>
    <cellStyle name="20% - Accent6 4 6" xfId="6060"/>
    <cellStyle name="20% - Accent6 4 6 2" xfId="7838"/>
    <cellStyle name="20% - Accent6 4 7" xfId="6061"/>
    <cellStyle name="20% - Accent6 4 7 2" xfId="7839"/>
    <cellStyle name="20% - Accent6 4 8" xfId="10322"/>
    <cellStyle name="20% - Accent6 5" xfId="6062"/>
    <cellStyle name="20% - Accent6 5 2" xfId="7840"/>
    <cellStyle name="20% - Accent6 6" xfId="10323"/>
    <cellStyle name="20% - Accent6 6 2" xfId="10324"/>
    <cellStyle name="20% - Accent6 7" xfId="10325"/>
    <cellStyle name="20% - Accent6 8" xfId="10326"/>
    <cellStyle name="20% - Accent6 9" xfId="10327"/>
    <cellStyle name="40% - Accent1 10" xfId="10328"/>
    <cellStyle name="40% - Accent1 2" xfId="61"/>
    <cellStyle name="40% - Accent1 2 2" xfId="1211"/>
    <cellStyle name="40% - Accent1 2 2 2" xfId="6063"/>
    <cellStyle name="40% - Accent1 2 2 2 2" xfId="10329"/>
    <cellStyle name="40% - Accent1 2 2 3" xfId="10330"/>
    <cellStyle name="40% - Accent1 2 3" xfId="6064"/>
    <cellStyle name="40% - Accent1 2 3 2" xfId="10331"/>
    <cellStyle name="40% - Accent1 2 3 2 2" xfId="10332"/>
    <cellStyle name="40% - Accent1 2 3 3" xfId="10333"/>
    <cellStyle name="40% - Accent1 2 4" xfId="7733"/>
    <cellStyle name="40% - Accent1 2 4 2" xfId="10334"/>
    <cellStyle name="40% - Accent1 2 4 3" xfId="10335"/>
    <cellStyle name="40% - Accent1 2 5" xfId="10336"/>
    <cellStyle name="40% - Accent1 2_2009 GRC Compl Filing - Exhibit D" xfId="6065"/>
    <cellStyle name="40% - Accent1 3" xfId="62"/>
    <cellStyle name="40% - Accent1 3 2" xfId="6066"/>
    <cellStyle name="40% - Accent1 3 2 2" xfId="10337"/>
    <cellStyle name="40% - Accent1 3 2 3" xfId="10338"/>
    <cellStyle name="40% - Accent1 3 3" xfId="6067"/>
    <cellStyle name="40% - Accent1 3 3 2" xfId="7841"/>
    <cellStyle name="40% - Accent1 3 4" xfId="7734"/>
    <cellStyle name="40% - Accent1 4" xfId="6068"/>
    <cellStyle name="40% - Accent1 4 2" xfId="6069"/>
    <cellStyle name="40% - Accent1 4 2 2" xfId="6070"/>
    <cellStyle name="40% - Accent1 4 2 2 2" xfId="7843"/>
    <cellStyle name="40% - Accent1 4 2 3" xfId="6071"/>
    <cellStyle name="40% - Accent1 4 2 3 2" xfId="7844"/>
    <cellStyle name="40% - Accent1 4 2 4" xfId="6072"/>
    <cellStyle name="40% - Accent1 4 2 4 2" xfId="7845"/>
    <cellStyle name="40% - Accent1 4 2 5" xfId="7842"/>
    <cellStyle name="40% - Accent1 4 3" xfId="6073"/>
    <cellStyle name="40% - Accent1 4 3 2" xfId="6074"/>
    <cellStyle name="40% - Accent1 4 3 2 2" xfId="7847"/>
    <cellStyle name="40% - Accent1 4 3 3" xfId="7846"/>
    <cellStyle name="40% - Accent1 4 4" xfId="6075"/>
    <cellStyle name="40% - Accent1 4 4 2" xfId="7848"/>
    <cellStyle name="40% - Accent1 4 5" xfId="6076"/>
    <cellStyle name="40% - Accent1 4 5 2" xfId="7849"/>
    <cellStyle name="40% - Accent1 4 6" xfId="6077"/>
    <cellStyle name="40% - Accent1 4 6 2" xfId="7850"/>
    <cellStyle name="40% - Accent1 4 7" xfId="6078"/>
    <cellStyle name="40% - Accent1 4 7 2" xfId="7851"/>
    <cellStyle name="40% - Accent1 4 8" xfId="10339"/>
    <cellStyle name="40% - Accent1 5" xfId="6079"/>
    <cellStyle name="40% - Accent1 5 2" xfId="7852"/>
    <cellStyle name="40% - Accent1 6" xfId="10340"/>
    <cellStyle name="40% - Accent1 6 2" xfId="10341"/>
    <cellStyle name="40% - Accent1 7" xfId="10342"/>
    <cellStyle name="40% - Accent1 8" xfId="10343"/>
    <cellStyle name="40% - Accent1 9" xfId="10344"/>
    <cellStyle name="40% - Accent2 2" xfId="63"/>
    <cellStyle name="40% - Accent2 2 2" xfId="1212"/>
    <cellStyle name="40% - Accent2 2 2 2" xfId="6080"/>
    <cellStyle name="40% - Accent2 2 2 2 2" xfId="10345"/>
    <cellStyle name="40% - Accent2 2 2 3" xfId="10346"/>
    <cellStyle name="40% - Accent2 2 3" xfId="6081"/>
    <cellStyle name="40% - Accent2 2 3 2" xfId="10347"/>
    <cellStyle name="40% - Accent2 2 3 2 2" xfId="10348"/>
    <cellStyle name="40% - Accent2 2 3 3" xfId="10349"/>
    <cellStyle name="40% - Accent2 2 4" xfId="7735"/>
    <cellStyle name="40% - Accent2 2 4 2" xfId="10350"/>
    <cellStyle name="40% - Accent2 2 5" xfId="10351"/>
    <cellStyle name="40% - Accent2 2_2009 GRC Compl Filing - Exhibit D" xfId="6082"/>
    <cellStyle name="40% - Accent2 3" xfId="64"/>
    <cellStyle name="40% - Accent2 3 2" xfId="6083"/>
    <cellStyle name="40% - Accent2 3 2 2" xfId="10352"/>
    <cellStyle name="40% - Accent2 3 2 3" xfId="10353"/>
    <cellStyle name="40% - Accent2 3 3" xfId="6084"/>
    <cellStyle name="40% - Accent2 3 3 2" xfId="7853"/>
    <cellStyle name="40% - Accent2 3 4" xfId="7736"/>
    <cellStyle name="40% - Accent2 4" xfId="6085"/>
    <cellStyle name="40% - Accent2 4 2" xfId="6086"/>
    <cellStyle name="40% - Accent2 4 2 2" xfId="7854"/>
    <cellStyle name="40% - Accent2 4 3" xfId="6087"/>
    <cellStyle name="40% - Accent2 4 3 2" xfId="7855"/>
    <cellStyle name="40% - Accent2 4 4" xfId="10354"/>
    <cellStyle name="40% - Accent2 5" xfId="6088"/>
    <cellStyle name="40% - Accent2 5 2" xfId="6089"/>
    <cellStyle name="40% - Accent2 5 2 2" xfId="7857"/>
    <cellStyle name="40% - Accent2 5 3" xfId="7856"/>
    <cellStyle name="40% - Accent2 6" xfId="6090"/>
    <cellStyle name="40% - Accent2 6 2" xfId="6091"/>
    <cellStyle name="40% - Accent2 6 2 2" xfId="7859"/>
    <cellStyle name="40% - Accent2 6 3" xfId="7858"/>
    <cellStyle name="40% - Accent2 7" xfId="6092"/>
    <cellStyle name="40% - Accent2 7 2" xfId="7860"/>
    <cellStyle name="40% - Accent2 8" xfId="6093"/>
    <cellStyle name="40% - Accent2 8 2" xfId="7861"/>
    <cellStyle name="40% - Accent2 9" xfId="10355"/>
    <cellStyle name="40% - Accent3 10" xfId="10356"/>
    <cellStyle name="40% - Accent3 2" xfId="65"/>
    <cellStyle name="40% - Accent3 2 2" xfId="1213"/>
    <cellStyle name="40% - Accent3 2 2 2" xfId="6094"/>
    <cellStyle name="40% - Accent3 2 2 2 2" xfId="10357"/>
    <cellStyle name="40% - Accent3 2 2 3" xfId="10358"/>
    <cellStyle name="40% - Accent3 2 3" xfId="6095"/>
    <cellStyle name="40% - Accent3 2 3 2" xfId="10359"/>
    <cellStyle name="40% - Accent3 2 3 2 2" xfId="10360"/>
    <cellStyle name="40% - Accent3 2 3 3" xfId="10361"/>
    <cellStyle name="40% - Accent3 2 4" xfId="7737"/>
    <cellStyle name="40% - Accent3 2 4 2" xfId="10362"/>
    <cellStyle name="40% - Accent3 2 4 3" xfId="10363"/>
    <cellStyle name="40% - Accent3 2 5" xfId="10364"/>
    <cellStyle name="40% - Accent3 2_2009 GRC Compl Filing - Exhibit D" xfId="6096"/>
    <cellStyle name="40% - Accent3 3" xfId="66"/>
    <cellStyle name="40% - Accent3 3 2" xfId="6097"/>
    <cellStyle name="40% - Accent3 3 2 2" xfId="10365"/>
    <cellStyle name="40% - Accent3 3 2 3" xfId="10366"/>
    <cellStyle name="40% - Accent3 3 3" xfId="6098"/>
    <cellStyle name="40% - Accent3 3 3 2" xfId="7862"/>
    <cellStyle name="40% - Accent3 3 4" xfId="7738"/>
    <cellStyle name="40% - Accent3 4" xfId="6099"/>
    <cellStyle name="40% - Accent3 4 2" xfId="6100"/>
    <cellStyle name="40% - Accent3 4 2 2" xfId="6101"/>
    <cellStyle name="40% - Accent3 4 2 2 2" xfId="7864"/>
    <cellStyle name="40% - Accent3 4 2 3" xfId="6102"/>
    <cellStyle name="40% - Accent3 4 2 3 2" xfId="7865"/>
    <cellStyle name="40% - Accent3 4 2 4" xfId="6103"/>
    <cellStyle name="40% - Accent3 4 2 4 2" xfId="7866"/>
    <cellStyle name="40% - Accent3 4 2 5" xfId="7863"/>
    <cellStyle name="40% - Accent3 4 3" xfId="6104"/>
    <cellStyle name="40% - Accent3 4 3 2" xfId="6105"/>
    <cellStyle name="40% - Accent3 4 3 2 2" xfId="7868"/>
    <cellStyle name="40% - Accent3 4 3 3" xfId="7867"/>
    <cellStyle name="40% - Accent3 4 4" xfId="6106"/>
    <cellStyle name="40% - Accent3 4 4 2" xfId="7869"/>
    <cellStyle name="40% - Accent3 4 5" xfId="6107"/>
    <cellStyle name="40% - Accent3 4 5 2" xfId="7870"/>
    <cellStyle name="40% - Accent3 4 6" xfId="6108"/>
    <cellStyle name="40% - Accent3 4 6 2" xfId="7871"/>
    <cellStyle name="40% - Accent3 4 7" xfId="6109"/>
    <cellStyle name="40% - Accent3 4 7 2" xfId="7872"/>
    <cellStyle name="40% - Accent3 4 8" xfId="10367"/>
    <cellStyle name="40% - Accent3 5" xfId="6110"/>
    <cellStyle name="40% - Accent3 5 2" xfId="7873"/>
    <cellStyle name="40% - Accent3 6" xfId="10368"/>
    <cellStyle name="40% - Accent3 6 2" xfId="10369"/>
    <cellStyle name="40% - Accent3 7" xfId="10370"/>
    <cellStyle name="40% - Accent3 8" xfId="10371"/>
    <cellStyle name="40% - Accent3 9" xfId="10372"/>
    <cellStyle name="40% - Accent4 10" xfId="10373"/>
    <cellStyle name="40% - Accent4 2" xfId="67"/>
    <cellStyle name="40% - Accent4 2 2" xfId="1214"/>
    <cellStyle name="40% - Accent4 2 2 2" xfId="6111"/>
    <cellStyle name="40% - Accent4 2 2 2 2" xfId="10374"/>
    <cellStyle name="40% - Accent4 2 2 3" xfId="10375"/>
    <cellStyle name="40% - Accent4 2 3" xfId="6112"/>
    <cellStyle name="40% - Accent4 2 3 2" xfId="10376"/>
    <cellStyle name="40% - Accent4 2 3 2 2" xfId="10377"/>
    <cellStyle name="40% - Accent4 2 3 3" xfId="10378"/>
    <cellStyle name="40% - Accent4 2 4" xfId="7739"/>
    <cellStyle name="40% - Accent4 2 4 2" xfId="10379"/>
    <cellStyle name="40% - Accent4 2 4 3" xfId="10380"/>
    <cellStyle name="40% - Accent4 2 5" xfId="10381"/>
    <cellStyle name="40% - Accent4 2_2009 GRC Compl Filing - Exhibit D" xfId="6113"/>
    <cellStyle name="40% - Accent4 3" xfId="68"/>
    <cellStyle name="40% - Accent4 3 2" xfId="6114"/>
    <cellStyle name="40% - Accent4 3 2 2" xfId="10382"/>
    <cellStyle name="40% - Accent4 3 2 3" xfId="10383"/>
    <cellStyle name="40% - Accent4 3 3" xfId="6115"/>
    <cellStyle name="40% - Accent4 3 3 2" xfId="7874"/>
    <cellStyle name="40% - Accent4 3 4" xfId="7740"/>
    <cellStyle name="40% - Accent4 4" xfId="6116"/>
    <cellStyle name="40% - Accent4 4 2" xfId="6117"/>
    <cellStyle name="40% - Accent4 4 2 2" xfId="6118"/>
    <cellStyle name="40% - Accent4 4 2 2 2" xfId="7876"/>
    <cellStyle name="40% - Accent4 4 2 3" xfId="6119"/>
    <cellStyle name="40% - Accent4 4 2 3 2" xfId="7877"/>
    <cellStyle name="40% - Accent4 4 2 4" xfId="6120"/>
    <cellStyle name="40% - Accent4 4 2 4 2" xfId="7878"/>
    <cellStyle name="40% - Accent4 4 2 5" xfId="7875"/>
    <cellStyle name="40% - Accent4 4 3" xfId="6121"/>
    <cellStyle name="40% - Accent4 4 3 2" xfId="6122"/>
    <cellStyle name="40% - Accent4 4 3 2 2" xfId="7880"/>
    <cellStyle name="40% - Accent4 4 3 3" xfId="7879"/>
    <cellStyle name="40% - Accent4 4 4" xfId="6123"/>
    <cellStyle name="40% - Accent4 4 4 2" xfId="7881"/>
    <cellStyle name="40% - Accent4 4 5" xfId="6124"/>
    <cellStyle name="40% - Accent4 4 5 2" xfId="7882"/>
    <cellStyle name="40% - Accent4 4 6" xfId="6125"/>
    <cellStyle name="40% - Accent4 4 6 2" xfId="7883"/>
    <cellStyle name="40% - Accent4 4 7" xfId="6126"/>
    <cellStyle name="40% - Accent4 4 7 2" xfId="7884"/>
    <cellStyle name="40% - Accent4 4 8" xfId="10384"/>
    <cellStyle name="40% - Accent4 5" xfId="6127"/>
    <cellStyle name="40% - Accent4 5 2" xfId="7885"/>
    <cellStyle name="40% - Accent4 6" xfId="10385"/>
    <cellStyle name="40% - Accent4 6 2" xfId="10386"/>
    <cellStyle name="40% - Accent4 7" xfId="10387"/>
    <cellStyle name="40% - Accent4 8" xfId="10388"/>
    <cellStyle name="40% - Accent4 9" xfId="10389"/>
    <cellStyle name="40% - Accent5 10" xfId="10390"/>
    <cellStyle name="40% - Accent5 2" xfId="69"/>
    <cellStyle name="40% - Accent5 2 2" xfId="1215"/>
    <cellStyle name="40% - Accent5 2 2 2" xfId="6128"/>
    <cellStyle name="40% - Accent5 2 2 2 2" xfId="10391"/>
    <cellStyle name="40% - Accent5 2 2 3" xfId="10392"/>
    <cellStyle name="40% - Accent5 2 3" xfId="6129"/>
    <cellStyle name="40% - Accent5 2 3 2" xfId="10393"/>
    <cellStyle name="40% - Accent5 2 3 2 2" xfId="10394"/>
    <cellStyle name="40% - Accent5 2 3 3" xfId="10395"/>
    <cellStyle name="40% - Accent5 2 4" xfId="7741"/>
    <cellStyle name="40% - Accent5 2 4 2" xfId="10396"/>
    <cellStyle name="40% - Accent5 2 5" xfId="10397"/>
    <cellStyle name="40% - Accent5 2_2009 GRC Compl Filing - Exhibit D" xfId="6130"/>
    <cellStyle name="40% - Accent5 3" xfId="70"/>
    <cellStyle name="40% - Accent5 3 2" xfId="6131"/>
    <cellStyle name="40% - Accent5 3 2 2" xfId="10398"/>
    <cellStyle name="40% - Accent5 3 2 3" xfId="10399"/>
    <cellStyle name="40% - Accent5 3 3" xfId="6132"/>
    <cellStyle name="40% - Accent5 3 3 2" xfId="7886"/>
    <cellStyle name="40% - Accent5 3 4" xfId="7742"/>
    <cellStyle name="40% - Accent5 4" xfId="6133"/>
    <cellStyle name="40% - Accent5 4 2" xfId="6134"/>
    <cellStyle name="40% - Accent5 4 2 2" xfId="6135"/>
    <cellStyle name="40% - Accent5 4 2 2 2" xfId="7888"/>
    <cellStyle name="40% - Accent5 4 2 3" xfId="6136"/>
    <cellStyle name="40% - Accent5 4 2 3 2" xfId="7889"/>
    <cellStyle name="40% - Accent5 4 2 4" xfId="6137"/>
    <cellStyle name="40% - Accent5 4 2 4 2" xfId="7890"/>
    <cellStyle name="40% - Accent5 4 2 5" xfId="7887"/>
    <cellStyle name="40% - Accent5 4 3" xfId="6138"/>
    <cellStyle name="40% - Accent5 4 3 2" xfId="6139"/>
    <cellStyle name="40% - Accent5 4 3 2 2" xfId="7892"/>
    <cellStyle name="40% - Accent5 4 3 3" xfId="7891"/>
    <cellStyle name="40% - Accent5 4 4" xfId="6140"/>
    <cellStyle name="40% - Accent5 4 4 2" xfId="7893"/>
    <cellStyle name="40% - Accent5 4 5" xfId="6141"/>
    <cellStyle name="40% - Accent5 4 5 2" xfId="7894"/>
    <cellStyle name="40% - Accent5 4 6" xfId="6142"/>
    <cellStyle name="40% - Accent5 4 6 2" xfId="7895"/>
    <cellStyle name="40% - Accent5 4 7" xfId="6143"/>
    <cellStyle name="40% - Accent5 4 7 2" xfId="7896"/>
    <cellStyle name="40% - Accent5 4 8" xfId="10400"/>
    <cellStyle name="40% - Accent5 5" xfId="6144"/>
    <cellStyle name="40% - Accent5 5 2" xfId="7897"/>
    <cellStyle name="40% - Accent5 6" xfId="10401"/>
    <cellStyle name="40% - Accent5 6 2" xfId="10402"/>
    <cellStyle name="40% - Accent5 7" xfId="10403"/>
    <cellStyle name="40% - Accent5 8" xfId="10404"/>
    <cellStyle name="40% - Accent5 9" xfId="10405"/>
    <cellStyle name="40% - Accent6 10" xfId="10406"/>
    <cellStyle name="40% - Accent6 2" xfId="71"/>
    <cellStyle name="40% - Accent6 2 2" xfId="1216"/>
    <cellStyle name="40% - Accent6 2 2 2" xfId="6145"/>
    <cellStyle name="40% - Accent6 2 2 2 2" xfId="10407"/>
    <cellStyle name="40% - Accent6 2 2 3" xfId="10408"/>
    <cellStyle name="40% - Accent6 2 3" xfId="6146"/>
    <cellStyle name="40% - Accent6 2 3 2" xfId="10409"/>
    <cellStyle name="40% - Accent6 2 3 2 2" xfId="10410"/>
    <cellStyle name="40% - Accent6 2 3 3" xfId="10411"/>
    <cellStyle name="40% - Accent6 2 4" xfId="7743"/>
    <cellStyle name="40% - Accent6 2 4 2" xfId="10412"/>
    <cellStyle name="40% - Accent6 2 4 3" xfId="10413"/>
    <cellStyle name="40% - Accent6 2 5" xfId="10414"/>
    <cellStyle name="40% - Accent6 2_2009 GRC Compl Filing - Exhibit D" xfId="6147"/>
    <cellStyle name="40% - Accent6 3" xfId="72"/>
    <cellStyle name="40% - Accent6 3 2" xfId="6148"/>
    <cellStyle name="40% - Accent6 3 2 2" xfId="10415"/>
    <cellStyle name="40% - Accent6 3 2 3" xfId="10416"/>
    <cellStyle name="40% - Accent6 3 3" xfId="6149"/>
    <cellStyle name="40% - Accent6 3 3 2" xfId="7898"/>
    <cellStyle name="40% - Accent6 3 4" xfId="7744"/>
    <cellStyle name="40% - Accent6 4" xfId="6150"/>
    <cellStyle name="40% - Accent6 4 2" xfId="6151"/>
    <cellStyle name="40% - Accent6 4 2 2" xfId="6152"/>
    <cellStyle name="40% - Accent6 4 2 2 2" xfId="7900"/>
    <cellStyle name="40% - Accent6 4 2 3" xfId="6153"/>
    <cellStyle name="40% - Accent6 4 2 3 2" xfId="7901"/>
    <cellStyle name="40% - Accent6 4 2 4" xfId="6154"/>
    <cellStyle name="40% - Accent6 4 2 4 2" xfId="7902"/>
    <cellStyle name="40% - Accent6 4 2 5" xfId="7899"/>
    <cellStyle name="40% - Accent6 4 3" xfId="6155"/>
    <cellStyle name="40% - Accent6 4 3 2" xfId="6156"/>
    <cellStyle name="40% - Accent6 4 3 2 2" xfId="7904"/>
    <cellStyle name="40% - Accent6 4 3 3" xfId="7903"/>
    <cellStyle name="40% - Accent6 4 4" xfId="6157"/>
    <cellStyle name="40% - Accent6 4 4 2" xfId="7905"/>
    <cellStyle name="40% - Accent6 4 5" xfId="6158"/>
    <cellStyle name="40% - Accent6 4 5 2" xfId="7906"/>
    <cellStyle name="40% - Accent6 4 6" xfId="6159"/>
    <cellStyle name="40% - Accent6 4 6 2" xfId="7907"/>
    <cellStyle name="40% - Accent6 4 7" xfId="6160"/>
    <cellStyle name="40% - Accent6 4 7 2" xfId="7908"/>
    <cellStyle name="40% - Accent6 4 8" xfId="10417"/>
    <cellStyle name="40% - Accent6 5" xfId="6161"/>
    <cellStyle name="40% - Accent6 5 2" xfId="7909"/>
    <cellStyle name="40% - Accent6 6" xfId="10418"/>
    <cellStyle name="40% - Accent6 6 2" xfId="10419"/>
    <cellStyle name="40% - Accent6 7" xfId="10420"/>
    <cellStyle name="40% - Accent6 8" xfId="10421"/>
    <cellStyle name="40% - Accent6 9" xfId="10422"/>
    <cellStyle name="60% - Accent1 2" xfId="6162"/>
    <cellStyle name="60% - Accent1 2 2" xfId="1217"/>
    <cellStyle name="60% - Accent1 2 2 2" xfId="10423"/>
    <cellStyle name="60% - Accent1 2 3" xfId="6163"/>
    <cellStyle name="60% - Accent1 2 4" xfId="10424"/>
    <cellStyle name="60% - Accent1 3" xfId="6164"/>
    <cellStyle name="60% - Accent1 3 2" xfId="6165"/>
    <cellStyle name="60% - Accent1 3 3" xfId="6166"/>
    <cellStyle name="60% - Accent1 3 4" xfId="6167"/>
    <cellStyle name="60% - Accent1 4" xfId="10425"/>
    <cellStyle name="60% - Accent1 5" xfId="10426"/>
    <cellStyle name="60% - Accent1 6" xfId="10427"/>
    <cellStyle name="60% - Accent1 7" xfId="10428"/>
    <cellStyle name="60% - Accent2 2" xfId="6168"/>
    <cellStyle name="60% - Accent2 2 2" xfId="1218"/>
    <cellStyle name="60% - Accent2 2 2 2" xfId="10429"/>
    <cellStyle name="60% - Accent2 2 3" xfId="6169"/>
    <cellStyle name="60% - Accent2 2 4" xfId="10430"/>
    <cellStyle name="60% - Accent2 3" xfId="6170"/>
    <cellStyle name="60% - Accent2 3 2" xfId="6171"/>
    <cellStyle name="60% - Accent2 3 3" xfId="6172"/>
    <cellStyle name="60% - Accent2 3 4" xfId="6173"/>
    <cellStyle name="60% - Accent2 4" xfId="10431"/>
    <cellStyle name="60% - Accent2 5" xfId="10432"/>
    <cellStyle name="60% - Accent2 6" xfId="10433"/>
    <cellStyle name="60% - Accent2 7" xfId="10434"/>
    <cellStyle name="60% - Accent3 2" xfId="6174"/>
    <cellStyle name="60% - Accent3 2 2" xfId="1219"/>
    <cellStyle name="60% - Accent3 2 2 2" xfId="10435"/>
    <cellStyle name="60% - Accent3 2 3" xfId="6175"/>
    <cellStyle name="60% - Accent3 2 4" xfId="10436"/>
    <cellStyle name="60% - Accent3 3" xfId="6176"/>
    <cellStyle name="60% - Accent3 3 2" xfId="6177"/>
    <cellStyle name="60% - Accent3 3 3" xfId="6178"/>
    <cellStyle name="60% - Accent3 3 4" xfId="6179"/>
    <cellStyle name="60% - Accent3 4" xfId="10437"/>
    <cellStyle name="60% - Accent3 5" xfId="10438"/>
    <cellStyle name="60% - Accent3 6" xfId="10439"/>
    <cellStyle name="60% - Accent3 7" xfId="10440"/>
    <cellStyle name="60% - Accent4 2" xfId="6180"/>
    <cellStyle name="60% - Accent4 2 2" xfId="1220"/>
    <cellStyle name="60% - Accent4 2 2 2" xfId="10441"/>
    <cellStyle name="60% - Accent4 2 3" xfId="6181"/>
    <cellStyle name="60% - Accent4 2 4" xfId="10442"/>
    <cellStyle name="60% - Accent4 3" xfId="6182"/>
    <cellStyle name="60% - Accent4 3 2" xfId="6183"/>
    <cellStyle name="60% - Accent4 3 3" xfId="6184"/>
    <cellStyle name="60% - Accent4 3 4" xfId="6185"/>
    <cellStyle name="60% - Accent4 4" xfId="10443"/>
    <cellStyle name="60% - Accent4 5" xfId="10444"/>
    <cellStyle name="60% - Accent4 6" xfId="10445"/>
    <cellStyle name="60% - Accent4 7" xfId="10446"/>
    <cellStyle name="60% - Accent5 2" xfId="6186"/>
    <cellStyle name="60% - Accent5 2 2" xfId="1221"/>
    <cellStyle name="60% - Accent5 2 2 2" xfId="10447"/>
    <cellStyle name="60% - Accent5 2 3" xfId="6187"/>
    <cellStyle name="60% - Accent5 2 4" xfId="10448"/>
    <cellStyle name="60% - Accent5 3" xfId="6188"/>
    <cellStyle name="60% - Accent5 3 2" xfId="6189"/>
    <cellStyle name="60% - Accent5 3 3" xfId="6190"/>
    <cellStyle name="60% - Accent5 3 4" xfId="6191"/>
    <cellStyle name="60% - Accent5 4" xfId="10449"/>
    <cellStyle name="60% - Accent5 5" xfId="10450"/>
    <cellStyle name="60% - Accent5 6" xfId="10451"/>
    <cellStyle name="60% - Accent5 7" xfId="10452"/>
    <cellStyle name="60% - Accent6 2" xfId="6192"/>
    <cellStyle name="60% - Accent6 2 2" xfId="1222"/>
    <cellStyle name="60% - Accent6 2 2 2" xfId="10453"/>
    <cellStyle name="60% - Accent6 2 3" xfId="6193"/>
    <cellStyle name="60% - Accent6 2 4" xfId="10454"/>
    <cellStyle name="60% - Accent6 3" xfId="6194"/>
    <cellStyle name="60% - Accent6 3 2" xfId="6195"/>
    <cellStyle name="60% - Accent6 3 3" xfId="6196"/>
    <cellStyle name="60% - Accent6 3 4" xfId="6197"/>
    <cellStyle name="60% - Accent6 4" xfId="10455"/>
    <cellStyle name="60% - Accent6 5" xfId="10456"/>
    <cellStyle name="60% - Accent6 6" xfId="10457"/>
    <cellStyle name="60% - Accent6 7" xfId="10458"/>
    <cellStyle name="Accent1 - 20%" xfId="73"/>
    <cellStyle name="Accent1 - 20% 2" xfId="10459"/>
    <cellStyle name="Accent1 - 40%" xfId="74"/>
    <cellStyle name="Accent1 - 40% 2" xfId="10460"/>
    <cellStyle name="Accent1 - 60%" xfId="75"/>
    <cellStyle name="Accent1 10" xfId="10461"/>
    <cellStyle name="Accent1 11" xfId="10462"/>
    <cellStyle name="Accent1 2" xfId="6198"/>
    <cellStyle name="Accent1 2 2" xfId="1223"/>
    <cellStyle name="Accent1 2 2 2" xfId="10463"/>
    <cellStyle name="Accent1 2 3" xfId="6199"/>
    <cellStyle name="Accent1 2 4" xfId="10464"/>
    <cellStyle name="Accent1 3" xfId="6200"/>
    <cellStyle name="Accent1 3 2" xfId="6201"/>
    <cellStyle name="Accent1 3 3" xfId="6202"/>
    <cellStyle name="Accent1 3 4" xfId="6203"/>
    <cellStyle name="Accent1 4" xfId="6204"/>
    <cellStyle name="Accent1 4 2" xfId="6205"/>
    <cellStyle name="Accent1 4 3" xfId="6206"/>
    <cellStyle name="Accent1 5" xfId="6207"/>
    <cellStyle name="Accent1 6" xfId="6208"/>
    <cellStyle name="Accent1 7" xfId="6209"/>
    <cellStyle name="Accent1 8" xfId="6210"/>
    <cellStyle name="Accent1 9" xfId="6211"/>
    <cellStyle name="Accent2 - 20%" xfId="76"/>
    <cellStyle name="Accent2 - 20% 2" xfId="10465"/>
    <cellStyle name="Accent2 - 40%" xfId="77"/>
    <cellStyle name="Accent2 - 40% 2" xfId="10466"/>
    <cellStyle name="Accent2 - 60%" xfId="78"/>
    <cellStyle name="Accent2 10" xfId="10467"/>
    <cellStyle name="Accent2 11" xfId="10468"/>
    <cellStyle name="Accent2 2" xfId="6212"/>
    <cellStyle name="Accent2 2 2" xfId="1224"/>
    <cellStyle name="Accent2 2 2 2" xfId="10469"/>
    <cellStyle name="Accent2 2 3" xfId="6213"/>
    <cellStyle name="Accent2 2 4" xfId="10470"/>
    <cellStyle name="Accent2 3" xfId="6214"/>
    <cellStyle name="Accent2 3 2" xfId="6215"/>
    <cellStyle name="Accent2 3 3" xfId="6216"/>
    <cellStyle name="Accent2 3 4" xfId="6217"/>
    <cellStyle name="Accent2 4" xfId="6218"/>
    <cellStyle name="Accent2 4 2" xfId="6219"/>
    <cellStyle name="Accent2 4 3" xfId="6220"/>
    <cellStyle name="Accent2 5" xfId="6221"/>
    <cellStyle name="Accent2 6" xfId="6222"/>
    <cellStyle name="Accent2 7" xfId="6223"/>
    <cellStyle name="Accent2 8" xfId="6224"/>
    <cellStyle name="Accent2 9" xfId="6225"/>
    <cellStyle name="Accent3 - 20%" xfId="79"/>
    <cellStyle name="Accent3 - 20% 2" xfId="10471"/>
    <cellStyle name="Accent3 - 40%" xfId="80"/>
    <cellStyle name="Accent3 - 40% 2" xfId="10472"/>
    <cellStyle name="Accent3 - 60%" xfId="81"/>
    <cellStyle name="Accent3 10" xfId="10473"/>
    <cellStyle name="Accent3 11" xfId="10474"/>
    <cellStyle name="Accent3 2" xfId="6226"/>
    <cellStyle name="Accent3 2 2" xfId="1225"/>
    <cellStyle name="Accent3 2 2 2" xfId="10475"/>
    <cellStyle name="Accent3 2 3" xfId="6227"/>
    <cellStyle name="Accent3 2 4" xfId="10476"/>
    <cellStyle name="Accent3 3" xfId="6228"/>
    <cellStyle name="Accent3 3 2" xfId="6229"/>
    <cellStyle name="Accent3 3 3" xfId="6230"/>
    <cellStyle name="Accent3 3 4" xfId="6231"/>
    <cellStyle name="Accent3 4" xfId="6232"/>
    <cellStyle name="Accent3 4 2" xfId="6233"/>
    <cellStyle name="Accent3 4 3" xfId="6234"/>
    <cellStyle name="Accent3 5" xfId="6235"/>
    <cellStyle name="Accent3 6" xfId="6236"/>
    <cellStyle name="Accent3 7" xfId="6237"/>
    <cellStyle name="Accent3 8" xfId="6238"/>
    <cellStyle name="Accent3 9" xfId="6239"/>
    <cellStyle name="Accent4 - 20%" xfId="82"/>
    <cellStyle name="Accent4 - 20% 2" xfId="10477"/>
    <cellStyle name="Accent4 - 40%" xfId="83"/>
    <cellStyle name="Accent4 - 40% 2" xfId="10478"/>
    <cellStyle name="Accent4 - 60%" xfId="84"/>
    <cellStyle name="Accent4 10" xfId="10479"/>
    <cellStyle name="Accent4 11" xfId="10480"/>
    <cellStyle name="Accent4 2" xfId="6240"/>
    <cellStyle name="Accent4 2 2" xfId="1226"/>
    <cellStyle name="Accent4 2 2 2" xfId="10481"/>
    <cellStyle name="Accent4 2 3" xfId="6241"/>
    <cellStyle name="Accent4 2 4" xfId="10482"/>
    <cellStyle name="Accent4 3" xfId="6242"/>
    <cellStyle name="Accent4 3 2" xfId="6243"/>
    <cellStyle name="Accent4 3 3" xfId="6244"/>
    <cellStyle name="Accent4 3 4" xfId="6245"/>
    <cellStyle name="Accent4 4" xfId="6246"/>
    <cellStyle name="Accent4 4 2" xfId="6247"/>
    <cellStyle name="Accent4 4 3" xfId="6248"/>
    <cellStyle name="Accent4 5" xfId="6249"/>
    <cellStyle name="Accent4 6" xfId="6250"/>
    <cellStyle name="Accent4 7" xfId="6251"/>
    <cellStyle name="Accent4 8" xfId="6252"/>
    <cellStyle name="Accent4 9" xfId="6253"/>
    <cellStyle name="Accent5 - 20%" xfId="85"/>
    <cellStyle name="Accent5 - 20% 2" xfId="10483"/>
    <cellStyle name="Accent5 - 40%" xfId="86"/>
    <cellStyle name="Accent5 - 40% 2" xfId="10484"/>
    <cellStyle name="Accent5 - 60%" xfId="87"/>
    <cellStyle name="Accent5 10" xfId="6254"/>
    <cellStyle name="Accent5 11" xfId="6255"/>
    <cellStyle name="Accent5 12" xfId="6256"/>
    <cellStyle name="Accent5 13" xfId="6257"/>
    <cellStyle name="Accent5 14" xfId="6258"/>
    <cellStyle name="Accent5 15" xfId="6259"/>
    <cellStyle name="Accent5 16" xfId="6260"/>
    <cellStyle name="Accent5 17" xfId="6261"/>
    <cellStyle name="Accent5 18" xfId="6262"/>
    <cellStyle name="Accent5 19" xfId="6263"/>
    <cellStyle name="Accent5 2" xfId="6264"/>
    <cellStyle name="Accent5 2 2" xfId="1227"/>
    <cellStyle name="Accent5 2 2 2" xfId="10485"/>
    <cellStyle name="Accent5 2 3" xfId="6265"/>
    <cellStyle name="Accent5 2 4" xfId="10486"/>
    <cellStyle name="Accent5 20" xfId="6266"/>
    <cellStyle name="Accent5 21" xfId="6267"/>
    <cellStyle name="Accent5 22" xfId="6268"/>
    <cellStyle name="Accent5 23" xfId="6269"/>
    <cellStyle name="Accent5 24" xfId="6270"/>
    <cellStyle name="Accent5 25" xfId="6271"/>
    <cellStyle name="Accent5 26" xfId="6272"/>
    <cellStyle name="Accent5 27" xfId="6273"/>
    <cellStyle name="Accent5 28" xfId="6274"/>
    <cellStyle name="Accent5 29" xfId="6275"/>
    <cellStyle name="Accent5 3" xfId="6276"/>
    <cellStyle name="Accent5 3 2" xfId="6277"/>
    <cellStyle name="Accent5 3 3" xfId="6278"/>
    <cellStyle name="Accent5 30" xfId="6279"/>
    <cellStyle name="Accent5 31" xfId="10487"/>
    <cellStyle name="Accent5 32" xfId="10488"/>
    <cellStyle name="Accent5 4" xfId="6280"/>
    <cellStyle name="Accent5 5" xfId="6281"/>
    <cellStyle name="Accent5 6" xfId="6282"/>
    <cellStyle name="Accent5 7" xfId="6283"/>
    <cellStyle name="Accent5 8" xfId="6284"/>
    <cellStyle name="Accent5 9" xfId="6285"/>
    <cellStyle name="Accent6 - 20%" xfId="88"/>
    <cellStyle name="Accent6 - 20% 2" xfId="10489"/>
    <cellStyle name="Accent6 - 40%" xfId="89"/>
    <cellStyle name="Accent6 - 40% 2" xfId="10490"/>
    <cellStyle name="Accent6 - 60%" xfId="90"/>
    <cellStyle name="Accent6 10" xfId="10491"/>
    <cellStyle name="Accent6 11" xfId="10492"/>
    <cellStyle name="Accent6 2" xfId="6286"/>
    <cellStyle name="Accent6 2 2" xfId="1228"/>
    <cellStyle name="Accent6 2 2 2" xfId="10493"/>
    <cellStyle name="Accent6 2 3" xfId="6287"/>
    <cellStyle name="Accent6 2 4" xfId="10494"/>
    <cellStyle name="Accent6 3" xfId="6288"/>
    <cellStyle name="Accent6 3 2" xfId="6289"/>
    <cellStyle name="Accent6 3 3" xfId="6290"/>
    <cellStyle name="Accent6 3 4" xfId="6291"/>
    <cellStyle name="Accent6 4" xfId="6292"/>
    <cellStyle name="Accent6 4 2" xfId="6293"/>
    <cellStyle name="Accent6 4 3" xfId="6294"/>
    <cellStyle name="Accent6 5" xfId="6295"/>
    <cellStyle name="Accent6 6" xfId="6296"/>
    <cellStyle name="Accent6 7" xfId="6297"/>
    <cellStyle name="Accent6 8" xfId="6298"/>
    <cellStyle name="Accent6 9" xfId="6299"/>
    <cellStyle name="Bad 2" xfId="6300"/>
    <cellStyle name="Bad 2 2" xfId="1229"/>
    <cellStyle name="Bad 2 2 2" xfId="10495"/>
    <cellStyle name="Bad 2 3" xfId="6301"/>
    <cellStyle name="Bad 2 4" xfId="10496"/>
    <cellStyle name="Bad 3" xfId="6302"/>
    <cellStyle name="Bad 3 2" xfId="6303"/>
    <cellStyle name="Bad 3 3" xfId="6304"/>
    <cellStyle name="Bad 3 4" xfId="6305"/>
    <cellStyle name="Bad 4" xfId="10497"/>
    <cellStyle name="Bad 5" xfId="10498"/>
    <cellStyle name="Bad 6" xfId="10499"/>
    <cellStyle name="Bad 7" xfId="10500"/>
    <cellStyle name="blank" xfId="91"/>
    <cellStyle name="bld-li - Style4" xfId="10501"/>
    <cellStyle name="Calc Currency (0)" xfId="92"/>
    <cellStyle name="Calc Currency (0) 2" xfId="6306"/>
    <cellStyle name="Calc Currency (0) 2 2" xfId="6307"/>
    <cellStyle name="Calc Currency (0) 3" xfId="6308"/>
    <cellStyle name="Calc Currency (0) 4" xfId="10502"/>
    <cellStyle name="Calculation 10" xfId="10503"/>
    <cellStyle name="Calculation 2" xfId="1230"/>
    <cellStyle name="Calculation 2 2" xfId="1231"/>
    <cellStyle name="Calculation 2 2 2" xfId="6309"/>
    <cellStyle name="Calculation 2 2 2 2" xfId="10504"/>
    <cellStyle name="Calculation 2 2 2 3" xfId="10505"/>
    <cellStyle name="Calculation 2 2 2 4" xfId="10506"/>
    <cellStyle name="Calculation 2 2 2 5" xfId="10507"/>
    <cellStyle name="Calculation 2 2 3" xfId="10508"/>
    <cellStyle name="Calculation 2 3" xfId="6310"/>
    <cellStyle name="Calculation 2 3 2" xfId="6311"/>
    <cellStyle name="Calculation 2 3 3" xfId="6312"/>
    <cellStyle name="Calculation 2 3 4" xfId="6313"/>
    <cellStyle name="Calculation 2 4" xfId="6314"/>
    <cellStyle name="Calculation 2 4 2" xfId="6315"/>
    <cellStyle name="Calculation 2 5" xfId="6316"/>
    <cellStyle name="Calculation 3" xfId="1232"/>
    <cellStyle name="Calculation 3 2" xfId="6317"/>
    <cellStyle name="Calculation 3 3" xfId="6318"/>
    <cellStyle name="Calculation 3 4" xfId="6319"/>
    <cellStyle name="Calculation 4" xfId="6320"/>
    <cellStyle name="Calculation 4 2" xfId="6321"/>
    <cellStyle name="Calculation 4 2 2" xfId="6322"/>
    <cellStyle name="Calculation 4 3" xfId="6323"/>
    <cellStyle name="Calculation 4 3 2" xfId="6324"/>
    <cellStyle name="Calculation 4 4" xfId="6325"/>
    <cellStyle name="Calculation 4 4 2" xfId="6326"/>
    <cellStyle name="Calculation 5" xfId="6327"/>
    <cellStyle name="Calculation 5 2" xfId="6328"/>
    <cellStyle name="Calculation 6" xfId="6329"/>
    <cellStyle name="Calculation 7" xfId="10509"/>
    <cellStyle name="Calculation 7 2" xfId="10510"/>
    <cellStyle name="Calculation 8" xfId="10511"/>
    <cellStyle name="Calculation 8 2" xfId="10512"/>
    <cellStyle name="Calculation 9" xfId="10513"/>
    <cellStyle name="Calculation 9 2" xfId="10514"/>
    <cellStyle name="Check Cell 2" xfId="6330"/>
    <cellStyle name="Check Cell 2 2" xfId="1233"/>
    <cellStyle name="Check Cell 2 2 2" xfId="6331"/>
    <cellStyle name="Check Cell 2 2 2 2" xfId="10515"/>
    <cellStyle name="Check Cell 2 2 2 3" xfId="10516"/>
    <cellStyle name="Check Cell 2 2 2 4" xfId="10517"/>
    <cellStyle name="Check Cell 2 2 2 5" xfId="10518"/>
    <cellStyle name="Check Cell 2 2 2 6" xfId="10519"/>
    <cellStyle name="Check Cell 2 2 2 7" xfId="10520"/>
    <cellStyle name="Check Cell 2 2 3" xfId="10521"/>
    <cellStyle name="Check Cell 2 3" xfId="6332"/>
    <cellStyle name="Check Cell 2 4" xfId="10522"/>
    <cellStyle name="Check Cell 3" xfId="6333"/>
    <cellStyle name="Check Cell 3 2" xfId="10523"/>
    <cellStyle name="Check Cell 3 3" xfId="10524"/>
    <cellStyle name="Check Cell 3 4" xfId="10525"/>
    <cellStyle name="Check Cell 3 5" xfId="10526"/>
    <cellStyle name="Check Cell 3 6" xfId="10527"/>
    <cellStyle name="Check Cell 4" xfId="10528"/>
    <cellStyle name="Check Cell 5" xfId="10529"/>
    <cellStyle name="Check Cell 6" xfId="10530"/>
    <cellStyle name="CheckCell" xfId="93"/>
    <cellStyle name="CheckCell 2" xfId="6334"/>
    <cellStyle name="CheckCell 2 2" xfId="6335"/>
    <cellStyle name="CheckCell 3" xfId="6336"/>
    <cellStyle name="CheckCell 4" xfId="10531"/>
    <cellStyle name="CheckCell_Electric Rev Req Model (2009 GRC) Rebuttal" xfId="6337"/>
    <cellStyle name="Comma" xfId="94" builtinId="3"/>
    <cellStyle name="Comma [0] 2" xfId="10532"/>
    <cellStyle name="Comma [0] 3" xfId="10533"/>
    <cellStyle name="Comma 10" xfId="95"/>
    <cellStyle name="Comma 10 2" xfId="6338"/>
    <cellStyle name="Comma 10 2 2" xfId="6339"/>
    <cellStyle name="Comma 10 2 3" xfId="10534"/>
    <cellStyle name="Comma 10 3" xfId="6340"/>
    <cellStyle name="Comma 10 4" xfId="10535"/>
    <cellStyle name="Comma 11" xfId="1234"/>
    <cellStyle name="Comma 11 2" xfId="6341"/>
    <cellStyle name="Comma 11 2 2" xfId="6342"/>
    <cellStyle name="Comma 11 3" xfId="6343"/>
    <cellStyle name="Comma 11 4" xfId="10536"/>
    <cellStyle name="Comma 12" xfId="1235"/>
    <cellStyle name="Comma 12 2" xfId="6344"/>
    <cellStyle name="Comma 12 2 2" xfId="6345"/>
    <cellStyle name="Comma 12 3" xfId="6346"/>
    <cellStyle name="Comma 12 4" xfId="10537"/>
    <cellStyle name="Comma 13" xfId="1236"/>
    <cellStyle name="Comma 13 2" xfId="6347"/>
    <cellStyle name="Comma 13 2 2" xfId="6348"/>
    <cellStyle name="Comma 13 3" xfId="6349"/>
    <cellStyle name="Comma 13 4" xfId="10538"/>
    <cellStyle name="Comma 14" xfId="1237"/>
    <cellStyle name="Comma 14 2" xfId="6350"/>
    <cellStyle name="Comma 14 2 2" xfId="6351"/>
    <cellStyle name="Comma 14 3" xfId="6352"/>
    <cellStyle name="Comma 14 4" xfId="10539"/>
    <cellStyle name="Comma 15" xfId="302"/>
    <cellStyle name="Comma 15 2" xfId="6353"/>
    <cellStyle name="Comma 15 2 2" xfId="10540"/>
    <cellStyle name="Comma 15 3" xfId="10541"/>
    <cellStyle name="Comma 16" xfId="6354"/>
    <cellStyle name="Comma 16 2" xfId="6355"/>
    <cellStyle name="Comma 16 3" xfId="10542"/>
    <cellStyle name="Comma 17" xfId="6356"/>
    <cellStyle name="Comma 17 2" xfId="6357"/>
    <cellStyle name="Comma 17 2 2" xfId="6358"/>
    <cellStyle name="Comma 17 3" xfId="6359"/>
    <cellStyle name="Comma 17 3 2" xfId="6360"/>
    <cellStyle name="Comma 17 4" xfId="6361"/>
    <cellStyle name="Comma 17 4 2" xfId="6362"/>
    <cellStyle name="Comma 17 5" xfId="10543"/>
    <cellStyle name="Comma 18" xfId="6363"/>
    <cellStyle name="Comma 18 2" xfId="6364"/>
    <cellStyle name="Comma 18 3" xfId="6365"/>
    <cellStyle name="Comma 18 4" xfId="6366"/>
    <cellStyle name="Comma 18 5" xfId="10544"/>
    <cellStyle name="Comma 19" xfId="6367"/>
    <cellStyle name="Comma 19 2" xfId="10545"/>
    <cellStyle name="Comma 19 3" xfId="10546"/>
    <cellStyle name="Comma 2" xfId="96"/>
    <cellStyle name="Comma 2 10" xfId="10547"/>
    <cellStyle name="Comma 2 2" xfId="97"/>
    <cellStyle name="Comma 2 2 2" xfId="6368"/>
    <cellStyle name="Comma 2 2 2 2" xfId="6369"/>
    <cellStyle name="Comma 2 2 2 3" xfId="10548"/>
    <cellStyle name="Comma 2 2 3" xfId="6370"/>
    <cellStyle name="Comma 2 2 3 2" xfId="10549"/>
    <cellStyle name="Comma 2 2 4" xfId="10550"/>
    <cellStyle name="Comma 2 2 5" xfId="10551"/>
    <cellStyle name="Comma 2 2_DEM-WP(C) Chelan Power Costs" xfId="10552"/>
    <cellStyle name="Comma 2 3" xfId="6371"/>
    <cellStyle name="Comma 2 3 2" xfId="6372"/>
    <cellStyle name="Comma 2 3 3" xfId="10553"/>
    <cellStyle name="Comma 2 4" xfId="6373"/>
    <cellStyle name="Comma 2 4 2" xfId="10554"/>
    <cellStyle name="Comma 2 5" xfId="6374"/>
    <cellStyle name="Comma 2 5 2" xfId="10555"/>
    <cellStyle name="Comma 2 6" xfId="6375"/>
    <cellStyle name="Comma 2 6 2" xfId="10556"/>
    <cellStyle name="Comma 2 7" xfId="6376"/>
    <cellStyle name="Comma 2 7 2" xfId="10557"/>
    <cellStyle name="Comma 2 8" xfId="6377"/>
    <cellStyle name="Comma 2 8 2" xfId="10558"/>
    <cellStyle name="Comma 2 9" xfId="10559"/>
    <cellStyle name="Comma 2_4 31E Reg Asset  Liab and EXH D" xfId="10560"/>
    <cellStyle name="Comma 20" xfId="6378"/>
    <cellStyle name="Comma 20 2" xfId="6379"/>
    <cellStyle name="Comma 20 3" xfId="7910"/>
    <cellStyle name="Comma 21" xfId="6380"/>
    <cellStyle name="Comma 21 2" xfId="10561"/>
    <cellStyle name="Comma 22" xfId="7718"/>
    <cellStyle name="Comma 22 2" xfId="10562"/>
    <cellStyle name="Comma 23" xfId="10563"/>
    <cellStyle name="Comma 23 2" xfId="10564"/>
    <cellStyle name="Comma 24" xfId="10565"/>
    <cellStyle name="Comma 24 2" xfId="10566"/>
    <cellStyle name="Comma 24 3" xfId="10567"/>
    <cellStyle name="Comma 25" xfId="10568"/>
    <cellStyle name="Comma 25 2" xfId="10569"/>
    <cellStyle name="Comma 26" xfId="6381"/>
    <cellStyle name="Comma 26 2" xfId="10570"/>
    <cellStyle name="Comma 27" xfId="6382"/>
    <cellStyle name="Comma 27 2" xfId="10571"/>
    <cellStyle name="Comma 28" xfId="6383"/>
    <cellStyle name="Comma 28 2" xfId="10572"/>
    <cellStyle name="Comma 29" xfId="10573"/>
    <cellStyle name="Comma 3" xfId="98"/>
    <cellStyle name="Comma 3 2" xfId="99"/>
    <cellStyle name="Comma 3 2 2" xfId="6384"/>
    <cellStyle name="Comma 3 2 2 2" xfId="6385"/>
    <cellStyle name="Comma 3 2 3" xfId="6386"/>
    <cellStyle name="Comma 3 2 4" xfId="10574"/>
    <cellStyle name="Comma 3 3" xfId="6387"/>
    <cellStyle name="Comma 3 3 2" xfId="6388"/>
    <cellStyle name="Comma 3 3 3" xfId="10575"/>
    <cellStyle name="Comma 3 4" xfId="6389"/>
    <cellStyle name="Comma 3 4 2" xfId="6390"/>
    <cellStyle name="Comma 3 5" xfId="6391"/>
    <cellStyle name="Comma 3 6" xfId="10576"/>
    <cellStyle name="Comma 30" xfId="10577"/>
    <cellStyle name="Comma 31" xfId="10578"/>
    <cellStyle name="Comma 31 2" xfId="10579"/>
    <cellStyle name="Comma 31 3" xfId="10580"/>
    <cellStyle name="Comma 32" xfId="10581"/>
    <cellStyle name="Comma 32 2" xfId="10582"/>
    <cellStyle name="Comma 32 2 2" xfId="10583"/>
    <cellStyle name="Comma 33" xfId="10584"/>
    <cellStyle name="Comma 34" xfId="10585"/>
    <cellStyle name="Comma 35" xfId="10586"/>
    <cellStyle name="Comma 36" xfId="10587"/>
    <cellStyle name="Comma 37" xfId="10588"/>
    <cellStyle name="Comma 38" xfId="10589"/>
    <cellStyle name="Comma 39" xfId="10590"/>
    <cellStyle name="Comma 4" xfId="100"/>
    <cellStyle name="Comma 4 2" xfId="1238"/>
    <cellStyle name="Comma 4 2 2" xfId="6392"/>
    <cellStyle name="Comma 4 2 2 2" xfId="10591"/>
    <cellStyle name="Comma 4 2 3" xfId="10592"/>
    <cellStyle name="Comma 4 3" xfId="6393"/>
    <cellStyle name="Comma 4 3 2" xfId="6394"/>
    <cellStyle name="Comma 4 4" xfId="6395"/>
    <cellStyle name="Comma 4 5" xfId="10593"/>
    <cellStyle name="Comma 4 6" xfId="10594"/>
    <cellStyle name="Comma 40" xfId="10595"/>
    <cellStyle name="Comma 41" xfId="10596"/>
    <cellStyle name="Comma 42" xfId="10597"/>
    <cellStyle name="Comma 43" xfId="10598"/>
    <cellStyle name="Comma 44" xfId="10599"/>
    <cellStyle name="Comma 45" xfId="10600"/>
    <cellStyle name="Comma 46" xfId="10601"/>
    <cellStyle name="Comma 47" xfId="10602"/>
    <cellStyle name="Comma 48" xfId="10603"/>
    <cellStyle name="Comma 49" xfId="10604"/>
    <cellStyle name="Comma 5" xfId="101"/>
    <cellStyle name="Comma 5 2" xfId="6396"/>
    <cellStyle name="Comma 5 2 2" xfId="6397"/>
    <cellStyle name="Comma 5 3" xfId="6398"/>
    <cellStyle name="Comma 5 4" xfId="10605"/>
    <cellStyle name="Comma 5 5" xfId="10606"/>
    <cellStyle name="Comma 5 6" xfId="10607"/>
    <cellStyle name="Comma 50" xfId="10608"/>
    <cellStyle name="Comma 51" xfId="10609"/>
    <cellStyle name="Comma 51 2" xfId="10610"/>
    <cellStyle name="Comma 51 2 2" xfId="10611"/>
    <cellStyle name="Comma 51 2 3" xfId="10612"/>
    <cellStyle name="Comma 52" xfId="10613"/>
    <cellStyle name="Comma 53" xfId="10614"/>
    <cellStyle name="Comma 54" xfId="10615"/>
    <cellStyle name="Comma 55" xfId="10616"/>
    <cellStyle name="Comma 56" xfId="10617"/>
    <cellStyle name="Comma 57" xfId="10618"/>
    <cellStyle name="Comma 58" xfId="10619"/>
    <cellStyle name="Comma 59" xfId="10620"/>
    <cellStyle name="Comma 6" xfId="102"/>
    <cellStyle name="Comma 6 2" xfId="103"/>
    <cellStyle name="Comma 6 2 2" xfId="6399"/>
    <cellStyle name="Comma 6 2 2 2" xfId="6400"/>
    <cellStyle name="Comma 6 2 3" xfId="6401"/>
    <cellStyle name="Comma 6 3" xfId="10621"/>
    <cellStyle name="Comma 6 3 2" xfId="10622"/>
    <cellStyle name="Comma 6 4" xfId="10623"/>
    <cellStyle name="Comma 60" xfId="10624"/>
    <cellStyle name="Comma 61" xfId="10625"/>
    <cellStyle name="Comma 62" xfId="10626"/>
    <cellStyle name="Comma 63" xfId="10627"/>
    <cellStyle name="Comma 64" xfId="10628"/>
    <cellStyle name="Comma 65" xfId="10629"/>
    <cellStyle name="Comma 66" xfId="10630"/>
    <cellStyle name="Comma 67" xfId="10631"/>
    <cellStyle name="Comma 68" xfId="10632"/>
    <cellStyle name="Comma 69" xfId="10633"/>
    <cellStyle name="Comma 7" xfId="104"/>
    <cellStyle name="Comma 7 2" xfId="6402"/>
    <cellStyle name="Comma 7 2 2" xfId="6403"/>
    <cellStyle name="Comma 7 3" xfId="6404"/>
    <cellStyle name="Comma 7 4" xfId="7745"/>
    <cellStyle name="Comma 70" xfId="10634"/>
    <cellStyle name="Comma 8" xfId="105"/>
    <cellStyle name="Comma 8 2" xfId="6405"/>
    <cellStyle name="Comma 8 2 2" xfId="6406"/>
    <cellStyle name="Comma 8 2 2 2" xfId="6407"/>
    <cellStyle name="Comma 8 2 3" xfId="6408"/>
    <cellStyle name="Comma 8 3" xfId="6409"/>
    <cellStyle name="Comma 8 3 2" xfId="6410"/>
    <cellStyle name="Comma 8 4" xfId="6411"/>
    <cellStyle name="Comma 8 5" xfId="10635"/>
    <cellStyle name="Comma 9" xfId="106"/>
    <cellStyle name="Comma 9 2" xfId="6412"/>
    <cellStyle name="Comma 9 2 2" xfId="6413"/>
    <cellStyle name="Comma 9 2 2 2" xfId="6414"/>
    <cellStyle name="Comma 9 2 3" xfId="6415"/>
    <cellStyle name="Comma 9 3" xfId="6416"/>
    <cellStyle name="Comma 9 3 2" xfId="6417"/>
    <cellStyle name="Comma 9 3 3" xfId="6418"/>
    <cellStyle name="Comma 9 3 4" xfId="6419"/>
    <cellStyle name="Comma 9 4" xfId="6420"/>
    <cellStyle name="Comma 9 4 2" xfId="6421"/>
    <cellStyle name="Comma 9 5" xfId="6422"/>
    <cellStyle name="Comma 9 5 2" xfId="6423"/>
    <cellStyle name="Comma 9 6" xfId="6424"/>
    <cellStyle name="Comma 9 7" xfId="6425"/>
    <cellStyle name="Comma 9 8" xfId="6426"/>
    <cellStyle name="Comma 9 9" xfId="10636"/>
    <cellStyle name="Comma_Common Allocators GRC TY 0903" xfId="107"/>
    <cellStyle name="Comma_Power Costs 12ME December 2004" xfId="108"/>
    <cellStyle name="Comma0" xfId="109"/>
    <cellStyle name="Comma0 - Style2" xfId="110"/>
    <cellStyle name="Comma0 - Style2 2" xfId="10637"/>
    <cellStyle name="Comma0 - Style4" xfId="111"/>
    <cellStyle name="Comma0 - Style4 2" xfId="10638"/>
    <cellStyle name="Comma0 - Style4 3" xfId="10639"/>
    <cellStyle name="Comma0 - Style5" xfId="112"/>
    <cellStyle name="Comma0 - Style5 2" xfId="6427"/>
    <cellStyle name="Comma0 - Style5 2 2" xfId="10640"/>
    <cellStyle name="Comma0 - Style5 3" xfId="10641"/>
    <cellStyle name="Comma0 - Style5_ACCOUNTS" xfId="10642"/>
    <cellStyle name="Comma0 10" xfId="6428"/>
    <cellStyle name="Comma0 11" xfId="6429"/>
    <cellStyle name="Comma0 12" xfId="10643"/>
    <cellStyle name="Comma0 13" xfId="10644"/>
    <cellStyle name="Comma0 14" xfId="10645"/>
    <cellStyle name="Comma0 15" xfId="10646"/>
    <cellStyle name="Comma0 16" xfId="10647"/>
    <cellStyle name="Comma0 17" xfId="10648"/>
    <cellStyle name="Comma0 18" xfId="10649"/>
    <cellStyle name="Comma0 19" xfId="10650"/>
    <cellStyle name="Comma0 2" xfId="1239"/>
    <cellStyle name="Comma0 2 2" xfId="10651"/>
    <cellStyle name="Comma0 2 3" xfId="10652"/>
    <cellStyle name="Comma0 20" xfId="10653"/>
    <cellStyle name="Comma0 21" xfId="10654"/>
    <cellStyle name="Comma0 22" xfId="10655"/>
    <cellStyle name="Comma0 23" xfId="10656"/>
    <cellStyle name="Comma0 24" xfId="10657"/>
    <cellStyle name="Comma0 25" xfId="10658"/>
    <cellStyle name="Comma0 26" xfId="10659"/>
    <cellStyle name="Comma0 27" xfId="10660"/>
    <cellStyle name="Comma0 28" xfId="10661"/>
    <cellStyle name="Comma0 29" xfId="10662"/>
    <cellStyle name="Comma0 3" xfId="1240"/>
    <cellStyle name="Comma0 3 2" xfId="10663"/>
    <cellStyle name="Comma0 3 3" xfId="10664"/>
    <cellStyle name="Comma0 30" xfId="10665"/>
    <cellStyle name="Comma0 31" xfId="10666"/>
    <cellStyle name="Comma0 32" xfId="10667"/>
    <cellStyle name="Comma0 33" xfId="10668"/>
    <cellStyle name="Comma0 34" xfId="10669"/>
    <cellStyle name="Comma0 35" xfId="10670"/>
    <cellStyle name="Comma0 36" xfId="10671"/>
    <cellStyle name="Comma0 37" xfId="10672"/>
    <cellStyle name="Comma0 38" xfId="10673"/>
    <cellStyle name="Comma0 39" xfId="10674"/>
    <cellStyle name="Comma0 4" xfId="1241"/>
    <cellStyle name="Comma0 4 2" xfId="10675"/>
    <cellStyle name="Comma0 40" xfId="10676"/>
    <cellStyle name="Comma0 41" xfId="10677"/>
    <cellStyle name="Comma0 42" xfId="10678"/>
    <cellStyle name="Comma0 43" xfId="10679"/>
    <cellStyle name="Comma0 44" xfId="10680"/>
    <cellStyle name="Comma0 45" xfId="10681"/>
    <cellStyle name="Comma0 46" xfId="10682"/>
    <cellStyle name="Comma0 47" xfId="10683"/>
    <cellStyle name="Comma0 5" xfId="6430"/>
    <cellStyle name="Comma0 5 2" xfId="6431"/>
    <cellStyle name="Comma0 5 3" xfId="10684"/>
    <cellStyle name="Comma0 6" xfId="6432"/>
    <cellStyle name="Comma0 7" xfId="6433"/>
    <cellStyle name="Comma0 8" xfId="6434"/>
    <cellStyle name="Comma0 9" xfId="6435"/>
    <cellStyle name="Comma0_00COS Ind Allocators" xfId="113"/>
    <cellStyle name="Comma1 - Style1" xfId="114"/>
    <cellStyle name="Comma1 - Style1 2" xfId="6436"/>
    <cellStyle name="Comma1 - Style1 2 2" xfId="10685"/>
    <cellStyle name="Comma1 - Style1 3" xfId="10686"/>
    <cellStyle name="Comma1 - Style1 4" xfId="10687"/>
    <cellStyle name="Comma1 - Style1_ACCOUNTS" xfId="10688"/>
    <cellStyle name="Copied" xfId="115"/>
    <cellStyle name="Copied 2" xfId="6437"/>
    <cellStyle name="Copied 2 2" xfId="6438"/>
    <cellStyle name="Copied 3" xfId="6439"/>
    <cellStyle name="Copied 4" xfId="10689"/>
    <cellStyle name="COST1" xfId="116"/>
    <cellStyle name="COST1 2" xfId="6440"/>
    <cellStyle name="COST1 2 2" xfId="6441"/>
    <cellStyle name="COST1 3" xfId="6442"/>
    <cellStyle name="COST1 4" xfId="10690"/>
    <cellStyle name="Curren - Style1" xfId="117"/>
    <cellStyle name="Curren - Style1 2" xfId="10691"/>
    <cellStyle name="Curren - Style2" xfId="118"/>
    <cellStyle name="Curren - Style2 2" xfId="6443"/>
    <cellStyle name="Curren - Style2 2 2" xfId="10692"/>
    <cellStyle name="Curren - Style2 3" xfId="10693"/>
    <cellStyle name="Curren - Style2 4" xfId="10694"/>
    <cellStyle name="Curren - Style2_ACCOUNTS" xfId="10695"/>
    <cellStyle name="Curren - Style5" xfId="119"/>
    <cellStyle name="Curren - Style5 2" xfId="10696"/>
    <cellStyle name="Curren - Style6" xfId="120"/>
    <cellStyle name="Curren - Style6 2" xfId="6444"/>
    <cellStyle name="Curren - Style6 2 2" xfId="10697"/>
    <cellStyle name="Curren - Style6 3" xfId="10698"/>
    <cellStyle name="Curren - Style6_ACCOUNTS" xfId="10699"/>
    <cellStyle name="Currency" xfId="121" builtinId="4"/>
    <cellStyle name="Currency 10" xfId="122"/>
    <cellStyle name="Currency 10 2" xfId="6445"/>
    <cellStyle name="Currency 10 2 2" xfId="6446"/>
    <cellStyle name="Currency 10 3" xfId="6447"/>
    <cellStyle name="Currency 10 4" xfId="10700"/>
    <cellStyle name="Currency 11" xfId="1242"/>
    <cellStyle name="Currency 11 2" xfId="6448"/>
    <cellStyle name="Currency 11 2 2" xfId="6449"/>
    <cellStyle name="Currency 11 2 3" xfId="10701"/>
    <cellStyle name="Currency 11 3" xfId="6450"/>
    <cellStyle name="Currency 11 4" xfId="10702"/>
    <cellStyle name="Currency 12" xfId="300"/>
    <cellStyle name="Currency 12 2" xfId="6451"/>
    <cellStyle name="Currency 12 2 2" xfId="10703"/>
    <cellStyle name="Currency 12 3" xfId="6452"/>
    <cellStyle name="Currency 12 3 2" xfId="10704"/>
    <cellStyle name="Currency 12 4" xfId="6453"/>
    <cellStyle name="Currency 12 4 2" xfId="10705"/>
    <cellStyle name="Currency 12 5" xfId="6454"/>
    <cellStyle name="Currency 12 6" xfId="10706"/>
    <cellStyle name="Currency 13" xfId="6455"/>
    <cellStyle name="Currency 13 2" xfId="6456"/>
    <cellStyle name="Currency 13 3" xfId="10707"/>
    <cellStyle name="Currency 14" xfId="6457"/>
    <cellStyle name="Currency 14 2" xfId="6458"/>
    <cellStyle name="Currency 14 2 2" xfId="6459"/>
    <cellStyle name="Currency 14 3" xfId="6460"/>
    <cellStyle name="Currency 14 3 2" xfId="6461"/>
    <cellStyle name="Currency 14 4" xfId="6462"/>
    <cellStyle name="Currency 14 4 2" xfId="6463"/>
    <cellStyle name="Currency 15" xfId="6464"/>
    <cellStyle name="Currency 15 2" xfId="6465"/>
    <cellStyle name="Currency 15 3" xfId="6466"/>
    <cellStyle name="Currency 15 4" xfId="6467"/>
    <cellStyle name="Currency 16" xfId="6468"/>
    <cellStyle name="Currency 16 2" xfId="10708"/>
    <cellStyle name="Currency 16 3" xfId="10709"/>
    <cellStyle name="Currency 16 3 2" xfId="10710"/>
    <cellStyle name="Currency 16 3 3" xfId="10711"/>
    <cellStyle name="Currency 16 4" xfId="10712"/>
    <cellStyle name="Currency 16 5" xfId="10713"/>
    <cellStyle name="Currency 17" xfId="6469"/>
    <cellStyle name="Currency 18" xfId="6470"/>
    <cellStyle name="Currency 18 2" xfId="6471"/>
    <cellStyle name="Currency 19" xfId="6472"/>
    <cellStyle name="Currency 19 2" xfId="10714"/>
    <cellStyle name="Currency 2" xfId="123"/>
    <cellStyle name="Currency 2 2" xfId="1243"/>
    <cellStyle name="Currency 2 2 2" xfId="6473"/>
    <cellStyle name="Currency 2 2 2 2" xfId="6474"/>
    <cellStyle name="Currency 2 2 2 3" xfId="10715"/>
    <cellStyle name="Currency 2 2 3" xfId="6475"/>
    <cellStyle name="Currency 2 2 4" xfId="10716"/>
    <cellStyle name="Currency 2 3" xfId="6476"/>
    <cellStyle name="Currency 2 3 2" xfId="6477"/>
    <cellStyle name="Currency 2 3 3" xfId="10717"/>
    <cellStyle name="Currency 2 4" xfId="6478"/>
    <cellStyle name="Currency 2 4 2" xfId="10718"/>
    <cellStyle name="Currency 2 5" xfId="6479"/>
    <cellStyle name="Currency 2 5 2" xfId="10719"/>
    <cellStyle name="Currency 2 6" xfId="6480"/>
    <cellStyle name="Currency 2 6 2" xfId="10720"/>
    <cellStyle name="Currency 2 7" xfId="6481"/>
    <cellStyle name="Currency 2 7 2" xfId="10721"/>
    <cellStyle name="Currency 2 8" xfId="6482"/>
    <cellStyle name="Currency 2 8 2" xfId="10722"/>
    <cellStyle name="Currency 2 9" xfId="10723"/>
    <cellStyle name="Currency 20" xfId="6483"/>
    <cellStyle name="Currency 21" xfId="8100"/>
    <cellStyle name="Currency 22" xfId="8106"/>
    <cellStyle name="Currency 23" xfId="10724"/>
    <cellStyle name="Currency 24" xfId="10725"/>
    <cellStyle name="Currency 24 2" xfId="10726"/>
    <cellStyle name="Currency 25" xfId="10727"/>
    <cellStyle name="Currency 25 2" xfId="10728"/>
    <cellStyle name="Currency 25 3" xfId="10729"/>
    <cellStyle name="Currency 25 3 2" xfId="10730"/>
    <cellStyle name="Currency 26" xfId="10731"/>
    <cellStyle name="Currency 27" xfId="10732"/>
    <cellStyle name="Currency 27 2" xfId="10733"/>
    <cellStyle name="Currency 27 2 2" xfId="10734"/>
    <cellStyle name="Currency 27 2 3" xfId="10735"/>
    <cellStyle name="Currency 3" xfId="124"/>
    <cellStyle name="Currency 3 2" xfId="6484"/>
    <cellStyle name="Currency 3 2 2" xfId="6485"/>
    <cellStyle name="Currency 3 2 2 2" xfId="6486"/>
    <cellStyle name="Currency 3 2 3" xfId="6487"/>
    <cellStyle name="Currency 3 3" xfId="6488"/>
    <cellStyle name="Currency 3 3 2" xfId="6489"/>
    <cellStyle name="Currency 3 4" xfId="6490"/>
    <cellStyle name="Currency 3 5" xfId="10736"/>
    <cellStyle name="Currency 4" xfId="125"/>
    <cellStyle name="Currency 4 2" xfId="1244"/>
    <cellStyle name="Currency 4 2 2" xfId="6491"/>
    <cellStyle name="Currency 4 2 2 2" xfId="6492"/>
    <cellStyle name="Currency 4 2 3" xfId="6493"/>
    <cellStyle name="Currency 4 2 4" xfId="10737"/>
    <cellStyle name="Currency 4 3" xfId="6494"/>
    <cellStyle name="Currency 4 3 2" xfId="6495"/>
    <cellStyle name="Currency 4 3 2 2" xfId="6496"/>
    <cellStyle name="Currency 4 3 3" xfId="6497"/>
    <cellStyle name="Currency 4 3 3 2" xfId="6498"/>
    <cellStyle name="Currency 4 3 4" xfId="6499"/>
    <cellStyle name="Currency 4 3 4 2" xfId="6500"/>
    <cellStyle name="Currency 4 4" xfId="6501"/>
    <cellStyle name="Currency 4 4 2" xfId="6502"/>
    <cellStyle name="Currency 4 5" xfId="6503"/>
    <cellStyle name="Currency 4 6" xfId="10738"/>
    <cellStyle name="Currency 4_2009 GRC Compliance Filing (Electric) for Exh A-1" xfId="10739"/>
    <cellStyle name="Currency 5" xfId="126"/>
    <cellStyle name="Currency 5 2" xfId="6504"/>
    <cellStyle name="Currency 5 2 2" xfId="6505"/>
    <cellStyle name="Currency 5 3" xfId="6506"/>
    <cellStyle name="Currency 5 4" xfId="10740"/>
    <cellStyle name="Currency 6" xfId="127"/>
    <cellStyle name="Currency 6 2" xfId="6507"/>
    <cellStyle name="Currency 6 2 2" xfId="6508"/>
    <cellStyle name="Currency 6 3" xfId="6509"/>
    <cellStyle name="Currency 6 4" xfId="10741"/>
    <cellStyle name="Currency 7" xfId="128"/>
    <cellStyle name="Currency 7 2" xfId="6510"/>
    <cellStyle name="Currency 7 2 2" xfId="6511"/>
    <cellStyle name="Currency 7 3" xfId="6512"/>
    <cellStyle name="Currency 7 4" xfId="10742"/>
    <cellStyle name="Currency 8" xfId="129"/>
    <cellStyle name="Currency 8 2" xfId="6513"/>
    <cellStyle name="Currency 8 2 2" xfId="6514"/>
    <cellStyle name="Currency 8 2 2 2" xfId="6515"/>
    <cellStyle name="Currency 8 2 2 3" xfId="6516"/>
    <cellStyle name="Currency 8 2 2 4" xfId="6517"/>
    <cellStyle name="Currency 8 2 3" xfId="6518"/>
    <cellStyle name="Currency 8 2 3 2" xfId="6519"/>
    <cellStyle name="Currency 8 2 4" xfId="6520"/>
    <cellStyle name="Currency 8 2 5" xfId="6521"/>
    <cellStyle name="Currency 8 2 6" xfId="6522"/>
    <cellStyle name="Currency 8 3" xfId="6523"/>
    <cellStyle name="Currency 8 3 2" xfId="6524"/>
    <cellStyle name="Currency 8 4" xfId="6525"/>
    <cellStyle name="Currency 8 4 2" xfId="6526"/>
    <cellStyle name="Currency 8 5" xfId="6527"/>
    <cellStyle name="Currency 8 6" xfId="10743"/>
    <cellStyle name="Currency 9" xfId="130"/>
    <cellStyle name="Currency 9 2" xfId="6528"/>
    <cellStyle name="Currency 9 2 2" xfId="6529"/>
    <cellStyle name="Currency 9 2 2 2" xfId="6530"/>
    <cellStyle name="Currency 9 2 3" xfId="6531"/>
    <cellStyle name="Currency 9 3" xfId="6532"/>
    <cellStyle name="Currency 9 3 2" xfId="6533"/>
    <cellStyle name="Currency 9 3 3" xfId="6534"/>
    <cellStyle name="Currency 9 3 4" xfId="6535"/>
    <cellStyle name="Currency 9 4" xfId="6536"/>
    <cellStyle name="Currency 9 4 2" xfId="6537"/>
    <cellStyle name="Currency 9 5" xfId="6538"/>
    <cellStyle name="Currency 9 5 2" xfId="6539"/>
    <cellStyle name="Currency 9 6" xfId="6540"/>
    <cellStyle name="Currency 9 7" xfId="6541"/>
    <cellStyle name="Currency 9 8" xfId="6542"/>
    <cellStyle name="Currency 9 9" xfId="10744"/>
    <cellStyle name="Currency_Common Allocators GRC TY 0903" xfId="131"/>
    <cellStyle name="Currency_Power Costs 12ME December 2004" xfId="132"/>
    <cellStyle name="Currency_ROR and ROE for 2007 CBR cover letters" xfId="133"/>
    <cellStyle name="Currency0" xfId="134"/>
    <cellStyle name="Currency0 2" xfId="1245"/>
    <cellStyle name="Currency0 2 2" xfId="6543"/>
    <cellStyle name="Currency0 2 2 2" xfId="6544"/>
    <cellStyle name="Currency0 2 3" xfId="6545"/>
    <cellStyle name="Currency0 3" xfId="6546"/>
    <cellStyle name="Currency0 3 2" xfId="10745"/>
    <cellStyle name="Currency0 3 3" xfId="10746"/>
    <cellStyle name="Currency0 4" xfId="6547"/>
    <cellStyle name="Currency0 4 2" xfId="6548"/>
    <cellStyle name="Currency0 4 3" xfId="10747"/>
    <cellStyle name="Currency0 5" xfId="10748"/>
    <cellStyle name="Currency0 5 2" xfId="10749"/>
    <cellStyle name="Currency0 6" xfId="10750"/>
    <cellStyle name="Currency0 7" xfId="10751"/>
    <cellStyle name="Currency0 7 2" xfId="10752"/>
    <cellStyle name="Currency0 8" xfId="10753"/>
    <cellStyle name="Currency0 8 2" xfId="10754"/>
    <cellStyle name="Currency0 9" xfId="10755"/>
    <cellStyle name="Currency0_ACCOUNTS" xfId="10756"/>
    <cellStyle name="Date" xfId="135"/>
    <cellStyle name="Date 2" xfId="1246"/>
    <cellStyle name="Date 2 2" xfId="10757"/>
    <cellStyle name="Date 2 3" xfId="10758"/>
    <cellStyle name="Date 3" xfId="1247"/>
    <cellStyle name="Date 3 2" xfId="10759"/>
    <cellStyle name="Date 3 3" xfId="10760"/>
    <cellStyle name="Date 4" xfId="1248"/>
    <cellStyle name="Date 4 2" xfId="10761"/>
    <cellStyle name="Date 5" xfId="6549"/>
    <cellStyle name="Date 5 2" xfId="6550"/>
    <cellStyle name="Date 5 3" xfId="10762"/>
    <cellStyle name="Date 6" xfId="10763"/>
    <cellStyle name="Date 7" xfId="10764"/>
    <cellStyle name="Date 8" xfId="10765"/>
    <cellStyle name="Date_903 SAP 2-6-09" xfId="6551"/>
    <cellStyle name="drp-sh - Style2" xfId="10766"/>
    <cellStyle name="Emphasis 1" xfId="136"/>
    <cellStyle name="Emphasis 1 2" xfId="10767"/>
    <cellStyle name="Emphasis 2" xfId="137"/>
    <cellStyle name="Emphasis 2 2" xfId="10768"/>
    <cellStyle name="Emphasis 3" xfId="138"/>
    <cellStyle name="Emphasis 3 2" xfId="10769"/>
    <cellStyle name="Entered" xfId="139"/>
    <cellStyle name="Entered 2" xfId="1249"/>
    <cellStyle name="Entered 2 2" xfId="6552"/>
    <cellStyle name="Entered 2 2 2" xfId="6553"/>
    <cellStyle name="Entered 2 3" xfId="6554"/>
    <cellStyle name="Entered 3" xfId="6555"/>
    <cellStyle name="Entered 3 2" xfId="6556"/>
    <cellStyle name="Entered 3 2 2" xfId="6557"/>
    <cellStyle name="Entered 3 3" xfId="6558"/>
    <cellStyle name="Entered 3 3 2" xfId="6559"/>
    <cellStyle name="Entered 3 4" xfId="6560"/>
    <cellStyle name="Entered 3 4 2" xfId="6561"/>
    <cellStyle name="Entered 4" xfId="6562"/>
    <cellStyle name="Entered 4 2" xfId="6563"/>
    <cellStyle name="Entered 5" xfId="6564"/>
    <cellStyle name="Entered 5 2" xfId="6565"/>
    <cellStyle name="Entered 6" xfId="6566"/>
    <cellStyle name="Entered 7" xfId="10770"/>
    <cellStyle name="Entered 7 2" xfId="10771"/>
    <cellStyle name="Entered 8" xfId="10772"/>
    <cellStyle name="Entered 8 2" xfId="10773"/>
    <cellStyle name="Entered_4.32E Depreciation Study Robs file" xfId="10774"/>
    <cellStyle name="Euro" xfId="1250"/>
    <cellStyle name="Euro 2" xfId="1251"/>
    <cellStyle name="Euro 2 2" xfId="6567"/>
    <cellStyle name="Euro 2 2 2" xfId="6568"/>
    <cellStyle name="Euro 2 3" xfId="6569"/>
    <cellStyle name="Euro 3" xfId="6570"/>
    <cellStyle name="Euro 3 2" xfId="6571"/>
    <cellStyle name="Euro 4" xfId="6572"/>
    <cellStyle name="Euro 4 2" xfId="10775"/>
    <cellStyle name="Euro 5" xfId="10776"/>
    <cellStyle name="Euro 5 2" xfId="10777"/>
    <cellStyle name="Euro 6" xfId="10778"/>
    <cellStyle name="Euro 7" xfId="10779"/>
    <cellStyle name="Euro 7 2" xfId="10780"/>
    <cellStyle name="Euro 8" xfId="10781"/>
    <cellStyle name="Euro 8 2" xfId="10782"/>
    <cellStyle name="Explanatory Text 2" xfId="6573"/>
    <cellStyle name="Explanatory Text 2 2" xfId="1252"/>
    <cellStyle name="Explanatory Text 2 2 2" xfId="10783"/>
    <cellStyle name="Explanatory Text 2 3" xfId="6574"/>
    <cellStyle name="Explanatory Text 2 4" xfId="10784"/>
    <cellStyle name="Explanatory Text 3" xfId="6575"/>
    <cellStyle name="Explanatory Text 3 2" xfId="10785"/>
    <cellStyle name="Explanatory Text 4" xfId="10786"/>
    <cellStyle name="Explanatory Text 5" xfId="10787"/>
    <cellStyle name="Explanatory Text 6" xfId="10788"/>
    <cellStyle name="Fixed" xfId="140"/>
    <cellStyle name="Fixed 2" xfId="6576"/>
    <cellStyle name="Fixed 2 2" xfId="6577"/>
    <cellStyle name="Fixed 3" xfId="6578"/>
    <cellStyle name="Fixed 4" xfId="6579"/>
    <cellStyle name="Fixed 5" xfId="10789"/>
    <cellStyle name="Fixed 6" xfId="10790"/>
    <cellStyle name="Fixed 7" xfId="10791"/>
    <cellStyle name="Fixed_ACCOUNTS" xfId="10792"/>
    <cellStyle name="Fixed3 - Style3" xfId="141"/>
    <cellStyle name="Fixed3 - Style3 2" xfId="10793"/>
    <cellStyle name="Good 2" xfId="6580"/>
    <cellStyle name="Good 2 2" xfId="1253"/>
    <cellStyle name="Good 2 2 2" xfId="10794"/>
    <cellStyle name="Good 2 3" xfId="6581"/>
    <cellStyle name="Good 2 4" xfId="10795"/>
    <cellStyle name="Good 3" xfId="6582"/>
    <cellStyle name="Good 3 2" xfId="6583"/>
    <cellStyle name="Good 3 3" xfId="6584"/>
    <cellStyle name="Good 3 4" xfId="6585"/>
    <cellStyle name="Good 4" xfId="10796"/>
    <cellStyle name="Good 5" xfId="10797"/>
    <cellStyle name="Good 6" xfId="10798"/>
    <cellStyle name="Good 7" xfId="10799"/>
    <cellStyle name="Grey" xfId="142"/>
    <cellStyle name="Grey 2" xfId="1254"/>
    <cellStyle name="Grey 2 2" xfId="6586"/>
    <cellStyle name="Grey 2 2 2" xfId="10800"/>
    <cellStyle name="Grey 2 3" xfId="6587"/>
    <cellStyle name="Grey 2 4" xfId="10801"/>
    <cellStyle name="Grey 3" xfId="1255"/>
    <cellStyle name="Grey 3 2" xfId="6588"/>
    <cellStyle name="Grey 3 2 2" xfId="10802"/>
    <cellStyle name="Grey 3 3" xfId="6589"/>
    <cellStyle name="Grey 3 4" xfId="10803"/>
    <cellStyle name="Grey 4" xfId="1256"/>
    <cellStyle name="Grey 4 2" xfId="6590"/>
    <cellStyle name="Grey 4 3" xfId="6591"/>
    <cellStyle name="Grey 4 4" xfId="10804"/>
    <cellStyle name="Grey 5" xfId="6592"/>
    <cellStyle name="Grey 5 2" xfId="6593"/>
    <cellStyle name="Grey 6" xfId="6594"/>
    <cellStyle name="Grey 6 2" xfId="10805"/>
    <cellStyle name="Grey 7" xfId="10806"/>
    <cellStyle name="Grey 8" xfId="10807"/>
    <cellStyle name="Grey_(C) WHE Proforma with ITC cash grant 10 Yr Amort_for deferral_102809" xfId="1257"/>
    <cellStyle name="g-tota - Style7" xfId="10808"/>
    <cellStyle name="Header" xfId="143"/>
    <cellStyle name="Header1" xfId="144"/>
    <cellStyle name="Header1 2" xfId="6595"/>
    <cellStyle name="Header1 3" xfId="6596"/>
    <cellStyle name="Header1 3 2" xfId="6597"/>
    <cellStyle name="Header1 4" xfId="10809"/>
    <cellStyle name="Header1_AURORA Total New" xfId="6598"/>
    <cellStyle name="Header2" xfId="145"/>
    <cellStyle name="Header2 2" xfId="6599"/>
    <cellStyle name="Header2 2 2" xfId="10810"/>
    <cellStyle name="Header2 2 3" xfId="10811"/>
    <cellStyle name="Header2 2 4" xfId="10812"/>
    <cellStyle name="Header2 3" xfId="6600"/>
    <cellStyle name="Header2 3 2" xfId="6601"/>
    <cellStyle name="Header2 3 2 2" xfId="10813"/>
    <cellStyle name="Header2 3 2 3" xfId="10814"/>
    <cellStyle name="Header2 3 2 4" xfId="10815"/>
    <cellStyle name="Header2 3 2 5" xfId="10816"/>
    <cellStyle name="Header2 4" xfId="6602"/>
    <cellStyle name="Header2 4 2" xfId="10817"/>
    <cellStyle name="Header2 4 3" xfId="10818"/>
    <cellStyle name="Header2 4 4" xfId="10819"/>
    <cellStyle name="Header2 4 5" xfId="10820"/>
    <cellStyle name="Header2 5" xfId="10821"/>
    <cellStyle name="Header2 6" xfId="10822"/>
    <cellStyle name="Header2_AURORA Total New" xfId="6603"/>
    <cellStyle name="Heading" xfId="146"/>
    <cellStyle name="Heading 1 2" xfId="1258"/>
    <cellStyle name="Heading 1 2 2" xfId="1259"/>
    <cellStyle name="Heading 1 2 2 2" xfId="10823"/>
    <cellStyle name="Heading 1 2 3" xfId="6604"/>
    <cellStyle name="Heading 1 2 3 2" xfId="6605"/>
    <cellStyle name="Heading 1 2 3 3" xfId="6606"/>
    <cellStyle name="Heading 1 2 3 4" xfId="6607"/>
    <cellStyle name="Heading 1 2 4" xfId="10824"/>
    <cellStyle name="Heading 1 3" xfId="1260"/>
    <cellStyle name="Heading 1 3 2" xfId="6608"/>
    <cellStyle name="Heading 1 3 3" xfId="6609"/>
    <cellStyle name="Heading 1 3 4" xfId="6610"/>
    <cellStyle name="Heading 1 4" xfId="6611"/>
    <cellStyle name="Heading 1 4 2" xfId="6612"/>
    <cellStyle name="Heading 1 5" xfId="10825"/>
    <cellStyle name="Heading 1 6" xfId="10826"/>
    <cellStyle name="Heading 1 9" xfId="10827"/>
    <cellStyle name="Heading 1 9 2" xfId="10828"/>
    <cellStyle name="Heading 2 2" xfId="1261"/>
    <cellStyle name="Heading 2 2 2" xfId="1262"/>
    <cellStyle name="Heading 2 2 2 2" xfId="10829"/>
    <cellStyle name="Heading 2 2 3" xfId="6613"/>
    <cellStyle name="Heading 2 2 3 2" xfId="6614"/>
    <cellStyle name="Heading 2 2 3 3" xfId="6615"/>
    <cellStyle name="Heading 2 2 3 4" xfId="6616"/>
    <cellStyle name="Heading 2 2 4" xfId="10830"/>
    <cellStyle name="Heading 2 3" xfId="1263"/>
    <cellStyle name="Heading 2 3 2" xfId="6617"/>
    <cellStyle name="Heading 2 3 3" xfId="6618"/>
    <cellStyle name="Heading 2 3 4" xfId="6619"/>
    <cellStyle name="Heading 2 4" xfId="6620"/>
    <cellStyle name="Heading 2 4 2" xfId="6621"/>
    <cellStyle name="Heading 2 5" xfId="10831"/>
    <cellStyle name="Heading 2 6" xfId="10832"/>
    <cellStyle name="Heading 2 9" xfId="10833"/>
    <cellStyle name="Heading 2 9 2" xfId="10834"/>
    <cellStyle name="Heading 3 2" xfId="6622"/>
    <cellStyle name="Heading 3 2 2" xfId="1264"/>
    <cellStyle name="Heading 3 2 2 2" xfId="10835"/>
    <cellStyle name="Heading 3 2 3" xfId="6623"/>
    <cellStyle name="Heading 3 2 4" xfId="10836"/>
    <cellStyle name="Heading 3 3" xfId="6624"/>
    <cellStyle name="Heading 3 3 2" xfId="6625"/>
    <cellStyle name="Heading 3 3 3" xfId="6626"/>
    <cellStyle name="Heading 3 3 4" xfId="6627"/>
    <cellStyle name="Heading 3 4" xfId="10837"/>
    <cellStyle name="Heading 3 5" xfId="10838"/>
    <cellStyle name="Heading 3 6" xfId="10839"/>
    <cellStyle name="Heading 3 7" xfId="10840"/>
    <cellStyle name="Heading 4 2" xfId="6628"/>
    <cellStyle name="Heading 4 2 2" xfId="1265"/>
    <cellStyle name="Heading 4 2 2 2" xfId="10841"/>
    <cellStyle name="Heading 4 2 3" xfId="6629"/>
    <cellStyle name="Heading 4 2 4" xfId="10842"/>
    <cellStyle name="Heading 4 3" xfId="6630"/>
    <cellStyle name="Heading 4 3 2" xfId="6631"/>
    <cellStyle name="Heading 4 3 3" xfId="6632"/>
    <cellStyle name="Heading 4 3 4" xfId="6633"/>
    <cellStyle name="Heading 4 4" xfId="10843"/>
    <cellStyle name="Heading 4 5" xfId="10844"/>
    <cellStyle name="Heading 4 6" xfId="10845"/>
    <cellStyle name="Heading 4 7" xfId="10846"/>
    <cellStyle name="Heading1" xfId="147"/>
    <cellStyle name="Heading1 2" xfId="6634"/>
    <cellStyle name="Heading1 2 2" xfId="10847"/>
    <cellStyle name="Heading1 3" xfId="6635"/>
    <cellStyle name="Heading1 3 2" xfId="6636"/>
    <cellStyle name="Heading1 4" xfId="10848"/>
    <cellStyle name="Heading1 5" xfId="10849"/>
    <cellStyle name="Heading1 6" xfId="10850"/>
    <cellStyle name="Heading1 7" xfId="10851"/>
    <cellStyle name="Heading1 8" xfId="10852"/>
    <cellStyle name="Heading1_4.32E Depreciation Study Robs file" xfId="10853"/>
    <cellStyle name="Heading2" xfId="148"/>
    <cellStyle name="Heading2 2" xfId="6637"/>
    <cellStyle name="Heading2 2 2" xfId="10854"/>
    <cellStyle name="Heading2 3" xfId="6638"/>
    <cellStyle name="Heading2 3 2" xfId="6639"/>
    <cellStyle name="Heading2 4" xfId="10855"/>
    <cellStyle name="Heading2 5" xfId="10856"/>
    <cellStyle name="Heading2 6" xfId="10857"/>
    <cellStyle name="Heading2 7" xfId="10858"/>
    <cellStyle name="Heading2 8" xfId="10859"/>
    <cellStyle name="Heading2_4.32E Depreciation Study Robs file" xfId="10860"/>
    <cellStyle name="HeadlineStyle" xfId="10861"/>
    <cellStyle name="HeadlineStyle 2" xfId="10862"/>
    <cellStyle name="HeadlineStyleJustified" xfId="10863"/>
    <cellStyle name="HeadlineStyleJustified 2" xfId="10864"/>
    <cellStyle name="Hyperlink 2" xfId="6640"/>
    <cellStyle name="Hyperlink 3" xfId="6641"/>
    <cellStyle name="Hyperlink_Net of cust chrg" xfId="10865"/>
    <cellStyle name="Input [yellow]" xfId="149"/>
    <cellStyle name="Input [yellow] 2" xfId="1266"/>
    <cellStyle name="Input [yellow] 2 2" xfId="6642"/>
    <cellStyle name="Input [yellow] 2 2 2" xfId="10866"/>
    <cellStyle name="Input [yellow] 2 2 3" xfId="10867"/>
    <cellStyle name="Input [yellow] 2 2 4" xfId="10868"/>
    <cellStyle name="Input [yellow] 2 2 5" xfId="10869"/>
    <cellStyle name="Input [yellow] 2 3" xfId="6643"/>
    <cellStyle name="Input [yellow] 2 3 2" xfId="10870"/>
    <cellStyle name="Input [yellow] 2 3 3" xfId="10871"/>
    <cellStyle name="Input [yellow] 2 3 4" xfId="10872"/>
    <cellStyle name="Input [yellow] 2 3 5" xfId="10873"/>
    <cellStyle name="Input [yellow] 2 4" xfId="10874"/>
    <cellStyle name="Input [yellow] 2 5" xfId="10875"/>
    <cellStyle name="Input [yellow] 3" xfId="1267"/>
    <cellStyle name="Input [yellow] 3 2" xfId="6644"/>
    <cellStyle name="Input [yellow] 3 2 2" xfId="10876"/>
    <cellStyle name="Input [yellow] 3 2 3" xfId="10877"/>
    <cellStyle name="Input [yellow] 3 2 4" xfId="10878"/>
    <cellStyle name="Input [yellow] 3 2 5" xfId="10879"/>
    <cellStyle name="Input [yellow] 3 3" xfId="6645"/>
    <cellStyle name="Input [yellow] 3 3 2" xfId="10880"/>
    <cellStyle name="Input [yellow] 3 3 3" xfId="10881"/>
    <cellStyle name="Input [yellow] 3 3 4" xfId="10882"/>
    <cellStyle name="Input [yellow] 3 3 5" xfId="10883"/>
    <cellStyle name="Input [yellow] 3 4" xfId="10884"/>
    <cellStyle name="Input [yellow] 3 5" xfId="10885"/>
    <cellStyle name="Input [yellow] 4" xfId="1268"/>
    <cellStyle name="Input [yellow] 4 2" xfId="6646"/>
    <cellStyle name="Input [yellow] 4 2 2" xfId="10886"/>
    <cellStyle name="Input [yellow] 4 2 3" xfId="10887"/>
    <cellStyle name="Input [yellow] 4 2 4" xfId="10888"/>
    <cellStyle name="Input [yellow] 4 2 5" xfId="10889"/>
    <cellStyle name="Input [yellow] 4 3" xfId="6647"/>
    <cellStyle name="Input [yellow] 4 3 2" xfId="10890"/>
    <cellStyle name="Input [yellow] 4 3 3" xfId="10891"/>
    <cellStyle name="Input [yellow] 4 3 4" xfId="10892"/>
    <cellStyle name="Input [yellow] 4 3 5" xfId="10893"/>
    <cellStyle name="Input [yellow] 4 4" xfId="10894"/>
    <cellStyle name="Input [yellow] 4 5" xfId="10895"/>
    <cellStyle name="Input [yellow] 5" xfId="6648"/>
    <cellStyle name="Input [yellow] 5 2" xfId="6649"/>
    <cellStyle name="Input [yellow] 5 2 2" xfId="10896"/>
    <cellStyle name="Input [yellow] 5 2 3" xfId="10897"/>
    <cellStyle name="Input [yellow] 5 2 4" xfId="10898"/>
    <cellStyle name="Input [yellow] 5 2 5" xfId="10899"/>
    <cellStyle name="Input [yellow] 6" xfId="6650"/>
    <cellStyle name="Input [yellow] 6 2" xfId="10900"/>
    <cellStyle name="Input [yellow] 6 3" xfId="10901"/>
    <cellStyle name="Input [yellow] 6 4" xfId="10902"/>
    <cellStyle name="Input [yellow] 6 5" xfId="10903"/>
    <cellStyle name="Input [yellow] 7" xfId="10904"/>
    <cellStyle name="Input [yellow] 8" xfId="10905"/>
    <cellStyle name="Input [yellow] 9" xfId="10906"/>
    <cellStyle name="Input [yellow]_(C) WHE Proforma with ITC cash grant 10 Yr Amort_for deferral_102809" xfId="1269"/>
    <cellStyle name="Input 10" xfId="6651"/>
    <cellStyle name="Input 10 2" xfId="10907"/>
    <cellStyle name="Input 10 3" xfId="10908"/>
    <cellStyle name="Input 10 4" xfId="10909"/>
    <cellStyle name="Input 10 5" xfId="10910"/>
    <cellStyle name="Input 11" xfId="6652"/>
    <cellStyle name="Input 12" xfId="6653"/>
    <cellStyle name="Input 13" xfId="6654"/>
    <cellStyle name="Input 13 2" xfId="10911"/>
    <cellStyle name="Input 13 3" xfId="10912"/>
    <cellStyle name="Input 13 4" xfId="10913"/>
    <cellStyle name="Input 13 5" xfId="10914"/>
    <cellStyle name="Input 14" xfId="6655"/>
    <cellStyle name="Input 14 2" xfId="10915"/>
    <cellStyle name="Input 14 3" xfId="10916"/>
    <cellStyle name="Input 14 4" xfId="10917"/>
    <cellStyle name="Input 14 5" xfId="10918"/>
    <cellStyle name="Input 15" xfId="6656"/>
    <cellStyle name="Input 16" xfId="6657"/>
    <cellStyle name="Input 17" xfId="6658"/>
    <cellStyle name="Input 18" xfId="10919"/>
    <cellStyle name="Input 19" xfId="10920"/>
    <cellStyle name="Input 2" xfId="6659"/>
    <cellStyle name="Input 2 2" xfId="1270"/>
    <cellStyle name="Input 2 2 2" xfId="6660"/>
    <cellStyle name="Input 2 2 2 2" xfId="10921"/>
    <cellStyle name="Input 2 2 2 3" xfId="10922"/>
    <cellStyle name="Input 2 2 2 4" xfId="10923"/>
    <cellStyle name="Input 2 2 2 5" xfId="10924"/>
    <cellStyle name="Input 2 2 3" xfId="10925"/>
    <cellStyle name="Input 2 3" xfId="6661"/>
    <cellStyle name="Input 2 4" xfId="10926"/>
    <cellStyle name="Input 2 5" xfId="10927"/>
    <cellStyle name="Input 2 6" xfId="10928"/>
    <cellStyle name="Input 2 7" xfId="10929"/>
    <cellStyle name="Input 20" xfId="10930"/>
    <cellStyle name="Input 21" xfId="10931"/>
    <cellStyle name="Input 22" xfId="10932"/>
    <cellStyle name="Input 23" xfId="10933"/>
    <cellStyle name="Input 24" xfId="10934"/>
    <cellStyle name="Input 25" xfId="10935"/>
    <cellStyle name="Input 26" xfId="10936"/>
    <cellStyle name="Input 27" xfId="10937"/>
    <cellStyle name="Input 28" xfId="10938"/>
    <cellStyle name="Input 3" xfId="6662"/>
    <cellStyle name="Input 3 2" xfId="6663"/>
    <cellStyle name="Input 3 3" xfId="6664"/>
    <cellStyle name="Input 3 4" xfId="6665"/>
    <cellStyle name="Input 3 5" xfId="10939"/>
    <cellStyle name="Input 3 6" xfId="10940"/>
    <cellStyle name="Input 3 7" xfId="10941"/>
    <cellStyle name="Input 3 8" xfId="10942"/>
    <cellStyle name="Input 4" xfId="6666"/>
    <cellStyle name="Input 4 2" xfId="6667"/>
    <cellStyle name="Input 4 3" xfId="6668"/>
    <cellStyle name="Input 4 4" xfId="10943"/>
    <cellStyle name="Input 5" xfId="6669"/>
    <cellStyle name="Input 5 2" xfId="10944"/>
    <cellStyle name="Input 6" xfId="6670"/>
    <cellStyle name="Input 6 2" xfId="10945"/>
    <cellStyle name="Input 7" xfId="6671"/>
    <cellStyle name="Input 7 2" xfId="10946"/>
    <cellStyle name="Input 8" xfId="6672"/>
    <cellStyle name="Input 8 2" xfId="10947"/>
    <cellStyle name="Input 9" xfId="6673"/>
    <cellStyle name="Input Cells" xfId="150"/>
    <cellStyle name="Input Cells 2" xfId="6674"/>
    <cellStyle name="Input Cells 3" xfId="10948"/>
    <cellStyle name="Input Cells Percent" xfId="151"/>
    <cellStyle name="Input Cells Percent 2" xfId="6675"/>
    <cellStyle name="Input Cells Percent 3" xfId="10949"/>
    <cellStyle name="Input Cells Percent_AURORA Total New" xfId="6676"/>
    <cellStyle name="Input Cells_4.34E Mint Farm Deferral" xfId="1271"/>
    <cellStyle name="line b - Style6" xfId="10950"/>
    <cellStyle name="Lines" xfId="152"/>
    <cellStyle name="Lines 2" xfId="1272"/>
    <cellStyle name="Lines 3" xfId="6677"/>
    <cellStyle name="Lines 4" xfId="10951"/>
    <cellStyle name="Lines_Electric Rev Req Model (2009 GRC) Rebuttal" xfId="6678"/>
    <cellStyle name="LINKED" xfId="153"/>
    <cellStyle name="LINKED 2" xfId="6679"/>
    <cellStyle name="LINKED 2 2" xfId="6680"/>
    <cellStyle name="LINKED 3" xfId="10952"/>
    <cellStyle name="LINKED 4" xfId="10953"/>
    <cellStyle name="Linked Cell 2" xfId="6681"/>
    <cellStyle name="Linked Cell 2 2" xfId="1273"/>
    <cellStyle name="Linked Cell 2 2 2" xfId="10954"/>
    <cellStyle name="Linked Cell 2 3" xfId="6682"/>
    <cellStyle name="Linked Cell 2 4" xfId="10955"/>
    <cellStyle name="Linked Cell 3" xfId="6683"/>
    <cellStyle name="Linked Cell 3 2" xfId="6684"/>
    <cellStyle name="Linked Cell 3 3" xfId="6685"/>
    <cellStyle name="Linked Cell 3 4" xfId="6686"/>
    <cellStyle name="Linked Cell 4" xfId="10956"/>
    <cellStyle name="Linked Cell 5" xfId="10957"/>
    <cellStyle name="Linked Cell 6" xfId="10958"/>
    <cellStyle name="Linked Cell 7" xfId="10959"/>
    <cellStyle name="Millares [0]_2AV_M_M " xfId="10960"/>
    <cellStyle name="Millares_2AV_M_M " xfId="10961"/>
    <cellStyle name="modified border" xfId="154"/>
    <cellStyle name="modified border 2" xfId="1274"/>
    <cellStyle name="modified border 2 2" xfId="10962"/>
    <cellStyle name="modified border 2 3" xfId="10963"/>
    <cellStyle name="modified border 3" xfId="1275"/>
    <cellStyle name="modified border 3 2" xfId="10964"/>
    <cellStyle name="modified border 3 3" xfId="10965"/>
    <cellStyle name="modified border 4" xfId="1276"/>
    <cellStyle name="modified border 4 2" xfId="10966"/>
    <cellStyle name="modified border 4 3" xfId="10967"/>
    <cellStyle name="modified border 5" xfId="6687"/>
    <cellStyle name="modified border 5 2" xfId="6688"/>
    <cellStyle name="modified border 6" xfId="10968"/>
    <cellStyle name="modified border 7" xfId="10969"/>
    <cellStyle name="modified border 8" xfId="10970"/>
    <cellStyle name="modified border_4.34E Mint Farm Deferral" xfId="1277"/>
    <cellStyle name="modified border1" xfId="155"/>
    <cellStyle name="modified border1 2" xfId="1278"/>
    <cellStyle name="modified border1 2 2" xfId="10971"/>
    <cellStyle name="modified border1 2 3" xfId="10972"/>
    <cellStyle name="modified border1 3" xfId="1279"/>
    <cellStyle name="modified border1 3 2" xfId="10973"/>
    <cellStyle name="modified border1 3 3" xfId="10974"/>
    <cellStyle name="modified border1 4" xfId="1280"/>
    <cellStyle name="modified border1 4 2" xfId="10975"/>
    <cellStyle name="modified border1 4 3" xfId="10976"/>
    <cellStyle name="modified border1 5" xfId="6689"/>
    <cellStyle name="modified border1 5 2" xfId="6690"/>
    <cellStyle name="modified border1 6" xfId="10977"/>
    <cellStyle name="modified border1 7" xfId="10978"/>
    <cellStyle name="modified border1 8" xfId="10979"/>
    <cellStyle name="modified border1_4.34E Mint Farm Deferral" xfId="1281"/>
    <cellStyle name="Moneda [0]_2AV_M_M " xfId="10980"/>
    <cellStyle name="Moneda_2AV_M_M " xfId="10981"/>
    <cellStyle name="Neutral 2" xfId="6691"/>
    <cellStyle name="Neutral 2 2" xfId="1282"/>
    <cellStyle name="Neutral 2 2 2" xfId="10982"/>
    <cellStyle name="Neutral 2 3" xfId="6692"/>
    <cellStyle name="Neutral 2 4" xfId="10983"/>
    <cellStyle name="Neutral 3" xfId="6693"/>
    <cellStyle name="Neutral 3 2" xfId="6694"/>
    <cellStyle name="Neutral 3 3" xfId="6695"/>
    <cellStyle name="Neutral 3 4" xfId="6696"/>
    <cellStyle name="Neutral 4" xfId="10984"/>
    <cellStyle name="Neutral 5" xfId="10985"/>
    <cellStyle name="Neutral 6" xfId="10986"/>
    <cellStyle name="Neutral 7" xfId="10987"/>
    <cellStyle name="no dec" xfId="156"/>
    <cellStyle name="no dec 2" xfId="6697"/>
    <cellStyle name="no dec 2 2" xfId="6698"/>
    <cellStyle name="no dec 3" xfId="6699"/>
    <cellStyle name="no dec 4" xfId="10988"/>
    <cellStyle name="Normal" xfId="0" builtinId="0"/>
    <cellStyle name="Normal - Style1" xfId="157"/>
    <cellStyle name="Normal - Style1 2" xfId="1283"/>
    <cellStyle name="Normal - Style1 2 2" xfId="6700"/>
    <cellStyle name="Normal - Style1 2 2 2" xfId="6701"/>
    <cellStyle name="Normal - Style1 2 2 3" xfId="10989"/>
    <cellStyle name="Normal - Style1 2 3" xfId="6702"/>
    <cellStyle name="Normal - Style1 2 4" xfId="10990"/>
    <cellStyle name="Normal - Style1 3" xfId="1284"/>
    <cellStyle name="Normal - Style1 3 2" xfId="6703"/>
    <cellStyle name="Normal - Style1 3 2 2" xfId="6704"/>
    <cellStyle name="Normal - Style1 3 3" xfId="6705"/>
    <cellStyle name="Normal - Style1 3 4" xfId="10991"/>
    <cellStyle name="Normal - Style1 4" xfId="1285"/>
    <cellStyle name="Normal - Style1 4 2" xfId="6706"/>
    <cellStyle name="Normal - Style1 4 2 2" xfId="6707"/>
    <cellStyle name="Normal - Style1 4 3" xfId="6708"/>
    <cellStyle name="Normal - Style1 4 4" xfId="10992"/>
    <cellStyle name="Normal - Style1 5" xfId="6709"/>
    <cellStyle name="Normal - Style1 5 2" xfId="6710"/>
    <cellStyle name="Normal - Style1 5 2 2" xfId="10993"/>
    <cellStyle name="Normal - Style1 5 2 3" xfId="10994"/>
    <cellStyle name="Normal - Style1 5 3" xfId="6711"/>
    <cellStyle name="Normal - Style1 5 4" xfId="10995"/>
    <cellStyle name="Normal - Style1 5 5" xfId="10996"/>
    <cellStyle name="Normal - Style1 6" xfId="6712"/>
    <cellStyle name="Normal - Style1 6 2" xfId="6713"/>
    <cellStyle name="Normal - Style1 6 2 2" xfId="6714"/>
    <cellStyle name="Normal - Style1 6 3" xfId="6715"/>
    <cellStyle name="Normal - Style1 6 4" xfId="6716"/>
    <cellStyle name="Normal - Style1 7" xfId="10997"/>
    <cellStyle name="Normal - Style1 7 2" xfId="10998"/>
    <cellStyle name="Normal - Style1 7 2 2" xfId="10999"/>
    <cellStyle name="Normal - Style1 7 3" xfId="11000"/>
    <cellStyle name="Normal - Style1 8" xfId="11001"/>
    <cellStyle name="Normal - Style1 9" xfId="11002"/>
    <cellStyle name="Normal - Style1_(C) WHE Proforma with ITC cash grant 10 Yr Amort_for deferral_102809" xfId="1286"/>
    <cellStyle name="Normal 1" xfId="6717"/>
    <cellStyle name="Normal 1 2" xfId="11003"/>
    <cellStyle name="Normal 1 2 2" xfId="11004"/>
    <cellStyle name="Normal 1 3" xfId="11005"/>
    <cellStyle name="Normal 1 3 2" xfId="11006"/>
    <cellStyle name="Normal 1 4" xfId="11007"/>
    <cellStyle name="Normal 10" xfId="158"/>
    <cellStyle name="Normal 10 10" xfId="11008"/>
    <cellStyle name="Normal 10 2" xfId="159"/>
    <cellStyle name="Normal 10 2 2" xfId="6718"/>
    <cellStyle name="Normal 10 2 2 2" xfId="6719"/>
    <cellStyle name="Normal 10 2 2 3" xfId="11009"/>
    <cellStyle name="Normal 10 2 3" xfId="6720"/>
    <cellStyle name="Normal 10 2 4" xfId="11010"/>
    <cellStyle name="Normal 10 3" xfId="1287"/>
    <cellStyle name="Normal 10 3 2" xfId="6721"/>
    <cellStyle name="Normal 10 3 2 2" xfId="6722"/>
    <cellStyle name="Normal 10 3 3" xfId="6723"/>
    <cellStyle name="Normal 10 3 4" xfId="11011"/>
    <cellStyle name="Normal 10 4" xfId="6724"/>
    <cellStyle name="Normal 10 4 2" xfId="6725"/>
    <cellStyle name="Normal 10 4 2 2" xfId="6726"/>
    <cellStyle name="Normal 10 4 3" xfId="6727"/>
    <cellStyle name="Normal 10 5" xfId="6728"/>
    <cellStyle name="Normal 10 5 2" xfId="6729"/>
    <cellStyle name="Normal 10 5 2 2" xfId="7911"/>
    <cellStyle name="Normal 10 5 3" xfId="6730"/>
    <cellStyle name="Normal 10 5 3 2" xfId="7912"/>
    <cellStyle name="Normal 10 6" xfId="6731"/>
    <cellStyle name="Normal 10 6 2" xfId="6732"/>
    <cellStyle name="Normal 10 6 2 2" xfId="7914"/>
    <cellStyle name="Normal 10 6 3" xfId="7913"/>
    <cellStyle name="Normal 10 7" xfId="6733"/>
    <cellStyle name="Normal 10 7 2" xfId="7915"/>
    <cellStyle name="Normal 10 8" xfId="6734"/>
    <cellStyle name="Normal 10 8 2" xfId="7916"/>
    <cellStyle name="Normal 10 9" xfId="11012"/>
    <cellStyle name="Normal 10_ Price Inputs" xfId="11013"/>
    <cellStyle name="Normal 100" xfId="6735"/>
    <cellStyle name="Normal 101" xfId="6736"/>
    <cellStyle name="Normal 102" xfId="6737"/>
    <cellStyle name="Normal 103" xfId="6738"/>
    <cellStyle name="Normal 104" xfId="6739"/>
    <cellStyle name="Normal 105" xfId="6740"/>
    <cellStyle name="Normal 106" xfId="6741"/>
    <cellStyle name="Normal 107" xfId="6742"/>
    <cellStyle name="Normal 108" xfId="6743"/>
    <cellStyle name="Normal 109" xfId="6744"/>
    <cellStyle name="Normal 11" xfId="160"/>
    <cellStyle name="Normal 11 2" xfId="6745"/>
    <cellStyle name="Normal 11 2 2" xfId="6746"/>
    <cellStyle name="Normal 11 2 2 2" xfId="6747"/>
    <cellStyle name="Normal 11 2 3" xfId="6748"/>
    <cellStyle name="Normal 11 3" xfId="6749"/>
    <cellStyle name="Normal 11 3 2" xfId="6750"/>
    <cellStyle name="Normal 11 3 2 2" xfId="7917"/>
    <cellStyle name="Normal 11 3 3" xfId="6751"/>
    <cellStyle name="Normal 11 3 3 2" xfId="7918"/>
    <cellStyle name="Normal 11 4" xfId="6752"/>
    <cellStyle name="Normal 11 4 2" xfId="6753"/>
    <cellStyle name="Normal 11 4 2 2" xfId="7920"/>
    <cellStyle name="Normal 11 4 3" xfId="7919"/>
    <cellStyle name="Normal 11 5" xfId="6754"/>
    <cellStyle name="Normal 11 5 2" xfId="7921"/>
    <cellStyle name="Normal 11 6" xfId="6755"/>
    <cellStyle name="Normal 11 6 2" xfId="7922"/>
    <cellStyle name="Normal 11 7" xfId="11014"/>
    <cellStyle name="Normal 11 8" xfId="11015"/>
    <cellStyle name="Normal 11_16.37E Wild Horse Expansion DeferralRevwrkingfile SF" xfId="6756"/>
    <cellStyle name="Normal 110" xfId="6757"/>
    <cellStyle name="Normal 111" xfId="8103"/>
    <cellStyle name="Normal 112" xfId="8104"/>
    <cellStyle name="Normal 112 2" xfId="11016"/>
    <cellStyle name="Normal 113" xfId="8105"/>
    <cellStyle name="Normal 114" xfId="8107"/>
    <cellStyle name="Normal 115" xfId="11017"/>
    <cellStyle name="Normal 116" xfId="11018"/>
    <cellStyle name="Normal 116 2" xfId="11019"/>
    <cellStyle name="Normal 117" xfId="11020"/>
    <cellStyle name="Normal 118" xfId="11021"/>
    <cellStyle name="Normal 119" xfId="11022"/>
    <cellStyle name="Normal 12" xfId="161"/>
    <cellStyle name="Normal 12 2" xfId="6758"/>
    <cellStyle name="Normal 12 2 2" xfId="6759"/>
    <cellStyle name="Normal 12 2 2 2" xfId="6760"/>
    <cellStyle name="Normal 12 2 3" xfId="6761"/>
    <cellStyle name="Normal 12 3" xfId="6762"/>
    <cellStyle name="Normal 12 3 2" xfId="6763"/>
    <cellStyle name="Normal 12 3 2 2" xfId="7923"/>
    <cellStyle name="Normal 12 3 3" xfId="6764"/>
    <cellStyle name="Normal 12 3 3 2" xfId="7924"/>
    <cellStyle name="Normal 12 4" xfId="6765"/>
    <cellStyle name="Normal 12 4 2" xfId="6766"/>
    <cellStyle name="Normal 12 4 2 2" xfId="7926"/>
    <cellStyle name="Normal 12 4 3" xfId="7925"/>
    <cellStyle name="Normal 12 5" xfId="6767"/>
    <cellStyle name="Normal 12 5 2" xfId="7927"/>
    <cellStyle name="Normal 12 6" xfId="6768"/>
    <cellStyle name="Normal 12 6 2" xfId="7928"/>
    <cellStyle name="Normal 12 7" xfId="11023"/>
    <cellStyle name="Normal 12_2011 CBR Rev Calc by schedule" xfId="11024"/>
    <cellStyle name="Normal 120" xfId="11025"/>
    <cellStyle name="Normal 121" xfId="11026"/>
    <cellStyle name="Normal 122" xfId="11027"/>
    <cellStyle name="Normal 123" xfId="11028"/>
    <cellStyle name="Normal 124" xfId="11029"/>
    <cellStyle name="Normal 125" xfId="11030"/>
    <cellStyle name="Normal 126" xfId="11031"/>
    <cellStyle name="Normal 127" xfId="11032"/>
    <cellStyle name="Normal 128" xfId="11033"/>
    <cellStyle name="Normal 129" xfId="11034"/>
    <cellStyle name="Normal 13" xfId="162"/>
    <cellStyle name="Normal 13 2" xfId="6769"/>
    <cellStyle name="Normal 13 2 2" xfId="6770"/>
    <cellStyle name="Normal 13 2 2 2" xfId="6771"/>
    <cellStyle name="Normal 13 2 3" xfId="6772"/>
    <cellStyle name="Normal 13 3" xfId="6773"/>
    <cellStyle name="Normal 13 3 2" xfId="6774"/>
    <cellStyle name="Normal 13 3 2 2" xfId="7930"/>
    <cellStyle name="Normal 13 3 3" xfId="6775"/>
    <cellStyle name="Normal 13 3 3 2" xfId="7931"/>
    <cellStyle name="Normal 13 3 4" xfId="7929"/>
    <cellStyle name="Normal 13 4" xfId="6776"/>
    <cellStyle name="Normal 13 4 2" xfId="6777"/>
    <cellStyle name="Normal 13 4 2 2" xfId="7933"/>
    <cellStyle name="Normal 13 4 3" xfId="7932"/>
    <cellStyle name="Normal 13 5" xfId="6778"/>
    <cellStyle name="Normal 13 5 2" xfId="7934"/>
    <cellStyle name="Normal 13 6" xfId="6779"/>
    <cellStyle name="Normal 13 6 2" xfId="7935"/>
    <cellStyle name="Normal 13 7" xfId="11035"/>
    <cellStyle name="Normal 13_2011 CBR Rev Calc by schedule" xfId="11036"/>
    <cellStyle name="Normal 130" xfId="11037"/>
    <cellStyle name="Normal 131" xfId="11038"/>
    <cellStyle name="Normal 132" xfId="11039"/>
    <cellStyle name="Normal 133" xfId="11040"/>
    <cellStyle name="Normal 134" xfId="11041"/>
    <cellStyle name="Normal 135" xfId="11042"/>
    <cellStyle name="Normal 136" xfId="11043"/>
    <cellStyle name="Normal 137" xfId="11044"/>
    <cellStyle name="Normal 138" xfId="11045"/>
    <cellStyle name="Normal 139" xfId="11046"/>
    <cellStyle name="Normal 14" xfId="1288"/>
    <cellStyle name="Normal 14 2" xfId="6780"/>
    <cellStyle name="Normal 14 2 2" xfId="6781"/>
    <cellStyle name="Normal 14 3" xfId="6782"/>
    <cellStyle name="Normal 14 4" xfId="11047"/>
    <cellStyle name="Normal 14_2011 CBR Rev Calc by schedule" xfId="11048"/>
    <cellStyle name="Normal 140" xfId="11049"/>
    <cellStyle name="Normal 141" xfId="11050"/>
    <cellStyle name="Normal 142" xfId="11051"/>
    <cellStyle name="Normal 143" xfId="11052"/>
    <cellStyle name="Normal 144" xfId="11053"/>
    <cellStyle name="Normal 145" xfId="11054"/>
    <cellStyle name="Normal 146" xfId="11055"/>
    <cellStyle name="Normal 147" xfId="11056"/>
    <cellStyle name="Normal 148" xfId="11057"/>
    <cellStyle name="Normal 149" xfId="11058"/>
    <cellStyle name="Normal 15" xfId="1289"/>
    <cellStyle name="Normal 15 2" xfId="6783"/>
    <cellStyle name="Normal 15 2 2" xfId="8102"/>
    <cellStyle name="Normal 15 3" xfId="6784"/>
    <cellStyle name="Normal 15 3 2" xfId="6785"/>
    <cellStyle name="Normal 15 3 2 2" xfId="7937"/>
    <cellStyle name="Normal 15 3 3" xfId="6786"/>
    <cellStyle name="Normal 15 3 3 2" xfId="7938"/>
    <cellStyle name="Normal 15 3 4" xfId="7936"/>
    <cellStyle name="Normal 15 4" xfId="6787"/>
    <cellStyle name="Normal 15 4 2" xfId="6788"/>
    <cellStyle name="Normal 15 4 2 2" xfId="7940"/>
    <cellStyle name="Normal 15 4 3" xfId="7939"/>
    <cellStyle name="Normal 15 5" xfId="6789"/>
    <cellStyle name="Normal 15 5 2" xfId="7941"/>
    <cellStyle name="Normal 15 6" xfId="6790"/>
    <cellStyle name="Normal 15 6 2" xfId="7942"/>
    <cellStyle name="Normal 15 7" xfId="8101"/>
    <cellStyle name="Normal 15 8" xfId="11059"/>
    <cellStyle name="Normal 15_2011 CBR Rev Calc by schedule" xfId="11060"/>
    <cellStyle name="Normal 150" xfId="11061"/>
    <cellStyle name="Normal 151" xfId="11062"/>
    <cellStyle name="Normal 152" xfId="11063"/>
    <cellStyle name="Normal 153" xfId="11064"/>
    <cellStyle name="Normal 154" xfId="11065"/>
    <cellStyle name="Normal 16" xfId="1290"/>
    <cellStyle name="Normal 16 2" xfId="6791"/>
    <cellStyle name="Normal 16 2 2" xfId="11066"/>
    <cellStyle name="Normal 16 3" xfId="6792"/>
    <cellStyle name="Normal 16 3 2" xfId="6793"/>
    <cellStyle name="Normal 16 3 2 2" xfId="7944"/>
    <cellStyle name="Normal 16 3 3" xfId="6794"/>
    <cellStyle name="Normal 16 3 3 2" xfId="7945"/>
    <cellStyle name="Normal 16 3 4" xfId="7943"/>
    <cellStyle name="Normal 16 4" xfId="6795"/>
    <cellStyle name="Normal 16 4 2" xfId="6796"/>
    <cellStyle name="Normal 16 4 2 2" xfId="7947"/>
    <cellStyle name="Normal 16 4 3" xfId="7946"/>
    <cellStyle name="Normal 16 5" xfId="6797"/>
    <cellStyle name="Normal 16 5 2" xfId="7948"/>
    <cellStyle name="Normal 16 6" xfId="6798"/>
    <cellStyle name="Normal 16 6 2" xfId="7949"/>
    <cellStyle name="Normal 16 7" xfId="11067"/>
    <cellStyle name="Normal 16_2011 CBR Rev Calc by schedule" xfId="11068"/>
    <cellStyle name="Normal 17" xfId="1291"/>
    <cellStyle name="Normal 17 2" xfId="6799"/>
    <cellStyle name="Normal 17 2 2" xfId="11069"/>
    <cellStyle name="Normal 17 3" xfId="6800"/>
    <cellStyle name="Normal 17 3 2" xfId="6801"/>
    <cellStyle name="Normal 17 4" xfId="6802"/>
    <cellStyle name="Normal 17 5" xfId="11070"/>
    <cellStyle name="Normal 17 6" xfId="11071"/>
    <cellStyle name="Normal 18" xfId="1292"/>
    <cellStyle name="Normal 18 2" xfId="6803"/>
    <cellStyle name="Normal 18 2 2" xfId="11072"/>
    <cellStyle name="Normal 18 3" xfId="6804"/>
    <cellStyle name="Normal 18 3 2" xfId="6805"/>
    <cellStyle name="Normal 18 4" xfId="6806"/>
    <cellStyle name="Normal 18 5" xfId="11073"/>
    <cellStyle name="Normal 19" xfId="1293"/>
    <cellStyle name="Normal 19 2" xfId="6807"/>
    <cellStyle name="Normal 19 2 2" xfId="11074"/>
    <cellStyle name="Normal 19 3" xfId="6808"/>
    <cellStyle name="Normal 19 3 2" xfId="6809"/>
    <cellStyle name="Normal 19 4" xfId="11075"/>
    <cellStyle name="Normal 2" xfId="163"/>
    <cellStyle name="Normal 2 10" xfId="6810"/>
    <cellStyle name="Normal 2 10 2" xfId="11076"/>
    <cellStyle name="Normal 2 10 2 2" xfId="11077"/>
    <cellStyle name="Normal 2 10 3" xfId="11078"/>
    <cellStyle name="Normal 2 11" xfId="6811"/>
    <cellStyle name="Normal 2 11 2" xfId="11079"/>
    <cellStyle name="Normal 2 12" xfId="11080"/>
    <cellStyle name="Normal 2 12 2" xfId="11081"/>
    <cellStyle name="Normal 2 13" xfId="11082"/>
    <cellStyle name="Normal 2 13 2" xfId="11083"/>
    <cellStyle name="Normal 2 14" xfId="11084"/>
    <cellStyle name="Normal 2 15" xfId="11085"/>
    <cellStyle name="Normal 2 2" xfId="164"/>
    <cellStyle name="Normal 2 2 10" xfId="11086"/>
    <cellStyle name="Normal 2 2 11" xfId="11087"/>
    <cellStyle name="Normal 2 2 2" xfId="165"/>
    <cellStyle name="Normal 2 2 2 2" xfId="6812"/>
    <cellStyle name="Normal 2 2 2 2 2" xfId="11088"/>
    <cellStyle name="Normal 2 2 2 2 2 2" xfId="11089"/>
    <cellStyle name="Normal 2 2 2 2 3" xfId="11090"/>
    <cellStyle name="Normal 2 2 2 2 3 2" xfId="11091"/>
    <cellStyle name="Normal 2 2 2 2 4" xfId="11092"/>
    <cellStyle name="Normal 2 2 2 3" xfId="7746"/>
    <cellStyle name="Normal 2 2 2 3 2" xfId="11093"/>
    <cellStyle name="Normal 2 2 2 3 2 2" xfId="11094"/>
    <cellStyle name="Normal 2 2 2 3 3" xfId="11095"/>
    <cellStyle name="Normal 2 2 2 3 3 2" xfId="11096"/>
    <cellStyle name="Normal 2 2 2 3 4" xfId="11097"/>
    <cellStyle name="Normal 2 2 2 4" xfId="11098"/>
    <cellStyle name="Normal 2 2 2 4 2" xfId="11099"/>
    <cellStyle name="Normal 2 2 2 5" xfId="11100"/>
    <cellStyle name="Normal 2 2 2 5 2" xfId="11101"/>
    <cellStyle name="Normal 2 2 2 6" xfId="11102"/>
    <cellStyle name="Normal 2 2 2 7" xfId="11103"/>
    <cellStyle name="Normal 2 2 2_Chelan PUD Power Costs (8-10)" xfId="11104"/>
    <cellStyle name="Normal 2 2 3" xfId="166"/>
    <cellStyle name="Normal 2 2 3 2" xfId="6813"/>
    <cellStyle name="Normal 2 2 3 2 2" xfId="11105"/>
    <cellStyle name="Normal 2 2 3 3" xfId="7747"/>
    <cellStyle name="Normal 2 2 3 3 2" xfId="11106"/>
    <cellStyle name="Normal 2 2 3 4" xfId="11107"/>
    <cellStyle name="Normal 2 2 4" xfId="6814"/>
    <cellStyle name="Normal 2 2 4 2" xfId="6815"/>
    <cellStyle name="Normal 2 2 5" xfId="6816"/>
    <cellStyle name="Normal 2 2 6" xfId="11108"/>
    <cellStyle name="Normal 2 2 7" xfId="11109"/>
    <cellStyle name="Normal 2 2 8" xfId="11110"/>
    <cellStyle name="Normal 2 2 9" xfId="11111"/>
    <cellStyle name="Normal 2 2_ Price Inputs" xfId="11112"/>
    <cellStyle name="Normal 2 3" xfId="167"/>
    <cellStyle name="Normal 2 3 2" xfId="6817"/>
    <cellStyle name="Normal 2 3 2 2" xfId="11113"/>
    <cellStyle name="Normal 2 3 3" xfId="6818"/>
    <cellStyle name="Normal 2 3 3 2" xfId="11114"/>
    <cellStyle name="Normal 2 3 4" xfId="7748"/>
    <cellStyle name="Normal 2 4" xfId="168"/>
    <cellStyle name="Normal 2 4 2" xfId="6819"/>
    <cellStyle name="Normal 2 4 2 2" xfId="11115"/>
    <cellStyle name="Normal 2 4 3" xfId="7749"/>
    <cellStyle name="Normal 2 4 3 2" xfId="11116"/>
    <cellStyle name="Normal 2 4 4" xfId="11117"/>
    <cellStyle name="Normal 2 5" xfId="169"/>
    <cellStyle name="Normal 2 5 2" xfId="6820"/>
    <cellStyle name="Normal 2 5 2 2" xfId="11118"/>
    <cellStyle name="Normal 2 5 3" xfId="7750"/>
    <cellStyle name="Normal 2 5 3 2" xfId="11119"/>
    <cellStyle name="Normal 2 5 4" xfId="11120"/>
    <cellStyle name="Normal 2 6" xfId="170"/>
    <cellStyle name="Normal 2 6 2" xfId="6821"/>
    <cellStyle name="Normal 2 6 2 2" xfId="6822"/>
    <cellStyle name="Normal 2 6 3" xfId="6823"/>
    <cellStyle name="Normal 2 6 4" xfId="11121"/>
    <cellStyle name="Normal 2 6 5" xfId="11122"/>
    <cellStyle name="Normal 2 6 6" xfId="11123"/>
    <cellStyle name="Normal 2 7" xfId="171"/>
    <cellStyle name="Normal 2 7 2" xfId="6824"/>
    <cellStyle name="Normal 2 7 2 2" xfId="6825"/>
    <cellStyle name="Normal 2 7 3" xfId="6826"/>
    <cellStyle name="Normal 2 7 4" xfId="11124"/>
    <cellStyle name="Normal 2 8" xfId="1294"/>
    <cellStyle name="Normal 2 8 2" xfId="6827"/>
    <cellStyle name="Normal 2 8 2 2" xfId="6828"/>
    <cellStyle name="Normal 2 8 2 2 2" xfId="6829"/>
    <cellStyle name="Normal 2 8 2 3" xfId="6830"/>
    <cellStyle name="Normal 2 8 3" xfId="6831"/>
    <cellStyle name="Normal 2 8 3 2" xfId="6832"/>
    <cellStyle name="Normal 2 8 4" xfId="6833"/>
    <cellStyle name="Normal 2 8 5" xfId="11125"/>
    <cellStyle name="Normal 2 9" xfId="6834"/>
    <cellStyle name="Normal 2 9 2" xfId="6835"/>
    <cellStyle name="Normal 2 9 2 2" xfId="6836"/>
    <cellStyle name="Normal 2 9 3" xfId="6837"/>
    <cellStyle name="Normal 2 9 4" xfId="11126"/>
    <cellStyle name="Normal 2_16.37E Wild Horse Expansion DeferralRevwrkingfile SF" xfId="1295"/>
    <cellStyle name="Normal 20" xfId="1296"/>
    <cellStyle name="Normal 20 2" xfId="6838"/>
    <cellStyle name="Normal 20 2 2" xfId="6839"/>
    <cellStyle name="Normal 20 3" xfId="6840"/>
    <cellStyle name="Normal 20 3 2" xfId="6841"/>
    <cellStyle name="Normal 20 3 3" xfId="7950"/>
    <cellStyle name="Normal 20 4" xfId="6842"/>
    <cellStyle name="Normal 20 4 2" xfId="6843"/>
    <cellStyle name="Normal 20 5" xfId="6844"/>
    <cellStyle name="Normal 20 6" xfId="11127"/>
    <cellStyle name="Normal 20 7" xfId="11128"/>
    <cellStyle name="Normal 21" xfId="1297"/>
    <cellStyle name="Normal 21 2" xfId="6845"/>
    <cellStyle name="Normal 21 2 2" xfId="6846"/>
    <cellStyle name="Normal 21 2 2 2" xfId="7952"/>
    <cellStyle name="Normal 21 2 3" xfId="6847"/>
    <cellStyle name="Normal 21 2 3 2" xfId="7953"/>
    <cellStyle name="Normal 21 2 4" xfId="7951"/>
    <cellStyle name="Normal 21 3" xfId="6848"/>
    <cellStyle name="Normal 21 3 2" xfId="6849"/>
    <cellStyle name="Normal 21 3 2 2" xfId="7955"/>
    <cellStyle name="Normal 21 3 3" xfId="7954"/>
    <cellStyle name="Normal 21 4" xfId="6850"/>
    <cellStyle name="Normal 21 4 2" xfId="7956"/>
    <cellStyle name="Normal 21 5" xfId="6851"/>
    <cellStyle name="Normal 21 5 2" xfId="7957"/>
    <cellStyle name="Normal 21 6" xfId="7753"/>
    <cellStyle name="Normal 21_4 31E Reg Asset  Liab and EXH D" xfId="11129"/>
    <cellStyle name="Normal 22" xfId="1298"/>
    <cellStyle name="Normal 22 2" xfId="6852"/>
    <cellStyle name="Normal 22 2 2" xfId="6853"/>
    <cellStyle name="Normal 22 2 2 2" xfId="7959"/>
    <cellStyle name="Normal 22 2 3" xfId="6854"/>
    <cellStyle name="Normal 22 2 3 2" xfId="7960"/>
    <cellStyle name="Normal 22 2 4" xfId="7958"/>
    <cellStyle name="Normal 22 3" xfId="6855"/>
    <cellStyle name="Normal 22 3 2" xfId="6856"/>
    <cellStyle name="Normal 22 3 2 2" xfId="7962"/>
    <cellStyle name="Normal 22 3 3" xfId="7961"/>
    <cellStyle name="Normal 22 4" xfId="6857"/>
    <cellStyle name="Normal 22 4 2" xfId="7963"/>
    <cellStyle name="Normal 22 5" xfId="6858"/>
    <cellStyle name="Normal 22 5 2" xfId="7964"/>
    <cellStyle name="Normal 22 6" xfId="7754"/>
    <cellStyle name="Normal 23" xfId="1299"/>
    <cellStyle name="Normal 23 2" xfId="6859"/>
    <cellStyle name="Normal 23 2 2" xfId="6860"/>
    <cellStyle name="Normal 23 2 2 2" xfId="7966"/>
    <cellStyle name="Normal 23 2 3" xfId="6861"/>
    <cellStyle name="Normal 23 2 3 2" xfId="7967"/>
    <cellStyle name="Normal 23 2 4" xfId="7965"/>
    <cellStyle name="Normal 23 3" xfId="6862"/>
    <cellStyle name="Normal 23 3 2" xfId="6863"/>
    <cellStyle name="Normal 23 3 2 2" xfId="7969"/>
    <cellStyle name="Normal 23 3 3" xfId="7968"/>
    <cellStyle name="Normal 23 4" xfId="6864"/>
    <cellStyle name="Normal 23 4 2" xfId="7970"/>
    <cellStyle name="Normal 23 5" xfId="6865"/>
    <cellStyle name="Normal 23 5 2" xfId="7971"/>
    <cellStyle name="Normal 23 6" xfId="7755"/>
    <cellStyle name="Normal 24" xfId="1300"/>
    <cellStyle name="Normal 24 2" xfId="6866"/>
    <cellStyle name="Normal 24 2 2" xfId="6867"/>
    <cellStyle name="Normal 24 2 2 2" xfId="7972"/>
    <cellStyle name="Normal 24 2 3" xfId="6868"/>
    <cellStyle name="Normal 24 2 3 2" xfId="7973"/>
    <cellStyle name="Normal 24 3" xfId="6869"/>
    <cellStyle name="Normal 24 3 2" xfId="6870"/>
    <cellStyle name="Normal 24 3 2 2" xfId="7975"/>
    <cellStyle name="Normal 24 3 3" xfId="7974"/>
    <cellStyle name="Normal 24 4" xfId="6871"/>
    <cellStyle name="Normal 24 4 2" xfId="7976"/>
    <cellStyle name="Normal 24 5" xfId="6872"/>
    <cellStyle name="Normal 24 5 2" xfId="7977"/>
    <cellStyle name="Normal 24 6" xfId="7756"/>
    <cellStyle name="Normal 25" xfId="1301"/>
    <cellStyle name="Normal 25 2" xfId="6873"/>
    <cellStyle name="Normal 25 2 2" xfId="6874"/>
    <cellStyle name="Normal 25 2 2 2" xfId="7979"/>
    <cellStyle name="Normal 25 2 3" xfId="6875"/>
    <cellStyle name="Normal 25 2 3 2" xfId="7980"/>
    <cellStyle name="Normal 25 2 4" xfId="7978"/>
    <cellStyle name="Normal 25 3" xfId="6876"/>
    <cellStyle name="Normal 25 3 2" xfId="6877"/>
    <cellStyle name="Normal 25 3 2 2" xfId="7982"/>
    <cellStyle name="Normal 25 3 3" xfId="7981"/>
    <cellStyle name="Normal 25 4" xfId="6878"/>
    <cellStyle name="Normal 25 4 2" xfId="7983"/>
    <cellStyle name="Normal 25 5" xfId="6879"/>
    <cellStyle name="Normal 25 5 2" xfId="7984"/>
    <cellStyle name="Normal 25 6" xfId="7757"/>
    <cellStyle name="Normal 26" xfId="1302"/>
    <cellStyle name="Normal 26 2" xfId="6880"/>
    <cellStyle name="Normal 26 2 2" xfId="6881"/>
    <cellStyle name="Normal 26 2 2 2" xfId="7986"/>
    <cellStyle name="Normal 26 2 3" xfId="6882"/>
    <cellStyle name="Normal 26 2 3 2" xfId="7987"/>
    <cellStyle name="Normal 26 2 4" xfId="7985"/>
    <cellStyle name="Normal 26 3" xfId="6883"/>
    <cellStyle name="Normal 26 3 2" xfId="6884"/>
    <cellStyle name="Normal 26 3 2 2" xfId="7989"/>
    <cellStyle name="Normal 26 3 3" xfId="7988"/>
    <cellStyle name="Normal 26 4" xfId="6885"/>
    <cellStyle name="Normal 26 4 2" xfId="7990"/>
    <cellStyle name="Normal 26 5" xfId="6886"/>
    <cellStyle name="Normal 26 5 2" xfId="7991"/>
    <cellStyle name="Normal 26 6" xfId="7758"/>
    <cellStyle name="Normal 27" xfId="1303"/>
    <cellStyle name="Normal 27 2" xfId="6887"/>
    <cellStyle name="Normal 27 2 2" xfId="6888"/>
    <cellStyle name="Normal 27 2 2 2" xfId="7993"/>
    <cellStyle name="Normal 27 2 3" xfId="6889"/>
    <cellStyle name="Normal 27 2 3 2" xfId="7994"/>
    <cellStyle name="Normal 27 2 4" xfId="7992"/>
    <cellStyle name="Normal 27 3" xfId="6890"/>
    <cellStyle name="Normal 27 3 2" xfId="6891"/>
    <cellStyle name="Normal 27 3 2 2" xfId="7996"/>
    <cellStyle name="Normal 27 3 3" xfId="7995"/>
    <cellStyle name="Normal 27 4" xfId="6892"/>
    <cellStyle name="Normal 27 4 2" xfId="7997"/>
    <cellStyle name="Normal 27 5" xfId="6893"/>
    <cellStyle name="Normal 27 5 2" xfId="7998"/>
    <cellStyle name="Normal 27 6" xfId="7759"/>
    <cellStyle name="Normal 28" xfId="1304"/>
    <cellStyle name="Normal 28 2" xfId="6894"/>
    <cellStyle name="Normal 28 2 2" xfId="6895"/>
    <cellStyle name="Normal 28 2 2 2" xfId="8000"/>
    <cellStyle name="Normal 28 2 3" xfId="6896"/>
    <cellStyle name="Normal 28 2 3 2" xfId="8001"/>
    <cellStyle name="Normal 28 2 4" xfId="7999"/>
    <cellStyle name="Normal 28 3" xfId="6897"/>
    <cellStyle name="Normal 28 3 2" xfId="6898"/>
    <cellStyle name="Normal 28 3 2 2" xfId="8003"/>
    <cellStyle name="Normal 28 3 3" xfId="8002"/>
    <cellStyle name="Normal 28 4" xfId="6899"/>
    <cellStyle name="Normal 28 4 2" xfId="8004"/>
    <cellStyle name="Normal 28 5" xfId="6900"/>
    <cellStyle name="Normal 28 5 2" xfId="8005"/>
    <cellStyle name="Normal 28 6" xfId="7760"/>
    <cellStyle name="Normal 29" xfId="1305"/>
    <cellStyle name="Normal 29 2" xfId="6901"/>
    <cellStyle name="Normal 29 2 2" xfId="6902"/>
    <cellStyle name="Normal 29 2 2 2" xfId="8007"/>
    <cellStyle name="Normal 29 2 3" xfId="6903"/>
    <cellStyle name="Normal 29 2 3 2" xfId="8008"/>
    <cellStyle name="Normal 29 2 4" xfId="8006"/>
    <cellStyle name="Normal 29 3" xfId="6904"/>
    <cellStyle name="Normal 29 3 2" xfId="6905"/>
    <cellStyle name="Normal 29 3 2 2" xfId="8010"/>
    <cellStyle name="Normal 29 3 3" xfId="8009"/>
    <cellStyle name="Normal 29 4" xfId="6906"/>
    <cellStyle name="Normal 29 4 2" xfId="8011"/>
    <cellStyle name="Normal 29 5" xfId="6907"/>
    <cellStyle name="Normal 29 5 2" xfId="8012"/>
    <cellStyle name="Normal 29 6" xfId="7761"/>
    <cellStyle name="Normal 3" xfId="172"/>
    <cellStyle name="Normal 3 10" xfId="11130"/>
    <cellStyle name="Normal 3 10 2" xfId="11131"/>
    <cellStyle name="Normal 3 11" xfId="11132"/>
    <cellStyle name="Normal 3 11 2" xfId="11133"/>
    <cellStyle name="Normal 3 12" xfId="11134"/>
    <cellStyle name="Normal 3 13" xfId="11135"/>
    <cellStyle name="Normal 3 2" xfId="173"/>
    <cellStyle name="Normal 3 2 2" xfId="6908"/>
    <cellStyle name="Normal 3 2 2 2" xfId="6909"/>
    <cellStyle name="Normal 3 2 3" xfId="6910"/>
    <cellStyle name="Normal 3 2 3 2" xfId="11136"/>
    <cellStyle name="Normal 3 2 4" xfId="11137"/>
    <cellStyle name="Normal 3 2 5" xfId="11138"/>
    <cellStyle name="Normal 3 2 6" xfId="11139"/>
    <cellStyle name="Normal 3 2_Chelan PUD Power Costs (8-10)" xfId="11140"/>
    <cellStyle name="Normal 3 3" xfId="174"/>
    <cellStyle name="Normal 3 3 2" xfId="6911"/>
    <cellStyle name="Normal 3 3 2 2" xfId="6912"/>
    <cellStyle name="Normal 3 3 2 3" xfId="11141"/>
    <cellStyle name="Normal 3 3 3" xfId="6913"/>
    <cellStyle name="Normal 3 3 4" xfId="11142"/>
    <cellStyle name="Normal 3 3 5" xfId="11143"/>
    <cellStyle name="Normal 3 3 6" xfId="11144"/>
    <cellStyle name="Normal 3 4" xfId="175"/>
    <cellStyle name="Normal 3 4 2" xfId="6914"/>
    <cellStyle name="Normal 3 4 2 2" xfId="6915"/>
    <cellStyle name="Normal 3 4 3" xfId="6916"/>
    <cellStyle name="Normal 3 4 3 2" xfId="6917"/>
    <cellStyle name="Normal 3 4 4" xfId="6918"/>
    <cellStyle name="Normal 3 4 4 2" xfId="6919"/>
    <cellStyle name="Normal 3 4 5" xfId="11145"/>
    <cellStyle name="Normal 3 5" xfId="176"/>
    <cellStyle name="Normal 3 5 2" xfId="6920"/>
    <cellStyle name="Normal 3 5 2 2" xfId="8013"/>
    <cellStyle name="Normal 3 5 3" xfId="11146"/>
    <cellStyle name="Normal 3 6" xfId="177"/>
    <cellStyle name="Normal 3 6 2" xfId="7751"/>
    <cellStyle name="Normal 3 7" xfId="11147"/>
    <cellStyle name="Normal 3 7 2" xfId="11148"/>
    <cellStyle name="Normal 3 8" xfId="11149"/>
    <cellStyle name="Normal 3 8 2" xfId="11150"/>
    <cellStyle name="Normal 3 9" xfId="11151"/>
    <cellStyle name="Normal 3 9 2" xfId="11152"/>
    <cellStyle name="Normal 3_ Price Inputs" xfId="11153"/>
    <cellStyle name="Normal 30" xfId="1306"/>
    <cellStyle name="Normal 30 2" xfId="6921"/>
    <cellStyle name="Normal 30 2 2" xfId="6922"/>
    <cellStyle name="Normal 30 2 2 2" xfId="8015"/>
    <cellStyle name="Normal 30 2 3" xfId="6923"/>
    <cellStyle name="Normal 30 2 3 2" xfId="8016"/>
    <cellStyle name="Normal 30 2 4" xfId="8014"/>
    <cellStyle name="Normal 30 3" xfId="6924"/>
    <cellStyle name="Normal 30 3 2" xfId="6925"/>
    <cellStyle name="Normal 30 3 2 2" xfId="8018"/>
    <cellStyle name="Normal 30 3 3" xfId="8017"/>
    <cellStyle name="Normal 30 4" xfId="6926"/>
    <cellStyle name="Normal 30 4 2" xfId="8019"/>
    <cellStyle name="Normal 30 5" xfId="6927"/>
    <cellStyle name="Normal 30 5 2" xfId="8020"/>
    <cellStyle name="Normal 30 6" xfId="7762"/>
    <cellStyle name="Normal 31" xfId="1307"/>
    <cellStyle name="Normal 31 2" xfId="6928"/>
    <cellStyle name="Normal 31 2 2" xfId="6929"/>
    <cellStyle name="Normal 31 2 2 2" xfId="8022"/>
    <cellStyle name="Normal 31 2 3" xfId="6930"/>
    <cellStyle name="Normal 31 2 3 2" xfId="8023"/>
    <cellStyle name="Normal 31 2 4" xfId="8021"/>
    <cellStyle name="Normal 31 3" xfId="6931"/>
    <cellStyle name="Normal 31 3 2" xfId="6932"/>
    <cellStyle name="Normal 31 3 2 2" xfId="8025"/>
    <cellStyle name="Normal 31 3 3" xfId="8024"/>
    <cellStyle name="Normal 31 4" xfId="6933"/>
    <cellStyle name="Normal 31 4 2" xfId="8026"/>
    <cellStyle name="Normal 31 5" xfId="6934"/>
    <cellStyle name="Normal 31 5 2" xfId="8027"/>
    <cellStyle name="Normal 31 6" xfId="7763"/>
    <cellStyle name="Normal 32" xfId="1308"/>
    <cellStyle name="Normal 32 2" xfId="6935"/>
    <cellStyle name="Normal 32 2 2" xfId="6936"/>
    <cellStyle name="Normal 32 2 2 2" xfId="8029"/>
    <cellStyle name="Normal 32 2 3" xfId="6937"/>
    <cellStyle name="Normal 32 2 3 2" xfId="8030"/>
    <cellStyle name="Normal 32 2 4" xfId="8028"/>
    <cellStyle name="Normal 32 3" xfId="6938"/>
    <cellStyle name="Normal 32 3 2" xfId="6939"/>
    <cellStyle name="Normal 32 3 2 2" xfId="8032"/>
    <cellStyle name="Normal 32 3 3" xfId="8031"/>
    <cellStyle name="Normal 32 4" xfId="6940"/>
    <cellStyle name="Normal 32 4 2" xfId="8033"/>
    <cellStyle name="Normal 32 5" xfId="6941"/>
    <cellStyle name="Normal 32 5 2" xfId="8034"/>
    <cellStyle name="Normal 32 6" xfId="7764"/>
    <cellStyle name="Normal 33" xfId="1309"/>
    <cellStyle name="Normal 33 2" xfId="6942"/>
    <cellStyle name="Normal 33 2 2" xfId="6943"/>
    <cellStyle name="Normal 33 2 2 2" xfId="8036"/>
    <cellStyle name="Normal 33 2 3" xfId="6944"/>
    <cellStyle name="Normal 33 2 3 2" xfId="8037"/>
    <cellStyle name="Normal 33 2 4" xfId="8035"/>
    <cellStyle name="Normal 33 3" xfId="6945"/>
    <cellStyle name="Normal 33 3 2" xfId="6946"/>
    <cellStyle name="Normal 33 3 2 2" xfId="8039"/>
    <cellStyle name="Normal 33 3 3" xfId="8038"/>
    <cellStyle name="Normal 33 4" xfId="6947"/>
    <cellStyle name="Normal 33 4 2" xfId="8040"/>
    <cellStyle name="Normal 33 5" xfId="6948"/>
    <cellStyle name="Normal 33 5 2" xfId="8041"/>
    <cellStyle name="Normal 33 6" xfId="7765"/>
    <cellStyle name="Normal 34" xfId="1310"/>
    <cellStyle name="Normal 34 2" xfId="6949"/>
    <cellStyle name="Normal 34 2 2" xfId="6950"/>
    <cellStyle name="Normal 34 2 2 2" xfId="8043"/>
    <cellStyle name="Normal 34 2 3" xfId="6951"/>
    <cellStyle name="Normal 34 2 3 2" xfId="8044"/>
    <cellStyle name="Normal 34 2 4" xfId="8042"/>
    <cellStyle name="Normal 34 3" xfId="6952"/>
    <cellStyle name="Normal 34 3 2" xfId="6953"/>
    <cellStyle name="Normal 34 3 2 2" xfId="8046"/>
    <cellStyle name="Normal 34 3 3" xfId="8045"/>
    <cellStyle name="Normal 34 4" xfId="6954"/>
    <cellStyle name="Normal 34 4 2" xfId="8047"/>
    <cellStyle name="Normal 34 5" xfId="6955"/>
    <cellStyle name="Normal 34 5 2" xfId="8048"/>
    <cellStyle name="Normal 34 6" xfId="7766"/>
    <cellStyle name="Normal 35" xfId="1311"/>
    <cellStyle name="Normal 35 2" xfId="6956"/>
    <cellStyle name="Normal 35 2 2" xfId="6957"/>
    <cellStyle name="Normal 35 2 2 2" xfId="8050"/>
    <cellStyle name="Normal 35 2 3" xfId="6958"/>
    <cellStyle name="Normal 35 2 3 2" xfId="8051"/>
    <cellStyle name="Normal 35 2 4" xfId="8049"/>
    <cellStyle name="Normal 35 3" xfId="6959"/>
    <cellStyle name="Normal 35 3 2" xfId="6960"/>
    <cellStyle name="Normal 35 3 2 2" xfId="8053"/>
    <cellStyle name="Normal 35 3 3" xfId="8052"/>
    <cellStyle name="Normal 35 4" xfId="6961"/>
    <cellStyle name="Normal 35 4 2" xfId="8054"/>
    <cellStyle name="Normal 35 5" xfId="6962"/>
    <cellStyle name="Normal 35 5 2" xfId="8055"/>
    <cellStyle name="Normal 35 6" xfId="7767"/>
    <cellStyle name="Normal 36" xfId="1312"/>
    <cellStyle name="Normal 36 2" xfId="6963"/>
    <cellStyle name="Normal 36 2 2" xfId="6964"/>
    <cellStyle name="Normal 36 2 2 2" xfId="8057"/>
    <cellStyle name="Normal 36 2 3" xfId="6965"/>
    <cellStyle name="Normal 36 2 3 2" xfId="8058"/>
    <cellStyle name="Normal 36 2 4" xfId="8056"/>
    <cellStyle name="Normal 36 3" xfId="6966"/>
    <cellStyle name="Normal 36 3 2" xfId="6967"/>
    <cellStyle name="Normal 36 3 2 2" xfId="8060"/>
    <cellStyle name="Normal 36 3 3" xfId="8059"/>
    <cellStyle name="Normal 36 4" xfId="6968"/>
    <cellStyle name="Normal 36 4 2" xfId="8061"/>
    <cellStyle name="Normal 36 5" xfId="6969"/>
    <cellStyle name="Normal 36 5 2" xfId="8062"/>
    <cellStyle name="Normal 36 6" xfId="7768"/>
    <cellStyle name="Normal 37" xfId="1313"/>
    <cellStyle name="Normal 37 2" xfId="6970"/>
    <cellStyle name="Normal 37 2 2" xfId="6971"/>
    <cellStyle name="Normal 37 2 2 2" xfId="8064"/>
    <cellStyle name="Normal 37 2 3" xfId="6972"/>
    <cellStyle name="Normal 37 2 3 2" xfId="8065"/>
    <cellStyle name="Normal 37 2 4" xfId="8063"/>
    <cellStyle name="Normal 37 3" xfId="6973"/>
    <cellStyle name="Normal 37 3 2" xfId="6974"/>
    <cellStyle name="Normal 37 3 2 2" xfId="8067"/>
    <cellStyle name="Normal 37 3 3" xfId="8066"/>
    <cellStyle name="Normal 37 4" xfId="6975"/>
    <cellStyle name="Normal 37 4 2" xfId="8068"/>
    <cellStyle name="Normal 37 5" xfId="6976"/>
    <cellStyle name="Normal 37 5 2" xfId="8069"/>
    <cellStyle name="Normal 37 6" xfId="7769"/>
    <cellStyle name="Normal 38" xfId="1314"/>
    <cellStyle name="Normal 38 2" xfId="6977"/>
    <cellStyle name="Normal 38 2 2" xfId="6978"/>
    <cellStyle name="Normal 38 2 2 2" xfId="8071"/>
    <cellStyle name="Normal 38 2 3" xfId="6979"/>
    <cellStyle name="Normal 38 2 3 2" xfId="8072"/>
    <cellStyle name="Normal 38 2 4" xfId="8070"/>
    <cellStyle name="Normal 38 3" xfId="6980"/>
    <cellStyle name="Normal 38 3 2" xfId="6981"/>
    <cellStyle name="Normal 38 3 2 2" xfId="8074"/>
    <cellStyle name="Normal 38 3 3" xfId="8073"/>
    <cellStyle name="Normal 38 4" xfId="6982"/>
    <cellStyle name="Normal 38 4 2" xfId="8075"/>
    <cellStyle name="Normal 38 5" xfId="6983"/>
    <cellStyle name="Normal 38 5 2" xfId="8076"/>
    <cellStyle name="Normal 38 6" xfId="7770"/>
    <cellStyle name="Normal 39" xfId="1315"/>
    <cellStyle name="Normal 39 2" xfId="6984"/>
    <cellStyle name="Normal 39 2 2" xfId="6985"/>
    <cellStyle name="Normal 39 2 2 2" xfId="8078"/>
    <cellStyle name="Normal 39 2 3" xfId="6986"/>
    <cellStyle name="Normal 39 2 3 2" xfId="8079"/>
    <cellStyle name="Normal 39 2 4" xfId="8077"/>
    <cellStyle name="Normal 39 3" xfId="6987"/>
    <cellStyle name="Normal 39 3 2" xfId="6988"/>
    <cellStyle name="Normal 39 3 2 2" xfId="8081"/>
    <cellStyle name="Normal 39 3 3" xfId="8080"/>
    <cellStyle name="Normal 39 4" xfId="6989"/>
    <cellStyle name="Normal 39 4 2" xfId="8082"/>
    <cellStyle name="Normal 39 5" xfId="6990"/>
    <cellStyle name="Normal 39 5 2" xfId="8083"/>
    <cellStyle name="Normal 39 6" xfId="7771"/>
    <cellStyle name="Normal 4" xfId="178"/>
    <cellStyle name="Normal 4 2" xfId="179"/>
    <cellStyle name="Normal 4 2 2" xfId="299"/>
    <cellStyle name="Normal 4 2 2 2" xfId="6991"/>
    <cellStyle name="Normal 4 2 2 2 2" xfId="8084"/>
    <cellStyle name="Normal 4 2 2 3" xfId="6992"/>
    <cellStyle name="Normal 4 2 2 3 2" xfId="8085"/>
    <cellStyle name="Normal 4 2 2 4" xfId="7752"/>
    <cellStyle name="Normal 4 2 3" xfId="6993"/>
    <cellStyle name="Normal 4 2 3 2" xfId="6994"/>
    <cellStyle name="Normal 4 2 3 2 2" xfId="8087"/>
    <cellStyle name="Normal 4 2 3 3" xfId="8086"/>
    <cellStyle name="Normal 4 2 4" xfId="6995"/>
    <cellStyle name="Normal 4 2 4 2" xfId="8088"/>
    <cellStyle name="Normal 4 2 5" xfId="6996"/>
    <cellStyle name="Normal 4 2 5 2" xfId="8089"/>
    <cellStyle name="Normal 4 2 6" xfId="11154"/>
    <cellStyle name="Normal 4 3" xfId="6997"/>
    <cellStyle name="Normal 4 3 2" xfId="6998"/>
    <cellStyle name="Normal 4 4" xfId="6999"/>
    <cellStyle name="Normal 4 4 2" xfId="11155"/>
    <cellStyle name="Normal 4 5" xfId="11156"/>
    <cellStyle name="Normal 4 5 2" xfId="11157"/>
    <cellStyle name="Normal 4 6" xfId="11158"/>
    <cellStyle name="Normal 4 7" xfId="11159"/>
    <cellStyle name="Normal 4_ Price Inputs" xfId="11160"/>
    <cellStyle name="Normal 40" xfId="7000"/>
    <cellStyle name="Normal 40 2" xfId="11161"/>
    <cellStyle name="Normal 41" xfId="7001"/>
    <cellStyle name="Normal 41 2" xfId="7002"/>
    <cellStyle name="Normal 41 2 2" xfId="7003"/>
    <cellStyle name="Normal 41 3" xfId="7004"/>
    <cellStyle name="Normal 41 3 2" xfId="7005"/>
    <cellStyle name="Normal 41 4" xfId="7006"/>
    <cellStyle name="Normal 41 4 2" xfId="7007"/>
    <cellStyle name="Normal 42" xfId="7008"/>
    <cellStyle name="Normal 42 2" xfId="7009"/>
    <cellStyle name="Normal 42 2 2" xfId="7010"/>
    <cellStyle name="Normal 42 2 2 2" xfId="7011"/>
    <cellStyle name="Normal 42 2 3" xfId="7012"/>
    <cellStyle name="Normal 42 3" xfId="7013"/>
    <cellStyle name="Normal 42 3 2" xfId="7014"/>
    <cellStyle name="Normal 42 4" xfId="7015"/>
    <cellStyle name="Normal 42 4 2" xfId="7016"/>
    <cellStyle name="Normal 42 5" xfId="7017"/>
    <cellStyle name="Normal 42 5 2" xfId="7018"/>
    <cellStyle name="Normal 43" xfId="7019"/>
    <cellStyle name="Normal 43 2" xfId="7020"/>
    <cellStyle name="Normal 43 3" xfId="7021"/>
    <cellStyle name="Normal 43 3 2" xfId="7022"/>
    <cellStyle name="Normal 44" xfId="7023"/>
    <cellStyle name="Normal 44 2" xfId="7024"/>
    <cellStyle name="Normal 44 2 2" xfId="7025"/>
    <cellStyle name="Normal 44 2 2 2" xfId="7026"/>
    <cellStyle name="Normal 44 2 3" xfId="7027"/>
    <cellStyle name="Normal 44 2 4" xfId="7028"/>
    <cellStyle name="Normal 44 3" xfId="7029"/>
    <cellStyle name="Normal 44 3 2" xfId="7030"/>
    <cellStyle name="Normal 44 3 3" xfId="7031"/>
    <cellStyle name="Normal 44 4" xfId="7032"/>
    <cellStyle name="Normal 44 4 2" xfId="7033"/>
    <cellStyle name="Normal 44 5" xfId="7034"/>
    <cellStyle name="Normal 44 5 2" xfId="7035"/>
    <cellStyle name="Normal 44 6" xfId="11162"/>
    <cellStyle name="Normal 44 7" xfId="11163"/>
    <cellStyle name="Normal 45" xfId="7036"/>
    <cellStyle name="Normal 45 2" xfId="7037"/>
    <cellStyle name="Normal 45 2 2" xfId="7038"/>
    <cellStyle name="Normal 45 3" xfId="7039"/>
    <cellStyle name="Normal 45 4" xfId="7040"/>
    <cellStyle name="Normal 45 5" xfId="7041"/>
    <cellStyle name="Normal 45 6" xfId="11164"/>
    <cellStyle name="Normal 45 7" xfId="11165"/>
    <cellStyle name="Normal 46" xfId="7042"/>
    <cellStyle name="Normal 46 2" xfId="7043"/>
    <cellStyle name="Normal 46 2 2" xfId="7044"/>
    <cellStyle name="Normal 46 2 2 2" xfId="8091"/>
    <cellStyle name="Normal 46 2 3" xfId="7045"/>
    <cellStyle name="Normal 46 2 3 2" xfId="8092"/>
    <cellStyle name="Normal 46 2 4" xfId="8090"/>
    <cellStyle name="Normal 46 3" xfId="7046"/>
    <cellStyle name="Normal 46 3 2" xfId="8093"/>
    <cellStyle name="Normal 46 4" xfId="7047"/>
    <cellStyle name="Normal 46 4 2" xfId="8094"/>
    <cellStyle name="Normal 46 5" xfId="7048"/>
    <cellStyle name="Normal 46 6" xfId="11166"/>
    <cellStyle name="Normal 47" xfId="7049"/>
    <cellStyle name="Normal 47 2" xfId="7050"/>
    <cellStyle name="Normal 47 2 2" xfId="7051"/>
    <cellStyle name="Normal 47 3" xfId="7052"/>
    <cellStyle name="Normal 47 3 2" xfId="7053"/>
    <cellStyle name="Normal 47 4" xfId="7054"/>
    <cellStyle name="Normal 47 4 2" xfId="7055"/>
    <cellStyle name="Normal 47 5" xfId="11167"/>
    <cellStyle name="Normal 48" xfId="7056"/>
    <cellStyle name="Normal 48 2" xfId="7057"/>
    <cellStyle name="Normal 48 2 2" xfId="7058"/>
    <cellStyle name="Normal 48 3" xfId="7059"/>
    <cellStyle name="Normal 48 3 2" xfId="7060"/>
    <cellStyle name="Normal 48 4" xfId="7061"/>
    <cellStyle name="Normal 48 4 2" xfId="7062"/>
    <cellStyle name="Normal 49" xfId="7063"/>
    <cellStyle name="Normal 49 2" xfId="7064"/>
    <cellStyle name="Normal 49 2 2" xfId="7065"/>
    <cellStyle name="Normal 49 3" xfId="7066"/>
    <cellStyle name="Normal 49 3 2" xfId="7067"/>
    <cellStyle name="Normal 49 4" xfId="7068"/>
    <cellStyle name="Normal 49 4 2" xfId="7069"/>
    <cellStyle name="Normal 5" xfId="180"/>
    <cellStyle name="Normal 5 2" xfId="7070"/>
    <cellStyle name="Normal 5 2 2" xfId="7071"/>
    <cellStyle name="Normal 5 2 3" xfId="11168"/>
    <cellStyle name="Normal 5 3" xfId="7072"/>
    <cellStyle name="Normal 5 3 2" xfId="11169"/>
    <cellStyle name="Normal 5 4" xfId="11170"/>
    <cellStyle name="Normal 5 4 2" xfId="11171"/>
    <cellStyle name="Normal 5 5" xfId="11172"/>
    <cellStyle name="Normal 5 5 2" xfId="11173"/>
    <cellStyle name="Normal 5 6" xfId="11174"/>
    <cellStyle name="Normal 5_2011 CBR Rev Calc by schedule" xfId="11175"/>
    <cellStyle name="Normal 50" xfId="7073"/>
    <cellStyle name="Normal 50 2" xfId="7074"/>
    <cellStyle name="Normal 50 2 2" xfId="7075"/>
    <cellStyle name="Normal 50 3" xfId="7076"/>
    <cellStyle name="Normal 50 3 2" xfId="7077"/>
    <cellStyle name="Normal 50 4" xfId="7078"/>
    <cellStyle name="Normal 50 4 2" xfId="7079"/>
    <cellStyle name="Normal 51" xfId="7080"/>
    <cellStyle name="Normal 51 2" xfId="7081"/>
    <cellStyle name="Normal 51 2 2" xfId="7082"/>
    <cellStyle name="Normal 51 2 2 2" xfId="8096"/>
    <cellStyle name="Normal 51 2 3" xfId="7083"/>
    <cellStyle name="Normal 51 2 3 2" xfId="8097"/>
    <cellStyle name="Normal 51 2 4" xfId="8095"/>
    <cellStyle name="Normal 51 3" xfId="7084"/>
    <cellStyle name="Normal 51 3 2" xfId="8098"/>
    <cellStyle name="Normal 51 4" xfId="7085"/>
    <cellStyle name="Normal 51 4 2" xfId="8099"/>
    <cellStyle name="Normal 51 5" xfId="7086"/>
    <cellStyle name="Normal 51 6" xfId="11176"/>
    <cellStyle name="Normal 52" xfId="7087"/>
    <cellStyle name="Normal 53" xfId="7088"/>
    <cellStyle name="Normal 53 2" xfId="7089"/>
    <cellStyle name="Normal 53 3" xfId="7090"/>
    <cellStyle name="Normal 53 3 2" xfId="7091"/>
    <cellStyle name="Normal 53 4" xfId="7092"/>
    <cellStyle name="Normal 54" xfId="7093"/>
    <cellStyle name="Normal 54 2" xfId="7094"/>
    <cellStyle name="Normal 54 3" xfId="7095"/>
    <cellStyle name="Normal 54 3 2" xfId="7096"/>
    <cellStyle name="Normal 54 4" xfId="7097"/>
    <cellStyle name="Normal 54 5" xfId="11177"/>
    <cellStyle name="Normal 55" xfId="7098"/>
    <cellStyle name="Normal 55 2" xfId="7099"/>
    <cellStyle name="Normal 55 2 2" xfId="7100"/>
    <cellStyle name="Normal 55 3" xfId="7101"/>
    <cellStyle name="Normal 56" xfId="7102"/>
    <cellStyle name="Normal 56 2" xfId="7103"/>
    <cellStyle name="Normal 56 2 2" xfId="7104"/>
    <cellStyle name="Normal 56 3" xfId="7105"/>
    <cellStyle name="Normal 57" xfId="7106"/>
    <cellStyle name="Normal 57 2" xfId="7107"/>
    <cellStyle name="Normal 58" xfId="7108"/>
    <cellStyle name="Normal 58 2" xfId="7109"/>
    <cellStyle name="Normal 59" xfId="7110"/>
    <cellStyle name="Normal 59 2" xfId="7111"/>
    <cellStyle name="Normal 6" xfId="181"/>
    <cellStyle name="Normal 6 2" xfId="182"/>
    <cellStyle name="Normal 6 2 2" xfId="7112"/>
    <cellStyle name="Normal 6 2 2 2" xfId="7113"/>
    <cellStyle name="Normal 6 2 3" xfId="7114"/>
    <cellStyle name="Normal 6 2 4" xfId="11178"/>
    <cellStyle name="Normal 6 3" xfId="11179"/>
    <cellStyle name="Normal 6 3 2" xfId="11180"/>
    <cellStyle name="Normal 6 4" xfId="11181"/>
    <cellStyle name="Normal 6 5" xfId="11182"/>
    <cellStyle name="Normal 6 5 2" xfId="11183"/>
    <cellStyle name="Normal 6 6" xfId="11184"/>
    <cellStyle name="Normal 6_Scenario 1 REC vs PTC Offset" xfId="11185"/>
    <cellStyle name="Normal 60" xfId="7115"/>
    <cellStyle name="Normal 60 2" xfId="7116"/>
    <cellStyle name="Normal 61" xfId="7117"/>
    <cellStyle name="Normal 61 2" xfId="7118"/>
    <cellStyle name="Normal 62" xfId="7119"/>
    <cellStyle name="Normal 62 2" xfId="7120"/>
    <cellStyle name="Normal 63" xfId="7121"/>
    <cellStyle name="Normal 63 2" xfId="7122"/>
    <cellStyle name="Normal 64" xfId="7123"/>
    <cellStyle name="Normal 64 2" xfId="7124"/>
    <cellStyle name="Normal 65" xfId="7125"/>
    <cellStyle name="Normal 65 2" xfId="7126"/>
    <cellStyle name="Normal 66" xfId="7127"/>
    <cellStyle name="Normal 66 2" xfId="7128"/>
    <cellStyle name="Normal 67" xfId="7129"/>
    <cellStyle name="Normal 67 2" xfId="7130"/>
    <cellStyle name="Normal 68" xfId="7131"/>
    <cellStyle name="Normal 68 2" xfId="7132"/>
    <cellStyle name="Normal 69" xfId="7133"/>
    <cellStyle name="Normal 69 2" xfId="7134"/>
    <cellStyle name="Normal 7" xfId="183"/>
    <cellStyle name="Normal 7 2" xfId="184"/>
    <cellStyle name="Normal 7 2 2" xfId="7135"/>
    <cellStyle name="Normal 7 2 2 2" xfId="7136"/>
    <cellStyle name="Normal 7 2 3" xfId="7137"/>
    <cellStyle name="Normal 7 3" xfId="7138"/>
    <cellStyle name="Normal 7 4" xfId="11186"/>
    <cellStyle name="Normal 7 4 2" xfId="11187"/>
    <cellStyle name="Normal 7 5" xfId="11188"/>
    <cellStyle name="Normal 7 6" xfId="11189"/>
    <cellStyle name="Normal 70" xfId="7139"/>
    <cellStyle name="Normal 70 2" xfId="7140"/>
    <cellStyle name="Normal 71" xfId="7141"/>
    <cellStyle name="Normal 71 2" xfId="7142"/>
    <cellStyle name="Normal 72" xfId="7143"/>
    <cellStyle name="Normal 72 2" xfId="7144"/>
    <cellStyle name="Normal 73" xfId="7145"/>
    <cellStyle name="Normal 73 2" xfId="7146"/>
    <cellStyle name="Normal 74" xfId="7147"/>
    <cellStyle name="Normal 75" xfId="7148"/>
    <cellStyle name="Normal 76" xfId="7149"/>
    <cellStyle name="Normal 77" xfId="7150"/>
    <cellStyle name="Normal 78" xfId="7151"/>
    <cellStyle name="Normal 79" xfId="7152"/>
    <cellStyle name="Normal 8" xfId="185"/>
    <cellStyle name="Normal 8 2" xfId="7153"/>
    <cellStyle name="Normal 8 2 2" xfId="7154"/>
    <cellStyle name="Normal 8 2 2 2" xfId="7155"/>
    <cellStyle name="Normal 8 2 3" xfId="7156"/>
    <cellStyle name="Normal 8 2 4" xfId="11190"/>
    <cellStyle name="Normal 8 3" xfId="7157"/>
    <cellStyle name="Normal 8 4" xfId="11191"/>
    <cellStyle name="Normal 8 4 2" xfId="11192"/>
    <cellStyle name="Normal 8 5" xfId="11193"/>
    <cellStyle name="Normal 8 6" xfId="11194"/>
    <cellStyle name="Normal 80" xfId="7158"/>
    <cellStyle name="Normal 81" xfId="7159"/>
    <cellStyle name="Normal 82" xfId="7160"/>
    <cellStyle name="Normal 83" xfId="7161"/>
    <cellStyle name="Normal 84" xfId="7162"/>
    <cellStyle name="Normal 85" xfId="7163"/>
    <cellStyle name="Normal 86" xfId="7164"/>
    <cellStyle name="Normal 87" xfId="7165"/>
    <cellStyle name="Normal 88" xfId="7166"/>
    <cellStyle name="Normal 89" xfId="7167"/>
    <cellStyle name="Normal 9" xfId="186"/>
    <cellStyle name="Normal 9 2" xfId="7168"/>
    <cellStyle name="Normal 9 2 2" xfId="7169"/>
    <cellStyle name="Normal 9 2 2 2" xfId="7170"/>
    <cellStyle name="Normal 9 2 3" xfId="7171"/>
    <cellStyle name="Normal 9 3" xfId="11195"/>
    <cellStyle name="Normal 9 3 2" xfId="11196"/>
    <cellStyle name="Normal 9 4" xfId="11197"/>
    <cellStyle name="Normal 9 5" xfId="11198"/>
    <cellStyle name="Normal 90" xfId="7172"/>
    <cellStyle name="Normal 91" xfId="7173"/>
    <cellStyle name="Normal 92" xfId="7174"/>
    <cellStyle name="Normal 93" xfId="7175"/>
    <cellStyle name="Normal 94" xfId="7176"/>
    <cellStyle name="Normal 95" xfId="7177"/>
    <cellStyle name="Normal 96" xfId="7178"/>
    <cellStyle name="Normal 97" xfId="7179"/>
    <cellStyle name="Normal 98" xfId="7180"/>
    <cellStyle name="Normal 99" xfId="7181"/>
    <cellStyle name="Normal_2.03E Power Costs 2004CBR" xfId="187"/>
    <cellStyle name="Normal_Book2" xfId="188"/>
    <cellStyle name="Normal_Hopkins Ridge" xfId="189"/>
    <cellStyle name="Normal_model" xfId="190"/>
    <cellStyle name="Normal_Power Costs 12ME December 2004" xfId="191"/>
    <cellStyle name="Normal_ROR and ROE for 2007 CBR cover letters" xfId="192"/>
    <cellStyle name="Normal_Wild Horse 2006 GRC" xfId="193"/>
    <cellStyle name="Note 10" xfId="194"/>
    <cellStyle name="Note 10 2" xfId="7182"/>
    <cellStyle name="Note 10 2 2" xfId="11199"/>
    <cellStyle name="Note 10 3" xfId="11200"/>
    <cellStyle name="Note 10 3 2" xfId="11201"/>
    <cellStyle name="Note 10 4" xfId="11202"/>
    <cellStyle name="Note 11" xfId="195"/>
    <cellStyle name="Note 11 2" xfId="7183"/>
    <cellStyle name="Note 11 2 2" xfId="11203"/>
    <cellStyle name="Note 11 3" xfId="11204"/>
    <cellStyle name="Note 12" xfId="196"/>
    <cellStyle name="Note 12 2" xfId="7184"/>
    <cellStyle name="Note 12 2 2" xfId="11205"/>
    <cellStyle name="Note 12 3" xfId="7185"/>
    <cellStyle name="Note 12 3 2" xfId="7186"/>
    <cellStyle name="Note 12 3 2 2" xfId="11206"/>
    <cellStyle name="Note 12 3 2 3" xfId="11207"/>
    <cellStyle name="Note 12 3 2 4" xfId="11208"/>
    <cellStyle name="Note 12 3 2 5" xfId="11209"/>
    <cellStyle name="Note 12 3 3" xfId="11210"/>
    <cellStyle name="Note 12 3 4" xfId="11211"/>
    <cellStyle name="Note 12 3 5" xfId="11212"/>
    <cellStyle name="Note 12 3 6" xfId="11213"/>
    <cellStyle name="Note 12 4" xfId="7187"/>
    <cellStyle name="Note 12 4 2" xfId="11214"/>
    <cellStyle name="Note 12 4 3" xfId="11215"/>
    <cellStyle name="Note 12 4 4" xfId="11216"/>
    <cellStyle name="Note 12 4 5" xfId="11217"/>
    <cellStyle name="Note 13" xfId="11218"/>
    <cellStyle name="Note 13 2" xfId="11219"/>
    <cellStyle name="Note 13 3" xfId="11220"/>
    <cellStyle name="Note 14" xfId="11221"/>
    <cellStyle name="Note 15" xfId="11222"/>
    <cellStyle name="Note 16" xfId="11223"/>
    <cellStyle name="Note 2" xfId="197"/>
    <cellStyle name="Note 2 2" xfId="1316"/>
    <cellStyle name="Note 2 2 2" xfId="7188"/>
    <cellStyle name="Note 2 2 2 2" xfId="11224"/>
    <cellStyle name="Note 2 2 2 3" xfId="11225"/>
    <cellStyle name="Note 2 2 2 4" xfId="11226"/>
    <cellStyle name="Note 2 2 2 5" xfId="11227"/>
    <cellStyle name="Note 2 2 3" xfId="7189"/>
    <cellStyle name="Note 2 2 3 2" xfId="11228"/>
    <cellStyle name="Note 2 2 3 3" xfId="11229"/>
    <cellStyle name="Note 2 2 3 4" xfId="11230"/>
    <cellStyle name="Note 2 2 3 5" xfId="11231"/>
    <cellStyle name="Note 2 2 4" xfId="11232"/>
    <cellStyle name="Note 2 2 5" xfId="11233"/>
    <cellStyle name="Note 2 3" xfId="7190"/>
    <cellStyle name="Note 2 3 2" xfId="11234"/>
    <cellStyle name="Note 2 3 2 2" xfId="11235"/>
    <cellStyle name="Note 2 3 3" xfId="11236"/>
    <cellStyle name="Note 2 3 3 2" xfId="11237"/>
    <cellStyle name="Note 2 3 4" xfId="11238"/>
    <cellStyle name="Note 2 3 5" xfId="11239"/>
    <cellStyle name="Note 2 4" xfId="7191"/>
    <cellStyle name="Note 2 4 2" xfId="11240"/>
    <cellStyle name="Note 2 4 3" xfId="11241"/>
    <cellStyle name="Note 2 4 4" xfId="11242"/>
    <cellStyle name="Note 2 4 5" xfId="11243"/>
    <cellStyle name="Note 2 5" xfId="11244"/>
    <cellStyle name="Note 2 5 2" xfId="11245"/>
    <cellStyle name="Note 2 6" xfId="11246"/>
    <cellStyle name="Note 2 7" xfId="11247"/>
    <cellStyle name="Note 2_AURORA Total New" xfId="7192"/>
    <cellStyle name="Note 3" xfId="198"/>
    <cellStyle name="Note 3 2" xfId="7193"/>
    <cellStyle name="Note 3 2 2" xfId="11248"/>
    <cellStyle name="Note 3 2 3" xfId="11249"/>
    <cellStyle name="Note 3 2 4" xfId="11250"/>
    <cellStyle name="Note 3 2 5" xfId="11251"/>
    <cellStyle name="Note 3 3" xfId="7194"/>
    <cellStyle name="Note 3 3 2" xfId="11252"/>
    <cellStyle name="Note 3 3 3" xfId="11253"/>
    <cellStyle name="Note 3 3 4" xfId="11254"/>
    <cellStyle name="Note 3 3 5" xfId="11255"/>
    <cellStyle name="Note 3 4" xfId="11256"/>
    <cellStyle name="Note 3 5" xfId="11257"/>
    <cellStyle name="Note 4" xfId="199"/>
    <cellStyle name="Note 4 2" xfId="7195"/>
    <cellStyle name="Note 4 2 2" xfId="11258"/>
    <cellStyle name="Note 4 2 3" xfId="11259"/>
    <cellStyle name="Note 4 2 4" xfId="11260"/>
    <cellStyle name="Note 4 2 5" xfId="11261"/>
    <cellStyle name="Note 4 3" xfId="7196"/>
    <cellStyle name="Note 4 3 2" xfId="11262"/>
    <cellStyle name="Note 4 3 3" xfId="11263"/>
    <cellStyle name="Note 4 3 4" xfId="11264"/>
    <cellStyle name="Note 4 3 5" xfId="11265"/>
    <cellStyle name="Note 4 4" xfId="11266"/>
    <cellStyle name="Note 5" xfId="200"/>
    <cellStyle name="Note 5 2" xfId="7197"/>
    <cellStyle name="Note 5 2 2" xfId="11267"/>
    <cellStyle name="Note 5 2 3" xfId="11268"/>
    <cellStyle name="Note 5 2 4" xfId="11269"/>
    <cellStyle name="Note 5 2 5" xfId="11270"/>
    <cellStyle name="Note 5 3" xfId="7198"/>
    <cellStyle name="Note 5 3 2" xfId="11271"/>
    <cellStyle name="Note 5 3 3" xfId="11272"/>
    <cellStyle name="Note 5 3 4" xfId="11273"/>
    <cellStyle name="Note 5 3 5" xfId="11274"/>
    <cellStyle name="Note 5 4" xfId="11275"/>
    <cellStyle name="Note 6" xfId="201"/>
    <cellStyle name="Note 6 2" xfId="7199"/>
    <cellStyle name="Note 6 2 2" xfId="11276"/>
    <cellStyle name="Note 6 2 3" xfId="11277"/>
    <cellStyle name="Note 6 2 4" xfId="11278"/>
    <cellStyle name="Note 6 2 5" xfId="11279"/>
    <cellStyle name="Note 6 3" xfId="7200"/>
    <cellStyle name="Note 6 3 2" xfId="11280"/>
    <cellStyle name="Note 6 3 3" xfId="11281"/>
    <cellStyle name="Note 6 3 4" xfId="11282"/>
    <cellStyle name="Note 6 3 5" xfId="11283"/>
    <cellStyle name="Note 6 4" xfId="11284"/>
    <cellStyle name="Note 7" xfId="202"/>
    <cellStyle name="Note 7 2" xfId="7201"/>
    <cellStyle name="Note 7 2 2" xfId="11285"/>
    <cellStyle name="Note 7 2 3" xfId="11286"/>
    <cellStyle name="Note 7 2 4" xfId="11287"/>
    <cellStyle name="Note 7 2 5" xfId="11288"/>
    <cellStyle name="Note 7 3" xfId="7202"/>
    <cellStyle name="Note 7 3 2" xfId="11289"/>
    <cellStyle name="Note 7 3 3" xfId="11290"/>
    <cellStyle name="Note 7 3 4" xfId="11291"/>
    <cellStyle name="Note 7 3 5" xfId="11292"/>
    <cellStyle name="Note 7 4" xfId="11293"/>
    <cellStyle name="Note 8" xfId="203"/>
    <cellStyle name="Note 8 2" xfId="7203"/>
    <cellStyle name="Note 8 2 2" xfId="11294"/>
    <cellStyle name="Note 8 2 3" xfId="11295"/>
    <cellStyle name="Note 8 2 4" xfId="11296"/>
    <cellStyle name="Note 8 2 5" xfId="11297"/>
    <cellStyle name="Note 8 3" xfId="7204"/>
    <cellStyle name="Note 8 3 2" xfId="11298"/>
    <cellStyle name="Note 8 3 3" xfId="11299"/>
    <cellStyle name="Note 8 3 4" xfId="11300"/>
    <cellStyle name="Note 8 3 5" xfId="11301"/>
    <cellStyle name="Note 8 4" xfId="11302"/>
    <cellStyle name="Note 9" xfId="204"/>
    <cellStyle name="Note 9 2" xfId="7205"/>
    <cellStyle name="Note 9 2 2" xfId="11303"/>
    <cellStyle name="Note 9 2 3" xfId="11304"/>
    <cellStyle name="Note 9 2 4" xfId="11305"/>
    <cellStyle name="Note 9 2 5" xfId="11306"/>
    <cellStyle name="Note 9 3" xfId="7206"/>
    <cellStyle name="Note 9 3 2" xfId="11307"/>
    <cellStyle name="Note 9 3 3" xfId="11308"/>
    <cellStyle name="Note 9 3 4" xfId="11309"/>
    <cellStyle name="Note 9 3 5" xfId="11310"/>
    <cellStyle name="Note 9 4" xfId="11311"/>
    <cellStyle name="Output 2" xfId="7207"/>
    <cellStyle name="Output 2 2" xfId="1317"/>
    <cellStyle name="Output 2 2 2" xfId="7208"/>
    <cellStyle name="Output 2 2 2 2" xfId="11312"/>
    <cellStyle name="Output 2 2 2 3" xfId="11313"/>
    <cellStyle name="Output 2 2 2 4" xfId="11314"/>
    <cellStyle name="Output 2 2 2 5" xfId="11315"/>
    <cellStyle name="Output 2 2 3" xfId="11316"/>
    <cellStyle name="Output 2 2 3 2" xfId="11317"/>
    <cellStyle name="Output 2 3" xfId="7209"/>
    <cellStyle name="Output 2 4" xfId="11318"/>
    <cellStyle name="Output 2 4 2" xfId="11319"/>
    <cellStyle name="Output 2 5" xfId="11320"/>
    <cellStyle name="Output 2 6" xfId="11321"/>
    <cellStyle name="Output 2 7" xfId="11322"/>
    <cellStyle name="Output 3" xfId="7210"/>
    <cellStyle name="Output 3 2" xfId="7211"/>
    <cellStyle name="Output 3 3" xfId="7212"/>
    <cellStyle name="Output 3 3 2" xfId="11323"/>
    <cellStyle name="Output 3 4" xfId="7213"/>
    <cellStyle name="Output 3 5" xfId="11324"/>
    <cellStyle name="Output 3 6" xfId="11325"/>
    <cellStyle name="Output 3 7" xfId="11326"/>
    <cellStyle name="Output 3 8" xfId="11327"/>
    <cellStyle name="Output 4" xfId="11328"/>
    <cellStyle name="Output 4 2" xfId="11329"/>
    <cellStyle name="Output 5" xfId="11330"/>
    <cellStyle name="Output 6" xfId="11331"/>
    <cellStyle name="Output 6 2" xfId="11332"/>
    <cellStyle name="Output 7" xfId="11333"/>
    <cellStyle name="Output 8" xfId="11334"/>
    <cellStyle name="Percen - Style1" xfId="205"/>
    <cellStyle name="Percen - Style1 2" xfId="11335"/>
    <cellStyle name="Percen - Style1 2 2" xfId="11336"/>
    <cellStyle name="Percen - Style1 3" xfId="11337"/>
    <cellStyle name="Percen - Style2" xfId="206"/>
    <cellStyle name="Percen - Style2 2" xfId="11338"/>
    <cellStyle name="Percen - Style2 2 2" xfId="11339"/>
    <cellStyle name="Percen - Style2 3" xfId="11340"/>
    <cellStyle name="Percen - Style3" xfId="207"/>
    <cellStyle name="Percen - Style3 2" xfId="7214"/>
    <cellStyle name="Percen - Style3 2 2" xfId="11341"/>
    <cellStyle name="Percen - Style3 3" xfId="11342"/>
    <cellStyle name="Percen - Style3 4" xfId="11343"/>
    <cellStyle name="Percen - Style3_ACCOUNTS" xfId="11344"/>
    <cellStyle name="Percent" xfId="208" builtinId="5"/>
    <cellStyle name="Percent (0)" xfId="209"/>
    <cellStyle name="Percent [2]" xfId="210"/>
    <cellStyle name="Percent [2] 2" xfId="1318"/>
    <cellStyle name="Percent [2] 2 2" xfId="7215"/>
    <cellStyle name="Percent [2] 2 2 2" xfId="7216"/>
    <cellStyle name="Percent [2] 2 3" xfId="7217"/>
    <cellStyle name="Percent [2] 3" xfId="7218"/>
    <cellStyle name="Percent [2] 3 2" xfId="7219"/>
    <cellStyle name="Percent [2] 3 2 2" xfId="7220"/>
    <cellStyle name="Percent [2] 3 3" xfId="7221"/>
    <cellStyle name="Percent [2] 3 3 2" xfId="7222"/>
    <cellStyle name="Percent [2] 3 4" xfId="7223"/>
    <cellStyle name="Percent [2] 3 4 2" xfId="7224"/>
    <cellStyle name="Percent [2] 4" xfId="7225"/>
    <cellStyle name="Percent [2] 4 2" xfId="7226"/>
    <cellStyle name="Percent [2] 5" xfId="7227"/>
    <cellStyle name="Percent [2] 6" xfId="11345"/>
    <cellStyle name="Percent [2] 6 2" xfId="11346"/>
    <cellStyle name="Percent [2] 7" xfId="11347"/>
    <cellStyle name="Percent [2] 7 2" xfId="11348"/>
    <cellStyle name="Percent [2] 8" xfId="11349"/>
    <cellStyle name="Percent 10" xfId="211"/>
    <cellStyle name="Percent 10 2" xfId="7228"/>
    <cellStyle name="Percent 10 3" xfId="7229"/>
    <cellStyle name="Percent 10 3 2" xfId="7230"/>
    <cellStyle name="Percent 10 4" xfId="11350"/>
    <cellStyle name="Percent 100" xfId="11351"/>
    <cellStyle name="Percent 101" xfId="11352"/>
    <cellStyle name="Percent 102" xfId="11353"/>
    <cellStyle name="Percent 103" xfId="11354"/>
    <cellStyle name="Percent 104" xfId="11355"/>
    <cellStyle name="Percent 105" xfId="11356"/>
    <cellStyle name="Percent 106" xfId="11357"/>
    <cellStyle name="Percent 107" xfId="11358"/>
    <cellStyle name="Percent 108" xfId="11359"/>
    <cellStyle name="Percent 109" xfId="11360"/>
    <cellStyle name="Percent 11" xfId="212"/>
    <cellStyle name="Percent 11 2" xfId="7231"/>
    <cellStyle name="Percent 11 2 2" xfId="7232"/>
    <cellStyle name="Percent 11 3" xfId="7233"/>
    <cellStyle name="Percent 11 3 2" xfId="7234"/>
    <cellStyle name="Percent 11 4" xfId="7235"/>
    <cellStyle name="Percent 11 4 2" xfId="7236"/>
    <cellStyle name="Percent 11 5" xfId="11361"/>
    <cellStyle name="Percent 110" xfId="11362"/>
    <cellStyle name="Percent 111" xfId="11363"/>
    <cellStyle name="Percent 112" xfId="11364"/>
    <cellStyle name="Percent 113" xfId="11365"/>
    <cellStyle name="Percent 114" xfId="11366"/>
    <cellStyle name="Percent 115" xfId="11367"/>
    <cellStyle name="Percent 116" xfId="11368"/>
    <cellStyle name="Percent 117" xfId="11369"/>
    <cellStyle name="Percent 118" xfId="11370"/>
    <cellStyle name="Percent 119" xfId="11371"/>
    <cellStyle name="Percent 12" xfId="213"/>
    <cellStyle name="Percent 12 2" xfId="7237"/>
    <cellStyle name="Percent 12 2 2" xfId="7238"/>
    <cellStyle name="Percent 12 2 2 2" xfId="7239"/>
    <cellStyle name="Percent 12 2 3" xfId="7240"/>
    <cellStyle name="Percent 12 3" xfId="7241"/>
    <cellStyle name="Percent 12 3 2" xfId="7242"/>
    <cellStyle name="Percent 12 4" xfId="7243"/>
    <cellStyle name="Percent 12 4 2" xfId="7244"/>
    <cellStyle name="Percent 12 5" xfId="7245"/>
    <cellStyle name="Percent 12 5 2" xfId="7246"/>
    <cellStyle name="Percent 120" xfId="11372"/>
    <cellStyle name="Percent 121" xfId="11373"/>
    <cellStyle name="Percent 122" xfId="11374"/>
    <cellStyle name="Percent 123" xfId="11375"/>
    <cellStyle name="Percent 124" xfId="11376"/>
    <cellStyle name="Percent 13" xfId="214"/>
    <cellStyle name="Percent 13 2" xfId="7247"/>
    <cellStyle name="Percent 13 2 2" xfId="7248"/>
    <cellStyle name="Percent 13 2 3" xfId="7249"/>
    <cellStyle name="Percent 13 3" xfId="7250"/>
    <cellStyle name="Percent 13 3 2" xfId="7251"/>
    <cellStyle name="Percent 13 4" xfId="7252"/>
    <cellStyle name="Percent 13 5" xfId="7253"/>
    <cellStyle name="Percent 13 6" xfId="11377"/>
    <cellStyle name="Percent 14" xfId="7254"/>
    <cellStyle name="Percent 14 2" xfId="7255"/>
    <cellStyle name="Percent 14 2 2" xfId="7256"/>
    <cellStyle name="Percent 14 3" xfId="7257"/>
    <cellStyle name="Percent 14 4" xfId="7258"/>
    <cellStyle name="Percent 14 4 2" xfId="7259"/>
    <cellStyle name="Percent 14 5" xfId="7260"/>
    <cellStyle name="Percent 15" xfId="7261"/>
    <cellStyle name="Percent 15 2" xfId="7262"/>
    <cellStyle name="Percent 15 2 2" xfId="7263"/>
    <cellStyle name="Percent 15 2 3" xfId="7264"/>
    <cellStyle name="Percent 15 2 4" xfId="7265"/>
    <cellStyle name="Percent 15 3" xfId="7266"/>
    <cellStyle name="Percent 15 3 2" xfId="7267"/>
    <cellStyle name="Percent 15 4" xfId="7268"/>
    <cellStyle name="Percent 15 4 2" xfId="7269"/>
    <cellStyle name="Percent 15 5" xfId="7270"/>
    <cellStyle name="Percent 15 6" xfId="7271"/>
    <cellStyle name="Percent 16" xfId="7272"/>
    <cellStyle name="Percent 16 2" xfId="7273"/>
    <cellStyle name="Percent 16 2 2" xfId="7274"/>
    <cellStyle name="Percent 16 3" xfId="7275"/>
    <cellStyle name="Percent 16 3 2" xfId="7276"/>
    <cellStyle name="Percent 16 4" xfId="7277"/>
    <cellStyle name="Percent 16 4 2" xfId="7278"/>
    <cellStyle name="Percent 17" xfId="7279"/>
    <cellStyle name="Percent 17 2" xfId="7280"/>
    <cellStyle name="Percent 17 2 2" xfId="7281"/>
    <cellStyle name="Percent 17 2 3" xfId="11378"/>
    <cellStyle name="Percent 17 3" xfId="7282"/>
    <cellStyle name="Percent 17 3 2" xfId="7283"/>
    <cellStyle name="Percent 17 4" xfId="7284"/>
    <cellStyle name="Percent 17 4 2" xfId="7285"/>
    <cellStyle name="Percent 18" xfId="7286"/>
    <cellStyle name="Percent 18 2" xfId="7287"/>
    <cellStyle name="Percent 18 2 2" xfId="7288"/>
    <cellStyle name="Percent 18 3" xfId="7289"/>
    <cellStyle name="Percent 18 3 2" xfId="7290"/>
    <cellStyle name="Percent 18 4" xfId="7291"/>
    <cellStyle name="Percent 18 4 2" xfId="7292"/>
    <cellStyle name="Percent 18 5" xfId="11379"/>
    <cellStyle name="Percent 19" xfId="7293"/>
    <cellStyle name="Percent 19 2" xfId="7294"/>
    <cellStyle name="Percent 19 2 2" xfId="7295"/>
    <cellStyle name="Percent 19 3" xfId="7296"/>
    <cellStyle name="Percent 19 3 2" xfId="7297"/>
    <cellStyle name="Percent 19 4" xfId="7298"/>
    <cellStyle name="Percent 19 4 2" xfId="7299"/>
    <cellStyle name="Percent 2" xfId="215"/>
    <cellStyle name="Percent 2 2" xfId="1319"/>
    <cellStyle name="Percent 2 2 2" xfId="7300"/>
    <cellStyle name="Percent 2 2 2 2" xfId="7301"/>
    <cellStyle name="Percent 2 2 2 2 2" xfId="11380"/>
    <cellStyle name="Percent 2 2 3" xfId="7302"/>
    <cellStyle name="Percent 2 2 3 2" xfId="11381"/>
    <cellStyle name="Percent 2 2 3 2 2" xfId="11382"/>
    <cellStyle name="Percent 2 2 4" xfId="11383"/>
    <cellStyle name="Percent 2 2 4 2" xfId="11384"/>
    <cellStyle name="Percent 2 3" xfId="7303"/>
    <cellStyle name="Percent 2 3 2" xfId="7304"/>
    <cellStyle name="Percent 2 3 2 2" xfId="11385"/>
    <cellStyle name="Percent 2 3 3" xfId="11386"/>
    <cellStyle name="Percent 2 3 4" xfId="11387"/>
    <cellStyle name="Percent 2 4" xfId="7305"/>
    <cellStyle name="Percent 2 4 2" xfId="7306"/>
    <cellStyle name="Percent 2 5" xfId="7307"/>
    <cellStyle name="Percent 2 6" xfId="11388"/>
    <cellStyle name="Percent 20" xfId="7308"/>
    <cellStyle name="Percent 20 2" xfId="7309"/>
    <cellStyle name="Percent 20 2 2" xfId="7310"/>
    <cellStyle name="Percent 20 2 3" xfId="7311"/>
    <cellStyle name="Percent 20 2 4" xfId="7312"/>
    <cellStyle name="Percent 20 3" xfId="7313"/>
    <cellStyle name="Percent 20 4" xfId="7314"/>
    <cellStyle name="Percent 20 5" xfId="7315"/>
    <cellStyle name="Percent 21" xfId="7316"/>
    <cellStyle name="Percent 21 2" xfId="7317"/>
    <cellStyle name="Percent 21 3" xfId="7318"/>
    <cellStyle name="Percent 22" xfId="7319"/>
    <cellStyle name="Percent 22 2" xfId="7320"/>
    <cellStyle name="Percent 22 3" xfId="7321"/>
    <cellStyle name="Percent 22 3 2" xfId="7322"/>
    <cellStyle name="Percent 22 4" xfId="7323"/>
    <cellStyle name="Percent 23" xfId="7324"/>
    <cellStyle name="Percent 23 2" xfId="7325"/>
    <cellStyle name="Percent 23 3" xfId="7326"/>
    <cellStyle name="Percent 23 3 2" xfId="7327"/>
    <cellStyle name="Percent 23 4" xfId="7328"/>
    <cellStyle name="Percent 24" xfId="7329"/>
    <cellStyle name="Percent 24 2" xfId="7330"/>
    <cellStyle name="Percent 24 2 2" xfId="7331"/>
    <cellStyle name="Percent 24 3" xfId="7332"/>
    <cellStyle name="Percent 24 3 2" xfId="7333"/>
    <cellStyle name="Percent 24 4" xfId="7334"/>
    <cellStyle name="Percent 24 4 2" xfId="7335"/>
    <cellStyle name="Percent 24 5" xfId="7336"/>
    <cellStyle name="Percent 25" xfId="7337"/>
    <cellStyle name="Percent 25 2" xfId="7338"/>
    <cellStyle name="Percent 25 2 2" xfId="7339"/>
    <cellStyle name="Percent 25 3" xfId="7340"/>
    <cellStyle name="Percent 26" xfId="7341"/>
    <cellStyle name="Percent 26 2" xfId="7342"/>
    <cellStyle name="Percent 27" xfId="7343"/>
    <cellStyle name="Percent 27 2" xfId="7344"/>
    <cellStyle name="Percent 28" xfId="7345"/>
    <cellStyle name="Percent 28 2" xfId="7346"/>
    <cellStyle name="Percent 29" xfId="7347"/>
    <cellStyle name="Percent 29 2" xfId="7348"/>
    <cellStyle name="Percent 3" xfId="216"/>
    <cellStyle name="Percent 3 2" xfId="217"/>
    <cellStyle name="Percent 3 2 2" xfId="7349"/>
    <cellStyle name="Percent 3 2 2 2" xfId="7350"/>
    <cellStyle name="Percent 3 2 3" xfId="7351"/>
    <cellStyle name="Percent 3 3" xfId="7352"/>
    <cellStyle name="Percent 3 3 2" xfId="7353"/>
    <cellStyle name="Percent 3 3 2 2" xfId="11389"/>
    <cellStyle name="Percent 3 4" xfId="7354"/>
    <cellStyle name="Percent 3 5" xfId="11390"/>
    <cellStyle name="Percent 3 5 2" xfId="11391"/>
    <cellStyle name="Percent 3 5 3" xfId="11392"/>
    <cellStyle name="Percent 3 6" xfId="11393"/>
    <cellStyle name="Percent 3 6 2" xfId="11394"/>
    <cellStyle name="Percent 3 7" xfId="11395"/>
    <cellStyle name="Percent 30" xfId="7355"/>
    <cellStyle name="Percent 30 2" xfId="7356"/>
    <cellStyle name="Percent 31" xfId="7357"/>
    <cellStyle name="Percent 31 2" xfId="7358"/>
    <cellStyle name="Percent 32" xfId="7359"/>
    <cellStyle name="Percent 32 2" xfId="7360"/>
    <cellStyle name="Percent 33" xfId="7361"/>
    <cellStyle name="Percent 33 2" xfId="7362"/>
    <cellStyle name="Percent 34" xfId="7363"/>
    <cellStyle name="Percent 34 2" xfId="7364"/>
    <cellStyle name="Percent 35" xfId="7365"/>
    <cellStyle name="Percent 35 2" xfId="7366"/>
    <cellStyle name="Percent 36" xfId="7367"/>
    <cellStyle name="Percent 36 2" xfId="7368"/>
    <cellStyle name="Percent 37" xfId="7369"/>
    <cellStyle name="Percent 37 2" xfId="7370"/>
    <cellStyle name="Percent 38" xfId="7371"/>
    <cellStyle name="Percent 38 2" xfId="7372"/>
    <cellStyle name="Percent 39" xfId="7373"/>
    <cellStyle name="Percent 39 2" xfId="7374"/>
    <cellStyle name="Percent 4" xfId="218"/>
    <cellStyle name="Percent 4 2" xfId="1320"/>
    <cellStyle name="Percent 4 2 2" xfId="7375"/>
    <cellStyle name="Percent 4 2 3" xfId="7376"/>
    <cellStyle name="Percent 4 2 3 2" xfId="7377"/>
    <cellStyle name="Percent 4 2 4" xfId="7378"/>
    <cellStyle name="Percent 4 2 5" xfId="11396"/>
    <cellStyle name="Percent 4 3" xfId="7379"/>
    <cellStyle name="Percent 4 3 2" xfId="7380"/>
    <cellStyle name="Percent 4 4" xfId="7381"/>
    <cellStyle name="Percent 4 4 2" xfId="11397"/>
    <cellStyle name="Percent 4 5" xfId="11398"/>
    <cellStyle name="Percent 40" xfId="7382"/>
    <cellStyle name="Percent 40 2" xfId="7383"/>
    <cellStyle name="Percent 41" xfId="7384"/>
    <cellStyle name="Percent 41 2" xfId="7385"/>
    <cellStyle name="Percent 42" xfId="7386"/>
    <cellStyle name="Percent 42 2" xfId="7387"/>
    <cellStyle name="Percent 43" xfId="7388"/>
    <cellStyle name="Percent 43 2" xfId="7389"/>
    <cellStyle name="Percent 44" xfId="7390"/>
    <cellStyle name="Percent 44 2" xfId="7391"/>
    <cellStyle name="Percent 45" xfId="7392"/>
    <cellStyle name="Percent 45 2" xfId="7393"/>
    <cellStyle name="Percent 46" xfId="7394"/>
    <cellStyle name="Percent 47" xfId="7395"/>
    <cellStyle name="Percent 48" xfId="7396"/>
    <cellStyle name="Percent 49" xfId="7397"/>
    <cellStyle name="Percent 5" xfId="219"/>
    <cellStyle name="Percent 5 2" xfId="7398"/>
    <cellStyle name="Percent 5 2 2" xfId="7399"/>
    <cellStyle name="Percent 5 3" xfId="7400"/>
    <cellStyle name="Percent 5 3 2" xfId="11399"/>
    <cellStyle name="Percent 5 4" xfId="11400"/>
    <cellStyle name="Percent 50" xfId="7401"/>
    <cellStyle name="Percent 51" xfId="7402"/>
    <cellStyle name="Percent 52" xfId="7403"/>
    <cellStyle name="Percent 53" xfId="7404"/>
    <cellStyle name="Percent 54" xfId="7405"/>
    <cellStyle name="Percent 55" xfId="7406"/>
    <cellStyle name="Percent 56" xfId="7407"/>
    <cellStyle name="Percent 57" xfId="7408"/>
    <cellStyle name="Percent 58" xfId="7409"/>
    <cellStyle name="Percent 59" xfId="7410"/>
    <cellStyle name="Percent 6" xfId="220"/>
    <cellStyle name="Percent 6 2" xfId="1321"/>
    <cellStyle name="Percent 6 2 2" xfId="7411"/>
    <cellStyle name="Percent 6 2 2 2" xfId="7412"/>
    <cellStyle name="Percent 6 2 3" xfId="7413"/>
    <cellStyle name="Percent 6 3" xfId="7414"/>
    <cellStyle name="Percent 6 3 2" xfId="7415"/>
    <cellStyle name="Percent 6 4" xfId="7416"/>
    <cellStyle name="Percent 6 5" xfId="11401"/>
    <cellStyle name="Percent 60" xfId="7417"/>
    <cellStyle name="Percent 61" xfId="7418"/>
    <cellStyle name="Percent 62" xfId="7419"/>
    <cellStyle name="Percent 63" xfId="7420"/>
    <cellStyle name="Percent 64" xfId="7421"/>
    <cellStyle name="Percent 65" xfId="7422"/>
    <cellStyle name="Percent 66" xfId="7423"/>
    <cellStyle name="Percent 67" xfId="7424"/>
    <cellStyle name="Percent 68" xfId="7425"/>
    <cellStyle name="Percent 69" xfId="7426"/>
    <cellStyle name="Percent 7" xfId="221"/>
    <cellStyle name="Percent 7 2" xfId="7427"/>
    <cellStyle name="Percent 7 2 2" xfId="11402"/>
    <cellStyle name="Percent 7 2 3" xfId="11403"/>
    <cellStyle name="Percent 7 3" xfId="7428"/>
    <cellStyle name="Percent 7 3 2" xfId="7429"/>
    <cellStyle name="Percent 7 3 3" xfId="7430"/>
    <cellStyle name="Percent 7 3 4" xfId="7431"/>
    <cellStyle name="Percent 7 4" xfId="7432"/>
    <cellStyle name="Percent 7 4 2" xfId="7433"/>
    <cellStyle name="Percent 7 5" xfId="7434"/>
    <cellStyle name="Percent 7 5 2" xfId="7435"/>
    <cellStyle name="Percent 7 6" xfId="7436"/>
    <cellStyle name="Percent 7 7" xfId="7437"/>
    <cellStyle name="Percent 7 8" xfId="7438"/>
    <cellStyle name="Percent 7 9" xfId="11404"/>
    <cellStyle name="Percent 70" xfId="7439"/>
    <cellStyle name="Percent 71" xfId="7440"/>
    <cellStyle name="Percent 72" xfId="7441"/>
    <cellStyle name="Percent 73" xfId="7442"/>
    <cellStyle name="Percent 74" xfId="7443"/>
    <cellStyle name="Percent 75" xfId="7444"/>
    <cellStyle name="Percent 76" xfId="7445"/>
    <cellStyle name="Percent 77" xfId="7446"/>
    <cellStyle name="Percent 78" xfId="7447"/>
    <cellStyle name="Percent 79" xfId="7448"/>
    <cellStyle name="Percent 8" xfId="222"/>
    <cellStyle name="Percent 8 2" xfId="301"/>
    <cellStyle name="Percent 8 2 2" xfId="11405"/>
    <cellStyle name="Percent 8 3" xfId="7449"/>
    <cellStyle name="Percent 8 3 2" xfId="11406"/>
    <cellStyle name="Percent 8 4" xfId="11407"/>
    <cellStyle name="Percent 80" xfId="7450"/>
    <cellStyle name="Percent 81" xfId="7451"/>
    <cellStyle name="Percent 82" xfId="7452"/>
    <cellStyle name="Percent 83" xfId="11408"/>
    <cellStyle name="Percent 84" xfId="11409"/>
    <cellStyle name="Percent 85" xfId="11410"/>
    <cellStyle name="Percent 86" xfId="11411"/>
    <cellStyle name="Percent 87" xfId="11412"/>
    <cellStyle name="Percent 88" xfId="11413"/>
    <cellStyle name="Percent 89" xfId="11414"/>
    <cellStyle name="Percent 9" xfId="223"/>
    <cellStyle name="Percent 9 2" xfId="7453"/>
    <cellStyle name="Percent 9 2 2" xfId="7454"/>
    <cellStyle name="Percent 9 2 3" xfId="11415"/>
    <cellStyle name="Percent 9 3" xfId="7455"/>
    <cellStyle name="Percent 9 4" xfId="11416"/>
    <cellStyle name="Percent 90" xfId="11417"/>
    <cellStyle name="Percent 91" xfId="11418"/>
    <cellStyle name="Percent 92" xfId="11419"/>
    <cellStyle name="Percent 93" xfId="11420"/>
    <cellStyle name="Percent 94" xfId="11421"/>
    <cellStyle name="Percent 95" xfId="11422"/>
    <cellStyle name="Percent 96" xfId="11423"/>
    <cellStyle name="Percent 97" xfId="11424"/>
    <cellStyle name="Percent 98" xfId="11425"/>
    <cellStyle name="Percent 99" xfId="11426"/>
    <cellStyle name="Processing" xfId="224"/>
    <cellStyle name="Processing 2" xfId="7456"/>
    <cellStyle name="Processing 2 2" xfId="7457"/>
    <cellStyle name="Processing 2 3" xfId="11427"/>
    <cellStyle name="Processing 3" xfId="7458"/>
    <cellStyle name="Processing 4" xfId="11428"/>
    <cellStyle name="Processing 4 2" xfId="11429"/>
    <cellStyle name="Processing 5" xfId="11430"/>
    <cellStyle name="Processing_AURORA Total New" xfId="7459"/>
    <cellStyle name="PSChar" xfId="225"/>
    <cellStyle name="PSChar 2" xfId="7460"/>
    <cellStyle name="PSChar 2 2" xfId="7461"/>
    <cellStyle name="PSChar 3" xfId="7462"/>
    <cellStyle name="PSChar 4" xfId="11431"/>
    <cellStyle name="PSDate" xfId="226"/>
    <cellStyle name="PSDate 2" xfId="7463"/>
    <cellStyle name="PSDate 2 2" xfId="7464"/>
    <cellStyle name="PSDate 3" xfId="7465"/>
    <cellStyle name="PSDate 4" xfId="11432"/>
    <cellStyle name="PSDec" xfId="227"/>
    <cellStyle name="PSDec 2" xfId="7466"/>
    <cellStyle name="PSDec 2 2" xfId="7467"/>
    <cellStyle name="PSDec 3" xfId="7468"/>
    <cellStyle name="PSDec 4" xfId="11433"/>
    <cellStyle name="PSHeading" xfId="228"/>
    <cellStyle name="PSHeading 2" xfId="7469"/>
    <cellStyle name="PSHeading 2 2" xfId="7470"/>
    <cellStyle name="PSHeading 3" xfId="7471"/>
    <cellStyle name="PSHeading 4" xfId="11434"/>
    <cellStyle name="PSInt" xfId="229"/>
    <cellStyle name="PSInt 2" xfId="7472"/>
    <cellStyle name="PSInt 2 2" xfId="7473"/>
    <cellStyle name="PSInt 3" xfId="7474"/>
    <cellStyle name="PSInt 4" xfId="11435"/>
    <cellStyle name="PSSpacer" xfId="230"/>
    <cellStyle name="PSSpacer 2" xfId="7475"/>
    <cellStyle name="PSSpacer 2 2" xfId="7476"/>
    <cellStyle name="PSSpacer 3" xfId="7477"/>
    <cellStyle name="PSSpacer 4" xfId="11436"/>
    <cellStyle name="purple - Style8" xfId="231"/>
    <cellStyle name="purple - Style8 2" xfId="7478"/>
    <cellStyle name="purple - Style8 2 2" xfId="11437"/>
    <cellStyle name="purple - Style8 3" xfId="11438"/>
    <cellStyle name="purple - Style8_ACCOUNTS" xfId="11439"/>
    <cellStyle name="RED" xfId="232"/>
    <cellStyle name="Red - Style7" xfId="233"/>
    <cellStyle name="Red - Style7 2" xfId="7479"/>
    <cellStyle name="Red - Style7 2 2" xfId="11440"/>
    <cellStyle name="Red - Style7 3" xfId="11441"/>
    <cellStyle name="Red - Style7_ACCOUNTS" xfId="11442"/>
    <cellStyle name="RED 10" xfId="11443"/>
    <cellStyle name="RED 11" xfId="11444"/>
    <cellStyle name="RED 12" xfId="11445"/>
    <cellStyle name="RED 13" xfId="11446"/>
    <cellStyle name="RED 14" xfId="11447"/>
    <cellStyle name="RED 15" xfId="11448"/>
    <cellStyle name="RED 16" xfId="11449"/>
    <cellStyle name="RED 17" xfId="11450"/>
    <cellStyle name="RED 18" xfId="11451"/>
    <cellStyle name="RED 19" xfId="11452"/>
    <cellStyle name="RED 2" xfId="7480"/>
    <cellStyle name="RED 2 2" xfId="7481"/>
    <cellStyle name="RED 20" xfId="11453"/>
    <cellStyle name="RED 21" xfId="11454"/>
    <cellStyle name="RED 22" xfId="11455"/>
    <cellStyle name="RED 23" xfId="11456"/>
    <cellStyle name="RED 24" xfId="11457"/>
    <cellStyle name="RED 3" xfId="11458"/>
    <cellStyle name="RED 3 2" xfId="11459"/>
    <cellStyle name="RED 4" xfId="11460"/>
    <cellStyle name="RED 4 2" xfId="11461"/>
    <cellStyle name="RED 5" xfId="11462"/>
    <cellStyle name="RED 5 2" xfId="11463"/>
    <cellStyle name="RED 6" xfId="11464"/>
    <cellStyle name="RED 6 2" xfId="11465"/>
    <cellStyle name="RED 7" xfId="11466"/>
    <cellStyle name="RED 8" xfId="11467"/>
    <cellStyle name="RED 9" xfId="11468"/>
    <cellStyle name="RED_04 07E Wild Horse Wind Expansion (C) (2)" xfId="1322"/>
    <cellStyle name="Report" xfId="234"/>
    <cellStyle name="Report - Style5" xfId="7482"/>
    <cellStyle name="Report - Style6" xfId="7483"/>
    <cellStyle name="Report - Style7" xfId="7484"/>
    <cellStyle name="Report - Style7 2" xfId="11469"/>
    <cellStyle name="Report - Style7 3" xfId="11470"/>
    <cellStyle name="Report - Style7 4" xfId="11471"/>
    <cellStyle name="Report - Style7 5" xfId="11472"/>
    <cellStyle name="Report - Style8" xfId="7485"/>
    <cellStyle name="Report - Style8 2" xfId="11473"/>
    <cellStyle name="Report - Style8 3" xfId="11474"/>
    <cellStyle name="Report - Style8 4" xfId="11475"/>
    <cellStyle name="Report - Style8 5" xfId="11476"/>
    <cellStyle name="Report 2" xfId="7486"/>
    <cellStyle name="Report 2 2" xfId="7487"/>
    <cellStyle name="Report 2 3" xfId="11477"/>
    <cellStyle name="Report 3" xfId="7488"/>
    <cellStyle name="Report 4" xfId="7489"/>
    <cellStyle name="Report 4 2" xfId="11478"/>
    <cellStyle name="Report 5" xfId="11479"/>
    <cellStyle name="Report 6" xfId="11480"/>
    <cellStyle name="Report Bar" xfId="235"/>
    <cellStyle name="Report Bar 2" xfId="7490"/>
    <cellStyle name="Report Bar 2 2" xfId="7491"/>
    <cellStyle name="Report Bar 2 2 2" xfId="11481"/>
    <cellStyle name="Report Bar 2 2 3" xfId="11482"/>
    <cellStyle name="Report Bar 2 2 4" xfId="11483"/>
    <cellStyle name="Report Bar 2 3" xfId="11484"/>
    <cellStyle name="Report Bar 2 4" xfId="11485"/>
    <cellStyle name="Report Bar 2 5" xfId="11486"/>
    <cellStyle name="Report Bar 3" xfId="7492"/>
    <cellStyle name="Report Bar 3 2" xfId="11487"/>
    <cellStyle name="Report Bar 3 3" xfId="11488"/>
    <cellStyle name="Report Bar 3 4" xfId="11489"/>
    <cellStyle name="Report Bar 4" xfId="7493"/>
    <cellStyle name="Report Bar 4 2" xfId="11490"/>
    <cellStyle name="Report Bar 4 3" xfId="11491"/>
    <cellStyle name="Report Bar 4 4" xfId="11492"/>
    <cellStyle name="Report Bar 4 5" xfId="11493"/>
    <cellStyle name="Report Bar 5" xfId="11494"/>
    <cellStyle name="Report Bar_AURORA Total New" xfId="7494"/>
    <cellStyle name="Report Heading" xfId="236"/>
    <cellStyle name="Report Heading 2" xfId="1323"/>
    <cellStyle name="Report Heading 2 2" xfId="11495"/>
    <cellStyle name="Report Heading 3" xfId="11496"/>
    <cellStyle name="Report Heading_Electric Rev Req Model (2009 GRC) Rebuttal" xfId="7495"/>
    <cellStyle name="Report Percent" xfId="237"/>
    <cellStyle name="Report Percent 2" xfId="1324"/>
    <cellStyle name="Report Percent 2 2" xfId="7496"/>
    <cellStyle name="Report Percent 2 2 2" xfId="7497"/>
    <cellStyle name="Report Percent 2 3" xfId="7498"/>
    <cellStyle name="Report Percent 3" xfId="7499"/>
    <cellStyle name="Report Percent 3 2" xfId="7500"/>
    <cellStyle name="Report Percent 3 2 2" xfId="7501"/>
    <cellStyle name="Report Percent 3 3" xfId="7502"/>
    <cellStyle name="Report Percent 3 3 2" xfId="7503"/>
    <cellStyle name="Report Percent 3 4" xfId="7504"/>
    <cellStyle name="Report Percent 3 4 2" xfId="7505"/>
    <cellStyle name="Report Percent 4" xfId="7506"/>
    <cellStyle name="Report Percent 4 2" xfId="7507"/>
    <cellStyle name="Report Percent 5" xfId="7508"/>
    <cellStyle name="Report Percent 6" xfId="11497"/>
    <cellStyle name="Report Percent 6 2" xfId="11498"/>
    <cellStyle name="Report Percent 7" xfId="11499"/>
    <cellStyle name="Report Percent 7 2" xfId="11500"/>
    <cellStyle name="Report Percent 8" xfId="11501"/>
    <cellStyle name="Report Percent_ACCOUNTS" xfId="11502"/>
    <cellStyle name="Report Unit Cost" xfId="238"/>
    <cellStyle name="Report Unit Cost 2" xfId="1325"/>
    <cellStyle name="Report Unit Cost 2 2" xfId="7509"/>
    <cellStyle name="Report Unit Cost 2 2 2" xfId="7510"/>
    <cellStyle name="Report Unit Cost 2 3" xfId="7511"/>
    <cellStyle name="Report Unit Cost 3" xfId="7512"/>
    <cellStyle name="Report Unit Cost 3 2" xfId="7513"/>
    <cellStyle name="Report Unit Cost 3 2 2" xfId="7514"/>
    <cellStyle name="Report Unit Cost 3 3" xfId="7515"/>
    <cellStyle name="Report Unit Cost 3 3 2" xfId="7516"/>
    <cellStyle name="Report Unit Cost 3 4" xfId="7517"/>
    <cellStyle name="Report Unit Cost 3 4 2" xfId="7518"/>
    <cellStyle name="Report Unit Cost 4" xfId="7519"/>
    <cellStyle name="Report Unit Cost 4 2" xfId="7520"/>
    <cellStyle name="Report Unit Cost 5" xfId="7521"/>
    <cellStyle name="Report Unit Cost 5 2" xfId="11503"/>
    <cellStyle name="Report Unit Cost 6" xfId="11504"/>
    <cellStyle name="Report Unit Cost 7" xfId="11505"/>
    <cellStyle name="Report Unit Cost 7 2" xfId="11506"/>
    <cellStyle name="Report Unit Cost 8" xfId="11507"/>
    <cellStyle name="Report Unit Cost 8 2" xfId="11508"/>
    <cellStyle name="Report Unit Cost 9" xfId="11509"/>
    <cellStyle name="Report Unit Cost_ACCOUNTS" xfId="11510"/>
    <cellStyle name="Report_Adj Bench DR 3 for Initial Briefs (Electric)" xfId="1326"/>
    <cellStyle name="Reports" xfId="239"/>
    <cellStyle name="Reports 2" xfId="7522"/>
    <cellStyle name="Reports 2 2" xfId="11511"/>
    <cellStyle name="Reports 3" xfId="11512"/>
    <cellStyle name="Reports Total" xfId="240"/>
    <cellStyle name="Reports Total 2" xfId="7523"/>
    <cellStyle name="Reports Total 2 2" xfId="7524"/>
    <cellStyle name="Reports Total 2 2 2" xfId="11513"/>
    <cellStyle name="Reports Total 2 2 3" xfId="11514"/>
    <cellStyle name="Reports Total 2 2 4" xfId="11515"/>
    <cellStyle name="Reports Total 2 2 5" xfId="11516"/>
    <cellStyle name="Reports Total 2 3" xfId="11517"/>
    <cellStyle name="Reports Total 2 4" xfId="11518"/>
    <cellStyle name="Reports Total 2 5" xfId="11519"/>
    <cellStyle name="Reports Total 2 6" xfId="11520"/>
    <cellStyle name="Reports Total 3" xfId="7525"/>
    <cellStyle name="Reports Total 3 2" xfId="11521"/>
    <cellStyle name="Reports Total 3 3" xfId="11522"/>
    <cellStyle name="Reports Total 3 4" xfId="11523"/>
    <cellStyle name="Reports Total 3 5" xfId="11524"/>
    <cellStyle name="Reports Total 4" xfId="7526"/>
    <cellStyle name="Reports Total 4 2" xfId="11525"/>
    <cellStyle name="Reports Total 4 3" xfId="11526"/>
    <cellStyle name="Reports Total 4 4" xfId="11527"/>
    <cellStyle name="Reports Total 4 5" xfId="11528"/>
    <cellStyle name="Reports Total 5" xfId="11529"/>
    <cellStyle name="Reports Total_AURORA Total New" xfId="7527"/>
    <cellStyle name="Reports Unit Cost Total" xfId="241"/>
    <cellStyle name="Reports Unit Cost Total 2" xfId="7528"/>
    <cellStyle name="Reports Unit Cost Total 2 2" xfId="11530"/>
    <cellStyle name="Reports Unit Cost Total 2 3" xfId="11531"/>
    <cellStyle name="Reports Unit Cost Total 2 4" xfId="11532"/>
    <cellStyle name="Reports Unit Cost Total 2 5" xfId="11533"/>
    <cellStyle name="Reports Unit Cost Total 3" xfId="11534"/>
    <cellStyle name="Reports Unit Cost Total 3 2" xfId="11535"/>
    <cellStyle name="Reports Unit Cost Total 4" xfId="11536"/>
    <cellStyle name="Reports_14.21G &amp; 16.28E Incentive Pay" xfId="11537"/>
    <cellStyle name="RevList" xfId="242"/>
    <cellStyle name="RevList 2" xfId="11538"/>
    <cellStyle name="RevList 2 2" xfId="11539"/>
    <cellStyle name="RevList 3" xfId="11540"/>
    <cellStyle name="round100" xfId="243"/>
    <cellStyle name="round100 2" xfId="1327"/>
    <cellStyle name="round100 2 2" xfId="7529"/>
    <cellStyle name="round100 2 2 2" xfId="7530"/>
    <cellStyle name="round100 2 3" xfId="7531"/>
    <cellStyle name="round100 3" xfId="7532"/>
    <cellStyle name="round100 3 2" xfId="7533"/>
    <cellStyle name="round100 3 2 2" xfId="7534"/>
    <cellStyle name="round100 3 3" xfId="7535"/>
    <cellStyle name="round100 3 3 2" xfId="7536"/>
    <cellStyle name="round100 3 4" xfId="7537"/>
    <cellStyle name="round100 3 4 2" xfId="7538"/>
    <cellStyle name="round100 4" xfId="7539"/>
    <cellStyle name="round100 4 2" xfId="7540"/>
    <cellStyle name="round100 5" xfId="7541"/>
    <cellStyle name="round100 6" xfId="11541"/>
    <cellStyle name="round100 6 2" xfId="11542"/>
    <cellStyle name="round100 7" xfId="11543"/>
    <cellStyle name="round100 7 2" xfId="11544"/>
    <cellStyle name="round100 8" xfId="11545"/>
    <cellStyle name="SAPBEXaggData" xfId="244"/>
    <cellStyle name="SAPBEXaggData 2" xfId="7542"/>
    <cellStyle name="SAPBEXaggData 2 2" xfId="11546"/>
    <cellStyle name="SAPBEXaggData 2 3" xfId="11547"/>
    <cellStyle name="SAPBEXaggData 2 4" xfId="11548"/>
    <cellStyle name="SAPBEXaggData 2 5" xfId="11549"/>
    <cellStyle name="SAPBEXaggData 3" xfId="11550"/>
    <cellStyle name="SAPBEXaggDataEmph" xfId="245"/>
    <cellStyle name="SAPBEXaggDataEmph 2" xfId="7543"/>
    <cellStyle name="SAPBEXaggDataEmph 2 2" xfId="11551"/>
    <cellStyle name="SAPBEXaggDataEmph 2 3" xfId="11552"/>
    <cellStyle name="SAPBEXaggDataEmph 2 4" xfId="11553"/>
    <cellStyle name="SAPBEXaggDataEmph 2 5" xfId="11554"/>
    <cellStyle name="SAPBEXaggDataEmph 3" xfId="11555"/>
    <cellStyle name="SAPBEXaggItem" xfId="246"/>
    <cellStyle name="SAPBEXaggItem 2" xfId="7544"/>
    <cellStyle name="SAPBEXaggItem 2 2" xfId="11556"/>
    <cellStyle name="SAPBEXaggItem 2 3" xfId="11557"/>
    <cellStyle name="SAPBEXaggItem 2 4" xfId="11558"/>
    <cellStyle name="SAPBEXaggItem 2 5" xfId="11559"/>
    <cellStyle name="SAPBEXaggItem 3" xfId="11560"/>
    <cellStyle name="SAPBEXaggItemX" xfId="247"/>
    <cellStyle name="SAPBEXaggItemX 2" xfId="7545"/>
    <cellStyle name="SAPBEXaggItemX 2 2" xfId="11561"/>
    <cellStyle name="SAPBEXaggItemX 2 3" xfId="11562"/>
    <cellStyle name="SAPBEXaggItemX 2 4" xfId="11563"/>
    <cellStyle name="SAPBEXaggItemX 2 5" xfId="11564"/>
    <cellStyle name="SAPBEXaggItemX 3" xfId="11565"/>
    <cellStyle name="SAPBEXchaText" xfId="248"/>
    <cellStyle name="SAPBEXchaText 2" xfId="249"/>
    <cellStyle name="SAPBEXchaText 2 2" xfId="7546"/>
    <cellStyle name="SAPBEXchaText 2 2 2" xfId="7547"/>
    <cellStyle name="SAPBEXchaText 2 2 2 2" xfId="11566"/>
    <cellStyle name="SAPBEXchaText 2 2 2 3" xfId="11567"/>
    <cellStyle name="SAPBEXchaText 2 2 2 4" xfId="11568"/>
    <cellStyle name="SAPBEXchaText 2 2 2 5" xfId="11569"/>
    <cellStyle name="SAPBEXchaText 2 2 3" xfId="11570"/>
    <cellStyle name="SAPBEXchaText 2 2 4" xfId="11571"/>
    <cellStyle name="SAPBEXchaText 2 2 5" xfId="11572"/>
    <cellStyle name="SAPBEXchaText 2 2 6" xfId="11573"/>
    <cellStyle name="SAPBEXchaText 2 3" xfId="7548"/>
    <cellStyle name="SAPBEXchaText 2 3 2" xfId="11574"/>
    <cellStyle name="SAPBEXchaText 2 3 3" xfId="11575"/>
    <cellStyle name="SAPBEXchaText 2 3 4" xfId="11576"/>
    <cellStyle name="SAPBEXchaText 2 3 5" xfId="11577"/>
    <cellStyle name="SAPBEXchaText 2 4" xfId="11578"/>
    <cellStyle name="SAPBEXchaText 2 5" xfId="11579"/>
    <cellStyle name="SAPBEXchaText 2 6" xfId="11580"/>
    <cellStyle name="SAPBEXchaText 2 7" xfId="11581"/>
    <cellStyle name="SAPBEXchaText 3" xfId="7549"/>
    <cellStyle name="SAPBEXchaText 3 2" xfId="7550"/>
    <cellStyle name="SAPBEXchaText 3 2 2" xfId="7551"/>
    <cellStyle name="SAPBEXchaText 3 2 2 2" xfId="11582"/>
    <cellStyle name="SAPBEXchaText 3 2 2 3" xfId="11583"/>
    <cellStyle name="SAPBEXchaText 3 2 2 4" xfId="11584"/>
    <cellStyle name="SAPBEXchaText 3 2 2 5" xfId="11585"/>
    <cellStyle name="SAPBEXchaText 3 2 3" xfId="11586"/>
    <cellStyle name="SAPBEXchaText 3 2 4" xfId="11587"/>
    <cellStyle name="SAPBEXchaText 3 2 5" xfId="11588"/>
    <cellStyle name="SAPBEXchaText 3 2 6" xfId="11589"/>
    <cellStyle name="SAPBEXchaText 3 3" xfId="7552"/>
    <cellStyle name="SAPBEXchaText 3 3 2" xfId="7553"/>
    <cellStyle name="SAPBEXchaText 3 3 2 2" xfId="11590"/>
    <cellStyle name="SAPBEXchaText 3 3 2 3" xfId="11591"/>
    <cellStyle name="SAPBEXchaText 3 3 2 4" xfId="11592"/>
    <cellStyle name="SAPBEXchaText 3 3 2 5" xfId="11593"/>
    <cellStyle name="SAPBEXchaText 3 3 3" xfId="11594"/>
    <cellStyle name="SAPBEXchaText 3 3 4" xfId="11595"/>
    <cellStyle name="SAPBEXchaText 3 3 5" xfId="11596"/>
    <cellStyle name="SAPBEXchaText 3 3 6" xfId="11597"/>
    <cellStyle name="SAPBEXchaText 3 4" xfId="7554"/>
    <cellStyle name="SAPBEXchaText 3 4 2" xfId="7555"/>
    <cellStyle name="SAPBEXchaText 3 4 2 2" xfId="11598"/>
    <cellStyle name="SAPBEXchaText 3 4 2 3" xfId="11599"/>
    <cellStyle name="SAPBEXchaText 3 4 2 4" xfId="11600"/>
    <cellStyle name="SAPBEXchaText 3 4 2 5" xfId="11601"/>
    <cellStyle name="SAPBEXchaText 3 4 3" xfId="11602"/>
    <cellStyle name="SAPBEXchaText 3 4 4" xfId="11603"/>
    <cellStyle name="SAPBEXchaText 3 4 5" xfId="11604"/>
    <cellStyle name="SAPBEXchaText 3 4 6" xfId="11605"/>
    <cellStyle name="SAPBEXchaText 3 5" xfId="11606"/>
    <cellStyle name="SAPBEXchaText 3 6" xfId="11607"/>
    <cellStyle name="SAPBEXchaText 3 7" xfId="11608"/>
    <cellStyle name="SAPBEXchaText 3 8" xfId="11609"/>
    <cellStyle name="SAPBEXchaText 4" xfId="7556"/>
    <cellStyle name="SAPBEXchaText 4 2" xfId="7557"/>
    <cellStyle name="SAPBEXchaText 4 2 2" xfId="11610"/>
    <cellStyle name="SAPBEXchaText 4 2 3" xfId="11611"/>
    <cellStyle name="SAPBEXchaText 4 2 4" xfId="11612"/>
    <cellStyle name="SAPBEXchaText 4 2 5" xfId="11613"/>
    <cellStyle name="SAPBEXchaText 4 3" xfId="11614"/>
    <cellStyle name="SAPBEXchaText 4 4" xfId="11615"/>
    <cellStyle name="SAPBEXchaText 4 5" xfId="11616"/>
    <cellStyle name="SAPBEXchaText 4 6" xfId="11617"/>
    <cellStyle name="SAPBEXchaText 5" xfId="7558"/>
    <cellStyle name="SAPBEXchaText 5 2" xfId="11618"/>
    <cellStyle name="SAPBEXchaText 5 3" xfId="11619"/>
    <cellStyle name="SAPBEXchaText 5 4" xfId="11620"/>
    <cellStyle name="SAPBEXchaText 5 5" xfId="11621"/>
    <cellStyle name="SAPBEXchaText 6" xfId="11622"/>
    <cellStyle name="SAPBEXchaText 7" xfId="11623"/>
    <cellStyle name="SAPBEXchaText 8" xfId="11624"/>
    <cellStyle name="SAPBEXchaText 9" xfId="11625"/>
    <cellStyle name="SAPBEXexcBad7" xfId="250"/>
    <cellStyle name="SAPBEXexcBad7 2" xfId="7559"/>
    <cellStyle name="SAPBEXexcBad7 2 2" xfId="11626"/>
    <cellStyle name="SAPBEXexcBad7 2 3" xfId="11627"/>
    <cellStyle name="SAPBEXexcBad7 2 4" xfId="11628"/>
    <cellStyle name="SAPBEXexcBad7 2 5" xfId="11629"/>
    <cellStyle name="SAPBEXexcBad7 3" xfId="11630"/>
    <cellStyle name="SAPBEXexcBad8" xfId="251"/>
    <cellStyle name="SAPBEXexcBad8 2" xfId="7560"/>
    <cellStyle name="SAPBEXexcBad8 2 2" xfId="11631"/>
    <cellStyle name="SAPBEXexcBad8 2 3" xfId="11632"/>
    <cellStyle name="SAPBEXexcBad8 2 4" xfId="11633"/>
    <cellStyle name="SAPBEXexcBad8 2 5" xfId="11634"/>
    <cellStyle name="SAPBEXexcBad8 3" xfId="11635"/>
    <cellStyle name="SAPBEXexcBad9" xfId="252"/>
    <cellStyle name="SAPBEXexcBad9 2" xfId="7561"/>
    <cellStyle name="SAPBEXexcBad9 2 2" xfId="11636"/>
    <cellStyle name="SAPBEXexcBad9 2 3" xfId="11637"/>
    <cellStyle name="SAPBEXexcBad9 2 4" xfId="11638"/>
    <cellStyle name="SAPBEXexcBad9 2 5" xfId="11639"/>
    <cellStyle name="SAPBEXexcBad9 3" xfId="11640"/>
    <cellStyle name="SAPBEXexcCritical4" xfId="253"/>
    <cellStyle name="SAPBEXexcCritical4 2" xfId="7562"/>
    <cellStyle name="SAPBEXexcCritical4 2 2" xfId="11641"/>
    <cellStyle name="SAPBEXexcCritical4 2 3" xfId="11642"/>
    <cellStyle name="SAPBEXexcCritical4 2 4" xfId="11643"/>
    <cellStyle name="SAPBEXexcCritical4 2 5" xfId="11644"/>
    <cellStyle name="SAPBEXexcCritical4 3" xfId="11645"/>
    <cellStyle name="SAPBEXexcCritical5" xfId="254"/>
    <cellStyle name="SAPBEXexcCritical5 2" xfId="7563"/>
    <cellStyle name="SAPBEXexcCritical5 2 2" xfId="11646"/>
    <cellStyle name="SAPBEXexcCritical5 2 3" xfId="11647"/>
    <cellStyle name="SAPBEXexcCritical5 2 4" xfId="11648"/>
    <cellStyle name="SAPBEXexcCritical5 2 5" xfId="11649"/>
    <cellStyle name="SAPBEXexcCritical5 3" xfId="11650"/>
    <cellStyle name="SAPBEXexcCritical6" xfId="255"/>
    <cellStyle name="SAPBEXexcCritical6 2" xfId="7564"/>
    <cellStyle name="SAPBEXexcCritical6 2 2" xfId="11651"/>
    <cellStyle name="SAPBEXexcCritical6 2 3" xfId="11652"/>
    <cellStyle name="SAPBEXexcCritical6 2 4" xfId="11653"/>
    <cellStyle name="SAPBEXexcCritical6 2 5" xfId="11654"/>
    <cellStyle name="SAPBEXexcCritical6 3" xfId="11655"/>
    <cellStyle name="SAPBEXexcGood1" xfId="256"/>
    <cellStyle name="SAPBEXexcGood1 2" xfId="7565"/>
    <cellStyle name="SAPBEXexcGood1 2 2" xfId="11656"/>
    <cellStyle name="SAPBEXexcGood1 2 3" xfId="11657"/>
    <cellStyle name="SAPBEXexcGood1 2 4" xfId="11658"/>
    <cellStyle name="SAPBEXexcGood1 2 5" xfId="11659"/>
    <cellStyle name="SAPBEXexcGood1 3" xfId="11660"/>
    <cellStyle name="SAPBEXexcGood2" xfId="257"/>
    <cellStyle name="SAPBEXexcGood2 2" xfId="7566"/>
    <cellStyle name="SAPBEXexcGood2 2 2" xfId="11661"/>
    <cellStyle name="SAPBEXexcGood2 2 3" xfId="11662"/>
    <cellStyle name="SAPBEXexcGood2 2 4" xfId="11663"/>
    <cellStyle name="SAPBEXexcGood2 2 5" xfId="11664"/>
    <cellStyle name="SAPBEXexcGood2 3" xfId="11665"/>
    <cellStyle name="SAPBEXexcGood3" xfId="258"/>
    <cellStyle name="SAPBEXexcGood3 2" xfId="7567"/>
    <cellStyle name="SAPBEXexcGood3 2 2" xfId="11666"/>
    <cellStyle name="SAPBEXexcGood3 2 3" xfId="11667"/>
    <cellStyle name="SAPBEXexcGood3 2 4" xfId="11668"/>
    <cellStyle name="SAPBEXexcGood3 2 5" xfId="11669"/>
    <cellStyle name="SAPBEXexcGood3 3" xfId="11670"/>
    <cellStyle name="SAPBEXfilterDrill" xfId="259"/>
    <cellStyle name="SAPBEXfilterDrill 2" xfId="7568"/>
    <cellStyle name="SAPBEXfilterDrill 2 2" xfId="11671"/>
    <cellStyle name="SAPBEXfilterDrill 2 3" xfId="11672"/>
    <cellStyle name="SAPBEXfilterDrill 2 4" xfId="11673"/>
    <cellStyle name="SAPBEXfilterDrill 2 5" xfId="11674"/>
    <cellStyle name="SAPBEXfilterDrill 3" xfId="11675"/>
    <cellStyle name="SAPBEXfilterDrill 4" xfId="11676"/>
    <cellStyle name="SAPBEXfilterItem" xfId="260"/>
    <cellStyle name="SAPBEXfilterItem 2" xfId="7569"/>
    <cellStyle name="SAPBEXfilterItem 2 2" xfId="11677"/>
    <cellStyle name="SAPBEXfilterItem 2 3" xfId="11678"/>
    <cellStyle name="SAPBEXfilterItem 2 4" xfId="11679"/>
    <cellStyle name="SAPBEXfilterItem 2 5" xfId="11680"/>
    <cellStyle name="SAPBEXfilterItem 3" xfId="11681"/>
    <cellStyle name="SAPBEXfilterText" xfId="261"/>
    <cellStyle name="SAPBEXfilterText 2" xfId="11682"/>
    <cellStyle name="SAPBEXfilterText 2 2" xfId="11683"/>
    <cellStyle name="SAPBEXfilterText 3" xfId="11684"/>
    <cellStyle name="SAPBEXformats" xfId="262"/>
    <cellStyle name="SAPBEXformats 2" xfId="7570"/>
    <cellStyle name="SAPBEXformats 2 2" xfId="7571"/>
    <cellStyle name="SAPBEXformats 2 2 2" xfId="11685"/>
    <cellStyle name="SAPBEXformats 2 2 3" xfId="11686"/>
    <cellStyle name="SAPBEXformats 2 2 4" xfId="11687"/>
    <cellStyle name="SAPBEXformats 2 2 5" xfId="11688"/>
    <cellStyle name="SAPBEXformats 2 3" xfId="11689"/>
    <cellStyle name="SAPBEXformats 2 4" xfId="11690"/>
    <cellStyle name="SAPBEXformats 2 5" xfId="11691"/>
    <cellStyle name="SAPBEXformats 2 6" xfId="11692"/>
    <cellStyle name="SAPBEXformats 3" xfId="7572"/>
    <cellStyle name="SAPBEXformats 3 2" xfId="11693"/>
    <cellStyle name="SAPBEXformats 3 3" xfId="11694"/>
    <cellStyle name="SAPBEXformats 3 4" xfId="11695"/>
    <cellStyle name="SAPBEXformats 3 5" xfId="11696"/>
    <cellStyle name="SAPBEXformats 4" xfId="11697"/>
    <cellStyle name="SAPBEXheaderItem" xfId="263"/>
    <cellStyle name="SAPBEXheaderItem 2" xfId="7573"/>
    <cellStyle name="SAPBEXheaderItem 2 2" xfId="11698"/>
    <cellStyle name="SAPBEXheaderItem 2 3" xfId="11699"/>
    <cellStyle name="SAPBEXheaderItem 2 4" xfId="11700"/>
    <cellStyle name="SAPBEXheaderItem 2 5" xfId="11701"/>
    <cellStyle name="SAPBEXheaderItem 3" xfId="11702"/>
    <cellStyle name="SAPBEXheaderItem 4" xfId="11703"/>
    <cellStyle name="SAPBEXheaderText" xfId="264"/>
    <cellStyle name="SAPBEXheaderText 2" xfId="7574"/>
    <cellStyle name="SAPBEXheaderText 2 2" xfId="11704"/>
    <cellStyle name="SAPBEXheaderText 2 3" xfId="11705"/>
    <cellStyle name="SAPBEXheaderText 2 4" xfId="11706"/>
    <cellStyle name="SAPBEXheaderText 2 5" xfId="11707"/>
    <cellStyle name="SAPBEXheaderText 3" xfId="11708"/>
    <cellStyle name="SAPBEXheaderText 4" xfId="11709"/>
    <cellStyle name="SAPBEXHLevel0" xfId="265"/>
    <cellStyle name="SAPBEXHLevel0 2" xfId="7575"/>
    <cellStyle name="SAPBEXHLevel0 2 2" xfId="7576"/>
    <cellStyle name="SAPBEXHLevel0 2 2 2" xfId="11710"/>
    <cellStyle name="SAPBEXHLevel0 2 2 3" xfId="11711"/>
    <cellStyle name="SAPBEXHLevel0 2 2 4" xfId="11712"/>
    <cellStyle name="SAPBEXHLevel0 2 2 5" xfId="11713"/>
    <cellStyle name="SAPBEXHLevel0 2 3" xfId="11714"/>
    <cellStyle name="SAPBEXHLevel0 2 4" xfId="11715"/>
    <cellStyle name="SAPBEXHLevel0 2 5" xfId="11716"/>
    <cellStyle name="SAPBEXHLevel0 2 6" xfId="11717"/>
    <cellStyle name="SAPBEXHLevel0 3" xfId="7577"/>
    <cellStyle name="SAPBEXHLevel0 3 2" xfId="11718"/>
    <cellStyle name="SAPBEXHLevel0 3 3" xfId="11719"/>
    <cellStyle name="SAPBEXHLevel0 3 4" xfId="11720"/>
    <cellStyle name="SAPBEXHLevel0 3 5" xfId="11721"/>
    <cellStyle name="SAPBEXHLevel0 4" xfId="11722"/>
    <cellStyle name="SAPBEXHLevel0X" xfId="266"/>
    <cellStyle name="SAPBEXHLevel0X 2" xfId="7578"/>
    <cellStyle name="SAPBEXHLevel0X 2 2" xfId="7579"/>
    <cellStyle name="SAPBEXHLevel0X 2 2 2" xfId="7580"/>
    <cellStyle name="SAPBEXHLevel0X 2 2 2 2" xfId="11723"/>
    <cellStyle name="SAPBEXHLevel0X 2 2 2 3" xfId="11724"/>
    <cellStyle name="SAPBEXHLevel0X 2 2 2 4" xfId="11725"/>
    <cellStyle name="SAPBEXHLevel0X 2 2 2 5" xfId="11726"/>
    <cellStyle name="SAPBEXHLevel0X 2 2 3" xfId="11727"/>
    <cellStyle name="SAPBEXHLevel0X 2 2 4" xfId="11728"/>
    <cellStyle name="SAPBEXHLevel0X 2 2 5" xfId="11729"/>
    <cellStyle name="SAPBEXHLevel0X 2 2 6" xfId="11730"/>
    <cellStyle name="SAPBEXHLevel0X 2 3" xfId="7581"/>
    <cellStyle name="SAPBEXHLevel0X 2 3 2" xfId="11731"/>
    <cellStyle name="SAPBEXHLevel0X 2 3 3" xfId="11732"/>
    <cellStyle name="SAPBEXHLevel0X 2 3 4" xfId="11733"/>
    <cellStyle name="SAPBEXHLevel0X 2 3 5" xfId="11734"/>
    <cellStyle name="SAPBEXHLevel0X 2 4" xfId="11735"/>
    <cellStyle name="SAPBEXHLevel0X 2 5" xfId="11736"/>
    <cellStyle name="SAPBEXHLevel0X 2 6" xfId="11737"/>
    <cellStyle name="SAPBEXHLevel0X 2 7" xfId="11738"/>
    <cellStyle name="SAPBEXHLevel0X 3" xfId="7582"/>
    <cellStyle name="SAPBEXHLevel0X 3 2" xfId="7583"/>
    <cellStyle name="SAPBEXHLevel0X 3 2 2" xfId="7584"/>
    <cellStyle name="SAPBEXHLevel0X 3 2 2 2" xfId="11739"/>
    <cellStyle name="SAPBEXHLevel0X 3 2 2 3" xfId="11740"/>
    <cellStyle name="SAPBEXHLevel0X 3 2 2 4" xfId="11741"/>
    <cellStyle name="SAPBEXHLevel0X 3 2 2 5" xfId="11742"/>
    <cellStyle name="SAPBEXHLevel0X 3 2 3" xfId="11743"/>
    <cellStyle name="SAPBEXHLevel0X 3 2 4" xfId="11744"/>
    <cellStyle name="SAPBEXHLevel0X 3 2 5" xfId="11745"/>
    <cellStyle name="SAPBEXHLevel0X 3 2 6" xfId="11746"/>
    <cellStyle name="SAPBEXHLevel0X 3 3" xfId="7585"/>
    <cellStyle name="SAPBEXHLevel0X 3 3 2" xfId="7586"/>
    <cellStyle name="SAPBEXHLevel0X 3 3 2 2" xfId="11747"/>
    <cellStyle name="SAPBEXHLevel0X 3 3 2 3" xfId="11748"/>
    <cellStyle name="SAPBEXHLevel0X 3 3 2 4" xfId="11749"/>
    <cellStyle name="SAPBEXHLevel0X 3 3 2 5" xfId="11750"/>
    <cellStyle name="SAPBEXHLevel0X 3 3 3" xfId="11751"/>
    <cellStyle name="SAPBEXHLevel0X 3 3 4" xfId="11752"/>
    <cellStyle name="SAPBEXHLevel0X 3 3 5" xfId="11753"/>
    <cellStyle name="SAPBEXHLevel0X 3 3 6" xfId="11754"/>
    <cellStyle name="SAPBEXHLevel0X 3 4" xfId="7587"/>
    <cellStyle name="SAPBEXHLevel0X 3 4 2" xfId="7588"/>
    <cellStyle name="SAPBEXHLevel0X 3 4 2 2" xfId="11755"/>
    <cellStyle name="SAPBEXHLevel0X 3 4 2 3" xfId="11756"/>
    <cellStyle name="SAPBEXHLevel0X 3 4 2 4" xfId="11757"/>
    <cellStyle name="SAPBEXHLevel0X 3 4 2 5" xfId="11758"/>
    <cellStyle name="SAPBEXHLevel0X 3 4 3" xfId="11759"/>
    <cellStyle name="SAPBEXHLevel0X 3 4 4" xfId="11760"/>
    <cellStyle name="SAPBEXHLevel0X 3 4 5" xfId="11761"/>
    <cellStyle name="SAPBEXHLevel0X 3 4 6" xfId="11762"/>
    <cellStyle name="SAPBEXHLevel0X 3 5" xfId="11763"/>
    <cellStyle name="SAPBEXHLevel0X 3 6" xfId="11764"/>
    <cellStyle name="SAPBEXHLevel0X 3 7" xfId="11765"/>
    <cellStyle name="SAPBEXHLevel0X 3 8" xfId="11766"/>
    <cellStyle name="SAPBEXHLevel0X 4" xfId="7589"/>
    <cellStyle name="SAPBEXHLevel0X 4 2" xfId="7590"/>
    <cellStyle name="SAPBEXHLevel0X 4 2 2" xfId="11767"/>
    <cellStyle name="SAPBEXHLevel0X 4 2 3" xfId="11768"/>
    <cellStyle name="SAPBEXHLevel0X 4 2 4" xfId="11769"/>
    <cellStyle name="SAPBEXHLevel0X 4 2 5" xfId="11770"/>
    <cellStyle name="SAPBEXHLevel0X 4 3" xfId="11771"/>
    <cellStyle name="SAPBEXHLevel0X 4 4" xfId="11772"/>
    <cellStyle name="SAPBEXHLevel0X 4 5" xfId="11773"/>
    <cellStyle name="SAPBEXHLevel0X 4 6" xfId="11774"/>
    <cellStyle name="SAPBEXHLevel0X 5" xfId="7591"/>
    <cellStyle name="SAPBEXHLevel0X 5 2" xfId="11775"/>
    <cellStyle name="SAPBEXHLevel0X 5 3" xfId="11776"/>
    <cellStyle name="SAPBEXHLevel0X 5 4" xfId="11777"/>
    <cellStyle name="SAPBEXHLevel0X 5 5" xfId="11778"/>
    <cellStyle name="SAPBEXHLevel0X 6" xfId="11779"/>
    <cellStyle name="SAPBEXHLevel0X 7" xfId="11780"/>
    <cellStyle name="SAPBEXHLevel0X 8" xfId="11781"/>
    <cellStyle name="SAPBEXHLevel1" xfId="267"/>
    <cellStyle name="SAPBEXHLevel1 2" xfId="7592"/>
    <cellStyle name="SAPBEXHLevel1 2 2" xfId="7593"/>
    <cellStyle name="SAPBEXHLevel1 2 2 2" xfId="11782"/>
    <cellStyle name="SAPBEXHLevel1 2 2 3" xfId="11783"/>
    <cellStyle name="SAPBEXHLevel1 2 2 4" xfId="11784"/>
    <cellStyle name="SAPBEXHLevel1 2 2 5" xfId="11785"/>
    <cellStyle name="SAPBEXHLevel1 2 3" xfId="11786"/>
    <cellStyle name="SAPBEXHLevel1 2 4" xfId="11787"/>
    <cellStyle name="SAPBEXHLevel1 2 5" xfId="11788"/>
    <cellStyle name="SAPBEXHLevel1 2 6" xfId="11789"/>
    <cellStyle name="SAPBEXHLevel1 3" xfId="7594"/>
    <cellStyle name="SAPBEXHLevel1 3 2" xfId="11790"/>
    <cellStyle name="SAPBEXHLevel1 3 3" xfId="11791"/>
    <cellStyle name="SAPBEXHLevel1 3 4" xfId="11792"/>
    <cellStyle name="SAPBEXHLevel1 3 5" xfId="11793"/>
    <cellStyle name="SAPBEXHLevel1 4" xfId="11794"/>
    <cellStyle name="SAPBEXHLevel1X" xfId="268"/>
    <cellStyle name="SAPBEXHLevel1X 2" xfId="7595"/>
    <cellStyle name="SAPBEXHLevel1X 2 2" xfId="7596"/>
    <cellStyle name="SAPBEXHLevel1X 2 2 2" xfId="11795"/>
    <cellStyle name="SAPBEXHLevel1X 2 2 3" xfId="11796"/>
    <cellStyle name="SAPBEXHLevel1X 2 2 4" xfId="11797"/>
    <cellStyle name="SAPBEXHLevel1X 2 2 5" xfId="11798"/>
    <cellStyle name="SAPBEXHLevel1X 2 3" xfId="11799"/>
    <cellStyle name="SAPBEXHLevel1X 2 4" xfId="11800"/>
    <cellStyle name="SAPBEXHLevel1X 2 5" xfId="11801"/>
    <cellStyle name="SAPBEXHLevel1X 2 6" xfId="11802"/>
    <cellStyle name="SAPBEXHLevel1X 3" xfId="7597"/>
    <cellStyle name="SAPBEXHLevel1X 3 2" xfId="11803"/>
    <cellStyle name="SAPBEXHLevel1X 3 3" xfId="11804"/>
    <cellStyle name="SAPBEXHLevel1X 3 4" xfId="11805"/>
    <cellStyle name="SAPBEXHLevel1X 3 5" xfId="11806"/>
    <cellStyle name="SAPBEXHLevel1X 4" xfId="11807"/>
    <cellStyle name="SAPBEXHLevel2" xfId="269"/>
    <cellStyle name="SAPBEXHLevel2 2" xfId="7598"/>
    <cellStyle name="SAPBEXHLevel2 2 2" xfId="7599"/>
    <cellStyle name="SAPBEXHLevel2 2 2 2" xfId="11808"/>
    <cellStyle name="SAPBEXHLevel2 2 2 3" xfId="11809"/>
    <cellStyle name="SAPBEXHLevel2 2 2 4" xfId="11810"/>
    <cellStyle name="SAPBEXHLevel2 2 2 5" xfId="11811"/>
    <cellStyle name="SAPBEXHLevel2 2 3" xfId="11812"/>
    <cellStyle name="SAPBEXHLevel2 2 4" xfId="11813"/>
    <cellStyle name="SAPBEXHLevel2 2 5" xfId="11814"/>
    <cellStyle name="SAPBEXHLevel2 2 6" xfId="11815"/>
    <cellStyle name="SAPBEXHLevel2 3" xfId="7600"/>
    <cellStyle name="SAPBEXHLevel2 3 2" xfId="11816"/>
    <cellStyle name="SAPBEXHLevel2 3 3" xfId="11817"/>
    <cellStyle name="SAPBEXHLevel2 3 4" xfId="11818"/>
    <cellStyle name="SAPBEXHLevel2 3 5" xfId="11819"/>
    <cellStyle name="SAPBEXHLevel2 4" xfId="11820"/>
    <cellStyle name="SAPBEXHLevel2X" xfId="270"/>
    <cellStyle name="SAPBEXHLevel2X 2" xfId="7601"/>
    <cellStyle name="SAPBEXHLevel2X 2 2" xfId="7602"/>
    <cellStyle name="SAPBEXHLevel2X 2 2 2" xfId="11821"/>
    <cellStyle name="SAPBEXHLevel2X 2 2 3" xfId="11822"/>
    <cellStyle name="SAPBEXHLevel2X 2 2 4" xfId="11823"/>
    <cellStyle name="SAPBEXHLevel2X 2 2 5" xfId="11824"/>
    <cellStyle name="SAPBEXHLevel2X 2 3" xfId="11825"/>
    <cellStyle name="SAPBEXHLevel2X 2 4" xfId="11826"/>
    <cellStyle name="SAPBEXHLevel2X 2 5" xfId="11827"/>
    <cellStyle name="SAPBEXHLevel2X 2 6" xfId="11828"/>
    <cellStyle name="SAPBEXHLevel2X 3" xfId="7603"/>
    <cellStyle name="SAPBEXHLevel2X 3 2" xfId="11829"/>
    <cellStyle name="SAPBEXHLevel2X 3 3" xfId="11830"/>
    <cellStyle name="SAPBEXHLevel2X 3 4" xfId="11831"/>
    <cellStyle name="SAPBEXHLevel2X 3 5" xfId="11832"/>
    <cellStyle name="SAPBEXHLevel2X 4" xfId="11833"/>
    <cellStyle name="SAPBEXHLevel3" xfId="271"/>
    <cellStyle name="SAPBEXHLevel3 2" xfId="7604"/>
    <cellStyle name="SAPBEXHLevel3 2 2" xfId="7605"/>
    <cellStyle name="SAPBEXHLevel3 2 2 2" xfId="11834"/>
    <cellStyle name="SAPBEXHLevel3 2 2 3" xfId="11835"/>
    <cellStyle name="SAPBEXHLevel3 2 2 4" xfId="11836"/>
    <cellStyle name="SAPBEXHLevel3 2 2 5" xfId="11837"/>
    <cellStyle name="SAPBEXHLevel3 2 3" xfId="11838"/>
    <cellStyle name="SAPBEXHLevel3 2 4" xfId="11839"/>
    <cellStyle name="SAPBEXHLevel3 2 5" xfId="11840"/>
    <cellStyle name="SAPBEXHLevel3 2 6" xfId="11841"/>
    <cellStyle name="SAPBEXHLevel3 3" xfId="7606"/>
    <cellStyle name="SAPBEXHLevel3 3 2" xfId="11842"/>
    <cellStyle name="SAPBEXHLevel3 3 3" xfId="11843"/>
    <cellStyle name="SAPBEXHLevel3 3 4" xfId="11844"/>
    <cellStyle name="SAPBEXHLevel3 3 5" xfId="11845"/>
    <cellStyle name="SAPBEXHLevel3 4" xfId="11846"/>
    <cellStyle name="SAPBEXHLevel3X" xfId="272"/>
    <cellStyle name="SAPBEXHLevel3X 2" xfId="7607"/>
    <cellStyle name="SAPBEXHLevel3X 2 2" xfId="7608"/>
    <cellStyle name="SAPBEXHLevel3X 2 2 2" xfId="11847"/>
    <cellStyle name="SAPBEXHLevel3X 2 2 3" xfId="11848"/>
    <cellStyle name="SAPBEXHLevel3X 2 2 4" xfId="11849"/>
    <cellStyle name="SAPBEXHLevel3X 2 2 5" xfId="11850"/>
    <cellStyle name="SAPBEXHLevel3X 2 3" xfId="11851"/>
    <cellStyle name="SAPBEXHLevel3X 2 4" xfId="11852"/>
    <cellStyle name="SAPBEXHLevel3X 2 5" xfId="11853"/>
    <cellStyle name="SAPBEXHLevel3X 2 6" xfId="11854"/>
    <cellStyle name="SAPBEXHLevel3X 3" xfId="7609"/>
    <cellStyle name="SAPBEXHLevel3X 3 2" xfId="11855"/>
    <cellStyle name="SAPBEXHLevel3X 3 3" xfId="11856"/>
    <cellStyle name="SAPBEXHLevel3X 3 4" xfId="11857"/>
    <cellStyle name="SAPBEXHLevel3X 3 5" xfId="11858"/>
    <cellStyle name="SAPBEXHLevel3X 4" xfId="11859"/>
    <cellStyle name="SAPBEXinputData" xfId="273"/>
    <cellStyle name="SAPBEXinputData 2" xfId="7610"/>
    <cellStyle name="SAPBEXinputData 2 2" xfId="7611"/>
    <cellStyle name="SAPBEXinputData 2 2 2" xfId="11860"/>
    <cellStyle name="SAPBEXinputData 2 2 3" xfId="11861"/>
    <cellStyle name="SAPBEXinputData 2 2 4" xfId="11862"/>
    <cellStyle name="SAPBEXinputData 2 2 5" xfId="11863"/>
    <cellStyle name="SAPBEXinputData 2 3" xfId="11864"/>
    <cellStyle name="SAPBEXinputData 2 4" xfId="11865"/>
    <cellStyle name="SAPBEXinputData 2 5" xfId="11866"/>
    <cellStyle name="SAPBEXinputData 2 6" xfId="11867"/>
    <cellStyle name="SAPBEXinputData 3" xfId="7612"/>
    <cellStyle name="SAPBEXinputData 3 2" xfId="11868"/>
    <cellStyle name="SAPBEXinputData 3 3" xfId="11869"/>
    <cellStyle name="SAPBEXinputData 3 4" xfId="11870"/>
    <cellStyle name="SAPBEXinputData 3 5" xfId="11871"/>
    <cellStyle name="SAPBEXItemHeader" xfId="7719"/>
    <cellStyle name="SAPBEXresData" xfId="274"/>
    <cellStyle name="SAPBEXresData 2" xfId="7613"/>
    <cellStyle name="SAPBEXresData 2 2" xfId="11872"/>
    <cellStyle name="SAPBEXresData 2 3" xfId="11873"/>
    <cellStyle name="SAPBEXresData 2 4" xfId="11874"/>
    <cellStyle name="SAPBEXresData 2 5" xfId="11875"/>
    <cellStyle name="SAPBEXresData 3" xfId="11876"/>
    <cellStyle name="SAPBEXresDataEmph" xfId="275"/>
    <cellStyle name="SAPBEXresDataEmph 2" xfId="7614"/>
    <cellStyle name="SAPBEXresDataEmph 2 2" xfId="11877"/>
    <cellStyle name="SAPBEXresDataEmph 2 3" xfId="11878"/>
    <cellStyle name="SAPBEXresDataEmph 2 4" xfId="11879"/>
    <cellStyle name="SAPBEXresDataEmph 2 5" xfId="11880"/>
    <cellStyle name="SAPBEXresDataEmph 3" xfId="11881"/>
    <cellStyle name="SAPBEXresItem" xfId="276"/>
    <cellStyle name="SAPBEXresItem 2" xfId="7615"/>
    <cellStyle name="SAPBEXresItem 2 2" xfId="11882"/>
    <cellStyle name="SAPBEXresItem 2 3" xfId="11883"/>
    <cellStyle name="SAPBEXresItem 2 4" xfId="11884"/>
    <cellStyle name="SAPBEXresItem 2 5" xfId="11885"/>
    <cellStyle name="SAPBEXresItem 3" xfId="11886"/>
    <cellStyle name="SAPBEXresItemX" xfId="277"/>
    <cellStyle name="SAPBEXresItemX 2" xfId="7616"/>
    <cellStyle name="SAPBEXresItemX 2 2" xfId="11887"/>
    <cellStyle name="SAPBEXresItemX 2 3" xfId="11888"/>
    <cellStyle name="SAPBEXresItemX 2 4" xfId="11889"/>
    <cellStyle name="SAPBEXresItemX 2 5" xfId="11890"/>
    <cellStyle name="SAPBEXresItemX 3" xfId="11891"/>
    <cellStyle name="SAPBEXstdData" xfId="278"/>
    <cellStyle name="SAPBEXstdData 2" xfId="7617"/>
    <cellStyle name="SAPBEXstdData 2 2" xfId="11892"/>
    <cellStyle name="SAPBEXstdData 2 3" xfId="11893"/>
    <cellStyle name="SAPBEXstdData 2 4" xfId="11894"/>
    <cellStyle name="SAPBEXstdData 2 5" xfId="11895"/>
    <cellStyle name="SAPBEXstdData 3" xfId="7618"/>
    <cellStyle name="SAPBEXstdData 3 2" xfId="11896"/>
    <cellStyle name="SAPBEXstdData 3 3" xfId="11897"/>
    <cellStyle name="SAPBEXstdData 3 4" xfId="11898"/>
    <cellStyle name="SAPBEXstdData 3 5" xfId="11899"/>
    <cellStyle name="SAPBEXstdData 4" xfId="11900"/>
    <cellStyle name="SAPBEXstdDataEmph" xfId="279"/>
    <cellStyle name="SAPBEXstdDataEmph 2" xfId="7619"/>
    <cellStyle name="SAPBEXstdDataEmph 2 2" xfId="11901"/>
    <cellStyle name="SAPBEXstdDataEmph 2 3" xfId="11902"/>
    <cellStyle name="SAPBEXstdDataEmph 2 4" xfId="11903"/>
    <cellStyle name="SAPBEXstdDataEmph 2 5" xfId="11904"/>
    <cellStyle name="SAPBEXstdDataEmph 3" xfId="11905"/>
    <cellStyle name="SAPBEXstdItem" xfId="280"/>
    <cellStyle name="SAPBEXstdItem 2" xfId="7620"/>
    <cellStyle name="SAPBEXstdItem 2 2" xfId="7621"/>
    <cellStyle name="SAPBEXstdItem 2 2 2" xfId="7622"/>
    <cellStyle name="SAPBEXstdItem 2 2 2 2" xfId="11906"/>
    <cellStyle name="SAPBEXstdItem 2 2 2 3" xfId="11907"/>
    <cellStyle name="SAPBEXstdItem 2 2 2 4" xfId="11908"/>
    <cellStyle name="SAPBEXstdItem 2 2 2 5" xfId="11909"/>
    <cellStyle name="SAPBEXstdItem 2 2 3" xfId="11910"/>
    <cellStyle name="SAPBEXstdItem 2 2 4" xfId="11911"/>
    <cellStyle name="SAPBEXstdItem 2 2 5" xfId="11912"/>
    <cellStyle name="SAPBEXstdItem 2 2 6" xfId="11913"/>
    <cellStyle name="SAPBEXstdItem 2 3" xfId="7623"/>
    <cellStyle name="SAPBEXstdItem 2 3 2" xfId="11914"/>
    <cellStyle name="SAPBEXstdItem 2 3 3" xfId="11915"/>
    <cellStyle name="SAPBEXstdItem 2 3 4" xfId="11916"/>
    <cellStyle name="SAPBEXstdItem 2 3 5" xfId="11917"/>
    <cellStyle name="SAPBEXstdItem 2 4" xfId="11918"/>
    <cellStyle name="SAPBEXstdItem 2 5" xfId="11919"/>
    <cellStyle name="SAPBEXstdItem 2 6" xfId="11920"/>
    <cellStyle name="SAPBEXstdItem 2 7" xfId="11921"/>
    <cellStyle name="SAPBEXstdItem 3" xfId="7624"/>
    <cellStyle name="SAPBEXstdItem 3 2" xfId="7625"/>
    <cellStyle name="SAPBEXstdItem 3 2 2" xfId="7626"/>
    <cellStyle name="SAPBEXstdItem 3 2 2 2" xfId="11922"/>
    <cellStyle name="SAPBEXstdItem 3 2 2 3" xfId="11923"/>
    <cellStyle name="SAPBEXstdItem 3 2 2 4" xfId="11924"/>
    <cellStyle name="SAPBEXstdItem 3 2 2 5" xfId="11925"/>
    <cellStyle name="SAPBEXstdItem 3 2 3" xfId="11926"/>
    <cellStyle name="SAPBEXstdItem 3 2 4" xfId="11927"/>
    <cellStyle name="SAPBEXstdItem 3 2 5" xfId="11928"/>
    <cellStyle name="SAPBEXstdItem 3 2 6" xfId="11929"/>
    <cellStyle name="SAPBEXstdItem 3 3" xfId="7627"/>
    <cellStyle name="SAPBEXstdItem 3 3 2" xfId="7628"/>
    <cellStyle name="SAPBEXstdItem 3 3 2 2" xfId="11930"/>
    <cellStyle name="SAPBEXstdItem 3 3 2 3" xfId="11931"/>
    <cellStyle name="SAPBEXstdItem 3 3 2 4" xfId="11932"/>
    <cellStyle name="SAPBEXstdItem 3 3 2 5" xfId="11933"/>
    <cellStyle name="SAPBEXstdItem 3 3 3" xfId="11934"/>
    <cellStyle name="SAPBEXstdItem 3 3 4" xfId="11935"/>
    <cellStyle name="SAPBEXstdItem 3 3 5" xfId="11936"/>
    <cellStyle name="SAPBEXstdItem 3 3 6" xfId="11937"/>
    <cellStyle name="SAPBEXstdItem 3 4" xfId="7629"/>
    <cellStyle name="SAPBEXstdItem 3 4 2" xfId="7630"/>
    <cellStyle name="SAPBEXstdItem 3 4 2 2" xfId="11938"/>
    <cellStyle name="SAPBEXstdItem 3 4 2 3" xfId="11939"/>
    <cellStyle name="SAPBEXstdItem 3 4 2 4" xfId="11940"/>
    <cellStyle name="SAPBEXstdItem 3 4 2 5" xfId="11941"/>
    <cellStyle name="SAPBEXstdItem 3 4 3" xfId="11942"/>
    <cellStyle name="SAPBEXstdItem 3 4 4" xfId="11943"/>
    <cellStyle name="SAPBEXstdItem 3 4 5" xfId="11944"/>
    <cellStyle name="SAPBEXstdItem 3 4 6" xfId="11945"/>
    <cellStyle name="SAPBEXstdItem 3 5" xfId="11946"/>
    <cellStyle name="SAPBEXstdItem 3 6" xfId="11947"/>
    <cellStyle name="SAPBEXstdItem 3 7" xfId="11948"/>
    <cellStyle name="SAPBEXstdItem 3 8" xfId="11949"/>
    <cellStyle name="SAPBEXstdItem 4" xfId="7631"/>
    <cellStyle name="SAPBEXstdItem 4 2" xfId="7632"/>
    <cellStyle name="SAPBEXstdItem 4 2 2" xfId="11950"/>
    <cellStyle name="SAPBEXstdItem 4 2 3" xfId="11951"/>
    <cellStyle name="SAPBEXstdItem 4 2 4" xfId="11952"/>
    <cellStyle name="SAPBEXstdItem 4 2 5" xfId="11953"/>
    <cellStyle name="SAPBEXstdItem 4 3" xfId="11954"/>
    <cellStyle name="SAPBEXstdItem 4 4" xfId="11955"/>
    <cellStyle name="SAPBEXstdItem 4 5" xfId="11956"/>
    <cellStyle name="SAPBEXstdItem 4 6" xfId="11957"/>
    <cellStyle name="SAPBEXstdItem 5" xfId="7633"/>
    <cellStyle name="SAPBEXstdItem 5 2" xfId="11958"/>
    <cellStyle name="SAPBEXstdItem 5 3" xfId="11959"/>
    <cellStyle name="SAPBEXstdItem 5 4" xfId="11960"/>
    <cellStyle name="SAPBEXstdItem 5 5" xfId="11961"/>
    <cellStyle name="SAPBEXstdItem 6" xfId="11962"/>
    <cellStyle name="SAPBEXstdItem 7" xfId="11963"/>
    <cellStyle name="SAPBEXstdItem 8" xfId="11964"/>
    <cellStyle name="SAPBEXstdItemX" xfId="281"/>
    <cellStyle name="SAPBEXstdItemX 2" xfId="7634"/>
    <cellStyle name="SAPBEXstdItemX 2 2" xfId="7635"/>
    <cellStyle name="SAPBEXstdItemX 2 2 2" xfId="7636"/>
    <cellStyle name="SAPBEXstdItemX 2 2 2 2" xfId="11965"/>
    <cellStyle name="SAPBEXstdItemX 2 2 2 3" xfId="11966"/>
    <cellStyle name="SAPBEXstdItemX 2 2 2 4" xfId="11967"/>
    <cellStyle name="SAPBEXstdItemX 2 2 2 5" xfId="11968"/>
    <cellStyle name="SAPBEXstdItemX 2 2 3" xfId="11969"/>
    <cellStyle name="SAPBEXstdItemX 2 2 4" xfId="11970"/>
    <cellStyle name="SAPBEXstdItemX 2 2 5" xfId="11971"/>
    <cellStyle name="SAPBEXstdItemX 2 2 6" xfId="11972"/>
    <cellStyle name="SAPBEXstdItemX 2 3" xfId="7637"/>
    <cellStyle name="SAPBEXstdItemX 2 3 2" xfId="11973"/>
    <cellStyle name="SAPBEXstdItemX 2 3 3" xfId="11974"/>
    <cellStyle name="SAPBEXstdItemX 2 3 4" xfId="11975"/>
    <cellStyle name="SAPBEXstdItemX 2 3 5" xfId="11976"/>
    <cellStyle name="SAPBEXstdItemX 2 4" xfId="11977"/>
    <cellStyle name="SAPBEXstdItemX 2 5" xfId="11978"/>
    <cellStyle name="SAPBEXstdItemX 2 6" xfId="11979"/>
    <cellStyle name="SAPBEXstdItemX 2 7" xfId="11980"/>
    <cellStyle name="SAPBEXstdItemX 3" xfId="7638"/>
    <cellStyle name="SAPBEXstdItemX 3 2" xfId="7639"/>
    <cellStyle name="SAPBEXstdItemX 3 2 2" xfId="7640"/>
    <cellStyle name="SAPBEXstdItemX 3 2 2 2" xfId="11981"/>
    <cellStyle name="SAPBEXstdItemX 3 2 2 3" xfId="11982"/>
    <cellStyle name="SAPBEXstdItemX 3 2 2 4" xfId="11983"/>
    <cellStyle name="SAPBEXstdItemX 3 2 2 5" xfId="11984"/>
    <cellStyle name="SAPBEXstdItemX 3 2 3" xfId="11985"/>
    <cellStyle name="SAPBEXstdItemX 3 2 4" xfId="11986"/>
    <cellStyle name="SAPBEXstdItemX 3 2 5" xfId="11987"/>
    <cellStyle name="SAPBEXstdItemX 3 2 6" xfId="11988"/>
    <cellStyle name="SAPBEXstdItemX 3 3" xfId="7641"/>
    <cellStyle name="SAPBEXstdItemX 3 3 2" xfId="7642"/>
    <cellStyle name="SAPBEXstdItemX 3 3 2 2" xfId="11989"/>
    <cellStyle name="SAPBEXstdItemX 3 3 2 3" xfId="11990"/>
    <cellStyle name="SAPBEXstdItemX 3 3 2 4" xfId="11991"/>
    <cellStyle name="SAPBEXstdItemX 3 3 2 5" xfId="11992"/>
    <cellStyle name="SAPBEXstdItemX 3 3 3" xfId="11993"/>
    <cellStyle name="SAPBEXstdItemX 3 3 4" xfId="11994"/>
    <cellStyle name="SAPBEXstdItemX 3 3 5" xfId="11995"/>
    <cellStyle name="SAPBEXstdItemX 3 3 6" xfId="11996"/>
    <cellStyle name="SAPBEXstdItemX 3 4" xfId="7643"/>
    <cellStyle name="SAPBEXstdItemX 3 4 2" xfId="7644"/>
    <cellStyle name="SAPBEXstdItemX 3 4 2 2" xfId="11997"/>
    <cellStyle name="SAPBEXstdItemX 3 4 2 3" xfId="11998"/>
    <cellStyle name="SAPBEXstdItemX 3 4 2 4" xfId="11999"/>
    <cellStyle name="SAPBEXstdItemX 3 4 2 5" xfId="12000"/>
    <cellStyle name="SAPBEXstdItemX 3 4 3" xfId="12001"/>
    <cellStyle name="SAPBEXstdItemX 3 4 4" xfId="12002"/>
    <cellStyle name="SAPBEXstdItemX 3 4 5" xfId="12003"/>
    <cellStyle name="SAPBEXstdItemX 3 4 6" xfId="12004"/>
    <cellStyle name="SAPBEXstdItemX 3 5" xfId="12005"/>
    <cellStyle name="SAPBEXstdItemX 3 6" xfId="12006"/>
    <cellStyle name="SAPBEXstdItemX 3 7" xfId="12007"/>
    <cellStyle name="SAPBEXstdItemX 3 8" xfId="12008"/>
    <cellStyle name="SAPBEXstdItemX 4" xfId="7645"/>
    <cellStyle name="SAPBEXstdItemX 4 2" xfId="7646"/>
    <cellStyle name="SAPBEXstdItemX 4 2 2" xfId="12009"/>
    <cellStyle name="SAPBEXstdItemX 4 2 3" xfId="12010"/>
    <cellStyle name="SAPBEXstdItemX 4 2 4" xfId="12011"/>
    <cellStyle name="SAPBEXstdItemX 4 2 5" xfId="12012"/>
    <cellStyle name="SAPBEXstdItemX 4 3" xfId="12013"/>
    <cellStyle name="SAPBEXstdItemX 4 4" xfId="12014"/>
    <cellStyle name="SAPBEXstdItemX 4 5" xfId="12015"/>
    <cellStyle name="SAPBEXstdItemX 4 6" xfId="12016"/>
    <cellStyle name="SAPBEXstdItemX 5" xfId="7647"/>
    <cellStyle name="SAPBEXstdItemX 5 2" xfId="12017"/>
    <cellStyle name="SAPBEXstdItemX 5 3" xfId="12018"/>
    <cellStyle name="SAPBEXstdItemX 5 4" xfId="12019"/>
    <cellStyle name="SAPBEXstdItemX 5 5" xfId="12020"/>
    <cellStyle name="SAPBEXstdItemX 6" xfId="12021"/>
    <cellStyle name="SAPBEXstdItemX 7" xfId="12022"/>
    <cellStyle name="SAPBEXstdItemX 8" xfId="12023"/>
    <cellStyle name="SAPBEXtitle" xfId="282"/>
    <cellStyle name="SAPBEXtitle 2" xfId="12024"/>
    <cellStyle name="SAPBEXtitle 2 2" xfId="12025"/>
    <cellStyle name="SAPBEXtitle 3" xfId="12026"/>
    <cellStyle name="SAPBEXunassignedItem" xfId="7720"/>
    <cellStyle name="SAPBEXundefined" xfId="283"/>
    <cellStyle name="SAPBEXundefined 2" xfId="7648"/>
    <cellStyle name="SAPBEXundefined 2 2" xfId="12027"/>
    <cellStyle name="SAPBEXundefined 2 3" xfId="12028"/>
    <cellStyle name="SAPBEXundefined 2 4" xfId="12029"/>
    <cellStyle name="SAPBEXundefined 2 5" xfId="12030"/>
    <cellStyle name="SAPBEXundefined 3" xfId="12031"/>
    <cellStyle name="shade" xfId="284"/>
    <cellStyle name="shade 2" xfId="1328"/>
    <cellStyle name="shade 2 2" xfId="7649"/>
    <cellStyle name="shade 2 2 2" xfId="7650"/>
    <cellStyle name="shade 2 3" xfId="7651"/>
    <cellStyle name="shade 3" xfId="7652"/>
    <cellStyle name="shade 3 2" xfId="7653"/>
    <cellStyle name="shade 3 2 2" xfId="7654"/>
    <cellStyle name="shade 3 3" xfId="7655"/>
    <cellStyle name="shade 3 3 2" xfId="7656"/>
    <cellStyle name="shade 3 4" xfId="7657"/>
    <cellStyle name="shade 3 4 2" xfId="7658"/>
    <cellStyle name="shade 4" xfId="7659"/>
    <cellStyle name="shade 4 2" xfId="7660"/>
    <cellStyle name="shade 5" xfId="7661"/>
    <cellStyle name="shade 6" xfId="12032"/>
    <cellStyle name="shade 6 2" xfId="12033"/>
    <cellStyle name="shade 7" xfId="12034"/>
    <cellStyle name="shade 7 2" xfId="12035"/>
    <cellStyle name="shade 8" xfId="12036"/>
    <cellStyle name="shade_ACCOUNTS" xfId="12037"/>
    <cellStyle name="Sheet Title" xfId="285"/>
    <cellStyle name="StmtTtl1" xfId="286"/>
    <cellStyle name="StmtTtl1 2" xfId="1329"/>
    <cellStyle name="StmtTtl1 2 2" xfId="7662"/>
    <cellStyle name="StmtTtl1 2 2 2" xfId="12038"/>
    <cellStyle name="StmtTtl1 2 3" xfId="7663"/>
    <cellStyle name="StmtTtl1 2 4" xfId="12039"/>
    <cellStyle name="StmtTtl1 3" xfId="1330"/>
    <cellStyle name="StmtTtl1 3 2" xfId="7664"/>
    <cellStyle name="StmtTtl1 3 2 2" xfId="12040"/>
    <cellStyle name="StmtTtl1 3 3" xfId="7665"/>
    <cellStyle name="StmtTtl1 3 4" xfId="12041"/>
    <cellStyle name="StmtTtl1 4" xfId="1331"/>
    <cellStyle name="StmtTtl1 4 2" xfId="7666"/>
    <cellStyle name="StmtTtl1 4 2 2" xfId="12042"/>
    <cellStyle name="StmtTtl1 4 3" xfId="7667"/>
    <cellStyle name="StmtTtl1 4 4" xfId="12043"/>
    <cellStyle name="StmtTtl1 5" xfId="7668"/>
    <cellStyle name="StmtTtl1 5 2" xfId="7669"/>
    <cellStyle name="StmtTtl1 6" xfId="12044"/>
    <cellStyle name="StmtTtl1 6 2" xfId="12045"/>
    <cellStyle name="StmtTtl1 7" xfId="12046"/>
    <cellStyle name="StmtTtl1 8" xfId="12047"/>
    <cellStyle name="StmtTtl1_(C) WHE Proforma with ITC cash grant 10 Yr Amort_for deferral_102809" xfId="1332"/>
    <cellStyle name="StmtTtl2" xfId="287"/>
    <cellStyle name="StmtTtl2 2" xfId="7670"/>
    <cellStyle name="StmtTtl2 2 2" xfId="12048"/>
    <cellStyle name="StmtTtl2 2 3" xfId="12049"/>
    <cellStyle name="StmtTtl2 2 4" xfId="12050"/>
    <cellStyle name="StmtTtl2 2 5" xfId="12051"/>
    <cellStyle name="StmtTtl2 3" xfId="7671"/>
    <cellStyle name="StmtTtl2 3 2" xfId="7672"/>
    <cellStyle name="StmtTtl2 3 2 2" xfId="12052"/>
    <cellStyle name="StmtTtl2 3 2 3" xfId="12053"/>
    <cellStyle name="StmtTtl2 3 2 4" xfId="12054"/>
    <cellStyle name="StmtTtl2 3 2 5" xfId="12055"/>
    <cellStyle name="StmtTtl2 4" xfId="7673"/>
    <cellStyle name="StmtTtl2 4 2" xfId="12056"/>
    <cellStyle name="StmtTtl2 4 3" xfId="12057"/>
    <cellStyle name="StmtTtl2 4 4" xfId="12058"/>
    <cellStyle name="StmtTtl2 4 5" xfId="12059"/>
    <cellStyle name="StmtTtl2 5" xfId="12060"/>
    <cellStyle name="StmtTtl2 6" xfId="12061"/>
    <cellStyle name="StmtTtl2 7" xfId="12062"/>
    <cellStyle name="StmtTtl2 8" xfId="12063"/>
    <cellStyle name="StmtTtl2 9" xfId="12064"/>
    <cellStyle name="StmtTtl2_4.32E Depreciation Study Robs file" xfId="12065"/>
    <cellStyle name="STYL1 - Style1" xfId="288"/>
    <cellStyle name="STYL1 - Style1 2" xfId="12066"/>
    <cellStyle name="STYL1 - Style1 2 2" xfId="12067"/>
    <cellStyle name="STYL1 - Style1 3" xfId="12068"/>
    <cellStyle name="Style 1" xfId="289"/>
    <cellStyle name="Style 1 10" xfId="12069"/>
    <cellStyle name="Style 1 10 2" xfId="12070"/>
    <cellStyle name="Style 1 11" xfId="12071"/>
    <cellStyle name="Style 1 12" xfId="12072"/>
    <cellStyle name="Style 1 12 2" xfId="12073"/>
    <cellStyle name="Style 1 13" xfId="12074"/>
    <cellStyle name="Style 1 14" xfId="12075"/>
    <cellStyle name="Style 1 15" xfId="12076"/>
    <cellStyle name="Style 1 2" xfId="290"/>
    <cellStyle name="Style 1 2 2" xfId="7674"/>
    <cellStyle name="Style 1 2 2 2" xfId="7675"/>
    <cellStyle name="Style 1 2 2 2 2" xfId="12077"/>
    <cellStyle name="Style 1 2 2 3" xfId="12078"/>
    <cellStyle name="Style 1 2 3" xfId="7676"/>
    <cellStyle name="Style 1 2 3 2" xfId="12079"/>
    <cellStyle name="Style 1 2 4" xfId="12080"/>
    <cellStyle name="Style 1 2 4 2" xfId="12081"/>
    <cellStyle name="Style 1 2 4 3" xfId="12082"/>
    <cellStyle name="Style 1 2 5" xfId="12083"/>
    <cellStyle name="Style 1 2 5 2" xfId="12084"/>
    <cellStyle name="Style 1 2 6" xfId="12085"/>
    <cellStyle name="Style 1 2 7" xfId="12086"/>
    <cellStyle name="Style 1 2_4 31E Reg Asset  Liab and EXH D" xfId="12087"/>
    <cellStyle name="Style 1 3" xfId="1333"/>
    <cellStyle name="Style 1 3 2" xfId="7677"/>
    <cellStyle name="Style 1 3 2 2" xfId="7678"/>
    <cellStyle name="Style 1 3 2 2 2" xfId="12088"/>
    <cellStyle name="Style 1 3 2 3" xfId="12089"/>
    <cellStyle name="Style 1 3 3" xfId="7679"/>
    <cellStyle name="Style 1 3 3 2" xfId="12090"/>
    <cellStyle name="Style 1 3 3 2 2" xfId="12091"/>
    <cellStyle name="Style 1 3 4" xfId="12092"/>
    <cellStyle name="Style 1 3 4 2" xfId="12093"/>
    <cellStyle name="Style 1 3 5" xfId="12094"/>
    <cellStyle name="Style 1 4" xfId="1334"/>
    <cellStyle name="Style 1 4 2" xfId="7680"/>
    <cellStyle name="Style 1 4 2 2" xfId="7681"/>
    <cellStyle name="Style 1 4 3" xfId="7682"/>
    <cellStyle name="Style 1 4 3 2" xfId="12095"/>
    <cellStyle name="Style 1 4 4" xfId="12096"/>
    <cellStyle name="Style 1 5" xfId="1335"/>
    <cellStyle name="Style 1 5 2" xfId="7683"/>
    <cellStyle name="Style 1 5 2 2" xfId="7684"/>
    <cellStyle name="Style 1 5 3" xfId="7685"/>
    <cellStyle name="Style 1 5 3 2" xfId="12097"/>
    <cellStyle name="Style 1 5 4" xfId="12098"/>
    <cellStyle name="Style 1 5 4 2" xfId="12099"/>
    <cellStyle name="Style 1 6" xfId="7686"/>
    <cellStyle name="Style 1 6 2" xfId="7687"/>
    <cellStyle name="Style 1 6 2 2" xfId="7688"/>
    <cellStyle name="Style 1 6 2 2 2" xfId="12100"/>
    <cellStyle name="Style 1 6 2 3" xfId="12101"/>
    <cellStyle name="Style 1 6 3" xfId="7689"/>
    <cellStyle name="Style 1 6 3 2" xfId="12102"/>
    <cellStyle name="Style 1 6 3 2 2" xfId="12103"/>
    <cellStyle name="Style 1 6 4" xfId="7690"/>
    <cellStyle name="Style 1 6 4 2" xfId="12104"/>
    <cellStyle name="Style 1 6 4 2 2" xfId="12105"/>
    <cellStyle name="Style 1 6 5" xfId="7691"/>
    <cellStyle name="Style 1 6 5 2" xfId="12106"/>
    <cellStyle name="Style 1 6 5 2 2" xfId="12107"/>
    <cellStyle name="Style 1 6 6" xfId="12108"/>
    <cellStyle name="Style 1 6 6 2" xfId="12109"/>
    <cellStyle name="Style 1 6 7" xfId="12110"/>
    <cellStyle name="Style 1 7" xfId="7692"/>
    <cellStyle name="Style 1 7 2" xfId="12111"/>
    <cellStyle name="Style 1 7 3" xfId="12112"/>
    <cellStyle name="Style 1 8" xfId="12113"/>
    <cellStyle name="Style 1 8 2" xfId="12114"/>
    <cellStyle name="Style 1 9" xfId="12115"/>
    <cellStyle name="Style 1 9 2" xfId="12116"/>
    <cellStyle name="Style 1_ Price Inputs" xfId="12117"/>
    <cellStyle name="Style 21" xfId="12118"/>
    <cellStyle name="Style 22" xfId="12119"/>
    <cellStyle name="Style 23" xfId="12120"/>
    <cellStyle name="Style 24" xfId="12121"/>
    <cellStyle name="Style 25" xfId="12122"/>
    <cellStyle name="Style 26" xfId="12123"/>
    <cellStyle name="Style 27" xfId="12124"/>
    <cellStyle name="Style 28" xfId="12125"/>
    <cellStyle name="Style 29" xfId="12126"/>
    <cellStyle name="Style 29 2" xfId="12127"/>
    <cellStyle name="Style 30" xfId="12128"/>
    <cellStyle name="Style 30 2" xfId="12129"/>
    <cellStyle name="Style 31" xfId="12130"/>
    <cellStyle name="Style 32" xfId="12131"/>
    <cellStyle name="Style 33" xfId="12132"/>
    <cellStyle name="Style 33 2" xfId="12133"/>
    <cellStyle name="Style 34" xfId="12134"/>
    <cellStyle name="Style 34 2" xfId="12135"/>
    <cellStyle name="Style 35" xfId="12136"/>
    <cellStyle name="Style 35 2" xfId="12137"/>
    <cellStyle name="Style 36" xfId="12138"/>
    <cellStyle name="Style 36 2" xfId="12139"/>
    <cellStyle name="Style 39" xfId="12140"/>
    <cellStyle name="Style 39 2" xfId="12141"/>
    <cellStyle name="STYLE1" xfId="12142"/>
    <cellStyle name="STYLE2" xfId="12143"/>
    <cellStyle name="STYLE3" xfId="12144"/>
    <cellStyle name="sub-tl - Style3" xfId="12145"/>
    <cellStyle name="subtot - Style5" xfId="12146"/>
    <cellStyle name="Subtotal" xfId="291"/>
    <cellStyle name="Sub-total" xfId="292"/>
    <cellStyle name="Subtotal 2" xfId="12147"/>
    <cellStyle name="Sub-total 2" xfId="12148"/>
    <cellStyle name="Subtotal 2 2" xfId="12149"/>
    <cellStyle name="Sub-total 2 2" xfId="12150"/>
    <cellStyle name="Subtotal 2 3" xfId="12151"/>
    <cellStyle name="Sub-total 2 3" xfId="12152"/>
    <cellStyle name="Subtotal 3" xfId="12153"/>
    <cellStyle name="Sub-total 3" xfId="12154"/>
    <cellStyle name="Subtotal 3 2" xfId="12155"/>
    <cellStyle name="Sub-total 3 2" xfId="12156"/>
    <cellStyle name="Subtotal 3 3" xfId="12157"/>
    <cellStyle name="Sub-total 3 3" xfId="12158"/>
    <cellStyle name="Subtotal 4" xfId="12159"/>
    <cellStyle name="Sub-total 4" xfId="12160"/>
    <cellStyle name="Subtotal 4 2" xfId="12161"/>
    <cellStyle name="Sub-total 4 2" xfId="12162"/>
    <cellStyle name="Subtotal 4 3" xfId="12163"/>
    <cellStyle name="Sub-total 4 3" xfId="12164"/>
    <cellStyle name="Subtotal 5" xfId="12165"/>
    <cellStyle name="Sub-total 5" xfId="12166"/>
    <cellStyle name="Subtotal 5 2" xfId="12167"/>
    <cellStyle name="Sub-total 5 2" xfId="12168"/>
    <cellStyle name="Subtotal 5 3" xfId="12169"/>
    <cellStyle name="Sub-total 5 3" xfId="12170"/>
    <cellStyle name="Subtotal 6" xfId="12171"/>
    <cellStyle name="Sub-total 6" xfId="12172"/>
    <cellStyle name="Subtotal 6 2" xfId="12173"/>
    <cellStyle name="Sub-total 6 2" xfId="12174"/>
    <cellStyle name="Subtotal 6 3" xfId="12175"/>
    <cellStyle name="Sub-total 6 3" xfId="12176"/>
    <cellStyle name="Subtotal 7" xfId="12177"/>
    <cellStyle name="Sub-total 7" xfId="12178"/>
    <cellStyle name="taples Plaza" xfId="293"/>
    <cellStyle name="Test" xfId="7693"/>
    <cellStyle name="Tickmark" xfId="294"/>
    <cellStyle name="Title 2" xfId="7694"/>
    <cellStyle name="Title 2 2" xfId="1336"/>
    <cellStyle name="Title 2 2 2" xfId="12179"/>
    <cellStyle name="Title 2 2 3" xfId="12180"/>
    <cellStyle name="Title 2 2 3 2" xfId="12181"/>
    <cellStyle name="Title 2 3" xfId="7695"/>
    <cellStyle name="Title 2 4" xfId="12182"/>
    <cellStyle name="Title 2 4 2" xfId="12183"/>
    <cellStyle name="Title 2 5" xfId="12184"/>
    <cellStyle name="Title 3" xfId="7696"/>
    <cellStyle name="Title 3 2" xfId="7697"/>
    <cellStyle name="Title 3 3" xfId="7698"/>
    <cellStyle name="Title 3 3 2" xfId="12185"/>
    <cellStyle name="Title 3 4" xfId="7699"/>
    <cellStyle name="Title 4" xfId="12186"/>
    <cellStyle name="Title 4 2" xfId="12187"/>
    <cellStyle name="Title 5" xfId="12188"/>
    <cellStyle name="Title 6" xfId="12189"/>
    <cellStyle name="Title 6 2" xfId="12190"/>
    <cellStyle name="Title 7" xfId="12191"/>
    <cellStyle name="Title 8" xfId="12192"/>
    <cellStyle name="Title: - Style3" xfId="7700"/>
    <cellStyle name="Title: - Style4" xfId="7701"/>
    <cellStyle name="Title: Major" xfId="295"/>
    <cellStyle name="Title: Major 2" xfId="12193"/>
    <cellStyle name="Title: Major 3" xfId="12194"/>
    <cellStyle name="Title: Major 3 2" xfId="12195"/>
    <cellStyle name="Title: Major 4" xfId="12196"/>
    <cellStyle name="Title: Minor" xfId="296"/>
    <cellStyle name="Title: Minor 2" xfId="1337"/>
    <cellStyle name="Title: Minor 2 2" xfId="12197"/>
    <cellStyle name="Title: Minor 3" xfId="12198"/>
    <cellStyle name="Title: Minor_Electric Rev Req Model (2009 GRC) Rebuttal" xfId="7702"/>
    <cellStyle name="Title: Worksheet" xfId="297"/>
    <cellStyle name="Title: Worksheet 2" xfId="12199"/>
    <cellStyle name="Title: Worksheet 2 2" xfId="12200"/>
    <cellStyle name="Title: Worksheet 3" xfId="12201"/>
    <cellStyle name="Total 2" xfId="1338"/>
    <cellStyle name="Total 2 2" xfId="1339"/>
    <cellStyle name="Total 2 2 2" xfId="7703"/>
    <cellStyle name="Total 2 2 2 2" xfId="12202"/>
    <cellStyle name="Total 2 2 2 3" xfId="12203"/>
    <cellStyle name="Total 2 2 2 4" xfId="12204"/>
    <cellStyle name="Total 2 2 2 5" xfId="12205"/>
    <cellStyle name="Total 2 2 3" xfId="12206"/>
    <cellStyle name="Total 2 2 3 2" xfId="12207"/>
    <cellStyle name="Total 2 3" xfId="7704"/>
    <cellStyle name="Total 2 3 2" xfId="7705"/>
    <cellStyle name="Total 2 3 2 2" xfId="12208"/>
    <cellStyle name="Total 2 3 2 3" xfId="12209"/>
    <cellStyle name="Total 2 3 2 4" xfId="12210"/>
    <cellStyle name="Total 2 3 2 5" xfId="12211"/>
    <cellStyle name="Total 2 3 3" xfId="7706"/>
    <cellStyle name="Total 2 3 3 2" xfId="12212"/>
    <cellStyle name="Total 2 3 3 3" xfId="12213"/>
    <cellStyle name="Total 2 3 3 4" xfId="12214"/>
    <cellStyle name="Total 2 3 3 5" xfId="12215"/>
    <cellStyle name="Total 2 3 4" xfId="7707"/>
    <cellStyle name="Total 2 3 4 2" xfId="12216"/>
    <cellStyle name="Total 2 3 4 3" xfId="12217"/>
    <cellStyle name="Total 2 3 4 4" xfId="12218"/>
    <cellStyle name="Total 2 3 4 5" xfId="12219"/>
    <cellStyle name="Total 2 3 5" xfId="12220"/>
    <cellStyle name="Total 2 3 6" xfId="12221"/>
    <cellStyle name="Total 2 3 7" xfId="12222"/>
    <cellStyle name="Total 2 3 8" xfId="12223"/>
    <cellStyle name="Total 2 4" xfId="12224"/>
    <cellStyle name="Total 2 4 2" xfId="12225"/>
    <cellStyle name="Total 2 5" xfId="12226"/>
    <cellStyle name="Total 3" xfId="1340"/>
    <cellStyle name="Total 3 2" xfId="7708"/>
    <cellStyle name="Total 3 2 2" xfId="12227"/>
    <cellStyle name="Total 3 2 3" xfId="12228"/>
    <cellStyle name="Total 3 2 4" xfId="12229"/>
    <cellStyle name="Total 3 2 5" xfId="12230"/>
    <cellStyle name="Total 3 3" xfId="7709"/>
    <cellStyle name="Total 3 3 2" xfId="12231"/>
    <cellStyle name="Total 3 3 3" xfId="12232"/>
    <cellStyle name="Total 3 3 4" xfId="12233"/>
    <cellStyle name="Total 3 3 5" xfId="12234"/>
    <cellStyle name="Total 3 4" xfId="7710"/>
    <cellStyle name="Total 3 4 2" xfId="12235"/>
    <cellStyle name="Total 3 4 3" xfId="12236"/>
    <cellStyle name="Total 3 4 4" xfId="12237"/>
    <cellStyle name="Total 3 4 5" xfId="12238"/>
    <cellStyle name="Total 4" xfId="7711"/>
    <cellStyle name="Total 4 2" xfId="7712"/>
    <cellStyle name="Total 4 2 2" xfId="12239"/>
    <cellStyle name="Total 4 2 3" xfId="12240"/>
    <cellStyle name="Total 4 2 4" xfId="12241"/>
    <cellStyle name="Total 4 2 5" xfId="12242"/>
    <cellStyle name="Total 4 2 6" xfId="12243"/>
    <cellStyle name="Total 4 2 7" xfId="12244"/>
    <cellStyle name="Total 5" xfId="7713"/>
    <cellStyle name="Total 5 2" xfId="12245"/>
    <cellStyle name="Total 5 3" xfId="12246"/>
    <cellStyle name="Total 5 4" xfId="12247"/>
    <cellStyle name="Total 5 5" xfId="12248"/>
    <cellStyle name="Total 5 6" xfId="12249"/>
    <cellStyle name="Total 5 7" xfId="12250"/>
    <cellStyle name="Total 6" xfId="12251"/>
    <cellStyle name="Total 7" xfId="12252"/>
    <cellStyle name="Total 9" xfId="12253"/>
    <cellStyle name="Total 9 2" xfId="12254"/>
    <cellStyle name="Total4 - Style4" xfId="298"/>
    <cellStyle name="Total4 - Style4 2" xfId="7714"/>
    <cellStyle name="Total4 - Style4 2 2" xfId="12255"/>
    <cellStyle name="Total4 - Style4 2 3" xfId="12256"/>
    <cellStyle name="Total4 - Style4 2 4" xfId="12257"/>
    <cellStyle name="Total4 - Style4 2 5" xfId="12258"/>
    <cellStyle name="Total4 - Style4 2 6" xfId="12259"/>
    <cellStyle name="Total4 - Style4 2 7" xfId="12260"/>
    <cellStyle name="Total4 - Style4 3" xfId="12261"/>
    <cellStyle name="Total4 - Style4_ACCOUNTS" xfId="12262"/>
    <cellStyle name="Warning Text 2" xfId="7715"/>
    <cellStyle name="Warning Text 2 2" xfId="1341"/>
    <cellStyle name="Warning Text 2 2 2" xfId="12263"/>
    <cellStyle name="Warning Text 2 2 3" xfId="12264"/>
    <cellStyle name="Warning Text 2 2 3 2" xfId="12265"/>
    <cellStyle name="Warning Text 2 3" xfId="7716"/>
    <cellStyle name="Warning Text 2 4" xfId="12266"/>
    <cellStyle name="Warning Text 2 4 2" xfId="12267"/>
    <cellStyle name="Warning Text 2 5" xfId="12268"/>
    <cellStyle name="Warning Text 3" xfId="7717"/>
    <cellStyle name="Warning Text 3 2" xfId="12269"/>
    <cellStyle name="Warning Text 3 3" xfId="12270"/>
    <cellStyle name="Warning Text 3 3 2" xfId="12271"/>
    <cellStyle name="Warning Text 3 4" xfId="12272"/>
    <cellStyle name="Warning Text 4" xfId="12273"/>
    <cellStyle name="Warning Text 4 2" xfId="12274"/>
    <cellStyle name="Warning Text 5" xfId="12275"/>
    <cellStyle name="Warning Text 6" xfId="12276"/>
    <cellStyle name="Warning Text 6 2" xfId="12277"/>
    <cellStyle name="Warning Text 7" xfId="12278"/>
  </cellStyles>
  <dxfs count="3"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  <color rgb="FFCCECFF"/>
      <color rgb="FF00FF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13" Type="http://schemas.openxmlformats.org/officeDocument/2006/relationships/printerSettings" Target="../printerSettings/printerSettings21.bin"/><Relationship Id="rId18" Type="http://schemas.openxmlformats.org/officeDocument/2006/relationships/printerSettings" Target="../printerSettings/printerSettings26.bin"/><Relationship Id="rId26" Type="http://schemas.openxmlformats.org/officeDocument/2006/relationships/printerSettings" Target="../printerSettings/printerSettings34.bin"/><Relationship Id="rId39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11.bin"/><Relationship Id="rId21" Type="http://schemas.openxmlformats.org/officeDocument/2006/relationships/printerSettings" Target="../printerSettings/printerSettings29.bin"/><Relationship Id="rId34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15.bin"/><Relationship Id="rId12" Type="http://schemas.openxmlformats.org/officeDocument/2006/relationships/printerSettings" Target="../printerSettings/printerSettings20.bin"/><Relationship Id="rId17" Type="http://schemas.openxmlformats.org/officeDocument/2006/relationships/printerSettings" Target="../printerSettings/printerSettings25.bin"/><Relationship Id="rId25" Type="http://schemas.openxmlformats.org/officeDocument/2006/relationships/printerSettings" Target="../printerSettings/printerSettings33.bin"/><Relationship Id="rId33" Type="http://schemas.openxmlformats.org/officeDocument/2006/relationships/printerSettings" Target="../printerSettings/printerSettings41.bin"/><Relationship Id="rId38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10.bin"/><Relationship Id="rId16" Type="http://schemas.openxmlformats.org/officeDocument/2006/relationships/printerSettings" Target="../printerSettings/printerSettings24.bin"/><Relationship Id="rId20" Type="http://schemas.openxmlformats.org/officeDocument/2006/relationships/printerSettings" Target="../printerSettings/printerSettings28.bin"/><Relationship Id="rId29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11" Type="http://schemas.openxmlformats.org/officeDocument/2006/relationships/printerSettings" Target="../printerSettings/printerSettings19.bin"/><Relationship Id="rId24" Type="http://schemas.openxmlformats.org/officeDocument/2006/relationships/printerSettings" Target="../printerSettings/printerSettings32.bin"/><Relationship Id="rId32" Type="http://schemas.openxmlformats.org/officeDocument/2006/relationships/printerSettings" Target="../printerSettings/printerSettings40.bin"/><Relationship Id="rId37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13.bin"/><Relationship Id="rId15" Type="http://schemas.openxmlformats.org/officeDocument/2006/relationships/printerSettings" Target="../printerSettings/printerSettings23.bin"/><Relationship Id="rId23" Type="http://schemas.openxmlformats.org/officeDocument/2006/relationships/printerSettings" Target="../printerSettings/printerSettings31.bin"/><Relationship Id="rId28" Type="http://schemas.openxmlformats.org/officeDocument/2006/relationships/printerSettings" Target="../printerSettings/printerSettings36.bin"/><Relationship Id="rId36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18.bin"/><Relationship Id="rId19" Type="http://schemas.openxmlformats.org/officeDocument/2006/relationships/printerSettings" Target="../printerSettings/printerSettings27.bin"/><Relationship Id="rId31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12.bin"/><Relationship Id="rId9" Type="http://schemas.openxmlformats.org/officeDocument/2006/relationships/printerSettings" Target="../printerSettings/printerSettings17.bin"/><Relationship Id="rId14" Type="http://schemas.openxmlformats.org/officeDocument/2006/relationships/printerSettings" Target="../printerSettings/printerSettings22.bin"/><Relationship Id="rId22" Type="http://schemas.openxmlformats.org/officeDocument/2006/relationships/printerSettings" Target="../printerSettings/printerSettings30.bin"/><Relationship Id="rId27" Type="http://schemas.openxmlformats.org/officeDocument/2006/relationships/printerSettings" Target="../printerSettings/printerSettings35.bin"/><Relationship Id="rId30" Type="http://schemas.openxmlformats.org/officeDocument/2006/relationships/printerSettings" Target="../printerSettings/printerSettings38.bin"/><Relationship Id="rId35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6"/>
  <sheetViews>
    <sheetView tabSelected="1" workbookViewId="0">
      <selection activeCell="E43" sqref="E43"/>
    </sheetView>
  </sheetViews>
  <sheetFormatPr defaultColWidth="10.7109375" defaultRowHeight="13.2"/>
  <cols>
    <col min="1" max="1" width="43" style="107" customWidth="1"/>
    <col min="2" max="2" width="6.7109375" style="107" customWidth="1"/>
    <col min="3" max="3" width="21.28515625" style="107" bestFit="1" customWidth="1"/>
    <col min="4" max="4" width="15.42578125" style="107" bestFit="1" customWidth="1"/>
    <col min="5" max="5" width="19" style="107" customWidth="1"/>
    <col min="6" max="7" width="10.7109375" style="107"/>
    <col min="8" max="8" width="17.7109375" style="107" bestFit="1" customWidth="1"/>
    <col min="9" max="9" width="10.7109375" style="107"/>
    <col min="10" max="10" width="11.140625" style="107" bestFit="1" customWidth="1"/>
    <col min="11" max="16384" width="10.7109375" style="107"/>
  </cols>
  <sheetData>
    <row r="1" spans="1:12" ht="13.8" thickBot="1">
      <c r="A1" s="106" t="s">
        <v>784</v>
      </c>
      <c r="D1" s="120"/>
      <c r="E1" s="121" t="s">
        <v>200</v>
      </c>
    </row>
    <row r="2" spans="1:12">
      <c r="A2" s="521" t="s">
        <v>786</v>
      </c>
      <c r="G2" s="114"/>
      <c r="H2" s="114"/>
      <c r="I2" s="114"/>
      <c r="J2" s="114"/>
      <c r="K2" s="114"/>
      <c r="L2" s="114"/>
    </row>
    <row r="3" spans="1:12" ht="15.6">
      <c r="A3" s="332"/>
      <c r="G3" s="114"/>
      <c r="H3" s="114"/>
      <c r="I3" s="114"/>
      <c r="J3" s="114"/>
      <c r="K3" s="114"/>
      <c r="L3" s="114"/>
    </row>
    <row r="4" spans="1:12">
      <c r="C4" s="502" t="s">
        <v>785</v>
      </c>
      <c r="D4" s="502" t="s">
        <v>783</v>
      </c>
      <c r="E4" s="502" t="s">
        <v>781</v>
      </c>
      <c r="G4" s="114"/>
      <c r="H4" s="114"/>
      <c r="I4" s="114"/>
      <c r="J4" s="114"/>
      <c r="K4" s="114"/>
      <c r="L4" s="114"/>
    </row>
    <row r="5" spans="1:12">
      <c r="C5" s="108" t="s">
        <v>787</v>
      </c>
      <c r="D5" s="108" t="s">
        <v>782</v>
      </c>
      <c r="E5" s="108" t="s">
        <v>782</v>
      </c>
      <c r="G5" s="335"/>
      <c r="H5" s="114"/>
      <c r="I5" s="114"/>
      <c r="J5" s="114"/>
      <c r="K5" s="114"/>
      <c r="L5" s="114"/>
    </row>
    <row r="6" spans="1:12">
      <c r="G6" s="114"/>
      <c r="H6" s="114"/>
      <c r="I6" s="114"/>
      <c r="J6" s="63"/>
      <c r="K6" s="63"/>
      <c r="L6" s="63"/>
    </row>
    <row r="7" spans="1:12">
      <c r="A7" s="107" t="s">
        <v>177</v>
      </c>
      <c r="B7" s="107" t="s">
        <v>166</v>
      </c>
      <c r="C7" s="109">
        <f>+'Summaries &amp; 3.01-3.18 &amp; 4.01'!DO47</f>
        <v>411798681.51399517</v>
      </c>
      <c r="D7" s="573" t="s">
        <v>108</v>
      </c>
      <c r="E7" s="109">
        <f>SUM(C7:D7)</f>
        <v>411798681.51399517</v>
      </c>
      <c r="G7" s="114"/>
      <c r="H7" s="109"/>
      <c r="I7" s="114"/>
      <c r="J7" s="63"/>
      <c r="K7" s="63"/>
      <c r="L7" s="63"/>
    </row>
    <row r="8" spans="1:12">
      <c r="A8" s="107" t="s">
        <v>178</v>
      </c>
      <c r="B8" s="107" t="s">
        <v>167</v>
      </c>
      <c r="C8" s="109">
        <f>+'Summaries &amp; 3.01-3.18 &amp; 4.01'!DO49</f>
        <v>5321737695.2536507</v>
      </c>
      <c r="D8" s="109">
        <v>0</v>
      </c>
      <c r="E8" s="109">
        <f>C8+D8</f>
        <v>5321737695.2536507</v>
      </c>
      <c r="G8" s="114"/>
      <c r="H8" s="109"/>
      <c r="I8" s="114"/>
      <c r="J8" s="63"/>
      <c r="K8" s="63"/>
      <c r="L8" s="63"/>
    </row>
    <row r="9" spans="1:12">
      <c r="B9" s="110"/>
      <c r="C9" s="109"/>
      <c r="D9" s="109"/>
      <c r="E9" s="109"/>
      <c r="G9" s="109"/>
      <c r="H9" s="109"/>
      <c r="I9" s="114"/>
      <c r="J9" s="63"/>
      <c r="K9" s="63"/>
      <c r="L9" s="63"/>
    </row>
    <row r="10" spans="1:12">
      <c r="A10" s="106" t="s">
        <v>181</v>
      </c>
      <c r="B10" s="112" t="s">
        <v>168</v>
      </c>
      <c r="C10" s="111">
        <f>ROUND(+C7/C8,4)</f>
        <v>7.7399999999999997E-2</v>
      </c>
      <c r="D10" s="111">
        <f>E10-C10</f>
        <v>0</v>
      </c>
      <c r="E10" s="111">
        <f>ROUND(+E7/E8,4)</f>
        <v>7.7399999999999997E-2</v>
      </c>
      <c r="G10" s="118"/>
      <c r="H10" s="331"/>
      <c r="I10" s="114"/>
      <c r="J10" s="63"/>
      <c r="K10" s="63"/>
      <c r="L10" s="63"/>
    </row>
    <row r="11" spans="1:12">
      <c r="B11" s="507"/>
      <c r="C11" s="506"/>
      <c r="D11" s="506"/>
      <c r="E11" s="506"/>
      <c r="G11" s="113"/>
      <c r="H11" s="113"/>
      <c r="I11" s="114"/>
      <c r="J11" s="63"/>
      <c r="K11" s="63"/>
      <c r="L11" s="63"/>
    </row>
    <row r="12" spans="1:12">
      <c r="C12" s="114"/>
      <c r="D12" s="114"/>
      <c r="E12" s="114"/>
      <c r="G12" s="114"/>
      <c r="H12" s="114"/>
      <c r="I12" s="114"/>
      <c r="J12" s="63"/>
      <c r="K12" s="63"/>
      <c r="L12" s="63"/>
    </row>
    <row r="13" spans="1:12">
      <c r="C13" s="114"/>
      <c r="D13" s="114"/>
      <c r="E13" s="114"/>
      <c r="G13" s="114"/>
      <c r="H13" s="114"/>
      <c r="I13" s="114"/>
      <c r="J13" s="63"/>
      <c r="K13" s="63"/>
      <c r="L13" s="63"/>
    </row>
    <row r="14" spans="1:12">
      <c r="C14" s="114"/>
      <c r="D14" s="114"/>
      <c r="E14" s="114"/>
      <c r="G14" s="114"/>
      <c r="H14" s="114"/>
      <c r="I14" s="114"/>
      <c r="J14" s="63"/>
      <c r="K14" s="63"/>
      <c r="L14" s="63"/>
    </row>
    <row r="15" spans="1:12">
      <c r="A15" s="107" t="s">
        <v>177</v>
      </c>
      <c r="B15" s="107" t="s">
        <v>169</v>
      </c>
      <c r="C15" s="115">
        <f>+C7</f>
        <v>411798681.51399517</v>
      </c>
      <c r="D15" s="572" t="str">
        <f>+D7</f>
        <v>-</v>
      </c>
      <c r="E15" s="115">
        <f>+E7</f>
        <v>411798681.51399517</v>
      </c>
      <c r="G15" s="114"/>
      <c r="H15" s="115"/>
      <c r="I15" s="114"/>
      <c r="J15" s="63"/>
      <c r="K15" s="63"/>
      <c r="L15" s="63"/>
    </row>
    <row r="16" spans="1:12">
      <c r="A16" s="107" t="s">
        <v>204</v>
      </c>
      <c r="B16" s="107" t="s">
        <v>170</v>
      </c>
      <c r="C16" s="109">
        <f>+'Summaries &amp; 3.01-3.18 &amp; 4.01'!Y15</f>
        <v>169763432.47859144</v>
      </c>
      <c r="D16" s="109"/>
      <c r="E16" s="109">
        <f>C16+D16</f>
        <v>169763432.47859144</v>
      </c>
      <c r="G16" s="114"/>
      <c r="H16" s="109"/>
      <c r="I16" s="114"/>
      <c r="J16" s="63"/>
      <c r="K16" s="63"/>
      <c r="L16" s="63"/>
    </row>
    <row r="17" spans="1:12">
      <c r="A17" s="107" t="s">
        <v>205</v>
      </c>
      <c r="B17" s="107" t="s">
        <v>171</v>
      </c>
      <c r="C17" s="115">
        <f>+C15-C16</f>
        <v>242035249.03540373</v>
      </c>
      <c r="D17" s="574">
        <f>+D16</f>
        <v>0</v>
      </c>
      <c r="E17" s="115">
        <f>+E15-E16</f>
        <v>242035249.03540373</v>
      </c>
      <c r="G17" s="114"/>
      <c r="H17" s="115"/>
      <c r="I17" s="114"/>
      <c r="J17" s="63"/>
      <c r="K17" s="63"/>
      <c r="L17" s="63"/>
    </row>
    <row r="18" spans="1:12">
      <c r="C18" s="114"/>
      <c r="D18" s="114"/>
      <c r="E18" s="114"/>
      <c r="G18" s="114"/>
      <c r="H18" s="114"/>
      <c r="I18" s="114"/>
      <c r="J18" s="63"/>
      <c r="K18" s="63"/>
      <c r="L18" s="63"/>
    </row>
    <row r="19" spans="1:12">
      <c r="A19" s="107" t="s">
        <v>178</v>
      </c>
      <c r="B19" s="107" t="s">
        <v>172</v>
      </c>
      <c r="C19" s="115">
        <f>+C8</f>
        <v>5321737695.2536507</v>
      </c>
      <c r="D19" s="115">
        <f>+D8</f>
        <v>0</v>
      </c>
      <c r="E19" s="115">
        <f>+E8</f>
        <v>5321737695.2536507</v>
      </c>
      <c r="G19" s="114"/>
      <c r="H19" s="115"/>
      <c r="I19" s="114"/>
      <c r="J19" s="63"/>
      <c r="K19" s="63"/>
      <c r="L19" s="63"/>
    </row>
    <row r="20" spans="1:12">
      <c r="A20" s="107" t="s">
        <v>179</v>
      </c>
      <c r="B20" s="107" t="s">
        <v>173</v>
      </c>
      <c r="C20" s="118">
        <f>'1.02 COC'!D21</f>
        <v>0.48180000000000001</v>
      </c>
      <c r="D20" s="118"/>
      <c r="E20" s="118">
        <f>C20+D20</f>
        <v>0.48180000000000001</v>
      </c>
      <c r="G20" s="114"/>
      <c r="H20" s="118"/>
      <c r="I20" s="114"/>
      <c r="J20" s="63"/>
      <c r="K20" s="63"/>
      <c r="L20" s="63"/>
    </row>
    <row r="21" spans="1:12">
      <c r="A21" s="107" t="s">
        <v>174</v>
      </c>
      <c r="B21" s="107" t="s">
        <v>175</v>
      </c>
      <c r="C21" s="109">
        <f>+C19*C20</f>
        <v>2564013221.5732088</v>
      </c>
      <c r="D21" s="109">
        <f>+D19*D20</f>
        <v>0</v>
      </c>
      <c r="E21" s="109">
        <f>+E19*E20</f>
        <v>2564013221.5732088</v>
      </c>
      <c r="G21" s="114"/>
      <c r="H21" s="109"/>
      <c r="I21" s="114"/>
      <c r="J21" s="63"/>
      <c r="K21" s="63"/>
      <c r="L21" s="63"/>
    </row>
    <row r="22" spans="1:12">
      <c r="C22" s="109"/>
      <c r="D22" s="109"/>
      <c r="E22" s="109"/>
      <c r="G22" s="114"/>
      <c r="H22" s="109"/>
      <c r="I22" s="114"/>
      <c r="J22" s="63"/>
      <c r="K22" s="63"/>
      <c r="L22" s="63"/>
    </row>
    <row r="23" spans="1:12">
      <c r="A23" s="106" t="s">
        <v>180</v>
      </c>
      <c r="B23" s="107" t="s">
        <v>176</v>
      </c>
      <c r="C23" s="111">
        <f>+ROUND(C17/C21,4)</f>
        <v>9.4399999999999998E-2</v>
      </c>
      <c r="D23" s="111">
        <f>E23-C23</f>
        <v>0</v>
      </c>
      <c r="E23" s="111">
        <f>+ROUND(E17/E21,4)</f>
        <v>9.4399999999999998E-2</v>
      </c>
      <c r="G23" s="114"/>
      <c r="H23" s="111"/>
      <c r="I23" s="114"/>
      <c r="J23" s="63"/>
      <c r="K23" s="63"/>
      <c r="L23" s="63"/>
    </row>
    <row r="24" spans="1:12">
      <c r="C24" s="114"/>
      <c r="D24" s="114"/>
      <c r="E24" s="114"/>
      <c r="G24" s="114"/>
      <c r="H24" s="114"/>
      <c r="I24" s="114"/>
      <c r="J24" s="63"/>
      <c r="K24" s="63"/>
      <c r="L24" s="63"/>
    </row>
    <row r="25" spans="1:12">
      <c r="C25" s="114"/>
      <c r="D25" s="114"/>
      <c r="E25" s="114"/>
      <c r="J25"/>
      <c r="K25"/>
      <c r="L25"/>
    </row>
    <row r="26" spans="1:12">
      <c r="C26" s="114"/>
      <c r="D26" s="114"/>
      <c r="E26" s="114"/>
      <c r="J26"/>
      <c r="K26"/>
      <c r="L26"/>
    </row>
    <row r="27" spans="1:12">
      <c r="J27"/>
      <c r="K27"/>
      <c r="L27"/>
    </row>
    <row r="28" spans="1:12">
      <c r="J28"/>
      <c r="K28"/>
      <c r="L28"/>
    </row>
    <row r="29" spans="1:12">
      <c r="J29"/>
      <c r="K29"/>
      <c r="L29"/>
    </row>
    <row r="46" spans="4:4">
      <c r="D46" s="544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43" sqref="E43"/>
    </sheetView>
  </sheetViews>
  <sheetFormatPr defaultRowHeight="10.199999999999999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7"/>
  <sheetViews>
    <sheetView tabSelected="1" zoomScaleNormal="100" workbookViewId="0">
      <selection activeCell="E43" sqref="E43"/>
    </sheetView>
  </sheetViews>
  <sheetFormatPr defaultColWidth="10.7109375" defaultRowHeight="13.2"/>
  <cols>
    <col min="1" max="1" width="4.7109375" style="129" bestFit="1" customWidth="1"/>
    <col min="2" max="2" width="36.85546875" style="129" bestFit="1" customWidth="1"/>
    <col min="3" max="3" width="19.42578125" style="129" customWidth="1"/>
    <col min="4" max="4" width="12.7109375" style="129" customWidth="1"/>
    <col min="5" max="5" width="12" style="129" customWidth="1"/>
    <col min="6" max="6" width="11.42578125" style="129" bestFit="1" customWidth="1"/>
    <col min="7" max="7" width="4" style="129" bestFit="1" customWidth="1"/>
    <col min="8" max="8" width="10.7109375" style="129"/>
    <col min="9" max="9" width="36.85546875" style="129" bestFit="1" customWidth="1"/>
    <col min="10" max="10" width="16.85546875" style="129" bestFit="1" customWidth="1"/>
    <col min="11" max="12" width="9.28515625" style="129" bestFit="1" customWidth="1"/>
    <col min="13" max="13" width="7.28515625" style="129" bestFit="1" customWidth="1"/>
    <col min="14" max="16384" width="10.7109375" style="129"/>
  </cols>
  <sheetData>
    <row r="1" spans="1:7" ht="13.8" thickBot="1">
      <c r="F1" s="130" t="s">
        <v>209</v>
      </c>
    </row>
    <row r="2" spans="1:7" ht="15.6">
      <c r="B2" s="332"/>
    </row>
    <row r="3" spans="1:7" ht="12.75" customHeight="1">
      <c r="A3" s="131" t="s">
        <v>210</v>
      </c>
      <c r="B3" s="131"/>
      <c r="C3" s="131"/>
      <c r="D3" s="131"/>
      <c r="E3" s="131"/>
      <c r="F3" s="132"/>
      <c r="G3" s="132"/>
    </row>
    <row r="4" spans="1:7" ht="12.75" customHeight="1">
      <c r="A4" s="131"/>
      <c r="B4" s="131"/>
      <c r="C4" s="131"/>
      <c r="D4" s="131"/>
      <c r="E4" s="131"/>
      <c r="F4" s="132"/>
      <c r="G4" s="132"/>
    </row>
    <row r="5" spans="1:7" ht="12.75" customHeight="1">
      <c r="A5" s="131" t="s">
        <v>211</v>
      </c>
      <c r="B5" s="131"/>
      <c r="C5" s="131"/>
      <c r="D5" s="131"/>
      <c r="E5" s="131"/>
      <c r="F5" s="132"/>
      <c r="G5" s="132"/>
    </row>
    <row r="6" spans="1:7" ht="12.75" customHeight="1">
      <c r="A6" s="131" t="s">
        <v>212</v>
      </c>
      <c r="B6" s="131"/>
      <c r="C6" s="131"/>
      <c r="D6" s="131"/>
      <c r="E6" s="131"/>
      <c r="F6" s="132"/>
      <c r="G6" s="132"/>
    </row>
    <row r="7" spans="1:7" ht="15.75" customHeight="1">
      <c r="A7" s="131" t="s">
        <v>777</v>
      </c>
      <c r="B7" s="131"/>
      <c r="C7" s="131"/>
      <c r="D7" s="131"/>
      <c r="E7" s="131"/>
      <c r="F7" s="132"/>
      <c r="G7" s="132"/>
    </row>
    <row r="8" spans="1:7">
      <c r="A8" s="133"/>
      <c r="B8" s="133"/>
      <c r="C8" s="133"/>
      <c r="D8" s="133"/>
      <c r="E8" s="133"/>
      <c r="F8" s="133"/>
    </row>
    <row r="9" spans="1:7" ht="15.75" customHeight="1">
      <c r="A9" s="133"/>
      <c r="B9" s="133"/>
      <c r="C9" s="133"/>
      <c r="D9" s="133"/>
      <c r="E9" s="133"/>
      <c r="F9" s="133"/>
    </row>
    <row r="10" spans="1:7" ht="15.75" customHeight="1">
      <c r="A10" s="133"/>
      <c r="B10" s="133"/>
      <c r="C10" s="133"/>
      <c r="D10" s="133"/>
      <c r="E10" s="133"/>
      <c r="F10" s="133"/>
    </row>
    <row r="11" spans="1:7">
      <c r="A11" s="134">
        <v>1</v>
      </c>
      <c r="B11" s="135" t="s">
        <v>213</v>
      </c>
      <c r="C11" s="135" t="s">
        <v>214</v>
      </c>
      <c r="D11" s="135" t="s">
        <v>215</v>
      </c>
      <c r="E11" s="135" t="s">
        <v>216</v>
      </c>
      <c r="F11" s="135" t="s">
        <v>217</v>
      </c>
    </row>
    <row r="12" spans="1:7">
      <c r="A12" s="134">
        <v>2</v>
      </c>
      <c r="B12" s="134"/>
      <c r="C12" s="134"/>
      <c r="D12" s="134"/>
      <c r="E12" s="134"/>
      <c r="F12" s="134"/>
    </row>
    <row r="13" spans="1:7">
      <c r="A13" s="134">
        <v>3</v>
      </c>
      <c r="B13" s="134" t="s">
        <v>62</v>
      </c>
      <c r="C13" s="134"/>
      <c r="D13" s="134"/>
      <c r="E13" s="134"/>
      <c r="F13" s="135" t="s">
        <v>218</v>
      </c>
    </row>
    <row r="14" spans="1:7">
      <c r="A14" s="134">
        <v>4</v>
      </c>
      <c r="B14" s="134"/>
      <c r="C14" s="134"/>
      <c r="D14" s="134"/>
      <c r="E14" s="134"/>
      <c r="F14" s="135" t="s">
        <v>219</v>
      </c>
    </row>
    <row r="15" spans="1:7">
      <c r="A15" s="134">
        <v>5</v>
      </c>
      <c r="B15" s="136" t="s">
        <v>220</v>
      </c>
      <c r="C15" s="136" t="s">
        <v>221</v>
      </c>
      <c r="D15" s="136" t="s">
        <v>222</v>
      </c>
      <c r="E15" s="136" t="s">
        <v>223</v>
      </c>
      <c r="F15" s="136" t="s">
        <v>224</v>
      </c>
    </row>
    <row r="16" spans="1:7">
      <c r="A16" s="134">
        <v>6</v>
      </c>
      <c r="B16" s="134"/>
      <c r="C16" s="134"/>
      <c r="D16" s="134"/>
      <c r="E16" s="134"/>
      <c r="F16" s="134"/>
    </row>
    <row r="17" spans="1:15">
      <c r="A17" s="134">
        <v>7</v>
      </c>
      <c r="B17" s="133" t="s">
        <v>225</v>
      </c>
      <c r="C17" s="315">
        <v>53168409</v>
      </c>
      <c r="D17" s="137">
        <f>ROUND(C17/$C$23,4)</f>
        <v>7.1999999999999998E-3</v>
      </c>
      <c r="E17" s="316">
        <v>5.4604360644492284E-2</v>
      </c>
      <c r="F17" s="137">
        <f>ROUND(D17*E17,4)</f>
        <v>4.0000000000000002E-4</v>
      </c>
      <c r="G17" s="138" t="s">
        <v>213</v>
      </c>
      <c r="I17" s="133"/>
      <c r="J17" s="315"/>
      <c r="K17" s="137"/>
      <c r="L17" s="316"/>
      <c r="M17" s="137"/>
    </row>
    <row r="18" spans="1:15">
      <c r="A18" s="134">
        <v>8</v>
      </c>
      <c r="B18" s="134"/>
      <c r="C18" s="319"/>
      <c r="D18" s="134"/>
      <c r="E18" s="319"/>
      <c r="F18" s="134"/>
      <c r="I18" s="134"/>
      <c r="J18" s="319"/>
      <c r="K18" s="134"/>
      <c r="L18" s="319"/>
      <c r="M18" s="134"/>
    </row>
    <row r="19" spans="1:15">
      <c r="A19" s="134">
        <v>9</v>
      </c>
      <c r="B19" s="133" t="s">
        <v>226</v>
      </c>
      <c r="C19" s="315">
        <v>3760846609</v>
      </c>
      <c r="D19" s="137">
        <f>ROUND(C19/$C$23,4)</f>
        <v>0.51090000000000002</v>
      </c>
      <c r="E19" s="316">
        <v>6.1600000000000002E-2</v>
      </c>
      <c r="F19" s="137">
        <f>ROUND(D19*E19,4)</f>
        <v>3.15E-2</v>
      </c>
      <c r="G19" s="138" t="s">
        <v>213</v>
      </c>
      <c r="I19" s="133"/>
      <c r="J19" s="315"/>
      <c r="K19" s="137"/>
      <c r="L19" s="316"/>
      <c r="M19" s="137"/>
    </row>
    <row r="20" spans="1:15">
      <c r="A20" s="134">
        <v>10</v>
      </c>
      <c r="B20" s="134"/>
      <c r="C20" s="134"/>
      <c r="D20" s="134"/>
      <c r="E20" s="134"/>
      <c r="F20" s="134"/>
      <c r="I20" s="134"/>
      <c r="J20" s="134"/>
      <c r="K20" s="134"/>
      <c r="L20" s="134"/>
      <c r="M20" s="134"/>
    </row>
    <row r="21" spans="1:15">
      <c r="A21" s="134">
        <v>11</v>
      </c>
      <c r="B21" s="133" t="s">
        <v>227</v>
      </c>
      <c r="C21" s="317">
        <v>3546722659</v>
      </c>
      <c r="D21" s="139">
        <f>ROUND(C21/$C$23,4)</f>
        <v>0.48180000000000001</v>
      </c>
      <c r="E21" s="318">
        <v>9.8000000000000004E-2</v>
      </c>
      <c r="F21" s="139">
        <f>ROUND(D21*E21,4)</f>
        <v>4.7199999999999999E-2</v>
      </c>
      <c r="I21" s="133"/>
      <c r="J21" s="317"/>
      <c r="K21" s="139"/>
      <c r="L21" s="318"/>
      <c r="M21" s="139"/>
    </row>
    <row r="22" spans="1:15">
      <c r="A22" s="134">
        <v>12</v>
      </c>
      <c r="B22" s="134"/>
      <c r="C22" s="134"/>
      <c r="D22" s="134"/>
      <c r="E22" s="134"/>
      <c r="F22" s="134"/>
      <c r="I22" s="134"/>
      <c r="J22" s="134"/>
      <c r="K22" s="134"/>
      <c r="L22" s="134"/>
      <c r="M22" s="134"/>
    </row>
    <row r="23" spans="1:15">
      <c r="A23" s="134">
        <v>13</v>
      </c>
      <c r="B23" s="133" t="s">
        <v>228</v>
      </c>
      <c r="C23" s="140">
        <f>SUM(C17:C22)</f>
        <v>7360737677</v>
      </c>
      <c r="D23" s="141">
        <v>1</v>
      </c>
      <c r="E23" s="142"/>
      <c r="F23" s="141">
        <f>SUM(F17:F22)</f>
        <v>7.9100000000000004E-2</v>
      </c>
      <c r="I23" s="133"/>
      <c r="J23" s="140"/>
      <c r="K23" s="141"/>
      <c r="L23" s="142"/>
      <c r="M23" s="141"/>
    </row>
    <row r="24" spans="1:15">
      <c r="A24" s="134">
        <v>14</v>
      </c>
      <c r="B24" s="134"/>
      <c r="C24" s="134"/>
      <c r="D24" s="134"/>
      <c r="E24" s="134"/>
      <c r="F24" s="134"/>
      <c r="I24" s="134"/>
      <c r="J24" s="134"/>
      <c r="K24" s="134"/>
      <c r="L24" s="134"/>
      <c r="M24" s="134"/>
    </row>
    <row r="25" spans="1:15">
      <c r="A25" s="134">
        <v>15</v>
      </c>
      <c r="B25" s="134"/>
      <c r="C25" s="134"/>
      <c r="D25" s="134"/>
      <c r="E25" s="134"/>
      <c r="F25" s="134"/>
      <c r="I25" s="134"/>
      <c r="J25" s="134"/>
      <c r="K25" s="134"/>
      <c r="L25" s="134"/>
      <c r="M25" s="134"/>
      <c r="O25" s="143"/>
    </row>
    <row r="26" spans="1:15">
      <c r="A26" s="134">
        <v>16</v>
      </c>
      <c r="B26" s="133" t="s">
        <v>230</v>
      </c>
      <c r="C26" s="133"/>
      <c r="I26" s="133"/>
      <c r="J26" s="133"/>
    </row>
    <row r="27" spans="1:15">
      <c r="E27" s="129" t="s">
        <v>229</v>
      </c>
      <c r="F27" s="143">
        <f>F17+F19</f>
        <v>3.1899999999999998E-2</v>
      </c>
      <c r="M27" s="143"/>
      <c r="O27" s="14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E43" sqref="E43"/>
    </sheetView>
  </sheetViews>
  <sheetFormatPr defaultColWidth="10.7109375" defaultRowHeight="13.2"/>
  <cols>
    <col min="1" max="1" width="6.140625" style="550" customWidth="1"/>
    <col min="2" max="2" width="35.28515625" style="107" customWidth="1"/>
    <col min="3" max="3" width="6.7109375" style="107" customWidth="1"/>
    <col min="4" max="4" width="20.7109375" style="107" bestFit="1" customWidth="1"/>
    <col min="5" max="5" width="8.42578125" style="107" bestFit="1" customWidth="1"/>
    <col min="6" max="6" width="39.85546875" style="107" bestFit="1" customWidth="1"/>
    <col min="7" max="16384" width="10.7109375" style="107"/>
  </cols>
  <sheetData>
    <row r="1" spans="1:6" ht="13.8" thickBot="1">
      <c r="F1" s="130" t="s">
        <v>830</v>
      </c>
    </row>
    <row r="2" spans="1:6">
      <c r="A2" s="575" t="s">
        <v>456</v>
      </c>
      <c r="B2" s="576"/>
      <c r="C2" s="576"/>
      <c r="D2" s="576"/>
      <c r="E2" s="576"/>
      <c r="F2" s="576"/>
    </row>
    <row r="3" spans="1:6">
      <c r="A3" s="576" t="s">
        <v>805</v>
      </c>
      <c r="B3" s="576"/>
      <c r="C3" s="576"/>
      <c r="D3" s="576"/>
      <c r="E3" s="576"/>
      <c r="F3" s="576"/>
    </row>
    <row r="5" spans="1:6" ht="27" thickBot="1">
      <c r="A5" s="547" t="s">
        <v>806</v>
      </c>
      <c r="B5" s="548" t="s">
        <v>220</v>
      </c>
      <c r="C5" s="549"/>
      <c r="D5" s="548" t="s">
        <v>807</v>
      </c>
      <c r="E5" s="548"/>
      <c r="F5" s="548" t="s">
        <v>808</v>
      </c>
    </row>
    <row r="6" spans="1:6">
      <c r="B6" s="550" t="s">
        <v>809</v>
      </c>
      <c r="D6" s="550" t="s">
        <v>810</v>
      </c>
      <c r="F6" s="550" t="s">
        <v>811</v>
      </c>
    </row>
    <row r="8" spans="1:6">
      <c r="A8" s="550">
        <v>1</v>
      </c>
      <c r="B8" s="107" t="s">
        <v>178</v>
      </c>
      <c r="D8" s="553">
        <f>'1.01 ROR ROE'!$C$8</f>
        <v>5321737695.2536507</v>
      </c>
      <c r="E8" s="554"/>
      <c r="F8" s="554" t="s">
        <v>812</v>
      </c>
    </row>
    <row r="9" spans="1:6">
      <c r="D9" s="553"/>
      <c r="E9" s="554"/>
      <c r="F9" s="554"/>
    </row>
    <row r="10" spans="1:6">
      <c r="A10" s="550">
        <v>2</v>
      </c>
      <c r="B10" s="107" t="s">
        <v>813</v>
      </c>
      <c r="D10" s="555">
        <v>7.7700000000000005E-2</v>
      </c>
      <c r="E10" s="554"/>
      <c r="F10" s="554" t="s">
        <v>814</v>
      </c>
    </row>
    <row r="11" spans="1:6">
      <c r="D11" s="556"/>
      <c r="E11" s="554"/>
      <c r="F11" s="554"/>
    </row>
    <row r="12" spans="1:6">
      <c r="A12" s="550">
        <v>3</v>
      </c>
      <c r="B12" s="107" t="s">
        <v>815</v>
      </c>
      <c r="D12" s="553">
        <f>ROUND(D8*D10,0)</f>
        <v>413499019</v>
      </c>
      <c r="E12" s="554"/>
      <c r="F12" s="554" t="s">
        <v>816</v>
      </c>
    </row>
    <row r="13" spans="1:6">
      <c r="D13" s="556"/>
      <c r="E13" s="554"/>
      <c r="F13" s="554"/>
    </row>
    <row r="14" spans="1:6">
      <c r="A14" s="550">
        <v>4</v>
      </c>
      <c r="B14" s="107" t="s">
        <v>177</v>
      </c>
      <c r="D14" s="553">
        <f>'1.01 ROR ROE'!$C$7</f>
        <v>411798681.51399517</v>
      </c>
      <c r="E14" s="555">
        <f>D14/D8</f>
        <v>7.7380492067707515E-2</v>
      </c>
      <c r="F14" s="554" t="s">
        <v>817</v>
      </c>
    </row>
    <row r="15" spans="1:6">
      <c r="D15" s="553"/>
      <c r="E15" s="554"/>
      <c r="F15" s="554"/>
    </row>
    <row r="16" spans="1:6">
      <c r="A16" s="550">
        <v>5</v>
      </c>
      <c r="B16" s="107" t="s">
        <v>818</v>
      </c>
      <c r="D16" s="553">
        <f>ROUND(D14-D12,0)</f>
        <v>-1700337</v>
      </c>
      <c r="E16" s="554"/>
      <c r="F16" s="554" t="s">
        <v>819</v>
      </c>
    </row>
    <row r="17" spans="1:6">
      <c r="D17" s="556"/>
      <c r="E17" s="554"/>
      <c r="F17" s="554"/>
    </row>
    <row r="18" spans="1:6">
      <c r="A18" s="550">
        <v>6</v>
      </c>
      <c r="B18" s="107" t="s">
        <v>820</v>
      </c>
      <c r="D18" s="557">
        <f>IF(D16&lt;0,0,D16)</f>
        <v>0</v>
      </c>
      <c r="E18" s="554"/>
      <c r="F18" s="551" t="s">
        <v>821</v>
      </c>
    </row>
    <row r="19" spans="1:6">
      <c r="D19" s="556"/>
      <c r="E19" s="554"/>
      <c r="F19" s="554"/>
    </row>
    <row r="20" spans="1:6">
      <c r="A20" s="550">
        <v>7</v>
      </c>
      <c r="B20" s="107" t="s">
        <v>822</v>
      </c>
      <c r="D20" s="558">
        <v>0.5</v>
      </c>
      <c r="E20" s="554"/>
      <c r="F20" s="551" t="s">
        <v>823</v>
      </c>
    </row>
    <row r="21" spans="1:6">
      <c r="D21" s="556"/>
      <c r="E21" s="554"/>
      <c r="F21" s="554"/>
    </row>
    <row r="22" spans="1:6">
      <c r="A22" s="550">
        <v>8</v>
      </c>
      <c r="B22" s="107" t="s">
        <v>824</v>
      </c>
      <c r="D22" s="553">
        <f>ROUND(D18*D20,0)</f>
        <v>0</v>
      </c>
      <c r="E22" s="554"/>
      <c r="F22" s="551" t="s">
        <v>825</v>
      </c>
    </row>
    <row r="23" spans="1:6">
      <c r="D23" s="556"/>
      <c r="E23" s="554"/>
      <c r="F23" s="554"/>
    </row>
    <row r="24" spans="1:6">
      <c r="A24" s="550">
        <v>9</v>
      </c>
      <c r="B24" s="107" t="s">
        <v>826</v>
      </c>
      <c r="D24" s="556">
        <v>0.62034599999999995</v>
      </c>
      <c r="E24" s="554"/>
      <c r="F24" s="559" t="s">
        <v>827</v>
      </c>
    </row>
    <row r="25" spans="1:6">
      <c r="D25" s="554"/>
      <c r="E25" s="554"/>
      <c r="F25" s="554"/>
    </row>
    <row r="26" spans="1:6">
      <c r="A26" s="550">
        <v>10</v>
      </c>
      <c r="B26" s="107" t="s">
        <v>828</v>
      </c>
      <c r="D26" s="553">
        <f>ROUND(D22/D24,0)</f>
        <v>0</v>
      </c>
      <c r="E26" s="554"/>
      <c r="F26" s="560" t="s">
        <v>829</v>
      </c>
    </row>
    <row r="27" spans="1:6">
      <c r="D27" s="554"/>
      <c r="E27" s="554"/>
      <c r="F27" s="554"/>
    </row>
    <row r="28" spans="1:6">
      <c r="D28" s="552"/>
    </row>
  </sheetData>
  <mergeCells count="2">
    <mergeCell ref="A2:F2"/>
    <mergeCell ref="A3:F3"/>
  </mergeCells>
  <printOptions horizontalCentered="1"/>
  <pageMargins left="0.75" right="0.75" top="1" bottom="1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8"/>
  <sheetViews>
    <sheetView tabSelected="1" zoomScaleNormal="100" workbookViewId="0">
      <pane xSplit="1" ySplit="8" topLeftCell="B33" activePane="bottomRight" state="frozen"/>
      <selection activeCell="E43" sqref="E43"/>
      <selection pane="topRight" activeCell="E43" sqref="E43"/>
      <selection pane="bottomLeft" activeCell="E43" sqref="E43"/>
      <selection pane="bottomRight" activeCell="E43" sqref="E43"/>
    </sheetView>
  </sheetViews>
  <sheetFormatPr defaultColWidth="9.28515625" defaultRowHeight="18" customHeight="1"/>
  <cols>
    <col min="1" max="1" width="68" style="208" customWidth="1"/>
    <col min="2" max="4" width="19.42578125" style="208" customWidth="1"/>
    <col min="5" max="5" width="0.7109375" style="208" customWidth="1"/>
    <col min="6" max="11" width="9.28515625" style="209"/>
    <col min="12" max="16384" width="9.28515625" style="208"/>
  </cols>
  <sheetData>
    <row r="1" spans="1:11" ht="18" customHeight="1" thickBot="1">
      <c r="A1" s="332" t="s">
        <v>62</v>
      </c>
      <c r="D1" s="243" t="s">
        <v>651</v>
      </c>
    </row>
    <row r="2" spans="1:11" ht="18" customHeight="1">
      <c r="A2" s="230" t="s">
        <v>292</v>
      </c>
      <c r="B2" s="229"/>
      <c r="C2" s="229"/>
      <c r="D2" s="229"/>
      <c r="G2" s="208"/>
      <c r="H2" s="208"/>
      <c r="I2" s="208"/>
      <c r="J2" s="208"/>
      <c r="K2" s="208"/>
    </row>
    <row r="3" spans="1:11" ht="18" customHeight="1">
      <c r="A3" s="230" t="s">
        <v>291</v>
      </c>
      <c r="B3" s="229"/>
      <c r="C3" s="229"/>
      <c r="D3" s="229"/>
      <c r="G3" s="208"/>
      <c r="H3" s="208"/>
      <c r="I3" s="208"/>
      <c r="J3" s="208"/>
      <c r="K3" s="208"/>
    </row>
    <row r="4" spans="1:11" ht="18" customHeight="1">
      <c r="A4" s="577" t="s">
        <v>778</v>
      </c>
      <c r="B4" s="577"/>
      <c r="C4" s="577"/>
      <c r="D4" s="577"/>
      <c r="G4" s="208"/>
      <c r="H4" s="208"/>
      <c r="I4" s="208"/>
      <c r="J4" s="208"/>
      <c r="K4" s="208"/>
    </row>
    <row r="5" spans="1:11" ht="12" customHeight="1">
      <c r="B5" s="229"/>
      <c r="C5" s="229"/>
      <c r="D5" s="229"/>
      <c r="G5" s="208"/>
      <c r="H5" s="208"/>
      <c r="I5" s="208"/>
      <c r="J5" s="208"/>
      <c r="K5" s="208"/>
    </row>
    <row r="6" spans="1:11" ht="18" customHeight="1">
      <c r="A6" s="578" t="s">
        <v>779</v>
      </c>
      <c r="B6" s="578"/>
      <c r="C6" s="578"/>
      <c r="D6" s="578"/>
      <c r="E6" s="228"/>
      <c r="F6" s="228"/>
      <c r="G6" s="208"/>
      <c r="H6" s="208"/>
      <c r="I6" s="208"/>
      <c r="J6" s="208"/>
      <c r="K6" s="208"/>
    </row>
    <row r="7" spans="1:11" ht="18" customHeight="1">
      <c r="A7" s="228"/>
      <c r="B7" s="228"/>
      <c r="C7" s="228"/>
      <c r="D7" s="228"/>
      <c r="E7" s="228"/>
      <c r="F7" s="228"/>
      <c r="G7" s="208"/>
      <c r="H7" s="208"/>
      <c r="I7" s="208"/>
      <c r="J7" s="208"/>
      <c r="K7" s="208"/>
    </row>
    <row r="8" spans="1:11" ht="18" customHeight="1">
      <c r="A8" s="529"/>
      <c r="B8" s="530" t="s">
        <v>165</v>
      </c>
      <c r="C8" s="531" t="s">
        <v>290</v>
      </c>
      <c r="D8" s="532" t="s">
        <v>289</v>
      </c>
      <c r="G8" s="208"/>
      <c r="H8" s="208"/>
      <c r="I8" s="208"/>
      <c r="J8" s="208"/>
      <c r="K8" s="208"/>
    </row>
    <row r="9" spans="1:11" ht="18" customHeight="1">
      <c r="A9" s="227" t="s">
        <v>288</v>
      </c>
      <c r="B9" s="226"/>
      <c r="C9" s="226"/>
      <c r="D9" s="225"/>
      <c r="E9" s="209"/>
      <c r="G9" s="208"/>
      <c r="H9" s="208"/>
      <c r="I9" s="208"/>
      <c r="J9" s="208"/>
      <c r="K9" s="208"/>
    </row>
    <row r="10" spans="1:11" ht="18" customHeight="1">
      <c r="A10" s="224" t="s">
        <v>287</v>
      </c>
      <c r="B10" s="533">
        <v>1964602690.79</v>
      </c>
      <c r="C10" s="533">
        <v>968015553.50999999</v>
      </c>
      <c r="D10" s="218">
        <f>SUM(B10:C10)</f>
        <v>2932618244.3000002</v>
      </c>
      <c r="E10" s="209"/>
      <c r="G10" s="208"/>
      <c r="H10" s="208"/>
      <c r="I10" s="208"/>
      <c r="J10" s="208"/>
      <c r="K10" s="208"/>
    </row>
    <row r="11" spans="1:11" ht="18" customHeight="1">
      <c r="A11" s="224" t="s">
        <v>286</v>
      </c>
      <c r="B11" s="533">
        <v>339509.38</v>
      </c>
      <c r="C11" s="533">
        <v>0</v>
      </c>
      <c r="D11" s="225">
        <f>SUM(B11:C11)</f>
        <v>339509.38</v>
      </c>
      <c r="E11" s="209"/>
      <c r="G11" s="208"/>
      <c r="H11" s="208"/>
      <c r="I11" s="208"/>
      <c r="J11" s="208"/>
      <c r="K11" s="208"/>
    </row>
    <row r="12" spans="1:11" ht="18" customHeight="1">
      <c r="A12" s="224" t="s">
        <v>285</v>
      </c>
      <c r="B12" s="534">
        <v>107219294.19</v>
      </c>
      <c r="C12" s="534">
        <v>0</v>
      </c>
      <c r="D12" s="223">
        <f>SUM(B12:C12)</f>
        <v>107219294.19</v>
      </c>
      <c r="E12" s="209"/>
      <c r="G12" s="208"/>
      <c r="H12" s="208"/>
      <c r="I12" s="208"/>
      <c r="J12" s="208"/>
      <c r="K12" s="208"/>
    </row>
    <row r="13" spans="1:11" ht="18" customHeight="1">
      <c r="A13" s="224" t="s">
        <v>284</v>
      </c>
      <c r="B13" s="534">
        <v>112785618.809999</v>
      </c>
      <c r="C13" s="534">
        <v>44843575.700000003</v>
      </c>
      <c r="D13" s="223">
        <f>SUM(B13:C13)</f>
        <v>157629194.50999901</v>
      </c>
      <c r="E13" s="209"/>
      <c r="G13" s="208"/>
      <c r="H13" s="208"/>
      <c r="I13" s="208"/>
      <c r="J13" s="208"/>
      <c r="K13" s="208"/>
    </row>
    <row r="14" spans="1:11" ht="18" customHeight="1">
      <c r="A14" s="224" t="s">
        <v>283</v>
      </c>
      <c r="B14" s="516">
        <f>SUM(B10:B13)</f>
        <v>2184947113.1699991</v>
      </c>
      <c r="C14" s="517">
        <f>SUM(C10:C13)</f>
        <v>1012859129.21</v>
      </c>
      <c r="D14" s="518">
        <f>SUM(D10:D13)</f>
        <v>3197806242.3799992</v>
      </c>
      <c r="E14" s="209"/>
      <c r="G14" s="208"/>
      <c r="H14" s="208"/>
      <c r="I14" s="208"/>
      <c r="J14" s="208"/>
      <c r="K14" s="208"/>
    </row>
    <row r="15" spans="1:11" ht="18" customHeight="1">
      <c r="A15" s="227" t="s">
        <v>282</v>
      </c>
      <c r="B15" s="226"/>
      <c r="C15" s="226"/>
      <c r="D15" s="225"/>
      <c r="E15" s="209"/>
      <c r="G15" s="208"/>
      <c r="H15" s="208"/>
      <c r="I15" s="208"/>
      <c r="J15" s="208"/>
      <c r="K15" s="208"/>
    </row>
    <row r="16" spans="1:11" ht="18" customHeight="1">
      <c r="A16" s="227" t="s">
        <v>281</v>
      </c>
      <c r="B16" s="226"/>
      <c r="C16" s="226"/>
      <c r="D16" s="225"/>
      <c r="E16" s="209"/>
      <c r="G16" s="208"/>
      <c r="H16" s="208"/>
      <c r="I16" s="208"/>
      <c r="J16" s="208"/>
      <c r="K16" s="208"/>
    </row>
    <row r="17" spans="1:11" ht="18" customHeight="1">
      <c r="A17" s="227" t="s">
        <v>280</v>
      </c>
      <c r="B17" s="226"/>
      <c r="C17" s="226"/>
      <c r="D17" s="225"/>
      <c r="E17" s="209"/>
      <c r="G17" s="208"/>
      <c r="H17" s="208"/>
      <c r="I17" s="208"/>
      <c r="J17" s="208"/>
      <c r="K17" s="208"/>
    </row>
    <row r="18" spans="1:11" ht="18" customHeight="1">
      <c r="A18" s="227" t="s">
        <v>279</v>
      </c>
      <c r="B18" s="226"/>
      <c r="C18" s="226"/>
      <c r="D18" s="225"/>
      <c r="E18" s="209"/>
      <c r="F18" s="208"/>
      <c r="G18" s="208"/>
      <c r="H18" s="208"/>
      <c r="I18" s="208"/>
      <c r="J18" s="208"/>
      <c r="K18" s="208"/>
    </row>
    <row r="19" spans="1:11" ht="18" customHeight="1">
      <c r="A19" s="224" t="s">
        <v>278</v>
      </c>
      <c r="B19" s="533">
        <v>263493429.64999899</v>
      </c>
      <c r="C19" s="533">
        <v>0</v>
      </c>
      <c r="D19" s="218">
        <f>B19+C19</f>
        <v>263493429.64999899</v>
      </c>
      <c r="E19" s="209"/>
      <c r="F19" s="208"/>
      <c r="G19" s="208"/>
      <c r="H19" s="208"/>
      <c r="I19" s="208"/>
      <c r="J19" s="208"/>
      <c r="K19" s="208"/>
    </row>
    <row r="20" spans="1:11" ht="18" customHeight="1">
      <c r="A20" s="224" t="s">
        <v>277</v>
      </c>
      <c r="B20" s="534">
        <v>469874110.57999998</v>
      </c>
      <c r="C20" s="534">
        <v>458690776.02999902</v>
      </c>
      <c r="D20" s="223">
        <f>B20+C20</f>
        <v>928564886.60999894</v>
      </c>
      <c r="E20" s="209"/>
      <c r="F20" s="208"/>
      <c r="G20" s="208"/>
      <c r="H20" s="208"/>
      <c r="I20" s="208"/>
      <c r="J20" s="208"/>
      <c r="K20" s="208"/>
    </row>
    <row r="21" spans="1:11" ht="18" customHeight="1">
      <c r="A21" s="224" t="s">
        <v>276</v>
      </c>
      <c r="B21" s="534">
        <v>108412772.989999</v>
      </c>
      <c r="C21" s="534">
        <v>0</v>
      </c>
      <c r="D21" s="223">
        <f>B21+C21</f>
        <v>108412772.989999</v>
      </c>
      <c r="E21" s="209"/>
      <c r="F21" s="208"/>
      <c r="G21" s="208"/>
      <c r="H21" s="208"/>
      <c r="I21" s="208"/>
      <c r="J21" s="208"/>
      <c r="K21" s="208"/>
    </row>
    <row r="22" spans="1:11" ht="18" customHeight="1">
      <c r="A22" s="224" t="s">
        <v>275</v>
      </c>
      <c r="B22" s="534">
        <v>-129036284.5</v>
      </c>
      <c r="C22" s="534">
        <v>0</v>
      </c>
      <c r="D22" s="223">
        <f>B22+C22</f>
        <v>-129036284.5</v>
      </c>
      <c r="E22" s="209"/>
      <c r="F22" s="208"/>
      <c r="G22" s="208"/>
      <c r="H22" s="208"/>
      <c r="I22" s="208"/>
      <c r="J22" s="208"/>
      <c r="K22" s="208"/>
    </row>
    <row r="23" spans="1:11" ht="18" customHeight="1">
      <c r="A23" s="224" t="s">
        <v>274</v>
      </c>
      <c r="B23" s="516">
        <f>SUM(B19:B22)</f>
        <v>712744028.71999788</v>
      </c>
      <c r="C23" s="517">
        <f>SUM(C19:C22)</f>
        <v>458690776.02999902</v>
      </c>
      <c r="D23" s="518">
        <f>SUM(D19:D22)</f>
        <v>1171434804.7499969</v>
      </c>
      <c r="E23" s="209"/>
      <c r="F23" s="208"/>
      <c r="G23" s="208"/>
      <c r="H23" s="208"/>
      <c r="I23" s="208"/>
      <c r="J23" s="208"/>
      <c r="K23" s="208"/>
    </row>
    <row r="24" spans="1:11" ht="18" customHeight="1">
      <c r="A24" s="220" t="s">
        <v>273</v>
      </c>
      <c r="B24" s="216"/>
      <c r="C24" s="216"/>
      <c r="D24" s="215"/>
      <c r="F24" s="208"/>
      <c r="G24" s="208"/>
      <c r="H24" s="208"/>
      <c r="I24" s="208"/>
      <c r="J24" s="208"/>
      <c r="K24" s="208"/>
    </row>
    <row r="25" spans="1:11" ht="18" customHeight="1">
      <c r="A25" s="224" t="s">
        <v>272</v>
      </c>
      <c r="B25" s="533">
        <v>113089598.489999</v>
      </c>
      <c r="C25" s="533">
        <v>1981080</v>
      </c>
      <c r="D25" s="218">
        <f t="shared" ref="D25:D39" si="0">B25+C25</f>
        <v>115070678.489999</v>
      </c>
      <c r="E25" s="209"/>
      <c r="F25" s="208"/>
      <c r="G25" s="208"/>
      <c r="H25" s="208"/>
      <c r="I25" s="208"/>
      <c r="J25" s="208"/>
      <c r="K25" s="208"/>
    </row>
    <row r="26" spans="1:11" ht="18" customHeight="1">
      <c r="A26" s="224" t="s">
        <v>271</v>
      </c>
      <c r="B26" s="534">
        <v>21589071.039999999</v>
      </c>
      <c r="C26" s="534">
        <v>334.94</v>
      </c>
      <c r="D26" s="223">
        <f t="shared" si="0"/>
        <v>21589405.98</v>
      </c>
      <c r="E26" s="209"/>
      <c r="F26" s="208"/>
      <c r="G26" s="208"/>
      <c r="H26" s="208"/>
      <c r="I26" s="208"/>
      <c r="J26" s="208"/>
      <c r="K26" s="208"/>
    </row>
    <row r="27" spans="1:11" ht="18" customHeight="1">
      <c r="A27" s="224" t="s">
        <v>270</v>
      </c>
      <c r="B27" s="534">
        <v>84585141.340000093</v>
      </c>
      <c r="C27" s="534">
        <v>51905731.789999999</v>
      </c>
      <c r="D27" s="223">
        <f t="shared" si="0"/>
        <v>136490873.13000008</v>
      </c>
      <c r="E27" s="209"/>
      <c r="F27" s="208"/>
      <c r="G27" s="208"/>
      <c r="H27" s="208"/>
      <c r="I27" s="208"/>
      <c r="J27" s="208"/>
      <c r="K27" s="208"/>
    </row>
    <row r="28" spans="1:11" ht="18" customHeight="1">
      <c r="A28" s="224" t="s">
        <v>269</v>
      </c>
      <c r="B28" s="534">
        <v>59040948.128994003</v>
      </c>
      <c r="C28" s="534">
        <v>33604632.771006003</v>
      </c>
      <c r="D28" s="223">
        <f t="shared" si="0"/>
        <v>92645580.900000006</v>
      </c>
      <c r="E28" s="209"/>
      <c r="F28" s="208"/>
      <c r="G28" s="208"/>
      <c r="H28" s="208"/>
      <c r="I28" s="208"/>
      <c r="J28" s="208"/>
      <c r="K28" s="208"/>
    </row>
    <row r="29" spans="1:11" ht="18" customHeight="1">
      <c r="A29" s="224" t="s">
        <v>268</v>
      </c>
      <c r="B29" s="534">
        <v>19631793.51977</v>
      </c>
      <c r="C29" s="534">
        <v>7976370.6502299998</v>
      </c>
      <c r="D29" s="223">
        <f t="shared" si="0"/>
        <v>27608164.170000002</v>
      </c>
      <c r="E29" s="209"/>
      <c r="F29" s="208"/>
      <c r="G29" s="208"/>
      <c r="H29" s="208"/>
      <c r="I29" s="208"/>
      <c r="J29" s="208"/>
      <c r="K29" s="208"/>
    </row>
    <row r="30" spans="1:11" ht="18" customHeight="1">
      <c r="A30" s="224" t="s">
        <v>267</v>
      </c>
      <c r="B30" s="534">
        <v>94119767.629999995</v>
      </c>
      <c r="C30" s="534">
        <v>9975772.3199999891</v>
      </c>
      <c r="D30" s="223">
        <f t="shared" si="0"/>
        <v>104095539.94999999</v>
      </c>
      <c r="E30" s="209"/>
      <c r="F30" s="208"/>
      <c r="G30" s="208"/>
      <c r="H30" s="208"/>
      <c r="I30" s="208"/>
      <c r="J30" s="208"/>
      <c r="K30" s="208"/>
    </row>
    <row r="31" spans="1:11" ht="18" customHeight="1">
      <c r="A31" s="224" t="s">
        <v>266</v>
      </c>
      <c r="B31" s="534">
        <v>109554529.285253</v>
      </c>
      <c r="C31" s="534">
        <v>48525783.374747001</v>
      </c>
      <c r="D31" s="223">
        <f t="shared" si="0"/>
        <v>158080312.66</v>
      </c>
      <c r="E31" s="209"/>
      <c r="F31" s="208"/>
      <c r="G31" s="208"/>
      <c r="H31" s="208"/>
      <c r="I31" s="208"/>
      <c r="J31" s="208"/>
      <c r="K31" s="208"/>
    </row>
    <row r="32" spans="1:11" ht="18" customHeight="1">
      <c r="A32" s="224" t="s">
        <v>265</v>
      </c>
      <c r="B32" s="534">
        <v>258772332.62373</v>
      </c>
      <c r="C32" s="534">
        <v>112188311.09626999</v>
      </c>
      <c r="D32" s="223">
        <f t="shared" si="0"/>
        <v>370960643.72000003</v>
      </c>
      <c r="E32" s="209"/>
      <c r="F32" s="208"/>
      <c r="G32" s="208"/>
      <c r="H32" s="208"/>
      <c r="I32" s="208"/>
      <c r="J32" s="208"/>
      <c r="K32" s="208"/>
    </row>
    <row r="33" spans="1:11" ht="18" customHeight="1">
      <c r="A33" s="224" t="s">
        <v>264</v>
      </c>
      <c r="B33" s="534">
        <v>45714686.335895002</v>
      </c>
      <c r="C33" s="534">
        <v>11788164.304105001</v>
      </c>
      <c r="D33" s="223">
        <f t="shared" si="0"/>
        <v>57502850.640000001</v>
      </c>
      <c r="E33" s="209"/>
      <c r="F33" s="208"/>
      <c r="G33" s="208"/>
      <c r="H33" s="208"/>
      <c r="I33" s="208"/>
      <c r="J33" s="208"/>
      <c r="K33" s="208"/>
    </row>
    <row r="34" spans="1:11" ht="18" customHeight="1">
      <c r="A34" s="224" t="s">
        <v>263</v>
      </c>
      <c r="B34" s="534">
        <v>17495991.16</v>
      </c>
      <c r="C34" s="534">
        <v>0</v>
      </c>
      <c r="D34" s="223">
        <f t="shared" si="0"/>
        <v>17495991.16</v>
      </c>
      <c r="E34" s="209"/>
      <c r="F34" s="208"/>
      <c r="G34" s="208"/>
      <c r="H34" s="208"/>
      <c r="I34" s="208"/>
      <c r="J34" s="208"/>
      <c r="K34" s="208"/>
    </row>
    <row r="35" spans="1:11" ht="18" customHeight="1">
      <c r="A35" s="217" t="s">
        <v>262</v>
      </c>
      <c r="B35" s="534">
        <v>-44697967.219999999</v>
      </c>
      <c r="C35" s="534">
        <v>-45370.199999999903</v>
      </c>
      <c r="D35" s="222">
        <f t="shared" si="0"/>
        <v>-44743337.420000002</v>
      </c>
      <c r="F35" s="208"/>
      <c r="G35" s="208"/>
      <c r="H35" s="208"/>
      <c r="I35" s="208"/>
      <c r="J35" s="208"/>
      <c r="K35" s="208"/>
    </row>
    <row r="36" spans="1:11" ht="18" customHeight="1">
      <c r="A36" s="217" t="s">
        <v>261</v>
      </c>
      <c r="B36" s="534">
        <v>85636443.730000004</v>
      </c>
      <c r="C36" s="534">
        <v>0</v>
      </c>
      <c r="D36" s="222">
        <f t="shared" si="0"/>
        <v>85636443.730000004</v>
      </c>
      <c r="F36" s="208"/>
      <c r="G36" s="208"/>
      <c r="H36" s="208"/>
      <c r="I36" s="208"/>
      <c r="J36" s="208"/>
      <c r="K36" s="208"/>
    </row>
    <row r="37" spans="1:11" ht="18" customHeight="1">
      <c r="A37" s="217" t="s">
        <v>260</v>
      </c>
      <c r="B37" s="534">
        <v>207478393.14958</v>
      </c>
      <c r="C37" s="534">
        <v>102842763.43042</v>
      </c>
      <c r="D37" s="222">
        <f t="shared" si="0"/>
        <v>310321156.57999998</v>
      </c>
      <c r="F37" s="208"/>
      <c r="G37" s="208"/>
      <c r="H37" s="208"/>
      <c r="I37" s="208"/>
      <c r="J37" s="208"/>
      <c r="K37" s="208"/>
    </row>
    <row r="38" spans="1:11" ht="18" customHeight="1">
      <c r="A38" s="217" t="s">
        <v>259</v>
      </c>
      <c r="B38" s="534">
        <v>0</v>
      </c>
      <c r="C38" s="534">
        <v>0</v>
      </c>
      <c r="D38" s="222">
        <f t="shared" si="0"/>
        <v>0</v>
      </c>
      <c r="F38" s="208"/>
      <c r="G38" s="208"/>
      <c r="H38" s="208"/>
      <c r="I38" s="208"/>
      <c r="J38" s="208"/>
      <c r="K38" s="208"/>
    </row>
    <row r="39" spans="1:11" ht="18" customHeight="1">
      <c r="A39" s="217" t="s">
        <v>258</v>
      </c>
      <c r="B39" s="320">
        <v>114495182.779999</v>
      </c>
      <c r="C39" s="321">
        <v>61510614.280000001</v>
      </c>
      <c r="D39" s="221">
        <f t="shared" si="0"/>
        <v>176005797.05999899</v>
      </c>
      <c r="F39" s="208"/>
      <c r="G39" s="208"/>
      <c r="H39" s="208"/>
      <c r="I39" s="208"/>
      <c r="J39" s="208"/>
      <c r="K39" s="208"/>
    </row>
    <row r="40" spans="1:11" ht="18" customHeight="1">
      <c r="A40" s="220" t="s">
        <v>257</v>
      </c>
      <c r="B40" s="219">
        <f>SUM(B23:B39)</f>
        <v>1899249940.7132182</v>
      </c>
      <c r="C40" s="219">
        <f>SUM(C23:C39)</f>
        <v>900944964.78677702</v>
      </c>
      <c r="D40" s="218">
        <f>SUM(D23:D39)</f>
        <v>2800194905.4999948</v>
      </c>
      <c r="F40" s="208"/>
      <c r="G40" s="208"/>
      <c r="H40" s="208"/>
      <c r="I40" s="208"/>
      <c r="J40" s="208"/>
      <c r="K40" s="208"/>
    </row>
    <row r="41" spans="1:11" ht="18" customHeight="1">
      <c r="A41" s="217"/>
      <c r="B41" s="216"/>
      <c r="C41" s="216"/>
      <c r="D41" s="215"/>
      <c r="F41" s="208"/>
      <c r="G41" s="208"/>
      <c r="H41" s="208"/>
      <c r="I41" s="208"/>
      <c r="J41" s="208"/>
      <c r="K41" s="208"/>
    </row>
    <row r="42" spans="1:11" ht="18" customHeight="1">
      <c r="A42" s="214" t="s">
        <v>58</v>
      </c>
      <c r="B42" s="213">
        <f>B14-B40</f>
        <v>285697172.45678091</v>
      </c>
      <c r="C42" s="213">
        <f>C14-C40</f>
        <v>111914164.42322302</v>
      </c>
      <c r="D42" s="212">
        <f>D14-D40</f>
        <v>397611336.88000441</v>
      </c>
      <c r="F42" s="208"/>
      <c r="G42" s="208"/>
      <c r="H42" s="208"/>
      <c r="I42" s="208"/>
      <c r="J42" s="208"/>
      <c r="K42" s="208"/>
    </row>
    <row r="43" spans="1:11" ht="8.25" customHeight="1">
      <c r="A43" s="360"/>
      <c r="B43" s="361"/>
      <c r="C43" s="361"/>
      <c r="D43" s="362"/>
      <c r="F43" s="208"/>
      <c r="G43" s="208"/>
      <c r="H43" s="208"/>
      <c r="I43" s="208"/>
      <c r="J43" s="208"/>
      <c r="K43" s="208"/>
    </row>
    <row r="45" spans="1:11" ht="18" customHeight="1">
      <c r="A45" s="209"/>
      <c r="B45" s="211"/>
      <c r="F45" s="208"/>
      <c r="G45" s="208"/>
      <c r="H45" s="208"/>
      <c r="I45" s="208"/>
      <c r="J45" s="208"/>
      <c r="K45" s="208"/>
    </row>
    <row r="47" spans="1:11" ht="18" customHeight="1">
      <c r="B47" s="210"/>
      <c r="C47" s="210"/>
      <c r="D47" s="210"/>
      <c r="F47" s="208"/>
      <c r="G47" s="208"/>
      <c r="H47" s="208"/>
      <c r="I47" s="208"/>
      <c r="J47" s="208"/>
      <c r="K47" s="208"/>
    </row>
    <row r="48" spans="1:11" ht="16.5" customHeight="1"/>
  </sheetData>
  <mergeCells count="2">
    <mergeCell ref="A4:D4"/>
    <mergeCell ref="A6:D6"/>
  </mergeCells>
  <printOptions horizontalCentered="1"/>
  <pageMargins left="0.25" right="0.25" top="0.52" bottom="0.78" header="0.35" footer="0.28000000000000003"/>
  <pageSetup scale="95" orientation="portrait" r:id="rId1"/>
  <headerFooter alignWithMargins="0">
    <oddFooter xml:space="preserve">&amp;C&amp;9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E397"/>
  <sheetViews>
    <sheetView tabSelected="1" zoomScaleNormal="85" workbookViewId="0">
      <pane ySplit="7" topLeftCell="A178" activePane="bottomLeft" state="frozen"/>
      <selection activeCell="E43" sqref="E43"/>
      <selection pane="bottomLeft" activeCell="E43" sqref="E43"/>
    </sheetView>
  </sheetViews>
  <sheetFormatPr defaultColWidth="9.28515625" defaultRowHeight="13.2"/>
  <cols>
    <col min="1" max="1" width="56.85546875" style="241" customWidth="1"/>
    <col min="2" max="2" width="1.28515625" style="208" customWidth="1"/>
    <col min="3" max="3" width="23.85546875" style="209" customWidth="1"/>
    <col min="4" max="4" width="23.85546875" style="242" customWidth="1"/>
    <col min="5" max="5" width="24.28515625" style="208" customWidth="1"/>
    <col min="6" max="16384" width="9.28515625" style="208"/>
  </cols>
  <sheetData>
    <row r="1" spans="1:4" ht="16.2" thickBot="1">
      <c r="A1" s="332"/>
      <c r="D1" s="243" t="s">
        <v>650</v>
      </c>
    </row>
    <row r="2" spans="1:4">
      <c r="A2" s="579" t="s">
        <v>292</v>
      </c>
      <c r="B2" s="579"/>
      <c r="C2" s="579"/>
      <c r="D2" s="579"/>
    </row>
    <row r="3" spans="1:4">
      <c r="A3" s="579" t="s">
        <v>293</v>
      </c>
      <c r="B3" s="579"/>
      <c r="C3" s="579"/>
      <c r="D3" s="579"/>
    </row>
    <row r="4" spans="1:4">
      <c r="A4" s="581" t="s">
        <v>1</v>
      </c>
      <c r="B4" s="581"/>
      <c r="C4" s="581"/>
      <c r="D4" s="581"/>
    </row>
    <row r="5" spans="1:4">
      <c r="A5" s="580" t="s">
        <v>791</v>
      </c>
      <c r="B5" s="580"/>
      <c r="C5" s="580"/>
      <c r="D5" s="580"/>
    </row>
    <row r="7" spans="1:4">
      <c r="A7" s="231" t="s">
        <v>294</v>
      </c>
      <c r="B7" s="273"/>
      <c r="C7" s="281">
        <v>42004</v>
      </c>
      <c r="D7" s="282" t="s">
        <v>804</v>
      </c>
    </row>
    <row r="9" spans="1:4">
      <c r="A9" s="274" t="s">
        <v>295</v>
      </c>
      <c r="D9" s="232"/>
    </row>
    <row r="10" spans="1:4">
      <c r="A10" s="274" t="s">
        <v>296</v>
      </c>
      <c r="D10" s="232"/>
    </row>
    <row r="11" spans="1:4">
      <c r="A11" s="274" t="s">
        <v>703</v>
      </c>
      <c r="D11" s="232"/>
    </row>
    <row r="12" spans="1:4">
      <c r="A12" s="274" t="s">
        <v>297</v>
      </c>
      <c r="B12" s="233"/>
      <c r="C12" s="235">
        <v>8897593086.4899998</v>
      </c>
      <c r="D12" s="235">
        <v>8797594642.7775021</v>
      </c>
    </row>
    <row r="13" spans="1:4">
      <c r="A13" s="274" t="s">
        <v>298</v>
      </c>
      <c r="B13" s="233"/>
      <c r="C13" s="235">
        <v>0</v>
      </c>
      <c r="D13" s="235">
        <v>0</v>
      </c>
    </row>
    <row r="14" spans="1:4">
      <c r="A14" s="274" t="s">
        <v>299</v>
      </c>
      <c r="B14" s="233"/>
      <c r="C14" s="235">
        <v>49527245.469999999</v>
      </c>
      <c r="D14" s="235">
        <v>44516562.343333334</v>
      </c>
    </row>
    <row r="15" spans="1:4">
      <c r="A15" s="274" t="s">
        <v>300</v>
      </c>
      <c r="B15" s="233"/>
      <c r="C15" s="235">
        <v>29753961.32</v>
      </c>
      <c r="D15" s="235">
        <v>45293581.139583327</v>
      </c>
    </row>
    <row r="16" spans="1:4">
      <c r="A16" s="274" t="s">
        <v>301</v>
      </c>
      <c r="B16" s="233"/>
      <c r="C16" s="235">
        <v>176992359.09</v>
      </c>
      <c r="D16" s="235">
        <v>218552400.67416644</v>
      </c>
    </row>
    <row r="17" spans="1:4">
      <c r="A17" s="274" t="s">
        <v>302</v>
      </c>
      <c r="B17" s="233"/>
      <c r="C17" s="235">
        <v>282791674.87</v>
      </c>
      <c r="D17" s="235">
        <v>282791674.86999995</v>
      </c>
    </row>
    <row r="18" spans="1:4">
      <c r="A18" s="274" t="s">
        <v>303</v>
      </c>
      <c r="B18" s="233"/>
      <c r="C18" s="236">
        <f>SUM(C12:C17)</f>
        <v>9436658327.2399998</v>
      </c>
      <c r="D18" s="236">
        <f>SUM(D12:D17)</f>
        <v>9388748861.8045864</v>
      </c>
    </row>
    <row r="19" spans="1:4">
      <c r="A19" s="274"/>
      <c r="B19" s="233"/>
      <c r="D19" s="209"/>
    </row>
    <row r="20" spans="1:4">
      <c r="A20" s="274" t="s">
        <v>304</v>
      </c>
      <c r="B20" s="233"/>
      <c r="D20" s="209"/>
    </row>
    <row r="21" spans="1:4">
      <c r="A21" s="274" t="s">
        <v>305</v>
      </c>
      <c r="C21" s="235">
        <v>3176765513.7199998</v>
      </c>
      <c r="D21" s="235">
        <v>3095819961.8904171</v>
      </c>
    </row>
    <row r="22" spans="1:4">
      <c r="A22" s="274" t="s">
        <v>306</v>
      </c>
      <c r="B22" s="233"/>
      <c r="C22" s="235">
        <v>5621109.9900000002</v>
      </c>
      <c r="D22" s="235">
        <v>5301370.915</v>
      </c>
    </row>
    <row r="23" spans="1:4">
      <c r="A23" s="274" t="s">
        <v>307</v>
      </c>
      <c r="B23" s="233"/>
      <c r="C23" s="235">
        <v>43849697.93</v>
      </c>
      <c r="D23" s="235">
        <v>45162679.606666662</v>
      </c>
    </row>
    <row r="24" spans="1:4">
      <c r="A24" s="274" t="s">
        <v>308</v>
      </c>
      <c r="B24" s="233"/>
      <c r="C24" s="235">
        <v>47926656.280000001</v>
      </c>
      <c r="D24" s="235">
        <v>52259011.173333324</v>
      </c>
    </row>
    <row r="25" spans="1:4">
      <c r="A25" s="274" t="s">
        <v>309</v>
      </c>
      <c r="B25" s="233"/>
      <c r="C25" s="235">
        <v>8654564.4700000007</v>
      </c>
      <c r="D25" s="235">
        <v>8654564.4700000007</v>
      </c>
    </row>
    <row r="26" spans="1:4">
      <c r="A26" s="274" t="s">
        <v>310</v>
      </c>
      <c r="B26" s="233"/>
      <c r="C26" s="235">
        <v>3282817542.3899994</v>
      </c>
      <c r="D26" s="235">
        <v>3207197588.0554166</v>
      </c>
    </row>
    <row r="27" spans="1:4">
      <c r="A27" s="274"/>
      <c r="B27" s="233"/>
      <c r="D27" s="209"/>
    </row>
    <row r="28" spans="1:4">
      <c r="A28" s="274" t="s">
        <v>311</v>
      </c>
      <c r="B28" s="233"/>
      <c r="D28" s="209"/>
    </row>
    <row r="29" spans="1:4">
      <c r="A29" s="274" t="s">
        <v>312</v>
      </c>
      <c r="B29" s="233"/>
      <c r="C29" s="235">
        <v>470683607.79000002</v>
      </c>
      <c r="D29" s="235">
        <v>474229374.25624996</v>
      </c>
    </row>
    <row r="30" spans="1:4">
      <c r="A30" s="199" t="s">
        <v>691</v>
      </c>
      <c r="B30" s="233"/>
      <c r="C30" s="235">
        <v>9472609.0500000007</v>
      </c>
      <c r="D30" s="235">
        <v>13261652.909999998</v>
      </c>
    </row>
    <row r="31" spans="1:4">
      <c r="A31" s="274" t="s">
        <v>313</v>
      </c>
      <c r="B31" s="233"/>
      <c r="C31" s="235">
        <v>4080243.21</v>
      </c>
      <c r="D31" s="235">
        <v>1268626.3379166669</v>
      </c>
    </row>
    <row r="32" spans="1:4">
      <c r="A32" s="274" t="s">
        <v>314</v>
      </c>
      <c r="B32" s="233"/>
      <c r="C32" s="235">
        <v>28605826.329999998</v>
      </c>
      <c r="D32" s="235">
        <v>21115496.555833321</v>
      </c>
    </row>
    <row r="33" spans="1:4">
      <c r="A33" s="274" t="s">
        <v>315</v>
      </c>
      <c r="B33" s="233"/>
      <c r="C33" s="235">
        <v>512842286.38</v>
      </c>
      <c r="D33" s="235">
        <v>509875150.06</v>
      </c>
    </row>
    <row r="34" spans="1:4">
      <c r="A34" s="274"/>
      <c r="B34" s="233"/>
      <c r="D34" s="209"/>
    </row>
    <row r="35" spans="1:4">
      <c r="A35" s="274" t="s">
        <v>316</v>
      </c>
      <c r="B35" s="233"/>
      <c r="D35" s="209"/>
    </row>
    <row r="36" spans="1:4">
      <c r="A36" s="274" t="s">
        <v>317</v>
      </c>
      <c r="B36" s="233"/>
      <c r="C36" s="235">
        <v>-4541243301.25</v>
      </c>
      <c r="D36" s="235">
        <v>-4453132669.295413</v>
      </c>
    </row>
    <row r="37" spans="1:4">
      <c r="A37" s="274" t="s">
        <v>318</v>
      </c>
      <c r="B37" s="233"/>
      <c r="C37" s="235">
        <v>-120641075.98</v>
      </c>
      <c r="D37" s="235">
        <v>-120405635.69499992</v>
      </c>
    </row>
    <row r="38" spans="1:4">
      <c r="A38" s="274" t="s">
        <v>319</v>
      </c>
      <c r="B38" s="233"/>
      <c r="C38" s="235">
        <v>-100883605.89</v>
      </c>
      <c r="D38" s="235">
        <v>-95521056.86999999</v>
      </c>
    </row>
    <row r="39" spans="1:4">
      <c r="A39" s="274" t="s">
        <v>320</v>
      </c>
      <c r="B39" s="233"/>
      <c r="C39" s="235">
        <v>-4762767983.1199999</v>
      </c>
      <c r="D39" s="235">
        <v>-4669059361.8604126</v>
      </c>
    </row>
    <row r="40" spans="1:4">
      <c r="A40" s="274"/>
      <c r="B40" s="233"/>
      <c r="D40" s="209"/>
    </row>
    <row r="41" spans="1:4">
      <c r="A41" s="274" t="s">
        <v>321</v>
      </c>
      <c r="B41" s="233"/>
      <c r="C41" s="236">
        <v>8469550172.8899994</v>
      </c>
      <c r="D41" s="236">
        <v>8436762238.0595903</v>
      </c>
    </row>
    <row r="42" spans="1:4">
      <c r="A42" s="274"/>
      <c r="B42" s="233"/>
      <c r="D42" s="209"/>
    </row>
    <row r="43" spans="1:4">
      <c r="A43" s="274" t="s">
        <v>322</v>
      </c>
      <c r="B43" s="233"/>
      <c r="D43" s="209"/>
    </row>
    <row r="44" spans="1:4">
      <c r="A44" s="274" t="s">
        <v>323</v>
      </c>
      <c r="B44" s="233"/>
      <c r="D44" s="209"/>
    </row>
    <row r="45" spans="1:4">
      <c r="A45" s="274" t="s">
        <v>324</v>
      </c>
      <c r="B45" s="233"/>
      <c r="C45" s="237">
        <v>5141276.26</v>
      </c>
      <c r="D45" s="237">
        <v>5045857.5512499996</v>
      </c>
    </row>
    <row r="46" spans="1:4">
      <c r="A46" s="274" t="s">
        <v>325</v>
      </c>
      <c r="B46" s="233"/>
      <c r="C46" s="237">
        <v>-397105.3</v>
      </c>
      <c r="D46" s="237">
        <v>-398441.12875000015</v>
      </c>
    </row>
    <row r="47" spans="1:4">
      <c r="A47" s="274" t="s">
        <v>326</v>
      </c>
      <c r="B47" s="233"/>
      <c r="C47" s="237">
        <v>29865407</v>
      </c>
      <c r="D47" s="237">
        <v>35947433.5</v>
      </c>
    </row>
    <row r="48" spans="1:4">
      <c r="A48" s="274" t="s">
        <v>327</v>
      </c>
      <c r="B48" s="233"/>
      <c r="C48" s="237">
        <v>53230149.149999999</v>
      </c>
      <c r="D48" s="237">
        <v>53075384.761666633</v>
      </c>
    </row>
    <row r="49" spans="1:4">
      <c r="A49" s="274" t="s">
        <v>328</v>
      </c>
      <c r="B49" s="233"/>
      <c r="C49" s="237">
        <v>87839727.109999999</v>
      </c>
      <c r="D49" s="237">
        <v>93670234.68416664</v>
      </c>
    </row>
    <row r="50" spans="1:4">
      <c r="A50" s="274"/>
      <c r="B50" s="233"/>
      <c r="D50" s="209"/>
    </row>
    <row r="51" spans="1:4">
      <c r="A51" s="274" t="s">
        <v>329</v>
      </c>
      <c r="B51" s="233"/>
      <c r="C51" s="236">
        <v>87839727.109999999</v>
      </c>
      <c r="D51" s="236">
        <v>93670234.68416664</v>
      </c>
    </row>
    <row r="52" spans="1:4" ht="24" customHeight="1">
      <c r="A52" s="274"/>
      <c r="B52" s="233"/>
      <c r="D52" s="209"/>
    </row>
    <row r="53" spans="1:4">
      <c r="A53" s="274" t="s">
        <v>330</v>
      </c>
      <c r="B53" s="233"/>
      <c r="D53" s="209"/>
    </row>
    <row r="54" spans="1:4">
      <c r="A54" s="274" t="s">
        <v>331</v>
      </c>
      <c r="B54" s="233"/>
      <c r="D54" s="209"/>
    </row>
    <row r="55" spans="1:4">
      <c r="A55" s="274" t="s">
        <v>332</v>
      </c>
      <c r="B55" s="233"/>
      <c r="C55" s="237">
        <v>31703688.859999999</v>
      </c>
      <c r="D55" s="237">
        <v>23085133.183333308</v>
      </c>
    </row>
    <row r="56" spans="1:4">
      <c r="A56" s="274" t="s">
        <v>333</v>
      </c>
      <c r="B56" s="233"/>
      <c r="C56" s="237">
        <v>32775117.399999999</v>
      </c>
      <c r="D56" s="237">
        <v>39880183.6875</v>
      </c>
    </row>
    <row r="57" spans="1:4">
      <c r="A57" s="274" t="s">
        <v>334</v>
      </c>
      <c r="B57" s="233"/>
      <c r="C57" s="237">
        <v>3826953.31</v>
      </c>
      <c r="D57" s="237">
        <v>3540138.1583333318</v>
      </c>
    </row>
    <row r="58" spans="1:4">
      <c r="A58" s="274" t="s">
        <v>335</v>
      </c>
      <c r="B58" s="233"/>
      <c r="C58" s="237">
        <v>0</v>
      </c>
      <c r="D58" s="237">
        <v>21250000</v>
      </c>
    </row>
    <row r="59" spans="1:4">
      <c r="A59" s="274" t="s">
        <v>336</v>
      </c>
      <c r="B59" s="233"/>
      <c r="C59" s="237">
        <v>68305759.569999993</v>
      </c>
      <c r="D59" s="237">
        <v>87755455.029166639</v>
      </c>
    </row>
    <row r="60" spans="1:4">
      <c r="A60" s="274"/>
      <c r="D60" s="209"/>
    </row>
    <row r="61" spans="1:4">
      <c r="A61" s="274" t="s">
        <v>337</v>
      </c>
      <c r="C61" s="238">
        <v>0</v>
      </c>
      <c r="D61" s="238">
        <v>0</v>
      </c>
    </row>
    <row r="62" spans="1:4">
      <c r="A62" s="274" t="s">
        <v>338</v>
      </c>
      <c r="C62" s="236">
        <v>0</v>
      </c>
      <c r="D62" s="236">
        <v>0</v>
      </c>
    </row>
    <row r="63" spans="1:4">
      <c r="A63" s="274"/>
      <c r="B63" s="233"/>
      <c r="D63" s="209"/>
    </row>
    <row r="64" spans="1:4">
      <c r="A64" s="274" t="s">
        <v>339</v>
      </c>
      <c r="B64" s="233"/>
      <c r="C64" s="237"/>
      <c r="D64" s="237"/>
    </row>
    <row r="65" spans="1:4">
      <c r="A65" s="274" t="s">
        <v>340</v>
      </c>
      <c r="B65" s="233"/>
      <c r="C65" s="237">
        <v>835576.37</v>
      </c>
      <c r="D65" s="237">
        <v>756390.64958333329</v>
      </c>
    </row>
    <row r="66" spans="1:4">
      <c r="A66" s="274" t="s">
        <v>341</v>
      </c>
      <c r="B66" s="233"/>
      <c r="C66" s="237">
        <v>191448383.359999</v>
      </c>
      <c r="D66" s="237">
        <v>193631830.65333322</v>
      </c>
    </row>
    <row r="67" spans="1:4">
      <c r="A67" s="274" t="s">
        <v>342</v>
      </c>
      <c r="B67" s="233"/>
      <c r="C67" s="237">
        <v>85075078.280000001</v>
      </c>
      <c r="D67" s="237">
        <v>112232042.23208325</v>
      </c>
    </row>
    <row r="68" spans="1:4">
      <c r="A68" s="274" t="s">
        <v>343</v>
      </c>
      <c r="B68" s="233"/>
      <c r="C68" s="237">
        <v>440711.74</v>
      </c>
      <c r="D68" s="237">
        <v>583785.07999999996</v>
      </c>
    </row>
    <row r="69" spans="1:4">
      <c r="A69" s="274" t="s">
        <v>344</v>
      </c>
      <c r="B69" s="233"/>
      <c r="C69" s="237">
        <v>0</v>
      </c>
      <c r="D69" s="237">
        <v>0</v>
      </c>
    </row>
    <row r="70" spans="1:4">
      <c r="A70" s="274" t="s">
        <v>345</v>
      </c>
      <c r="B70" s="233"/>
      <c r="C70" s="237">
        <v>168038918.05000001</v>
      </c>
      <c r="D70" s="237">
        <v>153037440.4370831</v>
      </c>
    </row>
    <row r="71" spans="1:4">
      <c r="A71" s="274" t="s">
        <v>346</v>
      </c>
      <c r="B71" s="233"/>
      <c r="C71" s="237">
        <v>19300.77</v>
      </c>
      <c r="D71" s="237">
        <v>32473.002916666665</v>
      </c>
    </row>
    <row r="72" spans="1:4">
      <c r="A72" s="274" t="s">
        <v>347</v>
      </c>
      <c r="B72" s="233"/>
      <c r="C72" s="237">
        <v>21073055</v>
      </c>
      <c r="D72" s="237">
        <v>12732876.904166656</v>
      </c>
    </row>
    <row r="73" spans="1:4">
      <c r="A73" s="274" t="s">
        <v>348</v>
      </c>
      <c r="B73" s="233"/>
      <c r="C73" s="237">
        <v>466931023.56999904</v>
      </c>
      <c r="D73" s="237">
        <v>473006838.95916623</v>
      </c>
    </row>
    <row r="74" spans="1:4">
      <c r="A74" s="274"/>
      <c r="B74" s="233"/>
      <c r="D74" s="209"/>
    </row>
    <row r="75" spans="1:4">
      <c r="A75" s="274" t="s">
        <v>349</v>
      </c>
      <c r="B75" s="233"/>
      <c r="D75" s="209"/>
    </row>
    <row r="76" spans="1:4">
      <c r="A76" s="274" t="s">
        <v>350</v>
      </c>
      <c r="B76" s="233"/>
      <c r="C76" s="238">
        <v>-7471995.9500000002</v>
      </c>
      <c r="D76" s="238">
        <v>-9099865.9237499889</v>
      </c>
    </row>
    <row r="77" spans="1:4">
      <c r="A77" s="274" t="s">
        <v>351</v>
      </c>
      <c r="B77" s="233"/>
      <c r="C77" s="238">
        <v>-7471995.9500000002</v>
      </c>
      <c r="D77" s="238">
        <v>-9099865.9237499889</v>
      </c>
    </row>
    <row r="78" spans="1:4">
      <c r="A78" s="274"/>
      <c r="B78" s="233"/>
      <c r="D78" s="209"/>
    </row>
    <row r="79" spans="1:4">
      <c r="A79" s="274" t="s">
        <v>352</v>
      </c>
      <c r="B79" s="233"/>
      <c r="D79" s="209"/>
    </row>
    <row r="80" spans="1:4">
      <c r="A80" s="274" t="s">
        <v>353</v>
      </c>
      <c r="B80" s="233"/>
      <c r="C80" s="237">
        <v>19977276.949999999</v>
      </c>
      <c r="D80" s="237">
        <v>19520400.7220833</v>
      </c>
    </row>
    <row r="81" spans="1:4">
      <c r="A81" s="274" t="s">
        <v>354</v>
      </c>
      <c r="B81" s="233"/>
      <c r="C81" s="237">
        <v>78056744.230000004</v>
      </c>
      <c r="D81" s="237">
        <v>79305843.784999967</v>
      </c>
    </row>
    <row r="82" spans="1:4">
      <c r="A82" s="483" t="s">
        <v>750</v>
      </c>
      <c r="B82" s="233"/>
      <c r="C82" s="237">
        <v>34475.660000000003</v>
      </c>
      <c r="D82" s="237">
        <v>110445.77333333333</v>
      </c>
    </row>
    <row r="83" spans="1:4">
      <c r="A83" s="274" t="s">
        <v>355</v>
      </c>
      <c r="B83" s="233"/>
      <c r="C83" s="237">
        <v>34267.199999999997</v>
      </c>
      <c r="D83" s="237">
        <v>1427.8</v>
      </c>
    </row>
    <row r="84" spans="1:4">
      <c r="A84" s="274" t="s">
        <v>356</v>
      </c>
      <c r="B84" s="233"/>
      <c r="C84" s="237">
        <v>5098269.2</v>
      </c>
      <c r="D84" s="237">
        <v>5328938.4820833309</v>
      </c>
    </row>
    <row r="85" spans="1:4">
      <c r="A85" s="274" t="s">
        <v>357</v>
      </c>
      <c r="B85" s="233"/>
      <c r="C85" s="238">
        <v>46008944.329999998</v>
      </c>
      <c r="D85" s="238">
        <v>38256644.65874999</v>
      </c>
    </row>
    <row r="86" spans="1:4">
      <c r="A86" s="274" t="s">
        <v>358</v>
      </c>
      <c r="B86" s="233"/>
      <c r="C86" s="237">
        <v>635208.72</v>
      </c>
      <c r="D86" s="237">
        <v>601636.83750000002</v>
      </c>
    </row>
    <row r="87" spans="1:4">
      <c r="A87" s="274"/>
      <c r="B87" s="233"/>
      <c r="D87" s="209"/>
    </row>
    <row r="88" spans="1:4">
      <c r="A88" s="274" t="s">
        <v>359</v>
      </c>
      <c r="B88" s="233"/>
      <c r="C88" s="237"/>
      <c r="D88" s="237"/>
    </row>
    <row r="89" spans="1:4">
      <c r="A89" s="274" t="s">
        <v>360</v>
      </c>
      <c r="B89" s="233"/>
      <c r="C89" s="237">
        <v>21178261.539999999</v>
      </c>
      <c r="D89" s="237">
        <v>37781359.698749982</v>
      </c>
    </row>
    <row r="90" spans="1:4">
      <c r="A90" s="274" t="s">
        <v>361</v>
      </c>
      <c r="B90" s="233"/>
      <c r="C90" s="238">
        <v>0</v>
      </c>
      <c r="D90" s="238">
        <v>0</v>
      </c>
    </row>
    <row r="91" spans="1:4">
      <c r="A91" s="274" t="s">
        <v>362</v>
      </c>
      <c r="B91" s="233"/>
      <c r="C91" s="237">
        <v>21178261.539999999</v>
      </c>
      <c r="D91" s="237">
        <v>37781359.698749982</v>
      </c>
    </row>
    <row r="92" spans="1:4">
      <c r="A92" s="274"/>
      <c r="B92" s="233"/>
      <c r="D92" s="209"/>
    </row>
    <row r="93" spans="1:4">
      <c r="A93" s="274" t="s">
        <v>363</v>
      </c>
      <c r="B93" s="233"/>
      <c r="C93" s="237"/>
      <c r="D93" s="237"/>
    </row>
    <row r="94" spans="1:4">
      <c r="A94" s="274" t="s">
        <v>364</v>
      </c>
      <c r="B94" s="233"/>
      <c r="C94" s="237">
        <v>20889009.489999998</v>
      </c>
      <c r="D94" s="237">
        <v>18512196.46791663</v>
      </c>
    </row>
    <row r="95" spans="1:4">
      <c r="A95" s="274" t="s">
        <v>365</v>
      </c>
      <c r="B95" s="233"/>
      <c r="C95" s="237">
        <v>0</v>
      </c>
      <c r="D95" s="237">
        <v>4646597.5583333336</v>
      </c>
    </row>
    <row r="96" spans="1:4">
      <c r="A96" s="274" t="s">
        <v>366</v>
      </c>
      <c r="B96" s="233"/>
      <c r="C96" s="238">
        <v>-4339.01</v>
      </c>
      <c r="D96" s="238">
        <v>2740.9500000000007</v>
      </c>
    </row>
    <row r="97" spans="1:4">
      <c r="A97" s="274" t="s">
        <v>367</v>
      </c>
      <c r="B97" s="233"/>
      <c r="C97" s="237">
        <v>20884670.479999997</v>
      </c>
      <c r="D97" s="237">
        <v>23161534.976249963</v>
      </c>
    </row>
    <row r="98" spans="1:4">
      <c r="A98" s="274"/>
      <c r="B98" s="233"/>
      <c r="C98" s="237"/>
      <c r="D98" s="237"/>
    </row>
    <row r="99" spans="1:4">
      <c r="A99" s="274" t="s">
        <v>368</v>
      </c>
      <c r="B99" s="233"/>
      <c r="C99" s="237"/>
      <c r="D99" s="237"/>
    </row>
    <row r="100" spans="1:4">
      <c r="A100" s="274" t="s">
        <v>369</v>
      </c>
      <c r="B100" s="233"/>
      <c r="C100" s="237">
        <v>654528779.26999998</v>
      </c>
      <c r="D100" s="237">
        <v>515001543.62874979</v>
      </c>
    </row>
    <row r="101" spans="1:4">
      <c r="A101" s="274"/>
      <c r="B101" s="233"/>
      <c r="C101" s="237"/>
      <c r="D101" s="237"/>
    </row>
    <row r="102" spans="1:4">
      <c r="A102" s="274" t="s">
        <v>370</v>
      </c>
      <c r="B102" s="233"/>
      <c r="C102" s="237">
        <v>1374201684.7699988</v>
      </c>
      <c r="D102" s="237">
        <v>1270732204.4270825</v>
      </c>
    </row>
    <row r="103" spans="1:4">
      <c r="A103" s="274"/>
      <c r="B103" s="233"/>
      <c r="C103" s="237"/>
      <c r="D103" s="237"/>
    </row>
    <row r="104" spans="1:4">
      <c r="A104" s="274" t="s">
        <v>371</v>
      </c>
      <c r="B104" s="233"/>
      <c r="C104" s="237"/>
      <c r="D104" s="237"/>
    </row>
    <row r="105" spans="1:4">
      <c r="A105" s="199" t="s">
        <v>372</v>
      </c>
      <c r="B105" s="233"/>
      <c r="C105" s="237">
        <v>20163080.2299999</v>
      </c>
      <c r="D105" s="237">
        <v>63302440.246666647</v>
      </c>
    </row>
    <row r="106" spans="1:4" s="209" customFormat="1">
      <c r="A106" s="199" t="s">
        <v>373</v>
      </c>
      <c r="B106" s="234"/>
      <c r="C106" s="237">
        <v>4681597.8</v>
      </c>
      <c r="D106" s="237">
        <v>5419775.947916667</v>
      </c>
    </row>
    <row r="107" spans="1:4">
      <c r="A107" s="274" t="s">
        <v>374</v>
      </c>
      <c r="B107" s="233"/>
      <c r="C107" s="237">
        <v>3170483.6399999899</v>
      </c>
      <c r="D107" s="237">
        <v>8295322.211666665</v>
      </c>
    </row>
    <row r="108" spans="1:4">
      <c r="A108" s="274" t="s">
        <v>375</v>
      </c>
      <c r="B108" s="233"/>
      <c r="C108" s="237">
        <v>0</v>
      </c>
      <c r="D108" s="237">
        <v>0</v>
      </c>
    </row>
    <row r="109" spans="1:4">
      <c r="A109" s="199" t="s">
        <v>376</v>
      </c>
      <c r="B109" s="233"/>
      <c r="C109" s="237">
        <v>28687998.149999999</v>
      </c>
      <c r="D109" s="237">
        <v>29994818.732083306</v>
      </c>
    </row>
    <row r="110" spans="1:4">
      <c r="A110" s="274" t="s">
        <v>377</v>
      </c>
      <c r="B110" s="233"/>
      <c r="C110" s="237">
        <v>118823665.78999899</v>
      </c>
      <c r="D110" s="237">
        <v>110391123.69166572</v>
      </c>
    </row>
    <row r="111" spans="1:4">
      <c r="A111" s="274" t="s">
        <v>378</v>
      </c>
      <c r="B111" s="233"/>
      <c r="C111" s="237">
        <v>15534174.449999901</v>
      </c>
      <c r="D111" s="237">
        <v>4180721.6133333207</v>
      </c>
    </row>
    <row r="112" spans="1:4">
      <c r="A112" s="199" t="s">
        <v>379</v>
      </c>
      <c r="B112" s="233"/>
      <c r="C112" s="237">
        <v>53708794.140000001</v>
      </c>
      <c r="D112" s="237">
        <v>54670941.908749998</v>
      </c>
    </row>
    <row r="113" spans="1:5">
      <c r="A113" s="274" t="s">
        <v>380</v>
      </c>
      <c r="B113" s="233"/>
      <c r="C113" s="237">
        <v>554564175.28999996</v>
      </c>
      <c r="D113" s="237">
        <v>561920931.80624998</v>
      </c>
      <c r="E113" s="239"/>
    </row>
    <row r="114" spans="1:5">
      <c r="A114" s="274" t="s">
        <v>381</v>
      </c>
      <c r="B114" s="233"/>
      <c r="C114" s="237">
        <v>200490.66</v>
      </c>
      <c r="D114" s="237">
        <v>115020.93916666669</v>
      </c>
    </row>
    <row r="115" spans="1:5">
      <c r="A115" s="274" t="s">
        <v>382</v>
      </c>
      <c r="B115" s="233"/>
      <c r="C115" s="237">
        <v>0</v>
      </c>
      <c r="D115" s="237">
        <v>-694273.0533333323</v>
      </c>
    </row>
    <row r="116" spans="1:5">
      <c r="A116" s="274" t="s">
        <v>366</v>
      </c>
      <c r="B116" s="233"/>
      <c r="C116" s="237">
        <v>247078534.859999</v>
      </c>
      <c r="D116" s="237">
        <v>167701211.78333318</v>
      </c>
    </row>
    <row r="117" spans="1:5">
      <c r="A117" s="274" t="s">
        <v>383</v>
      </c>
      <c r="B117" s="233"/>
      <c r="C117" s="237">
        <v>514430.85</v>
      </c>
      <c r="D117" s="237">
        <v>388802.39249999978</v>
      </c>
    </row>
    <row r="118" spans="1:5">
      <c r="A118" s="274" t="s">
        <v>384</v>
      </c>
      <c r="B118" s="233"/>
      <c r="C118" s="238">
        <v>35667412.850000001</v>
      </c>
      <c r="D118" s="238">
        <v>36799704.980416656</v>
      </c>
    </row>
    <row r="119" spans="1:5">
      <c r="A119" s="274" t="s">
        <v>385</v>
      </c>
      <c r="B119" s="233"/>
      <c r="C119" s="237">
        <v>1082794838.7099979</v>
      </c>
      <c r="D119" s="237">
        <v>1042486543.2004156</v>
      </c>
    </row>
    <row r="120" spans="1:5">
      <c r="A120" s="274"/>
      <c r="B120" s="233"/>
      <c r="C120" s="237"/>
      <c r="D120" s="237"/>
    </row>
    <row r="121" spans="1:5" ht="13.8" thickBot="1">
      <c r="A121" s="274" t="s">
        <v>386</v>
      </c>
      <c r="B121" s="233"/>
      <c r="C121" s="322">
        <v>11014386423.479996</v>
      </c>
      <c r="D121" s="322">
        <v>10843651220.371254</v>
      </c>
    </row>
    <row r="122" spans="1:5" ht="13.8" thickTop="1">
      <c r="A122" s="274"/>
      <c r="B122" s="233"/>
      <c r="C122" s="237"/>
      <c r="D122" s="237"/>
    </row>
    <row r="123" spans="1:5">
      <c r="A123" s="274" t="s">
        <v>387</v>
      </c>
      <c r="B123" s="233"/>
      <c r="C123" s="237"/>
      <c r="D123" s="237"/>
    </row>
    <row r="124" spans="1:5">
      <c r="A124" s="274" t="s">
        <v>388</v>
      </c>
      <c r="B124" s="233"/>
      <c r="C124" s="237"/>
      <c r="D124" s="237"/>
    </row>
    <row r="125" spans="1:5">
      <c r="A125" s="274" t="s">
        <v>389</v>
      </c>
      <c r="B125" s="233"/>
      <c r="C125" s="237">
        <v>-2185751.96999999</v>
      </c>
      <c r="D125" s="237">
        <v>-2439944.6579166665</v>
      </c>
    </row>
    <row r="126" spans="1:5">
      <c r="A126" s="274" t="s">
        <v>390</v>
      </c>
      <c r="B126" s="233"/>
      <c r="C126" s="237">
        <v>-134917899.08000001</v>
      </c>
      <c r="D126" s="237">
        <v>-33444611.699999984</v>
      </c>
    </row>
    <row r="127" spans="1:5">
      <c r="A127" s="274" t="s">
        <v>391</v>
      </c>
      <c r="C127" s="237">
        <v>-1055162.75</v>
      </c>
      <c r="D127" s="237">
        <v>-2005975.6179166667</v>
      </c>
    </row>
    <row r="128" spans="1:5">
      <c r="A128" s="274" t="s">
        <v>392</v>
      </c>
      <c r="B128" s="233"/>
      <c r="C128" s="237">
        <v>-85000000</v>
      </c>
      <c r="D128" s="237">
        <v>-24041666.666666668</v>
      </c>
    </row>
    <row r="129" spans="1:4">
      <c r="A129" s="274" t="s">
        <v>393</v>
      </c>
      <c r="B129" s="233"/>
      <c r="C129" s="237">
        <v>-309921825.75999898</v>
      </c>
      <c r="D129" s="237">
        <v>-271883918.74624962</v>
      </c>
    </row>
    <row r="130" spans="1:4">
      <c r="A130" s="274" t="s">
        <v>394</v>
      </c>
      <c r="B130" s="233"/>
      <c r="C130" s="237">
        <v>-28932785.219999999</v>
      </c>
      <c r="D130" s="237">
        <v>-29126743.553333331</v>
      </c>
    </row>
    <row r="131" spans="1:4">
      <c r="A131" s="274" t="s">
        <v>395</v>
      </c>
      <c r="B131" s="233"/>
      <c r="C131" s="237">
        <v>0</v>
      </c>
      <c r="D131" s="237">
        <v>0</v>
      </c>
    </row>
    <row r="132" spans="1:4">
      <c r="A132" s="274" t="s">
        <v>396</v>
      </c>
      <c r="B132" s="233"/>
      <c r="C132" s="237">
        <v>-24677802.6399999</v>
      </c>
      <c r="D132" s="237">
        <v>-25777603.319583308</v>
      </c>
    </row>
    <row r="133" spans="1:4">
      <c r="A133" s="274" t="s">
        <v>397</v>
      </c>
      <c r="B133" s="233"/>
      <c r="C133" s="237">
        <v>-107481197.88</v>
      </c>
      <c r="D133" s="237">
        <v>-98158560.398333132</v>
      </c>
    </row>
    <row r="134" spans="1:4">
      <c r="A134" s="274" t="s">
        <v>398</v>
      </c>
      <c r="B134" s="233"/>
      <c r="C134" s="237">
        <v>-55345643.509999901</v>
      </c>
      <c r="D134" s="237">
        <v>-59912856.614583313</v>
      </c>
    </row>
    <row r="135" spans="1:4">
      <c r="A135" s="274" t="s">
        <v>399</v>
      </c>
      <c r="B135" s="233"/>
      <c r="C135" s="237">
        <v>0</v>
      </c>
      <c r="D135" s="237">
        <v>0</v>
      </c>
    </row>
    <row r="136" spans="1:4">
      <c r="A136" s="274" t="s">
        <v>400</v>
      </c>
      <c r="B136" s="233"/>
      <c r="C136" s="237">
        <v>-1602517.89</v>
      </c>
      <c r="D136" s="237">
        <v>-2254901.4258333328</v>
      </c>
    </row>
    <row r="137" spans="1:4" ht="13.5" customHeight="1">
      <c r="A137" s="274" t="s">
        <v>401</v>
      </c>
      <c r="B137" s="233"/>
      <c r="C137" s="237">
        <v>-19310897.350000001</v>
      </c>
      <c r="D137" s="237">
        <v>-26301534.423333272</v>
      </c>
    </row>
    <row r="138" spans="1:4" ht="13.5" customHeight="1">
      <c r="A138" s="199" t="s">
        <v>402</v>
      </c>
      <c r="B138" s="233"/>
      <c r="C138" s="238">
        <v>-7578087.7199999997</v>
      </c>
      <c r="D138" s="238">
        <v>-7578087.7199999997</v>
      </c>
    </row>
    <row r="139" spans="1:4">
      <c r="A139" s="274" t="s">
        <v>403</v>
      </c>
      <c r="B139" s="233"/>
      <c r="C139" s="237">
        <v>-778009571.76999879</v>
      </c>
      <c r="D139" s="237">
        <v>-582926404.84374928</v>
      </c>
    </row>
    <row r="140" spans="1:4">
      <c r="A140" s="274"/>
      <c r="B140" s="233"/>
      <c r="C140" s="237"/>
      <c r="D140" s="237"/>
    </row>
    <row r="141" spans="1:4">
      <c r="A141" s="274" t="s">
        <v>404</v>
      </c>
      <c r="B141" s="233"/>
      <c r="C141" s="237"/>
      <c r="D141" s="237"/>
    </row>
    <row r="142" spans="1:4">
      <c r="A142" s="274" t="s">
        <v>405</v>
      </c>
      <c r="B142" s="233"/>
      <c r="C142" s="237"/>
      <c r="D142" s="237"/>
    </row>
    <row r="143" spans="1:4">
      <c r="A143" s="274" t="s">
        <v>407</v>
      </c>
      <c r="B143" s="233"/>
      <c r="C143" s="238">
        <v>-94351520.689999998</v>
      </c>
      <c r="D143" s="238">
        <v>-143025762.83958337</v>
      </c>
    </row>
    <row r="144" spans="1:4">
      <c r="A144" s="274" t="s">
        <v>408</v>
      </c>
      <c r="B144" s="233"/>
      <c r="C144" s="238">
        <v>-94351520.689999998</v>
      </c>
      <c r="D144" s="238">
        <v>-143025762.83958337</v>
      </c>
    </row>
    <row r="145" spans="1:4">
      <c r="A145" s="274"/>
      <c r="B145" s="233"/>
      <c r="C145" s="237"/>
      <c r="D145" s="237"/>
    </row>
    <row r="146" spans="1:4">
      <c r="A146" s="274" t="s">
        <v>409</v>
      </c>
      <c r="B146" s="233"/>
      <c r="C146" s="237"/>
      <c r="D146" s="237"/>
    </row>
    <row r="147" spans="1:4">
      <c r="A147" s="274" t="s">
        <v>410</v>
      </c>
      <c r="B147" s="233"/>
      <c r="C147" s="237">
        <v>0</v>
      </c>
      <c r="D147" s="237">
        <v>-0.26500000001396945</v>
      </c>
    </row>
    <row r="148" spans="1:4" ht="16.5" customHeight="1">
      <c r="A148" s="274" t="s">
        <v>411</v>
      </c>
      <c r="B148" s="233"/>
      <c r="C148" s="237">
        <v>-1729060789.4000001</v>
      </c>
      <c r="D148" s="237">
        <v>-1653086175.1249983</v>
      </c>
    </row>
    <row r="149" spans="1:4">
      <c r="A149" s="274" t="s">
        <v>407</v>
      </c>
      <c r="B149" s="233"/>
      <c r="C149" s="238">
        <v>-274085231.01999998</v>
      </c>
      <c r="D149" s="238">
        <v>-227608251.71999955</v>
      </c>
    </row>
    <row r="150" spans="1:4">
      <c r="A150" s="274" t="s">
        <v>412</v>
      </c>
      <c r="B150" s="233"/>
      <c r="C150" s="237">
        <v>-2003146020.4200001</v>
      </c>
      <c r="D150" s="237">
        <v>-1880694427.109998</v>
      </c>
    </row>
    <row r="151" spans="1:4">
      <c r="A151" s="274"/>
      <c r="B151" s="233"/>
      <c r="C151" s="237"/>
      <c r="D151" s="237"/>
    </row>
    <row r="152" spans="1:4">
      <c r="A152" s="274" t="s">
        <v>413</v>
      </c>
      <c r="C152" s="237">
        <v>-2097497541.1100001</v>
      </c>
      <c r="D152" s="237">
        <v>-2023720189.9495814</v>
      </c>
    </row>
    <row r="153" spans="1:4">
      <c r="A153" s="274"/>
      <c r="B153" s="233"/>
      <c r="C153" s="237"/>
      <c r="D153" s="237"/>
    </row>
    <row r="154" spans="1:4">
      <c r="A154" s="274" t="s">
        <v>414</v>
      </c>
      <c r="B154" s="233"/>
      <c r="C154" s="237"/>
      <c r="D154" s="237"/>
    </row>
    <row r="155" spans="1:4">
      <c r="A155" s="199" t="s">
        <v>704</v>
      </c>
      <c r="B155" s="233"/>
      <c r="C155" s="237">
        <v>-1894521.33</v>
      </c>
      <c r="D155" s="237">
        <v>-5683565.1900000004</v>
      </c>
    </row>
    <row r="156" spans="1:4">
      <c r="A156" s="274" t="s">
        <v>415</v>
      </c>
      <c r="B156" s="233"/>
      <c r="C156" s="237">
        <v>-60062562.009999998</v>
      </c>
      <c r="D156" s="237">
        <v>-24785036.249166653</v>
      </c>
    </row>
    <row r="157" spans="1:4">
      <c r="A157" s="274" t="s">
        <v>416</v>
      </c>
      <c r="B157" s="233"/>
      <c r="C157" s="237">
        <v>-1080000</v>
      </c>
      <c r="D157" s="237">
        <v>-1030833.3333333334</v>
      </c>
    </row>
    <row r="158" spans="1:4">
      <c r="A158" s="274" t="s">
        <v>417</v>
      </c>
      <c r="B158" s="233"/>
      <c r="C158" s="237">
        <v>-130222245.89</v>
      </c>
      <c r="D158" s="237">
        <v>-59495586.449999996</v>
      </c>
    </row>
    <row r="159" spans="1:4">
      <c r="A159" s="274" t="s">
        <v>418</v>
      </c>
      <c r="B159" s="233"/>
      <c r="C159" s="237">
        <v>-331913967.52999997</v>
      </c>
      <c r="D159" s="237">
        <v>-296698537.80749977</v>
      </c>
    </row>
    <row r="160" spans="1:4">
      <c r="A160" s="274" t="s">
        <v>705</v>
      </c>
      <c r="B160" s="233"/>
      <c r="C160" s="237">
        <v>0</v>
      </c>
      <c r="D160" s="237">
        <v>0</v>
      </c>
    </row>
    <row r="161" spans="1:4">
      <c r="A161" s="274" t="s">
        <v>419</v>
      </c>
      <c r="B161" s="233"/>
      <c r="C161" s="237">
        <v>-46723419.549999997</v>
      </c>
      <c r="D161" s="237">
        <v>-46450272.544583298</v>
      </c>
    </row>
    <row r="162" spans="1:4">
      <c r="A162" s="274" t="s">
        <v>420</v>
      </c>
      <c r="B162" s="233"/>
      <c r="C162" s="237">
        <v>-59178235.5</v>
      </c>
      <c r="D162" s="237">
        <v>-61748428.869583338</v>
      </c>
    </row>
    <row r="163" spans="1:4">
      <c r="A163" s="274" t="s">
        <v>406</v>
      </c>
      <c r="B163" s="233"/>
      <c r="C163" s="237">
        <v>-330906906.70999998</v>
      </c>
      <c r="D163" s="237">
        <v>-391558700.98624974</v>
      </c>
    </row>
    <row r="164" spans="1:4">
      <c r="A164" s="274" t="s">
        <v>421</v>
      </c>
      <c r="B164" s="233"/>
      <c r="C164" s="237">
        <v>-136458810.41</v>
      </c>
      <c r="D164" s="237">
        <v>-151111664.03916642</v>
      </c>
    </row>
    <row r="165" spans="1:4">
      <c r="A165" s="274" t="s">
        <v>422</v>
      </c>
      <c r="B165" s="233"/>
      <c r="C165" s="237">
        <v>-863174.16999999899</v>
      </c>
      <c r="D165" s="237">
        <v>-960378.66999999993</v>
      </c>
    </row>
    <row r="166" spans="1:4">
      <c r="A166" s="274" t="s">
        <v>423</v>
      </c>
      <c r="B166" s="233"/>
      <c r="C166" s="238">
        <v>0</v>
      </c>
      <c r="D166" s="238">
        <v>0</v>
      </c>
    </row>
    <row r="167" spans="1:4">
      <c r="A167" s="274" t="s">
        <v>424</v>
      </c>
      <c r="B167" s="233"/>
      <c r="C167" s="237">
        <v>-1099303843.1000001</v>
      </c>
      <c r="D167" s="237">
        <v>-1039523004.1395825</v>
      </c>
    </row>
    <row r="168" spans="1:4">
      <c r="A168" s="274"/>
      <c r="B168" s="233"/>
      <c r="C168" s="208"/>
      <c r="D168" s="208"/>
    </row>
    <row r="169" spans="1:4">
      <c r="A169" s="274" t="s">
        <v>425</v>
      </c>
      <c r="B169" s="233"/>
      <c r="C169" s="237"/>
      <c r="D169" s="237"/>
    </row>
    <row r="170" spans="1:4">
      <c r="A170" s="274" t="s">
        <v>426</v>
      </c>
      <c r="B170" s="233"/>
      <c r="C170" s="237"/>
      <c r="D170" s="237"/>
    </row>
    <row r="171" spans="1:4">
      <c r="A171" s="274" t="s">
        <v>427</v>
      </c>
      <c r="B171" s="233"/>
      <c r="C171" s="237"/>
      <c r="D171" s="237"/>
    </row>
    <row r="172" spans="1:4">
      <c r="A172" s="274" t="s">
        <v>428</v>
      </c>
      <c r="B172" s="233"/>
      <c r="C172" s="237">
        <v>-859037.91</v>
      </c>
      <c r="D172" s="237">
        <v>-859037.91</v>
      </c>
    </row>
    <row r="173" spans="1:4">
      <c r="A173" s="274" t="s">
        <v>429</v>
      </c>
      <c r="B173" s="233"/>
      <c r="C173" s="237">
        <v>-478145249.86999899</v>
      </c>
      <c r="D173" s="237">
        <v>-478145249.86999899</v>
      </c>
    </row>
    <row r="174" spans="1:4">
      <c r="A174" s="274" t="s">
        <v>430</v>
      </c>
      <c r="B174" s="233"/>
      <c r="C174" s="237">
        <v>-2775196691.4699998</v>
      </c>
      <c r="D174" s="237">
        <v>-2775196691.4700003</v>
      </c>
    </row>
    <row r="175" spans="1:4">
      <c r="A175" s="274" t="s">
        <v>431</v>
      </c>
      <c r="B175" s="233"/>
      <c r="C175" s="237">
        <v>7133879.4000000004</v>
      </c>
      <c r="D175" s="237">
        <v>7133879.4000000013</v>
      </c>
    </row>
    <row r="176" spans="1:4">
      <c r="A176" s="274" t="s">
        <v>432</v>
      </c>
      <c r="B176" s="233"/>
      <c r="C176" s="237">
        <v>-11888577</v>
      </c>
      <c r="D176" s="237">
        <v>-11441894.916666666</v>
      </c>
    </row>
    <row r="177" spans="1:4">
      <c r="A177" s="274" t="s">
        <v>433</v>
      </c>
      <c r="B177" s="233"/>
      <c r="C177" s="237">
        <v>-298020050.88</v>
      </c>
      <c r="D177" s="237">
        <v>-294670045.72375005</v>
      </c>
    </row>
    <row r="178" spans="1:4">
      <c r="A178" s="274" t="s">
        <v>434</v>
      </c>
      <c r="B178" s="233"/>
      <c r="C178" s="237">
        <v>14632037</v>
      </c>
      <c r="D178" s="237">
        <v>8550010.5</v>
      </c>
    </row>
    <row r="179" spans="1:4">
      <c r="A179" s="274" t="s">
        <v>435</v>
      </c>
      <c r="B179" s="233"/>
      <c r="C179" s="237">
        <v>170956349.22</v>
      </c>
      <c r="D179" s="237">
        <v>94719302.773333266</v>
      </c>
    </row>
    <row r="180" spans="1:4">
      <c r="A180" s="274" t="s">
        <v>436</v>
      </c>
      <c r="B180" s="233"/>
      <c r="C180" s="237">
        <v>-236613919.03999701</v>
      </c>
      <c r="D180" s="237">
        <v>-171562257.3229163</v>
      </c>
    </row>
    <row r="181" spans="1:4">
      <c r="A181" s="274" t="s">
        <v>437</v>
      </c>
      <c r="C181" s="237">
        <v>323424043.52999997</v>
      </c>
      <c r="D181" s="237">
        <v>178988362.43458334</v>
      </c>
    </row>
    <row r="182" spans="1:4">
      <c r="A182" s="274" t="s">
        <v>438</v>
      </c>
      <c r="B182" s="233"/>
      <c r="C182" s="238">
        <v>5848610</v>
      </c>
      <c r="D182" s="238">
        <v>5848610</v>
      </c>
    </row>
    <row r="183" spans="1:4">
      <c r="A183" s="274" t="s">
        <v>439</v>
      </c>
      <c r="B183" s="233"/>
      <c r="C183" s="237">
        <v>-3278728607.0199966</v>
      </c>
      <c r="D183" s="237">
        <v>-3436635012.1054158</v>
      </c>
    </row>
    <row r="184" spans="1:4">
      <c r="A184" s="274"/>
      <c r="B184" s="233"/>
      <c r="C184" s="237"/>
      <c r="D184" s="237"/>
    </row>
    <row r="185" spans="1:4">
      <c r="A185" s="274" t="s">
        <v>440</v>
      </c>
      <c r="B185" s="233"/>
      <c r="C185" s="237">
        <v>-3278728607.0199966</v>
      </c>
      <c r="D185" s="237">
        <v>-3436635012.1054158</v>
      </c>
    </row>
    <row r="186" spans="1:4" ht="24.75" customHeight="1">
      <c r="A186" s="274"/>
      <c r="B186" s="233"/>
      <c r="C186" s="237"/>
      <c r="D186" s="237"/>
    </row>
    <row r="187" spans="1:4">
      <c r="A187" s="274" t="s">
        <v>441</v>
      </c>
      <c r="B187" s="233"/>
      <c r="C187" s="237"/>
      <c r="D187" s="237"/>
    </row>
    <row r="188" spans="1:4">
      <c r="A188" s="274" t="s">
        <v>442</v>
      </c>
      <c r="C188" s="237">
        <v>0</v>
      </c>
      <c r="D188" s="237">
        <v>0</v>
      </c>
    </row>
    <row r="189" spans="1:4">
      <c r="A189" s="274" t="s">
        <v>443</v>
      </c>
      <c r="B189" s="233"/>
      <c r="C189" s="237">
        <v>0</v>
      </c>
      <c r="D189" s="237">
        <v>0</v>
      </c>
    </row>
    <row r="190" spans="1:4">
      <c r="A190" s="274"/>
      <c r="B190" s="233"/>
      <c r="C190" s="237"/>
      <c r="D190" s="237"/>
    </row>
    <row r="191" spans="1:4">
      <c r="A191" s="274" t="s">
        <v>444</v>
      </c>
      <c r="B191" s="233"/>
      <c r="C191" s="237"/>
      <c r="D191" s="237"/>
    </row>
    <row r="192" spans="1:4">
      <c r="A192" s="274" t="s">
        <v>445</v>
      </c>
      <c r="C192" s="237">
        <v>0</v>
      </c>
      <c r="D192" s="237">
        <v>0</v>
      </c>
    </row>
    <row r="193" spans="1:5">
      <c r="A193" s="274" t="s">
        <v>446</v>
      </c>
      <c r="B193" s="233"/>
      <c r="C193" s="237">
        <v>0</v>
      </c>
      <c r="D193" s="237">
        <v>0</v>
      </c>
    </row>
    <row r="194" spans="1:5">
      <c r="A194" s="274"/>
      <c r="C194" s="237"/>
      <c r="D194" s="237"/>
    </row>
    <row r="195" spans="1:5">
      <c r="A195" s="274" t="s">
        <v>447</v>
      </c>
      <c r="C195" s="237"/>
      <c r="D195" s="237"/>
    </row>
    <row r="196" spans="1:5">
      <c r="A196" s="274" t="s">
        <v>449</v>
      </c>
      <c r="B196" s="233"/>
      <c r="C196" s="237">
        <v>-250000000</v>
      </c>
      <c r="D196" s="237">
        <v>-250000000</v>
      </c>
      <c r="E196" s="274"/>
    </row>
    <row r="197" spans="1:5">
      <c r="A197" s="274" t="s">
        <v>448</v>
      </c>
      <c r="C197" s="237">
        <v>-3510860000</v>
      </c>
      <c r="D197" s="237">
        <v>-3510860000</v>
      </c>
      <c r="E197" s="274"/>
    </row>
    <row r="198" spans="1:5">
      <c r="A198" s="274" t="s">
        <v>450</v>
      </c>
      <c r="B198" s="233"/>
      <c r="C198" s="238">
        <v>13139.52</v>
      </c>
      <c r="D198" s="238">
        <v>13390.619999999997</v>
      </c>
    </row>
    <row r="199" spans="1:5">
      <c r="A199" s="274" t="s">
        <v>451</v>
      </c>
      <c r="C199" s="237">
        <v>-3760846860.48</v>
      </c>
      <c r="D199" s="237">
        <v>-3760846609.3800001</v>
      </c>
    </row>
    <row r="200" spans="1:5">
      <c r="A200" s="274"/>
      <c r="B200" s="233"/>
      <c r="C200" s="237"/>
      <c r="D200" s="237"/>
    </row>
    <row r="201" spans="1:5">
      <c r="A201" s="274" t="s">
        <v>452</v>
      </c>
      <c r="B201" s="233"/>
      <c r="C201" s="237">
        <v>-3760846860.48</v>
      </c>
      <c r="D201" s="237">
        <v>-3760846609.3800001</v>
      </c>
    </row>
    <row r="202" spans="1:5">
      <c r="A202" s="274"/>
      <c r="B202" s="233"/>
      <c r="C202" s="237"/>
      <c r="D202" s="237"/>
    </row>
    <row r="203" spans="1:5">
      <c r="A203" s="274" t="s">
        <v>453</v>
      </c>
      <c r="B203" s="233"/>
      <c r="C203" s="237">
        <v>-3760846860.48</v>
      </c>
      <c r="D203" s="237">
        <v>-3760846609.3799996</v>
      </c>
    </row>
    <row r="204" spans="1:5">
      <c r="A204" s="274"/>
      <c r="B204" s="233"/>
      <c r="C204" s="237"/>
      <c r="D204" s="237"/>
    </row>
    <row r="205" spans="1:5">
      <c r="A205" s="274" t="s">
        <v>454</v>
      </c>
      <c r="C205" s="237">
        <v>-7039575467.4999962</v>
      </c>
      <c r="D205" s="237">
        <v>-7197481621.4854164</v>
      </c>
    </row>
    <row r="206" spans="1:5">
      <c r="A206" s="274"/>
      <c r="C206" s="237"/>
      <c r="D206" s="237"/>
    </row>
    <row r="207" spans="1:5" ht="13.8" thickBot="1">
      <c r="A207" s="274" t="s">
        <v>455</v>
      </c>
      <c r="C207" s="545">
        <v>-11014386423.479996</v>
      </c>
      <c r="D207" s="545">
        <v>-10843651220.418331</v>
      </c>
    </row>
    <row r="208" spans="1:5">
      <c r="A208" s="240"/>
      <c r="C208" s="237"/>
      <c r="D208" s="237"/>
    </row>
    <row r="209" spans="1:4">
      <c r="A209" s="208"/>
      <c r="C209" s="280"/>
      <c r="D209" s="323"/>
    </row>
    <row r="210" spans="1:4">
      <c r="A210" s="208"/>
      <c r="C210" s="199"/>
      <c r="D210"/>
    </row>
    <row r="211" spans="1:4">
      <c r="C211" s="324"/>
      <c r="D211"/>
    </row>
    <row r="212" spans="1:4">
      <c r="C212" s="199"/>
      <c r="D212"/>
    </row>
    <row r="213" spans="1:4">
      <c r="C213" s="199"/>
      <c r="D213"/>
    </row>
    <row r="214" spans="1:4">
      <c r="C214" s="199"/>
      <c r="D214"/>
    </row>
    <row r="215" spans="1:4">
      <c r="C215" s="199"/>
      <c r="D215"/>
    </row>
    <row r="216" spans="1:4">
      <c r="C216" s="199"/>
      <c r="D216"/>
    </row>
    <row r="217" spans="1:4">
      <c r="C217" s="199"/>
      <c r="D217"/>
    </row>
    <row r="218" spans="1:4">
      <c r="C218" s="199"/>
      <c r="D218"/>
    </row>
    <row r="219" spans="1:4">
      <c r="C219" s="199"/>
      <c r="D219"/>
    </row>
    <row r="220" spans="1:4">
      <c r="C220" s="199"/>
      <c r="D220"/>
    </row>
    <row r="221" spans="1:4">
      <c r="C221" s="199"/>
      <c r="D221"/>
    </row>
    <row r="222" spans="1:4">
      <c r="C222" s="199"/>
      <c r="D222"/>
    </row>
    <row r="223" spans="1:4">
      <c r="C223" s="199"/>
      <c r="D223"/>
    </row>
    <row r="224" spans="1:4">
      <c r="C224" s="199"/>
      <c r="D224"/>
    </row>
    <row r="225" spans="3:4">
      <c r="C225" s="199"/>
      <c r="D225"/>
    </row>
    <row r="226" spans="3:4">
      <c r="C226" s="199"/>
      <c r="D226"/>
    </row>
    <row r="227" spans="3:4">
      <c r="C227" s="199"/>
      <c r="D227"/>
    </row>
    <row r="228" spans="3:4">
      <c r="C228" s="199"/>
      <c r="D228"/>
    </row>
    <row r="229" spans="3:4">
      <c r="C229" s="199"/>
      <c r="D229"/>
    </row>
    <row r="230" spans="3:4">
      <c r="C230" s="199"/>
      <c r="D230"/>
    </row>
    <row r="231" spans="3:4">
      <c r="C231" s="199"/>
      <c r="D231"/>
    </row>
    <row r="232" spans="3:4">
      <c r="C232" s="199"/>
      <c r="D232"/>
    </row>
    <row r="233" spans="3:4">
      <c r="C233" s="199"/>
      <c r="D233"/>
    </row>
    <row r="234" spans="3:4">
      <c r="C234" s="199"/>
      <c r="D234"/>
    </row>
    <row r="235" spans="3:4">
      <c r="C235" s="199"/>
      <c r="D235"/>
    </row>
    <row r="236" spans="3:4">
      <c r="C236" s="199"/>
      <c r="D236"/>
    </row>
    <row r="237" spans="3:4">
      <c r="C237" s="199"/>
      <c r="D237"/>
    </row>
    <row r="238" spans="3:4">
      <c r="C238" s="199"/>
      <c r="D238"/>
    </row>
    <row r="239" spans="3:4">
      <c r="C239" s="199"/>
      <c r="D239"/>
    </row>
    <row r="240" spans="3:4">
      <c r="C240" s="199"/>
      <c r="D240"/>
    </row>
    <row r="241" spans="3:4">
      <c r="C241" s="199"/>
      <c r="D241"/>
    </row>
    <row r="242" spans="3:4">
      <c r="C242" s="199"/>
      <c r="D242"/>
    </row>
    <row r="243" spans="3:4">
      <c r="C243" s="199"/>
      <c r="D243"/>
    </row>
    <row r="244" spans="3:4">
      <c r="C244" s="199"/>
      <c r="D244"/>
    </row>
    <row r="245" spans="3:4">
      <c r="C245" s="199"/>
      <c r="D245"/>
    </row>
    <row r="246" spans="3:4">
      <c r="C246" s="199"/>
      <c r="D246"/>
    </row>
    <row r="247" spans="3:4">
      <c r="C247" s="199"/>
      <c r="D247"/>
    </row>
    <row r="248" spans="3:4">
      <c r="C248" s="199"/>
      <c r="D248"/>
    </row>
    <row r="249" spans="3:4">
      <c r="C249" s="199"/>
      <c r="D249"/>
    </row>
    <row r="250" spans="3:4">
      <c r="C250" s="199"/>
      <c r="D250"/>
    </row>
    <row r="251" spans="3:4">
      <c r="C251" s="199"/>
      <c r="D251"/>
    </row>
    <row r="252" spans="3:4">
      <c r="C252" s="199"/>
      <c r="D252"/>
    </row>
    <row r="253" spans="3:4">
      <c r="C253" s="199"/>
      <c r="D253"/>
    </row>
    <row r="254" spans="3:4">
      <c r="C254" s="199"/>
      <c r="D254"/>
    </row>
    <row r="255" spans="3:4">
      <c r="C255" s="199"/>
      <c r="D255"/>
    </row>
    <row r="256" spans="3:4">
      <c r="C256" s="199"/>
      <c r="D256"/>
    </row>
    <row r="257" spans="3:4">
      <c r="C257" s="199"/>
      <c r="D257"/>
    </row>
    <row r="258" spans="3:4">
      <c r="C258" s="199"/>
      <c r="D258"/>
    </row>
    <row r="259" spans="3:4">
      <c r="C259" s="199"/>
      <c r="D259"/>
    </row>
    <row r="260" spans="3:4">
      <c r="C260" s="199"/>
      <c r="D260"/>
    </row>
    <row r="261" spans="3:4">
      <c r="C261" s="199"/>
      <c r="D261"/>
    </row>
    <row r="262" spans="3:4">
      <c r="C262" s="199"/>
      <c r="D262"/>
    </row>
    <row r="263" spans="3:4">
      <c r="C263" s="199"/>
      <c r="D263"/>
    </row>
    <row r="264" spans="3:4">
      <c r="C264" s="199"/>
      <c r="D264"/>
    </row>
    <row r="265" spans="3:4">
      <c r="C265" s="199"/>
      <c r="D265"/>
    </row>
    <row r="266" spans="3:4">
      <c r="C266" s="199"/>
      <c r="D266"/>
    </row>
    <row r="267" spans="3:4">
      <c r="C267" s="199"/>
      <c r="D267"/>
    </row>
    <row r="268" spans="3:4">
      <c r="C268" s="199"/>
      <c r="D268"/>
    </row>
    <row r="269" spans="3:4">
      <c r="C269" s="199"/>
      <c r="D269"/>
    </row>
    <row r="270" spans="3:4">
      <c r="C270" s="199"/>
      <c r="D270"/>
    </row>
    <row r="271" spans="3:4">
      <c r="C271" s="199"/>
      <c r="D271"/>
    </row>
    <row r="272" spans="3:4">
      <c r="C272" s="199"/>
      <c r="D272"/>
    </row>
    <row r="273" spans="3:4">
      <c r="C273" s="199"/>
      <c r="D273"/>
    </row>
    <row r="274" spans="3:4">
      <c r="C274" s="199"/>
      <c r="D274"/>
    </row>
    <row r="275" spans="3:4">
      <c r="C275" s="199"/>
      <c r="D275"/>
    </row>
    <row r="276" spans="3:4">
      <c r="C276" s="199"/>
      <c r="D276"/>
    </row>
    <row r="277" spans="3:4">
      <c r="C277" s="199"/>
      <c r="D277"/>
    </row>
    <row r="278" spans="3:4">
      <c r="C278" s="199"/>
      <c r="D278"/>
    </row>
    <row r="279" spans="3:4">
      <c r="C279" s="199"/>
      <c r="D279"/>
    </row>
    <row r="280" spans="3:4">
      <c r="C280" s="199"/>
      <c r="D280"/>
    </row>
    <row r="281" spans="3:4">
      <c r="C281" s="199"/>
      <c r="D281"/>
    </row>
    <row r="282" spans="3:4">
      <c r="C282" s="199"/>
      <c r="D282"/>
    </row>
    <row r="283" spans="3:4">
      <c r="C283" s="199"/>
      <c r="D283"/>
    </row>
    <row r="284" spans="3:4">
      <c r="C284" s="199"/>
      <c r="D284"/>
    </row>
    <row r="285" spans="3:4">
      <c r="C285" s="199"/>
      <c r="D285"/>
    </row>
    <row r="286" spans="3:4">
      <c r="C286" s="199"/>
      <c r="D286"/>
    </row>
    <row r="287" spans="3:4">
      <c r="D287" s="232"/>
    </row>
    <row r="288" spans="3:4">
      <c r="D288" s="232"/>
    </row>
    <row r="289" spans="4:4">
      <c r="D289" s="232"/>
    </row>
    <row r="290" spans="4:4">
      <c r="D290" s="232"/>
    </row>
    <row r="291" spans="4:4">
      <c r="D291" s="232"/>
    </row>
    <row r="292" spans="4:4">
      <c r="D292" s="232"/>
    </row>
    <row r="293" spans="4:4">
      <c r="D293" s="232"/>
    </row>
    <row r="294" spans="4:4">
      <c r="D294" s="232"/>
    </row>
    <row r="295" spans="4:4">
      <c r="D295" s="232"/>
    </row>
    <row r="296" spans="4:4">
      <c r="D296" s="232"/>
    </row>
    <row r="297" spans="4:4">
      <c r="D297" s="232"/>
    </row>
    <row r="298" spans="4:4">
      <c r="D298" s="232"/>
    </row>
    <row r="299" spans="4:4">
      <c r="D299" s="232"/>
    </row>
    <row r="300" spans="4:4">
      <c r="D300" s="232"/>
    </row>
    <row r="301" spans="4:4">
      <c r="D301" s="232"/>
    </row>
    <row r="302" spans="4:4">
      <c r="D302" s="232"/>
    </row>
    <row r="303" spans="4:4">
      <c r="D303" s="232"/>
    </row>
    <row r="304" spans="4:4">
      <c r="D304" s="232"/>
    </row>
    <row r="305" spans="4:4">
      <c r="D305" s="232"/>
    </row>
    <row r="306" spans="4:4">
      <c r="D306" s="232"/>
    </row>
    <row r="307" spans="4:4">
      <c r="D307" s="232"/>
    </row>
    <row r="308" spans="4:4">
      <c r="D308" s="232"/>
    </row>
    <row r="309" spans="4:4">
      <c r="D309" s="232"/>
    </row>
    <row r="310" spans="4:4">
      <c r="D310" s="232"/>
    </row>
    <row r="311" spans="4:4">
      <c r="D311" s="232"/>
    </row>
    <row r="312" spans="4:4">
      <c r="D312" s="232"/>
    </row>
    <row r="313" spans="4:4">
      <c r="D313" s="232"/>
    </row>
    <row r="314" spans="4:4">
      <c r="D314" s="232"/>
    </row>
    <row r="315" spans="4:4">
      <c r="D315" s="232"/>
    </row>
    <row r="316" spans="4:4">
      <c r="D316" s="232"/>
    </row>
    <row r="317" spans="4:4">
      <c r="D317" s="232"/>
    </row>
    <row r="318" spans="4:4">
      <c r="D318" s="232"/>
    </row>
    <row r="319" spans="4:4">
      <c r="D319" s="232"/>
    </row>
    <row r="320" spans="4:4">
      <c r="D320" s="232"/>
    </row>
    <row r="321" spans="4:4">
      <c r="D321" s="232"/>
    </row>
    <row r="322" spans="4:4">
      <c r="D322" s="232"/>
    </row>
    <row r="323" spans="4:4">
      <c r="D323" s="232"/>
    </row>
    <row r="324" spans="4:4">
      <c r="D324" s="232"/>
    </row>
    <row r="325" spans="4:4">
      <c r="D325" s="232"/>
    </row>
    <row r="326" spans="4:4">
      <c r="D326" s="232"/>
    </row>
    <row r="327" spans="4:4">
      <c r="D327" s="232"/>
    </row>
    <row r="328" spans="4:4">
      <c r="D328" s="232"/>
    </row>
    <row r="329" spans="4:4">
      <c r="D329" s="232"/>
    </row>
    <row r="330" spans="4:4">
      <c r="D330" s="232"/>
    </row>
    <row r="331" spans="4:4">
      <c r="D331" s="232"/>
    </row>
    <row r="332" spans="4:4">
      <c r="D332" s="232"/>
    </row>
    <row r="333" spans="4:4">
      <c r="D333" s="232"/>
    </row>
    <row r="334" spans="4:4">
      <c r="D334" s="232"/>
    </row>
    <row r="335" spans="4:4">
      <c r="D335" s="232"/>
    </row>
    <row r="336" spans="4:4">
      <c r="D336" s="232"/>
    </row>
    <row r="337" spans="4:4">
      <c r="D337" s="232"/>
    </row>
    <row r="338" spans="4:4">
      <c r="D338" s="232"/>
    </row>
    <row r="339" spans="4:4">
      <c r="D339" s="232"/>
    </row>
    <row r="340" spans="4:4">
      <c r="D340" s="232"/>
    </row>
    <row r="341" spans="4:4">
      <c r="D341" s="232"/>
    </row>
    <row r="342" spans="4:4">
      <c r="D342" s="232"/>
    </row>
    <row r="343" spans="4:4">
      <c r="D343" s="232"/>
    </row>
    <row r="344" spans="4:4">
      <c r="D344" s="232"/>
    </row>
    <row r="345" spans="4:4">
      <c r="D345" s="232"/>
    </row>
    <row r="346" spans="4:4">
      <c r="D346" s="232"/>
    </row>
    <row r="347" spans="4:4">
      <c r="D347" s="232"/>
    </row>
    <row r="348" spans="4:4">
      <c r="D348" s="232"/>
    </row>
    <row r="349" spans="4:4">
      <c r="D349" s="232"/>
    </row>
    <row r="350" spans="4:4">
      <c r="D350" s="232"/>
    </row>
    <row r="351" spans="4:4">
      <c r="D351" s="232"/>
    </row>
    <row r="352" spans="4:4">
      <c r="D352" s="232"/>
    </row>
    <row r="353" spans="4:4">
      <c r="D353" s="232"/>
    </row>
    <row r="354" spans="4:4">
      <c r="D354" s="232"/>
    </row>
    <row r="355" spans="4:4">
      <c r="D355" s="232"/>
    </row>
    <row r="356" spans="4:4">
      <c r="D356" s="232"/>
    </row>
    <row r="357" spans="4:4">
      <c r="D357" s="232"/>
    </row>
    <row r="358" spans="4:4">
      <c r="D358" s="232"/>
    </row>
    <row r="359" spans="4:4">
      <c r="D359" s="232"/>
    </row>
    <row r="360" spans="4:4">
      <c r="D360" s="232"/>
    </row>
    <row r="361" spans="4:4">
      <c r="D361" s="232"/>
    </row>
    <row r="362" spans="4:4">
      <c r="D362" s="232"/>
    </row>
    <row r="363" spans="4:4">
      <c r="D363" s="232"/>
    </row>
    <row r="364" spans="4:4">
      <c r="D364" s="232"/>
    </row>
    <row r="365" spans="4:4">
      <c r="D365" s="232"/>
    </row>
    <row r="366" spans="4:4">
      <c r="D366" s="232"/>
    </row>
    <row r="367" spans="4:4">
      <c r="D367" s="232"/>
    </row>
    <row r="368" spans="4:4">
      <c r="D368" s="232"/>
    </row>
    <row r="369" spans="4:4">
      <c r="D369" s="232"/>
    </row>
    <row r="370" spans="4:4">
      <c r="D370" s="232"/>
    </row>
    <row r="371" spans="4:4">
      <c r="D371" s="232"/>
    </row>
    <row r="372" spans="4:4">
      <c r="D372" s="232"/>
    </row>
    <row r="373" spans="4:4">
      <c r="D373" s="232"/>
    </row>
    <row r="374" spans="4:4">
      <c r="D374" s="232"/>
    </row>
    <row r="375" spans="4:4">
      <c r="D375" s="232"/>
    </row>
    <row r="376" spans="4:4">
      <c r="D376" s="232"/>
    </row>
    <row r="377" spans="4:4">
      <c r="D377" s="232"/>
    </row>
    <row r="378" spans="4:4">
      <c r="D378" s="232"/>
    </row>
    <row r="379" spans="4:4">
      <c r="D379" s="232"/>
    </row>
    <row r="380" spans="4:4">
      <c r="D380" s="232"/>
    </row>
    <row r="381" spans="4:4">
      <c r="D381" s="232"/>
    </row>
    <row r="382" spans="4:4">
      <c r="D382" s="232"/>
    </row>
    <row r="383" spans="4:4">
      <c r="D383" s="232"/>
    </row>
    <row r="384" spans="4:4">
      <c r="D384" s="232"/>
    </row>
    <row r="385" spans="4:4">
      <c r="D385" s="232"/>
    </row>
    <row r="386" spans="4:4">
      <c r="D386" s="232"/>
    </row>
    <row r="387" spans="4:4">
      <c r="D387" s="232"/>
    </row>
    <row r="388" spans="4:4">
      <c r="D388" s="232"/>
    </row>
    <row r="389" spans="4:4">
      <c r="D389" s="232"/>
    </row>
    <row r="390" spans="4:4">
      <c r="D390" s="232"/>
    </row>
    <row r="391" spans="4:4">
      <c r="D391" s="232"/>
    </row>
    <row r="392" spans="4:4">
      <c r="D392" s="232"/>
    </row>
    <row r="393" spans="4:4">
      <c r="D393" s="232"/>
    </row>
    <row r="394" spans="4:4">
      <c r="D394" s="232"/>
    </row>
    <row r="395" spans="4:4">
      <c r="D395" s="232"/>
    </row>
    <row r="396" spans="4:4">
      <c r="D396" s="232"/>
    </row>
    <row r="397" spans="4:4">
      <c r="D397" s="232"/>
    </row>
  </sheetData>
  <mergeCells count="4">
    <mergeCell ref="A2:D2"/>
    <mergeCell ref="A3:D3"/>
    <mergeCell ref="A5:D5"/>
    <mergeCell ref="A4:D4"/>
  </mergeCells>
  <printOptions horizontalCentered="1"/>
  <pageMargins left="0.5" right="0.55000000000000004" top="0.74" bottom="1" header="0.5" footer="0.21"/>
  <pageSetup scale="86" fitToHeight="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F106"/>
  <sheetViews>
    <sheetView tabSelected="1" zoomScaleNormal="100" workbookViewId="0">
      <pane ySplit="8" topLeftCell="A9" activePane="bottomLeft" state="frozen"/>
      <selection activeCell="E43" sqref="E43"/>
      <selection pane="bottomLeft" activeCell="E43" sqref="E43"/>
    </sheetView>
  </sheetViews>
  <sheetFormatPr defaultColWidth="9.28515625" defaultRowHeight="13.2"/>
  <cols>
    <col min="1" max="1" width="11" style="199" customWidth="1"/>
    <col min="2" max="2" width="31.140625" style="199" bestFit="1" customWidth="1"/>
    <col min="3" max="3" width="56.140625" style="199" customWidth="1"/>
    <col min="4" max="4" width="22.28515625" style="199" customWidth="1"/>
    <col min="5" max="5" width="17.42578125" style="199" customWidth="1"/>
    <col min="6" max="6" width="24.85546875" style="199" bestFit="1" customWidth="1"/>
    <col min="7" max="16384" width="9.28515625" style="199"/>
  </cols>
  <sheetData>
    <row r="1" spans="1:6">
      <c r="A1" s="285" t="s">
        <v>456</v>
      </c>
      <c r="D1" s="455" t="s">
        <v>731</v>
      </c>
      <c r="E1" s="405"/>
      <c r="F1" s="325"/>
    </row>
    <row r="2" spans="1:6">
      <c r="A2" s="285" t="s">
        <v>692</v>
      </c>
      <c r="B2" s="286"/>
      <c r="E2" s="326"/>
    </row>
    <row r="3" spans="1:6">
      <c r="A3" s="285" t="s">
        <v>457</v>
      </c>
      <c r="B3" s="286"/>
      <c r="E3" s="326"/>
    </row>
    <row r="4" spans="1:6" ht="12.75" customHeight="1">
      <c r="A4" s="289" t="s">
        <v>786</v>
      </c>
      <c r="C4" s="543"/>
      <c r="D4" s="287"/>
      <c r="E4" s="452"/>
    </row>
    <row r="5" spans="1:6">
      <c r="C5" s="288"/>
      <c r="D5" s="542"/>
      <c r="E5" s="280"/>
    </row>
    <row r="6" spans="1:6">
      <c r="C6" s="288"/>
      <c r="D6" s="542"/>
    </row>
    <row r="7" spans="1:6">
      <c r="A7" s="244"/>
      <c r="B7" s="275"/>
      <c r="D7" s="453" t="s">
        <v>706</v>
      </c>
    </row>
    <row r="8" spans="1:6">
      <c r="A8" s="291">
        <v>1</v>
      </c>
      <c r="B8" s="292" t="s">
        <v>458</v>
      </c>
      <c r="C8" s="293" t="s">
        <v>220</v>
      </c>
      <c r="D8" s="454">
        <v>42004</v>
      </c>
    </row>
    <row r="9" spans="1:6">
      <c r="A9" s="275">
        <v>3</v>
      </c>
      <c r="B9" s="275"/>
      <c r="C9" s="308" t="s">
        <v>459</v>
      </c>
      <c r="D9" s="535"/>
      <c r="E9" s="295"/>
    </row>
    <row r="10" spans="1:6">
      <c r="A10" s="275">
        <f>A9+1</f>
        <v>4</v>
      </c>
      <c r="B10" s="333" t="s">
        <v>460</v>
      </c>
      <c r="C10" s="334" t="s">
        <v>461</v>
      </c>
      <c r="D10" s="296">
        <v>8758756483.1166725</v>
      </c>
    </row>
    <row r="11" spans="1:6">
      <c r="A11" s="275">
        <v>5</v>
      </c>
      <c r="B11" s="333" t="s">
        <v>462</v>
      </c>
      <c r="C11" s="334" t="s">
        <v>463</v>
      </c>
      <c r="D11" s="297">
        <v>320481115.94478559</v>
      </c>
    </row>
    <row r="12" spans="1:6">
      <c r="A12" s="275">
        <v>6</v>
      </c>
      <c r="B12" s="333" t="s">
        <v>464</v>
      </c>
      <c r="C12" s="334" t="s">
        <v>465</v>
      </c>
      <c r="D12" s="297">
        <v>282791674.87</v>
      </c>
    </row>
    <row r="13" spans="1:6">
      <c r="A13" s="275" t="s">
        <v>466</v>
      </c>
      <c r="B13" s="275" t="s">
        <v>737</v>
      </c>
      <c r="C13" s="334" t="s">
        <v>738</v>
      </c>
      <c r="D13" s="297">
        <v>11153600.386666667</v>
      </c>
    </row>
    <row r="14" spans="1:6">
      <c r="A14" s="275" t="s">
        <v>467</v>
      </c>
      <c r="B14" s="275" t="s">
        <v>739</v>
      </c>
      <c r="C14" s="334" t="s">
        <v>740</v>
      </c>
      <c r="D14" s="297">
        <v>2857352.774999999</v>
      </c>
    </row>
    <row r="15" spans="1:6">
      <c r="A15" s="275" t="s">
        <v>468</v>
      </c>
      <c r="B15" s="333" t="s">
        <v>469</v>
      </c>
      <c r="C15" s="334" t="s">
        <v>470</v>
      </c>
      <c r="D15" s="297">
        <v>32002976.030000024</v>
      </c>
    </row>
    <row r="16" spans="1:6">
      <c r="A16" s="275" t="s">
        <v>471</v>
      </c>
      <c r="B16" s="333" t="s">
        <v>472</v>
      </c>
      <c r="C16" s="334" t="s">
        <v>473</v>
      </c>
      <c r="D16" s="297">
        <v>-4513118.5250000171</v>
      </c>
    </row>
    <row r="17" spans="1:4">
      <c r="A17" s="275" t="s">
        <v>474</v>
      </c>
      <c r="B17" s="333" t="s">
        <v>741</v>
      </c>
      <c r="C17" s="479" t="s">
        <v>733</v>
      </c>
      <c r="D17" s="297">
        <v>2749999.8499999996</v>
      </c>
    </row>
    <row r="18" spans="1:4">
      <c r="A18" s="275" t="s">
        <v>475</v>
      </c>
      <c r="B18" s="275" t="s">
        <v>742</v>
      </c>
      <c r="C18" s="479" t="s">
        <v>743</v>
      </c>
      <c r="D18" s="297">
        <v>23947108.926666662</v>
      </c>
    </row>
    <row r="19" spans="1:4">
      <c r="A19" s="275" t="s">
        <v>476</v>
      </c>
      <c r="B19" s="546">
        <v>25300831</v>
      </c>
      <c r="C19" s="479" t="s">
        <v>477</v>
      </c>
      <c r="D19" s="297">
        <v>0</v>
      </c>
    </row>
    <row r="20" spans="1:4">
      <c r="A20" s="275" t="s">
        <v>478</v>
      </c>
      <c r="B20" s="333" t="s">
        <v>479</v>
      </c>
      <c r="C20" s="479" t="s">
        <v>480</v>
      </c>
      <c r="D20" s="297">
        <v>0</v>
      </c>
    </row>
    <row r="21" spans="1:4">
      <c r="A21" s="275" t="s">
        <v>481</v>
      </c>
      <c r="B21" s="546">
        <v>18235521</v>
      </c>
      <c r="C21" s="479" t="s">
        <v>482</v>
      </c>
      <c r="D21" s="297">
        <v>30848068.879999999</v>
      </c>
    </row>
    <row r="22" spans="1:4">
      <c r="A22" s="275" t="s">
        <v>483</v>
      </c>
      <c r="B22" s="333" t="s">
        <v>835</v>
      </c>
      <c r="C22" s="479" t="s">
        <v>484</v>
      </c>
      <c r="D22" s="297">
        <v>617341.25</v>
      </c>
    </row>
    <row r="23" spans="1:4">
      <c r="A23" s="275" t="s">
        <v>485</v>
      </c>
      <c r="B23" s="333" t="s">
        <v>836</v>
      </c>
      <c r="C23" s="479" t="s">
        <v>486</v>
      </c>
      <c r="D23" s="297">
        <v>0</v>
      </c>
    </row>
    <row r="24" spans="1:4">
      <c r="A24" s="275" t="s">
        <v>487</v>
      </c>
      <c r="B24" s="546">
        <v>18231041</v>
      </c>
      <c r="C24" s="479" t="s">
        <v>734</v>
      </c>
      <c r="D24" s="297">
        <v>0</v>
      </c>
    </row>
    <row r="25" spans="1:4">
      <c r="A25" s="275" t="s">
        <v>675</v>
      </c>
      <c r="B25" s="546">
        <v>18230351</v>
      </c>
      <c r="C25" s="479" t="s">
        <v>676</v>
      </c>
      <c r="D25" s="297">
        <v>141359804.19</v>
      </c>
    </row>
    <row r="26" spans="1:4">
      <c r="A26" s="275" t="s">
        <v>707</v>
      </c>
      <c r="B26" s="546">
        <v>18220091</v>
      </c>
      <c r="C26" s="479" t="s">
        <v>709</v>
      </c>
      <c r="D26" s="297">
        <v>603170.11</v>
      </c>
    </row>
    <row r="27" spans="1:4">
      <c r="A27" s="275" t="s">
        <v>708</v>
      </c>
      <c r="B27" s="333" t="s">
        <v>711</v>
      </c>
      <c r="C27" s="479" t="s">
        <v>710</v>
      </c>
      <c r="D27" s="297">
        <v>98599756.185416684</v>
      </c>
    </row>
    <row r="28" spans="1:4">
      <c r="A28" s="275"/>
      <c r="B28" s="333" t="s">
        <v>744</v>
      </c>
      <c r="C28" s="479" t="s">
        <v>745</v>
      </c>
      <c r="D28" s="297">
        <v>1786256.0833333333</v>
      </c>
    </row>
    <row r="29" spans="1:4">
      <c r="A29" s="275">
        <v>7</v>
      </c>
      <c r="B29" s="546">
        <v>18230041</v>
      </c>
      <c r="C29" s="334" t="s">
        <v>488</v>
      </c>
      <c r="D29" s="297">
        <v>21589277</v>
      </c>
    </row>
    <row r="30" spans="1:4">
      <c r="A30" s="275">
        <v>8</v>
      </c>
      <c r="B30" s="546">
        <v>18230051</v>
      </c>
      <c r="C30" s="334" t="s">
        <v>489</v>
      </c>
      <c r="D30" s="297">
        <v>-15853313.01</v>
      </c>
    </row>
    <row r="31" spans="1:4">
      <c r="A31" s="275">
        <v>9</v>
      </c>
      <c r="B31" s="546">
        <v>18230061</v>
      </c>
      <c r="C31" s="334" t="s">
        <v>490</v>
      </c>
      <c r="D31" s="297">
        <v>1385851</v>
      </c>
    </row>
    <row r="32" spans="1:4">
      <c r="A32" s="275">
        <f>A31+1</f>
        <v>10</v>
      </c>
      <c r="B32" s="546">
        <v>18230071</v>
      </c>
      <c r="C32" s="334" t="s">
        <v>491</v>
      </c>
      <c r="D32" s="297">
        <v>113632921</v>
      </c>
    </row>
    <row r="33" spans="1:4">
      <c r="A33" s="275">
        <f>A32+1</f>
        <v>11</v>
      </c>
      <c r="B33" s="546">
        <v>18230081</v>
      </c>
      <c r="C33" s="334" t="s">
        <v>492</v>
      </c>
      <c r="D33" s="297">
        <v>-103053152.98999999</v>
      </c>
    </row>
    <row r="34" spans="1:4">
      <c r="A34" s="275">
        <f>A33+1</f>
        <v>12</v>
      </c>
      <c r="B34" s="546">
        <v>18230031</v>
      </c>
      <c r="C34" s="479" t="s">
        <v>493</v>
      </c>
      <c r="D34" s="297">
        <v>54311449.057083316</v>
      </c>
    </row>
    <row r="35" spans="1:4">
      <c r="A35" s="275">
        <f>A34+1</f>
        <v>13</v>
      </c>
      <c r="B35" s="546">
        <v>1861051</v>
      </c>
      <c r="C35" s="334" t="s">
        <v>494</v>
      </c>
      <c r="D35" s="297">
        <v>0</v>
      </c>
    </row>
    <row r="36" spans="1:4">
      <c r="A36" s="275">
        <f>A35+1</f>
        <v>14</v>
      </c>
      <c r="B36" s="546">
        <v>10500001</v>
      </c>
      <c r="C36" s="334" t="s">
        <v>495</v>
      </c>
      <c r="D36" s="297">
        <v>44516562.343333334</v>
      </c>
    </row>
    <row r="37" spans="1:4">
      <c r="A37" s="275">
        <v>15</v>
      </c>
      <c r="B37" s="546">
        <v>10500003</v>
      </c>
      <c r="C37" s="334" t="s">
        <v>496</v>
      </c>
      <c r="D37" s="297">
        <v>0</v>
      </c>
    </row>
    <row r="38" spans="1:4">
      <c r="A38" s="275">
        <v>16</v>
      </c>
      <c r="B38" s="546">
        <v>10600501</v>
      </c>
      <c r="C38" s="334" t="s">
        <v>497</v>
      </c>
      <c r="D38" s="297">
        <v>45293581.139583327</v>
      </c>
    </row>
    <row r="39" spans="1:4">
      <c r="A39" s="275" t="s">
        <v>498</v>
      </c>
      <c r="B39" s="546">
        <v>10600503</v>
      </c>
      <c r="C39" s="334" t="s">
        <v>499</v>
      </c>
      <c r="D39" s="297">
        <v>869643.35464187514</v>
      </c>
    </row>
    <row r="40" spans="1:4">
      <c r="A40" s="275">
        <v>17</v>
      </c>
      <c r="B40" s="333" t="s">
        <v>500</v>
      </c>
      <c r="C40" s="479" t="s">
        <v>501</v>
      </c>
      <c r="D40" s="297">
        <v>-3205245190.1262503</v>
      </c>
    </row>
    <row r="41" spans="1:4">
      <c r="A41" s="275">
        <v>18</v>
      </c>
      <c r="B41" s="333" t="s">
        <v>502</v>
      </c>
      <c r="C41" s="479" t="s">
        <v>503</v>
      </c>
      <c r="D41" s="297">
        <v>-63603960.313136257</v>
      </c>
    </row>
    <row r="42" spans="1:4">
      <c r="A42" s="275">
        <v>19</v>
      </c>
      <c r="B42" s="333" t="s">
        <v>504</v>
      </c>
      <c r="C42" s="334" t="s">
        <v>505</v>
      </c>
      <c r="D42" s="297">
        <v>-25810631.032916669</v>
      </c>
    </row>
    <row r="43" spans="1:4">
      <c r="A43" s="275">
        <v>20</v>
      </c>
      <c r="B43" s="276">
        <v>11100003</v>
      </c>
      <c r="C43" s="334" t="s">
        <v>506</v>
      </c>
      <c r="D43" s="297">
        <v>-61099043.74883125</v>
      </c>
    </row>
    <row r="44" spans="1:4">
      <c r="A44" s="275">
        <v>21</v>
      </c>
      <c r="B44" s="333" t="s">
        <v>507</v>
      </c>
      <c r="C44" s="334" t="s">
        <v>508</v>
      </c>
      <c r="D44" s="297">
        <v>-95521056.869999975</v>
      </c>
    </row>
    <row r="45" spans="1:4">
      <c r="A45" s="275">
        <f>A44+1</f>
        <v>22</v>
      </c>
      <c r="B45" s="546">
        <v>18230221</v>
      </c>
      <c r="C45" s="334" t="s">
        <v>509</v>
      </c>
      <c r="D45" s="297">
        <v>-75419693.422916666</v>
      </c>
    </row>
    <row r="46" spans="1:4">
      <c r="A46" s="275">
        <f>A45+1</f>
        <v>23</v>
      </c>
      <c r="B46" s="546">
        <v>19000041</v>
      </c>
      <c r="C46" s="334" t="s">
        <v>510</v>
      </c>
      <c r="D46" s="297">
        <v>0</v>
      </c>
    </row>
    <row r="47" spans="1:4">
      <c r="A47" s="275">
        <f>A46+1</f>
        <v>24</v>
      </c>
      <c r="B47" s="546">
        <v>19000051</v>
      </c>
      <c r="C47" s="334" t="s">
        <v>511</v>
      </c>
      <c r="D47" s="297">
        <v>0</v>
      </c>
    </row>
    <row r="48" spans="1:4">
      <c r="A48" s="275">
        <f>A47+1</f>
        <v>25</v>
      </c>
      <c r="B48" s="546">
        <v>19000061</v>
      </c>
      <c r="C48" s="334" t="s">
        <v>512</v>
      </c>
      <c r="D48" s="297">
        <v>0</v>
      </c>
    </row>
    <row r="49" spans="1:4">
      <c r="A49" s="275">
        <f>A48+1</f>
        <v>26</v>
      </c>
      <c r="B49" s="546">
        <v>19000093</v>
      </c>
      <c r="C49" s="334" t="s">
        <v>513</v>
      </c>
      <c r="D49" s="297">
        <v>0</v>
      </c>
    </row>
    <row r="50" spans="1:4">
      <c r="A50" s="275" t="s">
        <v>514</v>
      </c>
      <c r="B50" s="546">
        <v>19000121</v>
      </c>
      <c r="C50" s="479" t="s">
        <v>515</v>
      </c>
      <c r="D50" s="297">
        <v>0</v>
      </c>
    </row>
    <row r="51" spans="1:4">
      <c r="A51" s="275" t="s">
        <v>516</v>
      </c>
      <c r="B51" s="546">
        <v>19000151</v>
      </c>
      <c r="C51" s="479" t="s">
        <v>517</v>
      </c>
      <c r="D51" s="297">
        <v>594790.71916666662</v>
      </c>
    </row>
    <row r="52" spans="1:4">
      <c r="A52" s="275" t="s">
        <v>518</v>
      </c>
      <c r="B52" s="546">
        <v>19000711</v>
      </c>
      <c r="C52" s="479" t="s">
        <v>519</v>
      </c>
      <c r="D52" s="297">
        <v>815399.75166666659</v>
      </c>
    </row>
    <row r="53" spans="1:4">
      <c r="A53" s="275">
        <f>A49+1</f>
        <v>27</v>
      </c>
      <c r="B53" s="546">
        <v>19000191</v>
      </c>
      <c r="C53" s="479" t="s">
        <v>520</v>
      </c>
      <c r="D53" s="297">
        <v>0</v>
      </c>
    </row>
    <row r="54" spans="1:4">
      <c r="A54" s="275">
        <v>27.1</v>
      </c>
      <c r="B54" s="546">
        <v>19000701</v>
      </c>
      <c r="C54" s="479" t="s">
        <v>521</v>
      </c>
      <c r="D54" s="297">
        <v>0</v>
      </c>
    </row>
    <row r="55" spans="1:4">
      <c r="A55" s="275">
        <f>A53+1</f>
        <v>28</v>
      </c>
      <c r="B55" s="333" t="s">
        <v>522</v>
      </c>
      <c r="C55" s="334" t="s">
        <v>523</v>
      </c>
      <c r="D55" s="297">
        <v>-2583537.1433333331</v>
      </c>
    </row>
    <row r="56" spans="1:4">
      <c r="A56" s="571" t="s">
        <v>723</v>
      </c>
      <c r="B56" s="546">
        <v>23500003</v>
      </c>
      <c r="C56" s="334" t="s">
        <v>724</v>
      </c>
      <c r="D56" s="297">
        <v>-15899189.613819379</v>
      </c>
    </row>
    <row r="57" spans="1:4">
      <c r="A57" s="275">
        <f>A55+1</f>
        <v>29</v>
      </c>
      <c r="B57" s="546">
        <v>25400081</v>
      </c>
      <c r="C57" s="334" t="s">
        <v>524</v>
      </c>
      <c r="D57" s="297">
        <v>0</v>
      </c>
    </row>
    <row r="58" spans="1:4">
      <c r="A58" s="275">
        <v>29.1</v>
      </c>
      <c r="B58" s="333" t="s">
        <v>525</v>
      </c>
      <c r="C58" s="479" t="s">
        <v>526</v>
      </c>
      <c r="D58" s="297">
        <v>-4029116.1400000006</v>
      </c>
    </row>
    <row r="59" spans="1:4">
      <c r="A59" s="275">
        <f>A57+1</f>
        <v>30</v>
      </c>
      <c r="B59" s="333" t="s">
        <v>527</v>
      </c>
      <c r="C59" s="334" t="s">
        <v>528</v>
      </c>
      <c r="D59" s="297">
        <v>-40315570.665416665</v>
      </c>
    </row>
    <row r="60" spans="1:4">
      <c r="A60" s="275">
        <f>A59+1</f>
        <v>31</v>
      </c>
      <c r="B60" s="546">
        <v>28200101</v>
      </c>
      <c r="C60" s="334" t="s">
        <v>529</v>
      </c>
      <c r="D60" s="297">
        <v>0</v>
      </c>
    </row>
    <row r="61" spans="1:4">
      <c r="A61" s="275">
        <f>A60+1</f>
        <v>32</v>
      </c>
      <c r="B61" s="546">
        <v>28200111</v>
      </c>
      <c r="C61" s="334" t="s">
        <v>530</v>
      </c>
      <c r="D61" s="297">
        <v>0</v>
      </c>
    </row>
    <row r="62" spans="1:4">
      <c r="A62" s="275">
        <f>A61+1</f>
        <v>33</v>
      </c>
      <c r="B62" s="333" t="s">
        <v>531</v>
      </c>
      <c r="C62" s="334" t="s">
        <v>532</v>
      </c>
      <c r="D62" s="297">
        <v>-1159818332.6283331</v>
      </c>
    </row>
    <row r="63" spans="1:4">
      <c r="A63" s="275">
        <f>A62+1</f>
        <v>34</v>
      </c>
      <c r="B63" s="546">
        <v>28200131</v>
      </c>
      <c r="C63" s="334" t="s">
        <v>533</v>
      </c>
      <c r="D63" s="297">
        <v>0</v>
      </c>
    </row>
    <row r="64" spans="1:4">
      <c r="A64" s="275">
        <f>A63+1</f>
        <v>35</v>
      </c>
      <c r="B64" s="546">
        <v>28200141</v>
      </c>
      <c r="C64" s="334" t="s">
        <v>534</v>
      </c>
      <c r="D64" s="297">
        <v>0</v>
      </c>
    </row>
    <row r="65" spans="1:4">
      <c r="A65" s="275" t="s">
        <v>535</v>
      </c>
      <c r="B65" s="276" t="s">
        <v>536</v>
      </c>
      <c r="C65" s="479" t="s">
        <v>537</v>
      </c>
      <c r="D65" s="297">
        <v>0</v>
      </c>
    </row>
    <row r="66" spans="1:4">
      <c r="A66" s="275" t="s">
        <v>538</v>
      </c>
      <c r="B66" s="276" t="s">
        <v>539</v>
      </c>
      <c r="C66" s="334" t="s">
        <v>540</v>
      </c>
      <c r="D66" s="297">
        <v>-25870913.125259381</v>
      </c>
    </row>
    <row r="67" spans="1:4">
      <c r="A67" s="275" t="s">
        <v>677</v>
      </c>
      <c r="B67" s="276" t="s">
        <v>678</v>
      </c>
      <c r="C67" s="479" t="s">
        <v>679</v>
      </c>
      <c r="D67" s="297">
        <v>98110497.155978009</v>
      </c>
    </row>
    <row r="68" spans="1:4">
      <c r="A68" s="275">
        <f>A64+1</f>
        <v>36</v>
      </c>
      <c r="B68" s="546">
        <v>28300161</v>
      </c>
      <c r="C68" s="334" t="s">
        <v>541</v>
      </c>
      <c r="D68" s="297">
        <v>0</v>
      </c>
    </row>
    <row r="69" spans="1:4">
      <c r="A69" s="275">
        <f>A68+1</f>
        <v>37</v>
      </c>
      <c r="B69" s="546">
        <v>28300261</v>
      </c>
      <c r="C69" s="334" t="s">
        <v>542</v>
      </c>
      <c r="D69" s="297">
        <v>0</v>
      </c>
    </row>
    <row r="70" spans="1:4">
      <c r="A70" s="275" t="s">
        <v>543</v>
      </c>
      <c r="B70" s="546">
        <v>28300091</v>
      </c>
      <c r="C70" s="479" t="s">
        <v>735</v>
      </c>
      <c r="D70" s="297">
        <v>-3903760.1333333333</v>
      </c>
    </row>
    <row r="71" spans="1:4">
      <c r="A71" s="275" t="s">
        <v>544</v>
      </c>
      <c r="B71" s="546">
        <v>28300741</v>
      </c>
      <c r="C71" s="479" t="s">
        <v>736</v>
      </c>
      <c r="D71" s="297">
        <v>-1000073.4762499998</v>
      </c>
    </row>
    <row r="72" spans="1:4">
      <c r="A72" s="275" t="s">
        <v>545</v>
      </c>
      <c r="B72" s="546">
        <v>28300011</v>
      </c>
      <c r="C72" s="479" t="s">
        <v>546</v>
      </c>
      <c r="D72" s="297">
        <v>-9621450.1204166654</v>
      </c>
    </row>
    <row r="73" spans="1:4">
      <c r="A73" s="275" t="s">
        <v>547</v>
      </c>
      <c r="B73" s="546">
        <v>28300731</v>
      </c>
      <c r="C73" s="479" t="s">
        <v>746</v>
      </c>
      <c r="D73" s="297">
        <v>-8381488.1283333329</v>
      </c>
    </row>
    <row r="74" spans="1:4">
      <c r="A74" s="275" t="s">
        <v>548</v>
      </c>
      <c r="B74" s="546">
        <v>28300431</v>
      </c>
      <c r="C74" s="479" t="s">
        <v>549</v>
      </c>
      <c r="D74" s="297">
        <v>-3425772.058333334</v>
      </c>
    </row>
    <row r="75" spans="1:4">
      <c r="A75" s="275" t="s">
        <v>550</v>
      </c>
      <c r="B75" s="546">
        <v>19000441</v>
      </c>
      <c r="C75" s="479" t="s">
        <v>680</v>
      </c>
      <c r="D75" s="297">
        <v>4180502.6295833341</v>
      </c>
    </row>
    <row r="76" spans="1:4">
      <c r="A76" s="275" t="s">
        <v>551</v>
      </c>
      <c r="B76" s="546">
        <v>19000553</v>
      </c>
      <c r="C76" s="479" t="s">
        <v>552</v>
      </c>
      <c r="D76" s="297">
        <v>238231.36942500001</v>
      </c>
    </row>
    <row r="77" spans="1:4">
      <c r="A77" s="275" t="s">
        <v>553</v>
      </c>
      <c r="B77" s="546">
        <v>19000561</v>
      </c>
      <c r="C77" s="479" t="s">
        <v>554</v>
      </c>
      <c r="D77" s="297">
        <v>0</v>
      </c>
    </row>
    <row r="78" spans="1:4">
      <c r="A78" s="275" t="s">
        <v>555</v>
      </c>
      <c r="B78" s="546" t="s">
        <v>556</v>
      </c>
      <c r="C78" s="479" t="s">
        <v>681</v>
      </c>
      <c r="D78" s="297">
        <v>-204278.87083333335</v>
      </c>
    </row>
    <row r="79" spans="1:4">
      <c r="A79" s="275" t="s">
        <v>557</v>
      </c>
      <c r="B79" s="546" t="s">
        <v>682</v>
      </c>
      <c r="C79" s="479" t="s">
        <v>558</v>
      </c>
      <c r="D79" s="297">
        <v>-10796824.15</v>
      </c>
    </row>
    <row r="80" spans="1:4">
      <c r="A80" s="275" t="s">
        <v>559</v>
      </c>
      <c r="B80" s="546" t="s">
        <v>683</v>
      </c>
      <c r="C80" s="479" t="s">
        <v>560</v>
      </c>
      <c r="D80" s="297">
        <v>0</v>
      </c>
    </row>
    <row r="81" spans="1:4">
      <c r="A81" s="275" t="s">
        <v>684</v>
      </c>
      <c r="B81" s="546">
        <v>28300561</v>
      </c>
      <c r="C81" s="479" t="s">
        <v>685</v>
      </c>
      <c r="D81" s="297">
        <v>-16004071.200000001</v>
      </c>
    </row>
    <row r="82" spans="1:4">
      <c r="A82" s="275" t="s">
        <v>712</v>
      </c>
      <c r="B82" s="546" t="s">
        <v>713</v>
      </c>
      <c r="C82" s="479" t="s">
        <v>714</v>
      </c>
      <c r="D82" s="297">
        <v>-8408439.6824999992</v>
      </c>
    </row>
    <row r="83" spans="1:4">
      <c r="A83" s="275">
        <f>A69+1</f>
        <v>38</v>
      </c>
      <c r="B83" s="546" t="s">
        <v>561</v>
      </c>
      <c r="C83" s="334" t="s">
        <v>562</v>
      </c>
      <c r="D83" s="297">
        <v>0</v>
      </c>
    </row>
    <row r="84" spans="1:4">
      <c r="A84" s="275" t="s">
        <v>563</v>
      </c>
      <c r="B84" s="546">
        <v>18230181</v>
      </c>
      <c r="C84" s="479" t="s">
        <v>564</v>
      </c>
      <c r="D84" s="297">
        <v>0</v>
      </c>
    </row>
    <row r="85" spans="1:4">
      <c r="A85" s="275">
        <f t="shared" ref="A85:A91" si="0">A84+1</f>
        <v>40</v>
      </c>
      <c r="B85" s="275"/>
      <c r="D85" s="297">
        <v>0</v>
      </c>
    </row>
    <row r="86" spans="1:4">
      <c r="A86" s="275">
        <f t="shared" si="0"/>
        <v>41</v>
      </c>
      <c r="B86" s="275" t="s">
        <v>565</v>
      </c>
      <c r="D86" s="296">
        <v>190185413.80985934</v>
      </c>
    </row>
    <row r="87" spans="1:4" ht="13.8" thickBot="1">
      <c r="A87" s="275">
        <f t="shared" si="0"/>
        <v>42</v>
      </c>
      <c r="B87" s="275" t="s">
        <v>459</v>
      </c>
      <c r="D87" s="299">
        <f>SUM(D10:D86)</f>
        <v>5323896851.7536554</v>
      </c>
    </row>
    <row r="88" spans="1:4" ht="13.8" thickTop="1">
      <c r="A88" s="275">
        <f t="shared" si="0"/>
        <v>43</v>
      </c>
      <c r="D88" s="298"/>
    </row>
    <row r="89" spans="1:4" ht="15">
      <c r="A89" s="275">
        <f t="shared" si="0"/>
        <v>44</v>
      </c>
      <c r="D89" s="300"/>
    </row>
    <row r="90" spans="1:4">
      <c r="A90" s="275">
        <f t="shared" si="0"/>
        <v>45</v>
      </c>
      <c r="D90" s="298"/>
    </row>
    <row r="91" spans="1:4">
      <c r="A91" s="275">
        <f t="shared" si="0"/>
        <v>46</v>
      </c>
      <c r="B91" s="199" t="s">
        <v>566</v>
      </c>
      <c r="D91" s="297">
        <v>9452709060.7690182</v>
      </c>
    </row>
    <row r="92" spans="1:4">
      <c r="A92" s="275">
        <v>47</v>
      </c>
      <c r="B92" s="199" t="s">
        <v>567</v>
      </c>
      <c r="D92" s="297">
        <v>-3451279882.0911341</v>
      </c>
    </row>
    <row r="93" spans="1:4">
      <c r="A93" s="275">
        <f>A92+1</f>
        <v>48</v>
      </c>
      <c r="B93" s="199" t="s">
        <v>568</v>
      </c>
      <c r="D93" s="297">
        <v>338605654.77625</v>
      </c>
    </row>
    <row r="94" spans="1:4">
      <c r="A94" s="275">
        <f>A93+1</f>
        <v>49</v>
      </c>
      <c r="B94" s="199" t="s">
        <v>569</v>
      </c>
      <c r="D94" s="297">
        <v>-1143495981.947773</v>
      </c>
    </row>
    <row r="95" spans="1:4">
      <c r="A95" s="275">
        <f>A94+1</f>
        <v>50</v>
      </c>
      <c r="B95" s="199" t="s">
        <v>570</v>
      </c>
      <c r="D95" s="297">
        <v>190185413.80985934</v>
      </c>
    </row>
    <row r="96" spans="1:4">
      <c r="A96" s="275">
        <f>A95+1</f>
        <v>51</v>
      </c>
      <c r="B96" s="199" t="s">
        <v>571</v>
      </c>
      <c r="D96" s="297">
        <v>-62827413.56256938</v>
      </c>
    </row>
    <row r="97" spans="1:6">
      <c r="A97" s="275">
        <f>A96+1</f>
        <v>52</v>
      </c>
      <c r="B97" s="199" t="s">
        <v>572</v>
      </c>
      <c r="D97" s="536">
        <f>SUM(D91:D96)</f>
        <v>5323896851.7536507</v>
      </c>
    </row>
    <row r="98" spans="1:6">
      <c r="A98" s="244"/>
    </row>
    <row r="106" spans="1:6">
      <c r="F106" s="324"/>
    </row>
  </sheetData>
  <dataConsolidate/>
  <printOptions horizontalCentered="1"/>
  <pageMargins left="0" right="0" top="0.75" bottom="0.5" header="0.66" footer="0.2"/>
  <pageSetup scale="81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14"/>
  <sheetViews>
    <sheetView tabSelected="1" zoomScaleNormal="100" workbookViewId="0">
      <pane ySplit="8" topLeftCell="A9" activePane="bottomLeft" state="frozen"/>
      <selection activeCell="E43" sqref="E43"/>
      <selection pane="bottomLeft" activeCell="E43" sqref="E43"/>
    </sheetView>
  </sheetViews>
  <sheetFormatPr defaultColWidth="9.28515625" defaultRowHeight="13.2"/>
  <cols>
    <col min="1" max="1" width="15" style="199" customWidth="1"/>
    <col min="2" max="2" width="56.7109375" style="199" bestFit="1" customWidth="1"/>
    <col min="3" max="5" width="18.7109375" style="199" customWidth="1"/>
    <col min="6" max="13" width="17" style="232" customWidth="1"/>
    <col min="14" max="15" width="17" style="232" bestFit="1" customWidth="1"/>
    <col min="16" max="16384" width="9.28515625" style="232"/>
  </cols>
  <sheetData>
    <row r="1" spans="1:6" s="242" customFormat="1">
      <c r="A1" s="285" t="s">
        <v>456</v>
      </c>
      <c r="B1" s="199"/>
      <c r="C1" s="455" t="s">
        <v>732</v>
      </c>
      <c r="E1" s="287"/>
      <c r="F1" s="325"/>
    </row>
    <row r="2" spans="1:6" s="242" customFormat="1">
      <c r="A2" s="285" t="s">
        <v>692</v>
      </c>
      <c r="B2" s="199"/>
      <c r="E2" s="302"/>
      <c r="F2" s="325"/>
    </row>
    <row r="3" spans="1:6" s="242" customFormat="1">
      <c r="A3" s="285" t="s">
        <v>573</v>
      </c>
      <c r="B3" s="199"/>
      <c r="C3" s="286"/>
      <c r="E3" s="302"/>
      <c r="F3" s="326"/>
    </row>
    <row r="4" spans="1:6" s="242" customFormat="1">
      <c r="A4" s="289" t="str">
        <f>'2.03 RB'!A4</f>
        <v>December 31, 2014</v>
      </c>
      <c r="B4" s="301"/>
      <c r="C4" s="542"/>
      <c r="D4" s="199"/>
      <c r="E4" s="199"/>
      <c r="F4" s="326"/>
    </row>
    <row r="5" spans="1:6" s="242" customFormat="1">
      <c r="A5" s="313"/>
      <c r="B5" s="303"/>
      <c r="C5" s="542"/>
    </row>
    <row r="6" spans="1:6" s="242" customFormat="1">
      <c r="A6" s="537"/>
      <c r="B6" s="538"/>
      <c r="C6" s="539"/>
    </row>
    <row r="7" spans="1:6" s="242" customFormat="1">
      <c r="A7" s="363" t="s">
        <v>574</v>
      </c>
      <c r="B7" s="308"/>
      <c r="C7" s="290" t="s">
        <v>726</v>
      </c>
    </row>
    <row r="8" spans="1:6" s="242" customFormat="1">
      <c r="A8" s="364" t="s">
        <v>575</v>
      </c>
      <c r="B8" s="304" t="s">
        <v>220</v>
      </c>
      <c r="C8" s="294">
        <v>42004</v>
      </c>
    </row>
    <row r="9" spans="1:6" s="242" customFormat="1">
      <c r="A9" s="295"/>
      <c r="B9" s="280"/>
      <c r="C9" s="535"/>
    </row>
    <row r="10" spans="1:6">
      <c r="A10" s="365">
        <v>1</v>
      </c>
      <c r="B10" s="304" t="s">
        <v>576</v>
      </c>
      <c r="C10" s="298"/>
      <c r="D10" s="232"/>
      <c r="E10" s="232"/>
    </row>
    <row r="11" spans="1:6">
      <c r="A11" s="365">
        <f>A10+1</f>
        <v>2</v>
      </c>
      <c r="B11" s="280" t="s">
        <v>577</v>
      </c>
      <c r="C11" s="296">
        <v>859038</v>
      </c>
      <c r="D11" s="232"/>
      <c r="E11" s="232"/>
    </row>
    <row r="12" spans="1:6">
      <c r="A12" s="365">
        <f t="shared" ref="A12:A75" si="0">A11+1</f>
        <v>3</v>
      </c>
      <c r="B12" s="280" t="s">
        <v>578</v>
      </c>
      <c r="C12" s="306">
        <v>0</v>
      </c>
      <c r="D12" s="232"/>
      <c r="E12" s="232"/>
    </row>
    <row r="13" spans="1:6">
      <c r="A13" s="365">
        <f t="shared" si="0"/>
        <v>4</v>
      </c>
      <c r="B13" s="280" t="s">
        <v>579</v>
      </c>
      <c r="C13" s="306">
        <v>3245716487</v>
      </c>
      <c r="D13" s="232"/>
      <c r="E13" s="232"/>
    </row>
    <row r="14" spans="1:6">
      <c r="A14" s="365">
        <f t="shared" si="0"/>
        <v>5</v>
      </c>
      <c r="B14" s="280" t="s">
        <v>580</v>
      </c>
      <c r="C14" s="306">
        <v>-28453885</v>
      </c>
      <c r="D14" s="232"/>
      <c r="E14" s="232"/>
    </row>
    <row r="15" spans="1:6">
      <c r="A15" s="365">
        <f t="shared" si="0"/>
        <v>6</v>
      </c>
      <c r="B15" s="280" t="s">
        <v>581</v>
      </c>
      <c r="C15" s="306">
        <v>291105138</v>
      </c>
      <c r="D15" s="232"/>
      <c r="E15" s="232"/>
    </row>
    <row r="16" spans="1:6">
      <c r="A16" s="365">
        <f t="shared" si="0"/>
        <v>7</v>
      </c>
      <c r="B16" s="280" t="s">
        <v>582</v>
      </c>
      <c r="C16" s="306">
        <v>0</v>
      </c>
      <c r="D16" s="232"/>
      <c r="E16" s="232"/>
    </row>
    <row r="17" spans="1:5">
      <c r="A17" s="365">
        <f t="shared" si="0"/>
        <v>8</v>
      </c>
      <c r="B17" s="280" t="s">
        <v>583</v>
      </c>
      <c r="C17" s="306">
        <v>3760846609</v>
      </c>
      <c r="D17" s="232"/>
      <c r="E17" s="232"/>
    </row>
    <row r="18" spans="1:5">
      <c r="A18" s="365">
        <f t="shared" si="0"/>
        <v>9</v>
      </c>
      <c r="B18" s="280" t="s">
        <v>584</v>
      </c>
      <c r="C18" s="306">
        <v>53168410</v>
      </c>
      <c r="D18" s="232"/>
      <c r="E18" s="232"/>
    </row>
    <row r="19" spans="1:5">
      <c r="A19" s="365">
        <f t="shared" si="0"/>
        <v>10</v>
      </c>
      <c r="B19" s="280" t="s">
        <v>585</v>
      </c>
      <c r="C19" s="306">
        <v>0</v>
      </c>
      <c r="D19" s="232"/>
      <c r="E19" s="232"/>
    </row>
    <row r="20" spans="1:5">
      <c r="A20" s="365">
        <f t="shared" si="0"/>
        <v>11</v>
      </c>
      <c r="B20" s="280" t="s">
        <v>686</v>
      </c>
      <c r="C20" s="306">
        <v>192696823</v>
      </c>
      <c r="D20" s="232"/>
      <c r="E20" s="232"/>
    </row>
    <row r="21" spans="1:5">
      <c r="A21" s="365">
        <f t="shared" si="0"/>
        <v>12</v>
      </c>
      <c r="B21" s="280" t="s">
        <v>586</v>
      </c>
      <c r="C21" s="306">
        <v>-73966</v>
      </c>
      <c r="D21" s="232"/>
      <c r="E21" s="232"/>
    </row>
    <row r="22" spans="1:5">
      <c r="A22" s="365">
        <f t="shared" si="0"/>
        <v>13</v>
      </c>
      <c r="B22" s="280" t="s">
        <v>587</v>
      </c>
      <c r="C22" s="306">
        <v>-36799705</v>
      </c>
      <c r="D22" s="232"/>
      <c r="E22" s="232"/>
    </row>
    <row r="23" spans="1:5">
      <c r="A23" s="365">
        <f t="shared" si="0"/>
        <v>14</v>
      </c>
      <c r="B23" s="280" t="s">
        <v>588</v>
      </c>
      <c r="C23" s="305">
        <f>SUM(C11:C22)</f>
        <v>7479064949</v>
      </c>
      <c r="D23" s="232"/>
      <c r="E23" s="232"/>
    </row>
    <row r="24" spans="1:5">
      <c r="A24" s="365">
        <f t="shared" si="0"/>
        <v>15</v>
      </c>
      <c r="B24" s="280"/>
      <c r="C24" s="298"/>
      <c r="D24" s="232"/>
      <c r="E24" s="232"/>
    </row>
    <row r="25" spans="1:5">
      <c r="A25" s="365">
        <f t="shared" si="0"/>
        <v>16</v>
      </c>
      <c r="B25" s="304" t="s">
        <v>589</v>
      </c>
      <c r="C25" s="298"/>
      <c r="D25" s="232"/>
      <c r="E25" s="232"/>
    </row>
    <row r="26" spans="1:5">
      <c r="A26" s="365">
        <f t="shared" si="0"/>
        <v>17</v>
      </c>
      <c r="B26" s="280"/>
      <c r="C26" s="298"/>
      <c r="D26" s="232"/>
      <c r="E26" s="232"/>
    </row>
    <row r="27" spans="1:5">
      <c r="A27" s="365">
        <f t="shared" si="0"/>
        <v>18</v>
      </c>
      <c r="B27" s="280" t="s">
        <v>590</v>
      </c>
      <c r="C27" s="306">
        <v>9086841739</v>
      </c>
      <c r="D27" s="232"/>
      <c r="E27" s="232"/>
    </row>
    <row r="28" spans="1:5">
      <c r="A28" s="365">
        <f t="shared" si="0"/>
        <v>19</v>
      </c>
      <c r="B28" s="280" t="s">
        <v>591</v>
      </c>
      <c r="C28" s="306">
        <v>44516562</v>
      </c>
      <c r="D28" s="232"/>
      <c r="E28" s="232"/>
    </row>
    <row r="29" spans="1:5">
      <c r="A29" s="365">
        <f t="shared" si="0"/>
        <v>20</v>
      </c>
      <c r="B29" s="280" t="s">
        <v>592</v>
      </c>
      <c r="C29" s="306">
        <v>-40315571</v>
      </c>
      <c r="D29" s="232"/>
      <c r="E29" s="232"/>
    </row>
    <row r="30" spans="1:5">
      <c r="A30" s="365">
        <f t="shared" si="0"/>
        <v>21</v>
      </c>
      <c r="B30" s="280" t="s">
        <v>593</v>
      </c>
      <c r="C30" s="306">
        <v>-18482727</v>
      </c>
      <c r="D30" s="232"/>
      <c r="E30" s="232"/>
    </row>
    <row r="31" spans="1:5">
      <c r="A31" s="365">
        <f t="shared" si="0"/>
        <v>22</v>
      </c>
      <c r="B31" s="280" t="s">
        <v>594</v>
      </c>
      <c r="C31" s="306">
        <v>-979996489</v>
      </c>
      <c r="D31" s="232"/>
      <c r="E31" s="232"/>
    </row>
    <row r="32" spans="1:5">
      <c r="A32" s="365">
        <f t="shared" si="0"/>
        <v>23</v>
      </c>
      <c r="B32" s="280" t="s">
        <v>595</v>
      </c>
      <c r="C32" s="306">
        <v>210015004</v>
      </c>
      <c r="D32" s="232"/>
      <c r="E32" s="232"/>
    </row>
    <row r="33" spans="1:5">
      <c r="A33" s="365">
        <f t="shared" si="0"/>
        <v>24</v>
      </c>
      <c r="B33" s="280" t="s">
        <v>596</v>
      </c>
      <c r="C33" s="306">
        <v>-3326576878</v>
      </c>
      <c r="D33" s="232"/>
      <c r="E33" s="232"/>
    </row>
    <row r="34" spans="1:5">
      <c r="A34" s="365">
        <f t="shared" si="0"/>
        <v>25</v>
      </c>
      <c r="B34" s="280" t="s">
        <v>597</v>
      </c>
      <c r="C34" s="306">
        <v>-75419693</v>
      </c>
      <c r="D34" s="232"/>
      <c r="E34" s="232"/>
    </row>
    <row r="35" spans="1:5">
      <c r="A35" s="365">
        <f t="shared" si="0"/>
        <v>26</v>
      </c>
      <c r="B35" s="280" t="s">
        <v>598</v>
      </c>
      <c r="C35" s="306">
        <v>321350759</v>
      </c>
      <c r="D35" s="232"/>
      <c r="E35" s="232"/>
    </row>
    <row r="36" spans="1:5">
      <c r="A36" s="365">
        <f t="shared" si="0"/>
        <v>27</v>
      </c>
      <c r="B36" s="280" t="s">
        <v>599</v>
      </c>
      <c r="C36" s="306">
        <v>-124703004</v>
      </c>
      <c r="D36" s="232"/>
      <c r="E36" s="232"/>
    </row>
    <row r="37" spans="1:5">
      <c r="A37" s="365">
        <f t="shared" si="0"/>
        <v>28</v>
      </c>
      <c r="B37" s="280" t="s">
        <v>600</v>
      </c>
      <c r="C37" s="306">
        <v>-25632682</v>
      </c>
      <c r="D37" s="232"/>
      <c r="E37" s="232"/>
    </row>
    <row r="38" spans="1:5">
      <c r="A38" s="365">
        <f t="shared" si="0"/>
        <v>29</v>
      </c>
      <c r="B38" s="280" t="s">
        <v>687</v>
      </c>
      <c r="C38" s="306">
        <v>98110497.155978009</v>
      </c>
      <c r="D38" s="232"/>
      <c r="E38" s="232"/>
    </row>
    <row r="39" spans="1:5">
      <c r="A39" s="365">
        <f t="shared" si="0"/>
        <v>30</v>
      </c>
      <c r="B39" s="280" t="s">
        <v>601</v>
      </c>
      <c r="C39" s="305">
        <f>SUM(C27:C38)</f>
        <v>5169707517.1559782</v>
      </c>
      <c r="D39" s="232"/>
      <c r="E39" s="232"/>
    </row>
    <row r="40" spans="1:5">
      <c r="A40" s="365">
        <f t="shared" si="0"/>
        <v>31</v>
      </c>
      <c r="B40" s="280"/>
      <c r="C40" s="298"/>
      <c r="D40" s="232"/>
      <c r="E40" s="232"/>
    </row>
    <row r="41" spans="1:5">
      <c r="A41" s="365">
        <f t="shared" si="0"/>
        <v>32</v>
      </c>
      <c r="B41" s="304" t="s">
        <v>602</v>
      </c>
      <c r="C41" s="298"/>
      <c r="D41" s="232"/>
      <c r="E41" s="232"/>
    </row>
    <row r="42" spans="1:5">
      <c r="A42" s="365">
        <f t="shared" si="0"/>
        <v>33</v>
      </c>
      <c r="B42" s="280"/>
      <c r="C42" s="298"/>
      <c r="D42" s="232"/>
      <c r="E42" s="232"/>
    </row>
    <row r="43" spans="1:5">
      <c r="A43" s="365">
        <f t="shared" si="0"/>
        <v>34</v>
      </c>
      <c r="B43" s="277" t="s">
        <v>603</v>
      </c>
      <c r="C43" s="306">
        <v>3136650865</v>
      </c>
      <c r="D43" s="232"/>
      <c r="E43" s="232"/>
    </row>
    <row r="44" spans="1:5">
      <c r="A44" s="365">
        <f t="shared" si="0"/>
        <v>35</v>
      </c>
      <c r="B44" s="278" t="s">
        <v>604</v>
      </c>
      <c r="C44" s="306">
        <v>19707375</v>
      </c>
      <c r="D44" s="232"/>
      <c r="E44" s="232"/>
    </row>
    <row r="45" spans="1:5">
      <c r="A45" s="365">
        <f t="shared" si="0"/>
        <v>36</v>
      </c>
      <c r="B45" s="279" t="s">
        <v>605</v>
      </c>
      <c r="C45" s="306">
        <v>8654564</v>
      </c>
      <c r="D45" s="232"/>
      <c r="E45" s="232"/>
    </row>
    <row r="46" spans="1:5">
      <c r="A46" s="365">
        <f t="shared" si="0"/>
        <v>37</v>
      </c>
      <c r="B46" s="279" t="s">
        <v>606</v>
      </c>
      <c r="C46" s="306">
        <v>-1160567088</v>
      </c>
      <c r="D46" s="232"/>
      <c r="E46" s="232"/>
    </row>
    <row r="47" spans="1:5">
      <c r="A47" s="365">
        <f t="shared" si="0"/>
        <v>38</v>
      </c>
      <c r="B47" s="279" t="s">
        <v>607</v>
      </c>
      <c r="C47" s="306">
        <v>-22057649</v>
      </c>
      <c r="D47" s="232"/>
      <c r="E47" s="232"/>
    </row>
    <row r="48" spans="1:5">
      <c r="A48" s="365">
        <f t="shared" si="0"/>
        <v>39</v>
      </c>
      <c r="B48" s="279" t="s">
        <v>608</v>
      </c>
      <c r="C48" s="306">
        <v>-7294377</v>
      </c>
      <c r="D48" s="232"/>
      <c r="E48" s="232"/>
    </row>
    <row r="49" spans="1:5">
      <c r="A49" s="365">
        <f t="shared" si="0"/>
        <v>40</v>
      </c>
      <c r="B49" s="278" t="s">
        <v>609</v>
      </c>
      <c r="C49" s="306">
        <v>-454034734</v>
      </c>
      <c r="D49" s="232"/>
      <c r="E49" s="232"/>
    </row>
    <row r="50" spans="1:5">
      <c r="A50" s="365">
        <f t="shared" si="0"/>
        <v>41</v>
      </c>
      <c r="B50" s="278" t="s">
        <v>610</v>
      </c>
      <c r="C50" s="306">
        <v>12732877</v>
      </c>
      <c r="D50" s="232"/>
      <c r="E50" s="232"/>
    </row>
    <row r="51" spans="1:5">
      <c r="A51" s="365">
        <f t="shared" si="0"/>
        <v>42</v>
      </c>
      <c r="B51" s="277" t="s">
        <v>611</v>
      </c>
      <c r="C51" s="306">
        <v>147432259</v>
      </c>
      <c r="D51" s="232"/>
      <c r="E51" s="232"/>
    </row>
    <row r="52" spans="1:5">
      <c r="A52" s="365">
        <f t="shared" si="0"/>
        <v>43</v>
      </c>
      <c r="B52" s="279" t="s">
        <v>613</v>
      </c>
      <c r="C52" s="306">
        <v>-57212392</v>
      </c>
      <c r="D52" s="232"/>
      <c r="E52" s="232"/>
    </row>
    <row r="53" spans="1:5">
      <c r="A53" s="365">
        <f t="shared" si="0"/>
        <v>44</v>
      </c>
      <c r="B53" s="277" t="s">
        <v>612</v>
      </c>
      <c r="C53" s="306">
        <v>-11759998</v>
      </c>
      <c r="D53" s="232"/>
      <c r="E53" s="232"/>
    </row>
    <row r="54" spans="1:5">
      <c r="A54" s="365">
        <f t="shared" si="0"/>
        <v>45</v>
      </c>
      <c r="B54" s="280" t="s">
        <v>687</v>
      </c>
      <c r="C54" s="306">
        <v>30703994.826522008</v>
      </c>
      <c r="D54" s="232"/>
      <c r="E54" s="232"/>
    </row>
    <row r="55" spans="1:5">
      <c r="A55" s="365">
        <f t="shared" si="0"/>
        <v>46</v>
      </c>
      <c r="B55" s="280" t="s">
        <v>614</v>
      </c>
      <c r="C55" s="305">
        <f>SUM(C43:C54)</f>
        <v>1642955696.8265221</v>
      </c>
      <c r="D55" s="232"/>
      <c r="E55" s="232"/>
    </row>
    <row r="56" spans="1:5">
      <c r="A56" s="365">
        <f t="shared" si="0"/>
        <v>47</v>
      </c>
      <c r="B56" s="280"/>
      <c r="C56" s="298"/>
      <c r="D56" s="232"/>
      <c r="E56" s="232"/>
    </row>
    <row r="57" spans="1:5" ht="13.8" thickBot="1">
      <c r="A57" s="365">
        <f t="shared" si="0"/>
        <v>48</v>
      </c>
      <c r="B57" s="280" t="s">
        <v>615</v>
      </c>
      <c r="C57" s="307">
        <f>C55+C39</f>
        <v>6812663213.9825001</v>
      </c>
      <c r="D57" s="232"/>
      <c r="E57" s="232"/>
    </row>
    <row r="58" spans="1:5" ht="13.8" thickTop="1">
      <c r="A58" s="365">
        <f t="shared" si="0"/>
        <v>49</v>
      </c>
      <c r="B58" s="280"/>
      <c r="C58" s="298"/>
      <c r="D58" s="232"/>
      <c r="E58" s="232"/>
    </row>
    <row r="59" spans="1:5">
      <c r="A59" s="365">
        <f t="shared" si="0"/>
        <v>50</v>
      </c>
      <c r="B59" s="304" t="s">
        <v>616</v>
      </c>
      <c r="C59" s="298"/>
      <c r="D59" s="232"/>
      <c r="E59" s="232"/>
    </row>
    <row r="60" spans="1:5">
      <c r="A60" s="365">
        <f t="shared" si="0"/>
        <v>51</v>
      </c>
      <c r="B60" s="280"/>
      <c r="C60" s="298"/>
      <c r="D60" s="232"/>
      <c r="E60" s="232"/>
    </row>
    <row r="61" spans="1:5">
      <c r="A61" s="365">
        <f t="shared" si="0"/>
        <v>52</v>
      </c>
      <c r="B61" s="280" t="s">
        <v>617</v>
      </c>
      <c r="C61" s="306">
        <v>233027074</v>
      </c>
      <c r="D61" s="232"/>
      <c r="E61" s="232"/>
    </row>
    <row r="62" spans="1:5">
      <c r="A62" s="365">
        <f t="shared" si="0"/>
        <v>53</v>
      </c>
      <c r="B62" s="280" t="s">
        <v>618</v>
      </c>
      <c r="C62" s="306">
        <v>58899835</v>
      </c>
      <c r="D62" s="232"/>
      <c r="E62" s="232"/>
    </row>
    <row r="63" spans="1:5" s="314" customFormat="1">
      <c r="A63" s="365">
        <f t="shared" si="0"/>
        <v>54</v>
      </c>
      <c r="B63" s="280" t="s">
        <v>619</v>
      </c>
      <c r="C63" s="306">
        <v>1634167</v>
      </c>
    </row>
    <row r="64" spans="1:5" s="314" customFormat="1">
      <c r="A64" s="365">
        <f t="shared" si="0"/>
        <v>55</v>
      </c>
      <c r="B64" s="280" t="s">
        <v>620</v>
      </c>
      <c r="C64" s="306">
        <v>115021</v>
      </c>
    </row>
    <row r="65" spans="1:5">
      <c r="A65" s="365">
        <f t="shared" si="0"/>
        <v>56</v>
      </c>
      <c r="B65" s="280" t="s">
        <v>621</v>
      </c>
      <c r="C65" s="540">
        <f>SUM(C61:C64)</f>
        <v>293676097</v>
      </c>
      <c r="D65" s="232"/>
      <c r="E65" s="232"/>
    </row>
    <row r="66" spans="1:5">
      <c r="A66" s="365">
        <f t="shared" si="0"/>
        <v>57</v>
      </c>
      <c r="B66" s="280"/>
      <c r="C66" s="298"/>
      <c r="D66" s="232"/>
      <c r="E66" s="232"/>
    </row>
    <row r="67" spans="1:5">
      <c r="A67" s="365">
        <f t="shared" si="0"/>
        <v>58</v>
      </c>
      <c r="B67" s="304" t="s">
        <v>622</v>
      </c>
      <c r="C67" s="298"/>
      <c r="D67" s="232"/>
      <c r="E67" s="232"/>
    </row>
    <row r="68" spans="1:5">
      <c r="A68" s="365">
        <f t="shared" si="0"/>
        <v>59</v>
      </c>
      <c r="B68" s="308"/>
      <c r="C68" s="298"/>
      <c r="D68" s="232"/>
      <c r="E68" s="232"/>
    </row>
    <row r="69" spans="1:5">
      <c r="A69" s="365">
        <f t="shared" si="0"/>
        <v>60</v>
      </c>
      <c r="B69" s="309" t="s">
        <v>623</v>
      </c>
      <c r="C69" s="306">
        <v>4647416</v>
      </c>
      <c r="D69" s="232"/>
      <c r="E69" s="232"/>
    </row>
    <row r="70" spans="1:5">
      <c r="A70" s="365">
        <f t="shared" si="0"/>
        <v>61</v>
      </c>
      <c r="B70" s="280" t="s">
        <v>624</v>
      </c>
      <c r="C70" s="306">
        <v>30847653</v>
      </c>
      <c r="D70" s="232"/>
      <c r="E70" s="232"/>
    </row>
    <row r="71" spans="1:5">
      <c r="A71" s="365">
        <f t="shared" si="0"/>
        <v>62</v>
      </c>
      <c r="B71" s="309" t="s">
        <v>625</v>
      </c>
      <c r="C71" s="306">
        <v>52803110</v>
      </c>
      <c r="D71" s="232"/>
      <c r="E71" s="232"/>
    </row>
    <row r="72" spans="1:5">
      <c r="A72" s="365">
        <f t="shared" si="0"/>
        <v>63</v>
      </c>
      <c r="B72" s="280" t="s">
        <v>626</v>
      </c>
      <c r="C72" s="306">
        <v>166357286</v>
      </c>
      <c r="D72" s="232"/>
      <c r="E72" s="232"/>
    </row>
    <row r="73" spans="1:5" s="314" customFormat="1">
      <c r="A73" s="365">
        <f t="shared" si="0"/>
        <v>64</v>
      </c>
      <c r="B73" s="280" t="s">
        <v>627</v>
      </c>
      <c r="C73" s="306">
        <v>-142800294</v>
      </c>
    </row>
    <row r="74" spans="1:5" s="314" customFormat="1">
      <c r="A74" s="365">
        <f t="shared" si="0"/>
        <v>65</v>
      </c>
      <c r="B74" s="280" t="s">
        <v>688</v>
      </c>
      <c r="C74" s="306">
        <v>5843725</v>
      </c>
    </row>
    <row r="75" spans="1:5" s="314" customFormat="1">
      <c r="A75" s="365">
        <f t="shared" si="0"/>
        <v>66</v>
      </c>
      <c r="B75" s="280" t="s">
        <v>628</v>
      </c>
      <c r="C75" s="306">
        <v>0</v>
      </c>
    </row>
    <row r="76" spans="1:5" s="314" customFormat="1">
      <c r="A76" s="365">
        <f t="shared" ref="A76:A84" si="1">A75+1</f>
        <v>67</v>
      </c>
      <c r="B76" s="280" t="s">
        <v>629</v>
      </c>
      <c r="C76" s="306">
        <v>0</v>
      </c>
    </row>
    <row r="77" spans="1:5" s="314" customFormat="1">
      <c r="A77" s="365">
        <f t="shared" si="1"/>
        <v>68</v>
      </c>
      <c r="B77" s="278" t="s">
        <v>630</v>
      </c>
      <c r="C77" s="306">
        <v>67143.047279000035</v>
      </c>
    </row>
    <row r="78" spans="1:5" s="314" customFormat="1">
      <c r="A78" s="365">
        <f t="shared" si="1"/>
        <v>69</v>
      </c>
      <c r="B78" s="280" t="s">
        <v>631</v>
      </c>
      <c r="C78" s="540">
        <f>SUM(C69:C77)</f>
        <v>117766039.047279</v>
      </c>
    </row>
    <row r="79" spans="1:5" s="314" customFormat="1">
      <c r="A79" s="365">
        <f t="shared" si="1"/>
        <v>70</v>
      </c>
      <c r="B79" s="280"/>
      <c r="C79" s="298"/>
    </row>
    <row r="80" spans="1:5" s="314" customFormat="1" ht="14.25" customHeight="1">
      <c r="A80" s="365">
        <f t="shared" si="1"/>
        <v>71</v>
      </c>
      <c r="B80" s="280" t="s">
        <v>632</v>
      </c>
      <c r="C80" s="305">
        <f>C65+C78</f>
        <v>411442136.047279</v>
      </c>
    </row>
    <row r="81" spans="1:5" s="314" customFormat="1">
      <c r="A81" s="365">
        <f t="shared" si="1"/>
        <v>72</v>
      </c>
      <c r="B81" s="280"/>
      <c r="C81" s="298"/>
    </row>
    <row r="82" spans="1:5" ht="13.8" thickBot="1">
      <c r="A82" s="365">
        <f t="shared" si="1"/>
        <v>73</v>
      </c>
      <c r="B82" s="280" t="s">
        <v>633</v>
      </c>
      <c r="C82" s="310">
        <f>C57+C80</f>
        <v>7224105350.0297794</v>
      </c>
      <c r="D82" s="232"/>
      <c r="E82" s="232"/>
    </row>
    <row r="83" spans="1:5" ht="13.8" thickTop="1">
      <c r="A83" s="365">
        <f t="shared" si="1"/>
        <v>74</v>
      </c>
      <c r="B83" s="280" t="s">
        <v>634</v>
      </c>
      <c r="C83" s="298"/>
      <c r="D83" s="232"/>
      <c r="E83" s="232"/>
    </row>
    <row r="84" spans="1:5" ht="13.8" thickBot="1">
      <c r="A84" s="365">
        <f t="shared" si="1"/>
        <v>75</v>
      </c>
      <c r="B84" s="280" t="s">
        <v>635</v>
      </c>
      <c r="C84" s="311">
        <f>C23-C82</f>
        <v>254959598.97022057</v>
      </c>
      <c r="D84" s="232"/>
      <c r="E84" s="232"/>
    </row>
    <row r="85" spans="1:5" ht="14.25" customHeight="1" thickTop="1">
      <c r="A85" s="365"/>
      <c r="B85" s="280"/>
      <c r="C85" s="298"/>
      <c r="D85" s="232"/>
      <c r="E85" s="232"/>
    </row>
    <row r="86" spans="1:5" ht="14.25" customHeight="1">
      <c r="A86" s="366" t="s">
        <v>636</v>
      </c>
      <c r="B86" s="280"/>
      <c r="C86" s="298"/>
      <c r="D86" s="232"/>
      <c r="E86" s="232"/>
    </row>
    <row r="87" spans="1:5">
      <c r="A87" s="366"/>
      <c r="B87" s="308" t="s">
        <v>637</v>
      </c>
      <c r="C87" s="298"/>
      <c r="D87" s="232"/>
      <c r="E87" s="232"/>
    </row>
    <row r="88" spans="1:5">
      <c r="A88" s="367"/>
      <c r="B88" s="280" t="s">
        <v>638</v>
      </c>
      <c r="C88" s="296">
        <v>7224105350.0297794</v>
      </c>
      <c r="D88" s="232"/>
      <c r="E88" s="232"/>
    </row>
    <row r="89" spans="1:5">
      <c r="A89" s="295"/>
      <c r="B89" s="280" t="s">
        <v>639</v>
      </c>
      <c r="C89" s="296">
        <v>-233027074</v>
      </c>
      <c r="D89" s="232"/>
      <c r="E89" s="232"/>
    </row>
    <row r="90" spans="1:5">
      <c r="A90" s="295"/>
      <c r="B90" s="280" t="s">
        <v>689</v>
      </c>
      <c r="C90" s="296">
        <v>-58899835</v>
      </c>
      <c r="D90" s="232"/>
      <c r="E90" s="232"/>
    </row>
    <row r="91" spans="1:5">
      <c r="A91" s="295"/>
      <c r="B91" s="280" t="s">
        <v>640</v>
      </c>
      <c r="C91" s="306" t="s">
        <v>62</v>
      </c>
      <c r="D91" s="232"/>
      <c r="E91" s="232"/>
    </row>
    <row r="92" spans="1:5">
      <c r="A92" s="295"/>
      <c r="B92" s="280" t="s">
        <v>641</v>
      </c>
      <c r="C92" s="306">
        <v>-1634167</v>
      </c>
      <c r="D92" s="232"/>
      <c r="E92" s="232"/>
    </row>
    <row r="93" spans="1:5">
      <c r="A93" s="295"/>
      <c r="B93" s="280" t="s">
        <v>642</v>
      </c>
      <c r="C93" s="306">
        <v>-115021</v>
      </c>
      <c r="D93" s="232"/>
      <c r="E93" s="232"/>
    </row>
    <row r="94" spans="1:5">
      <c r="A94" s="295"/>
      <c r="B94" s="280" t="s">
        <v>228</v>
      </c>
      <c r="C94" s="306">
        <f>SUM(C88:C93)</f>
        <v>6930429253.0297794</v>
      </c>
      <c r="D94" s="232"/>
      <c r="E94" s="232"/>
    </row>
    <row r="95" spans="1:5">
      <c r="A95" s="295"/>
      <c r="B95" s="280"/>
      <c r="C95" s="298"/>
      <c r="D95" s="232"/>
      <c r="E95" s="232"/>
    </row>
    <row r="96" spans="1:5">
      <c r="A96" s="295"/>
      <c r="B96" s="280" t="s">
        <v>643</v>
      </c>
      <c r="C96" s="312">
        <f>C84/C94</f>
        <v>3.6788428199993492E-2</v>
      </c>
      <c r="D96" s="232"/>
      <c r="E96" s="232"/>
    </row>
    <row r="97" spans="1:5">
      <c r="A97" s="295"/>
      <c r="B97" s="280"/>
      <c r="C97" s="298"/>
      <c r="D97" s="232"/>
      <c r="E97" s="232"/>
    </row>
    <row r="98" spans="1:5">
      <c r="A98" s="295"/>
      <c r="B98" s="280" t="s">
        <v>644</v>
      </c>
      <c r="C98" s="541">
        <f>C39*C96</f>
        <v>190185413.80985934</v>
      </c>
      <c r="D98" s="232"/>
      <c r="E98" s="232"/>
    </row>
    <row r="99" spans="1:5">
      <c r="A99" s="295"/>
      <c r="B99" s="280"/>
      <c r="C99" s="298"/>
      <c r="D99" s="232"/>
      <c r="E99" s="232"/>
    </row>
    <row r="100" spans="1:5">
      <c r="A100" s="295"/>
      <c r="B100" s="308" t="s">
        <v>645</v>
      </c>
      <c r="C100" s="298"/>
      <c r="D100" s="232"/>
      <c r="E100" s="232"/>
    </row>
    <row r="101" spans="1:5">
      <c r="A101" s="295"/>
      <c r="B101" s="280" t="s">
        <v>638</v>
      </c>
      <c r="C101" s="306">
        <v>7224105350.0297794</v>
      </c>
      <c r="D101" s="232"/>
      <c r="E101" s="232"/>
    </row>
    <row r="102" spans="1:5">
      <c r="A102" s="295"/>
      <c r="B102" s="280" t="s">
        <v>639</v>
      </c>
      <c r="C102" s="306">
        <v>-233027074</v>
      </c>
      <c r="D102" s="232"/>
      <c r="E102" s="232"/>
    </row>
    <row r="103" spans="1:5">
      <c r="A103" s="295"/>
      <c r="B103" s="280" t="s">
        <v>646</v>
      </c>
      <c r="C103" s="306">
        <v>-58899835</v>
      </c>
      <c r="D103" s="232"/>
      <c r="E103" s="232"/>
    </row>
    <row r="104" spans="1:5">
      <c r="A104" s="295"/>
      <c r="B104" s="280" t="s">
        <v>640</v>
      </c>
      <c r="C104" s="306" t="s">
        <v>62</v>
      </c>
      <c r="D104" s="232"/>
      <c r="E104" s="232"/>
    </row>
    <row r="105" spans="1:5">
      <c r="A105" s="295"/>
      <c r="B105" s="280" t="s">
        <v>641</v>
      </c>
      <c r="C105" s="306">
        <v>-1634167</v>
      </c>
      <c r="D105" s="232"/>
      <c r="E105" s="232"/>
    </row>
    <row r="106" spans="1:5">
      <c r="A106" s="295"/>
      <c r="B106" s="280" t="s">
        <v>642</v>
      </c>
      <c r="C106" s="306">
        <v>-115021</v>
      </c>
      <c r="D106" s="232"/>
      <c r="E106" s="232"/>
    </row>
    <row r="107" spans="1:5">
      <c r="A107" s="295"/>
      <c r="B107" s="280" t="s">
        <v>228</v>
      </c>
      <c r="C107" s="306">
        <f>SUM(C101:C106)</f>
        <v>6930429253.0297794</v>
      </c>
      <c r="D107" s="232"/>
      <c r="E107" s="232"/>
    </row>
    <row r="108" spans="1:5">
      <c r="A108" s="295"/>
      <c r="B108" s="308"/>
      <c r="C108" s="298"/>
      <c r="D108" s="232"/>
      <c r="E108" s="232"/>
    </row>
    <row r="109" spans="1:5">
      <c r="A109" s="295"/>
      <c r="B109" s="280" t="s">
        <v>647</v>
      </c>
      <c r="C109" s="312">
        <f>C84/C107</f>
        <v>3.6788428199993492E-2</v>
      </c>
      <c r="D109" s="232"/>
      <c r="E109" s="232"/>
    </row>
    <row r="110" spans="1:5">
      <c r="A110" s="295"/>
      <c r="B110" s="280"/>
      <c r="C110" s="298"/>
      <c r="D110" s="232"/>
      <c r="E110" s="232"/>
    </row>
    <row r="111" spans="1:5">
      <c r="A111" s="295"/>
      <c r="B111" s="280" t="s">
        <v>648</v>
      </c>
      <c r="C111" s="541">
        <f>C55*C109</f>
        <v>60441757.688472785</v>
      </c>
      <c r="D111" s="232"/>
      <c r="E111" s="232"/>
    </row>
    <row r="112" spans="1:5">
      <c r="A112" s="295"/>
      <c r="B112" s="280"/>
      <c r="C112" s="298"/>
      <c r="D112" s="232"/>
      <c r="E112" s="232"/>
    </row>
    <row r="113" spans="1:5">
      <c r="A113" s="295"/>
      <c r="B113" s="308" t="s">
        <v>649</v>
      </c>
      <c r="C113" s="541">
        <f>C84-C98-C111</f>
        <v>4332427.4718884453</v>
      </c>
      <c r="D113" s="232"/>
      <c r="E113" s="232"/>
    </row>
    <row r="114" spans="1:5">
      <c r="A114" s="338"/>
      <c r="B114" s="368"/>
      <c r="C114" s="369"/>
    </row>
  </sheetData>
  <printOptions horizontalCentered="1"/>
  <pageMargins left="0.2" right="0.2" top="0.59" bottom="0.37" header="0.21" footer="0.22"/>
  <pageSetup scale="85" fitToHeight="2" orientation="portrait" r:id="rId1"/>
  <headerFooter alignWithMargins="0"/>
  <rowBreaks count="1" manualBreakCount="1">
    <brk id="6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2"/>
  <sheetViews>
    <sheetView tabSelected="1" workbookViewId="0">
      <selection activeCell="E43" sqref="E43"/>
    </sheetView>
  </sheetViews>
  <sheetFormatPr defaultColWidth="9.28515625" defaultRowHeight="15" customHeight="1"/>
  <cols>
    <col min="1" max="1" width="5.42578125" style="199" customWidth="1"/>
    <col min="2" max="2" width="2" style="199" customWidth="1"/>
    <col min="3" max="3" width="55.42578125" style="199" customWidth="1"/>
    <col min="4" max="4" width="11.7109375" style="244" customWidth="1"/>
    <col min="5" max="5" width="16.42578125" style="199" customWidth="1"/>
    <col min="6" max="6" width="17" style="199" bestFit="1" customWidth="1"/>
    <col min="7" max="7" width="16.85546875" style="199" customWidth="1"/>
    <col min="8" max="8" width="9.28515625" style="199"/>
    <col min="9" max="9" width="10.42578125" style="199" hidden="1" customWidth="1"/>
    <col min="10" max="11" width="9.28515625" style="199"/>
    <col min="12" max="12" width="14.42578125" style="199" bestFit="1" customWidth="1"/>
    <col min="13" max="13" width="14.85546875" style="199" customWidth="1"/>
    <col min="14" max="14" width="14.7109375" style="199" bestFit="1" customWidth="1"/>
    <col min="15" max="16384" width="9.28515625" style="199"/>
  </cols>
  <sheetData>
    <row r="1" spans="1:9" ht="15" customHeight="1" thickBot="1">
      <c r="C1" s="332"/>
      <c r="G1" s="243" t="s">
        <v>674</v>
      </c>
    </row>
    <row r="2" spans="1:9" ht="14.25" customHeight="1">
      <c r="A2" s="245" t="s">
        <v>652</v>
      </c>
      <c r="B2" s="245"/>
      <c r="C2" s="245"/>
      <c r="D2" s="245"/>
      <c r="E2" s="245"/>
      <c r="F2" s="245"/>
      <c r="G2" s="245"/>
    </row>
    <row r="3" spans="1:9" ht="15" customHeight="1">
      <c r="A3" s="245" t="s">
        <v>774</v>
      </c>
      <c r="B3" s="245"/>
      <c r="C3" s="245"/>
      <c r="D3" s="245"/>
      <c r="E3" s="245"/>
      <c r="F3" s="245"/>
      <c r="G3" s="245"/>
    </row>
    <row r="4" spans="1:9" ht="15" customHeight="1">
      <c r="A4" s="245" t="s">
        <v>653</v>
      </c>
      <c r="B4" s="245"/>
      <c r="C4" s="245"/>
      <c r="D4" s="245"/>
      <c r="E4" s="245"/>
      <c r="F4" s="245"/>
      <c r="G4" s="245"/>
    </row>
    <row r="5" spans="1:9" s="246" customFormat="1" ht="15" customHeight="1">
      <c r="C5" s="247"/>
      <c r="D5" s="247"/>
    </row>
    <row r="6" spans="1:9" s="246" customFormat="1" ht="15" customHeight="1">
      <c r="A6" s="248" t="s">
        <v>654</v>
      </c>
      <c r="B6" s="248"/>
      <c r="C6" s="248" t="s">
        <v>220</v>
      </c>
      <c r="D6" s="248"/>
      <c r="E6" s="248" t="s">
        <v>165</v>
      </c>
      <c r="F6" s="248" t="s">
        <v>290</v>
      </c>
      <c r="G6" s="248" t="s">
        <v>228</v>
      </c>
    </row>
    <row r="7" spans="1:9" s="246" customFormat="1" ht="29.25" customHeight="1">
      <c r="D7" s="247"/>
    </row>
    <row r="8" spans="1:9" s="246" customFormat="1" ht="15" customHeight="1">
      <c r="A8" s="249">
        <v>1</v>
      </c>
      <c r="B8" s="249" t="s">
        <v>655</v>
      </c>
      <c r="C8" s="250" t="s">
        <v>656</v>
      </c>
      <c r="D8" s="251">
        <v>42004</v>
      </c>
      <c r="E8" s="252">
        <v>1091517</v>
      </c>
      <c r="F8" s="252">
        <v>784612</v>
      </c>
      <c r="G8" s="252">
        <v>1876129</v>
      </c>
      <c r="I8" s="246" t="s">
        <v>657</v>
      </c>
    </row>
    <row r="9" spans="1:9" s="246" customFormat="1" ht="18.899999999999999" customHeight="1" thickBot="1">
      <c r="B9" s="247"/>
      <c r="C9" s="253" t="s">
        <v>658</v>
      </c>
      <c r="D9" s="247"/>
      <c r="E9" s="254">
        <f>ROUND(+E8/G8,4)</f>
        <v>0.58179999999999998</v>
      </c>
      <c r="F9" s="254">
        <f>ROUND(+F8/G8,4)</f>
        <v>0.41820000000000002</v>
      </c>
      <c r="G9" s="255">
        <f>SUM(E9:F9)</f>
        <v>1</v>
      </c>
    </row>
    <row r="10" spans="1:9" s="246" customFormat="1" ht="15" customHeight="1" thickTop="1">
      <c r="A10" s="247"/>
      <c r="B10" s="247"/>
      <c r="D10" s="251"/>
    </row>
    <row r="11" spans="1:9" s="246" customFormat="1" ht="15" customHeight="1">
      <c r="A11" s="249">
        <v>2</v>
      </c>
      <c r="B11" s="249" t="s">
        <v>655</v>
      </c>
      <c r="C11" s="250" t="s">
        <v>659</v>
      </c>
      <c r="D11" s="251">
        <v>42004</v>
      </c>
      <c r="E11" s="252">
        <v>740273</v>
      </c>
      <c r="F11" s="252">
        <v>448567</v>
      </c>
      <c r="G11" s="256">
        <v>1188840</v>
      </c>
      <c r="H11" s="257"/>
    </row>
    <row r="12" spans="1:9" s="246" customFormat="1" ht="18.899999999999999" customHeight="1" thickBot="1">
      <c r="B12" s="247"/>
      <c r="C12" s="253" t="s">
        <v>658</v>
      </c>
      <c r="D12" s="247"/>
      <c r="E12" s="254">
        <f>ROUND(+E11/G11,4)</f>
        <v>0.62270000000000003</v>
      </c>
      <c r="F12" s="254">
        <f>ROUND(+F11/G11,4)</f>
        <v>0.37730000000000002</v>
      </c>
      <c r="G12" s="255">
        <f>SUM(E12:F12)</f>
        <v>1</v>
      </c>
    </row>
    <row r="13" spans="1:9" s="246" customFormat="1" ht="15" customHeight="1" thickTop="1">
      <c r="A13" s="247"/>
      <c r="B13" s="247"/>
      <c r="D13" s="247"/>
    </row>
    <row r="14" spans="1:9" s="246" customFormat="1" ht="15" customHeight="1">
      <c r="A14" s="249">
        <v>3</v>
      </c>
      <c r="B14" s="249" t="s">
        <v>655</v>
      </c>
      <c r="C14" s="250" t="s">
        <v>660</v>
      </c>
      <c r="D14" s="247"/>
    </row>
    <row r="15" spans="1:9" s="246" customFormat="1" ht="15" customHeight="1">
      <c r="A15" s="247"/>
      <c r="B15" s="247"/>
      <c r="C15" s="258" t="s">
        <v>661</v>
      </c>
      <c r="D15" s="251">
        <v>42004</v>
      </c>
      <c r="E15" s="252">
        <v>3278842368</v>
      </c>
      <c r="F15" s="252">
        <v>3032182241</v>
      </c>
      <c r="G15" s="259">
        <v>6311024609</v>
      </c>
    </row>
    <row r="16" spans="1:9" s="246" customFormat="1" ht="15" customHeight="1">
      <c r="A16" s="247"/>
      <c r="B16" s="247"/>
      <c r="C16" s="258" t="s">
        <v>662</v>
      </c>
      <c r="D16" s="251">
        <v>42004</v>
      </c>
      <c r="E16" s="252">
        <v>1306458064</v>
      </c>
      <c r="F16" s="252">
        <v>0</v>
      </c>
      <c r="G16" s="260">
        <v>1306458064</v>
      </c>
    </row>
    <row r="17" spans="1:7" s="246" customFormat="1" ht="15" customHeight="1">
      <c r="A17" s="247"/>
      <c r="B17" s="247"/>
      <c r="C17" s="258" t="s">
        <v>663</v>
      </c>
      <c r="D17" s="251">
        <v>42004</v>
      </c>
      <c r="E17" s="252">
        <v>207011382</v>
      </c>
      <c r="F17" s="252">
        <v>32663137</v>
      </c>
      <c r="G17" s="260">
        <v>239674519</v>
      </c>
    </row>
    <row r="18" spans="1:7" s="246" customFormat="1" ht="15" customHeight="1">
      <c r="A18" s="247"/>
      <c r="B18" s="247"/>
      <c r="C18" s="258" t="s">
        <v>228</v>
      </c>
      <c r="D18" s="261"/>
      <c r="E18" s="262">
        <f>SUM(E15:E17)</f>
        <v>4792311814</v>
      </c>
      <c r="F18" s="262">
        <f>SUM(F15:F17)</f>
        <v>3064845378</v>
      </c>
      <c r="G18" s="262">
        <f>SUM(E18:F18)</f>
        <v>7857157192</v>
      </c>
    </row>
    <row r="19" spans="1:7" s="246" customFormat="1" ht="18.899999999999999" customHeight="1" thickBot="1">
      <c r="B19" s="247"/>
      <c r="C19" s="253" t="s">
        <v>658</v>
      </c>
      <c r="D19" s="247"/>
      <c r="E19" s="254">
        <f>ROUND(+E18/G18,4)</f>
        <v>0.6099</v>
      </c>
      <c r="F19" s="254">
        <f>ROUND(+F18/G18,4)</f>
        <v>0.3901</v>
      </c>
      <c r="G19" s="255">
        <f>SUM(E19:F19)</f>
        <v>1</v>
      </c>
    </row>
    <row r="20" spans="1:7" s="246" customFormat="1" ht="15" customHeight="1" thickTop="1">
      <c r="A20" s="247"/>
      <c r="B20" s="247"/>
      <c r="D20" s="247"/>
    </row>
    <row r="21" spans="1:7" s="246" customFormat="1" ht="15" customHeight="1">
      <c r="A21" s="249">
        <v>4</v>
      </c>
      <c r="B21" s="249" t="s">
        <v>655</v>
      </c>
      <c r="C21" s="250" t="s">
        <v>664</v>
      </c>
      <c r="D21" s="247" t="s">
        <v>665</v>
      </c>
    </row>
    <row r="22" spans="1:7" s="246" customFormat="1" ht="15" customHeight="1">
      <c r="A22" s="247"/>
      <c r="B22" s="247"/>
      <c r="C22" s="258" t="s">
        <v>666</v>
      </c>
      <c r="D22" s="251">
        <v>42004</v>
      </c>
      <c r="E22" s="252">
        <v>1091517</v>
      </c>
      <c r="F22" s="252">
        <v>784612</v>
      </c>
      <c r="G22" s="252">
        <v>1876129</v>
      </c>
    </row>
    <row r="23" spans="1:7" s="246" customFormat="1" ht="15" customHeight="1">
      <c r="A23" s="247"/>
      <c r="B23" s="247"/>
      <c r="C23" s="253" t="s">
        <v>667</v>
      </c>
      <c r="D23" s="247"/>
      <c r="E23" s="263">
        <f>+E22/G22</f>
        <v>0.58179208359339896</v>
      </c>
      <c r="F23" s="263">
        <f>+F22/G22</f>
        <v>0.41820791640660104</v>
      </c>
      <c r="G23" s="264">
        <f>SUM(E23:F23)</f>
        <v>1</v>
      </c>
    </row>
    <row r="24" spans="1:7" s="246" customFormat="1" ht="15" customHeight="1">
      <c r="A24" s="247"/>
      <c r="B24" s="247"/>
      <c r="D24" s="247"/>
    </row>
    <row r="25" spans="1:7" s="246" customFormat="1" ht="15" customHeight="1">
      <c r="A25" s="247"/>
      <c r="B25" s="247"/>
      <c r="C25" s="246" t="s">
        <v>668</v>
      </c>
      <c r="D25" s="251">
        <v>42004</v>
      </c>
      <c r="E25" s="252">
        <v>51462987.549999997</v>
      </c>
      <c r="F25" s="252">
        <v>21989432.210000001</v>
      </c>
      <c r="G25" s="265">
        <v>73452419.75999999</v>
      </c>
    </row>
    <row r="26" spans="1:7" s="246" customFormat="1" ht="15" customHeight="1">
      <c r="A26" s="247"/>
      <c r="B26" s="247"/>
      <c r="C26" s="253" t="s">
        <v>667</v>
      </c>
      <c r="D26" s="247"/>
      <c r="E26" s="263">
        <f>+E25/G25</f>
        <v>0.7006302544987798</v>
      </c>
      <c r="F26" s="263">
        <f>+F25/G25</f>
        <v>0.29936974550122031</v>
      </c>
      <c r="G26" s="264">
        <f>SUM(E26:F26)</f>
        <v>1</v>
      </c>
    </row>
    <row r="27" spans="1:7" s="246" customFormat="1" ht="15" customHeight="1">
      <c r="A27" s="247"/>
      <c r="B27" s="247"/>
      <c r="D27" s="247"/>
    </row>
    <row r="28" spans="1:7" s="246" customFormat="1" ht="15" customHeight="1">
      <c r="A28" s="247"/>
      <c r="B28" s="247"/>
      <c r="C28" s="246" t="s">
        <v>669</v>
      </c>
      <c r="D28" s="251">
        <v>42004</v>
      </c>
      <c r="E28" s="252">
        <v>71941935.240100116</v>
      </c>
      <c r="F28" s="252">
        <v>27897147.382223777</v>
      </c>
      <c r="G28" s="266">
        <v>99839082.6223239</v>
      </c>
    </row>
    <row r="29" spans="1:7" s="246" customFormat="1" ht="15" customHeight="1">
      <c r="A29" s="247"/>
      <c r="B29" s="247"/>
      <c r="C29" s="253" t="s">
        <v>667</v>
      </c>
      <c r="D29" s="247"/>
      <c r="E29" s="263">
        <f>+E28/G28</f>
        <v>0.72057888905335343</v>
      </c>
      <c r="F29" s="263">
        <f>+F28/G28</f>
        <v>0.27942111094664657</v>
      </c>
      <c r="G29" s="264">
        <f>SUM(E29:F29)</f>
        <v>1</v>
      </c>
    </row>
    <row r="30" spans="1:7" s="246" customFormat="1" ht="15" customHeight="1">
      <c r="A30" s="247"/>
      <c r="B30" s="247"/>
      <c r="D30" s="247"/>
    </row>
    <row r="31" spans="1:7" s="246" customFormat="1" ht="15" customHeight="1">
      <c r="A31" s="247"/>
      <c r="B31" s="247"/>
      <c r="C31" s="246" t="s">
        <v>670</v>
      </c>
      <c r="D31" s="251">
        <v>42004</v>
      </c>
      <c r="E31" s="252">
        <v>5454343424.7908382</v>
      </c>
      <c r="F31" s="252">
        <v>1925619726.717083</v>
      </c>
      <c r="G31" s="252">
        <v>7379963151.5079212</v>
      </c>
    </row>
    <row r="32" spans="1:7" s="246" customFormat="1" ht="15" customHeight="1">
      <c r="A32" s="247"/>
      <c r="B32" s="247"/>
      <c r="C32" s="253" t="s">
        <v>667</v>
      </c>
      <c r="D32" s="247"/>
      <c r="E32" s="263">
        <f>+E31/G31</f>
        <v>0.73907461498318894</v>
      </c>
      <c r="F32" s="263">
        <f>+F31/G31</f>
        <v>0.26092538501681112</v>
      </c>
      <c r="G32" s="264">
        <f>SUM(E32:F32)</f>
        <v>1</v>
      </c>
    </row>
    <row r="33" spans="1:13" s="246" customFormat="1" ht="15" customHeight="1">
      <c r="A33" s="247"/>
      <c r="D33" s="247"/>
      <c r="E33" s="267"/>
      <c r="F33" s="267"/>
      <c r="G33" s="267"/>
    </row>
    <row r="34" spans="1:13" s="246" customFormat="1" ht="15" customHeight="1">
      <c r="A34" s="247"/>
      <c r="C34" s="246" t="s">
        <v>671</v>
      </c>
      <c r="D34" s="247"/>
      <c r="E34" s="268">
        <v>2.7420758421287212</v>
      </c>
      <c r="F34" s="268">
        <v>1.257924157871279</v>
      </c>
      <c r="G34" s="268">
        <f>+G32+G29+G26+G23</f>
        <v>4</v>
      </c>
      <c r="L34" s="269"/>
    </row>
    <row r="35" spans="1:13" s="246" customFormat="1" ht="18.899999999999999" customHeight="1" thickBot="1">
      <c r="C35" s="246" t="s">
        <v>658</v>
      </c>
      <c r="D35" s="247"/>
      <c r="E35" s="254">
        <f>ROUND(+E34/4,4)</f>
        <v>0.6855</v>
      </c>
      <c r="F35" s="254">
        <f>ROUND(+F34/4,4)</f>
        <v>0.3145</v>
      </c>
      <c r="G35" s="255">
        <f>+G34/4</f>
        <v>1</v>
      </c>
      <c r="L35" s="269"/>
    </row>
    <row r="36" spans="1:13" s="246" customFormat="1" ht="15" customHeight="1" thickTop="1">
      <c r="D36" s="247"/>
      <c r="L36" s="269"/>
    </row>
    <row r="37" spans="1:13" s="246" customFormat="1" ht="15" customHeight="1">
      <c r="A37" s="249">
        <v>5</v>
      </c>
      <c r="B37" s="249" t="s">
        <v>655</v>
      </c>
      <c r="C37" s="250" t="s">
        <v>672</v>
      </c>
      <c r="D37" s="247"/>
      <c r="L37" s="269"/>
      <c r="M37" s="269"/>
    </row>
    <row r="38" spans="1:13" s="246" customFormat="1" ht="15" customHeight="1">
      <c r="C38" s="253" t="s">
        <v>673</v>
      </c>
      <c r="D38" s="251">
        <v>42004</v>
      </c>
      <c r="E38" s="252">
        <v>57273701.519999996</v>
      </c>
      <c r="F38" s="252">
        <v>25032079.510000002</v>
      </c>
      <c r="G38" s="252">
        <f>SUM(E38:F38)</f>
        <v>82305781.030000001</v>
      </c>
      <c r="L38" s="269"/>
    </row>
    <row r="39" spans="1:13" s="246" customFormat="1" ht="15" customHeight="1">
      <c r="C39" s="246" t="s">
        <v>228</v>
      </c>
      <c r="D39" s="247"/>
      <c r="E39" s="270">
        <f>SUM(E38:E38)</f>
        <v>57273701.519999996</v>
      </c>
      <c r="F39" s="270">
        <f>SUM(F38:F38)</f>
        <v>25032079.510000002</v>
      </c>
      <c r="G39" s="270">
        <f>SUM(G38:G38)</f>
        <v>82305781.030000001</v>
      </c>
      <c r="L39" s="269"/>
      <c r="M39" s="269"/>
    </row>
    <row r="40" spans="1:13" s="246" customFormat="1" ht="18.899999999999999" customHeight="1" thickBot="1">
      <c r="C40" s="246" t="s">
        <v>658</v>
      </c>
      <c r="D40" s="247"/>
      <c r="E40" s="254">
        <f>ROUND(+E39/G39,4)</f>
        <v>0.69589999999999996</v>
      </c>
      <c r="F40" s="254">
        <f>ROUND(+F39/G39,4)</f>
        <v>0.30409999999999998</v>
      </c>
      <c r="G40" s="271">
        <f>SUM(E40:F40)</f>
        <v>1</v>
      </c>
      <c r="L40" s="269"/>
      <c r="M40" s="272"/>
    </row>
    <row r="41" spans="1:13" s="246" customFormat="1" ht="15" customHeight="1" thickTop="1">
      <c r="D41" s="247"/>
    </row>
    <row r="42" spans="1:13" s="246" customFormat="1" ht="15" customHeight="1">
      <c r="D42" s="247"/>
    </row>
  </sheetData>
  <printOptions horizontalCentered="1"/>
  <pageMargins left="0.5" right="0.5" top="0.75" bottom="0.75" header="0.5" footer="0.5"/>
  <pageSetup scale="95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Y130"/>
  <sheetViews>
    <sheetView tabSelected="1" topLeftCell="Q1" zoomScale="88" zoomScaleNormal="88" workbookViewId="0">
      <pane ySplit="10" topLeftCell="A16" activePane="bottomLeft" state="frozen"/>
      <selection activeCell="E43" sqref="E43"/>
      <selection pane="bottomLeft" activeCell="E43" sqref="E43"/>
    </sheetView>
  </sheetViews>
  <sheetFormatPr defaultColWidth="21.140625" defaultRowHeight="15" customHeight="1" outlineLevelRow="1" outlineLevelCol="1"/>
  <cols>
    <col min="1" max="1" width="6.42578125" style="5" bestFit="1" customWidth="1"/>
    <col min="2" max="2" width="20" style="5" customWidth="1"/>
    <col min="3" max="3" width="17.42578125" style="5" customWidth="1"/>
    <col min="4" max="4" width="19" style="5" bestFit="1" customWidth="1"/>
    <col min="5" max="5" width="18.85546875" style="5" bestFit="1" customWidth="1"/>
    <col min="6" max="6" width="19.42578125" style="5" bestFit="1" customWidth="1"/>
    <col min="7" max="7" width="15.85546875" style="5" bestFit="1" customWidth="1"/>
    <col min="8" max="8" width="6.140625" style="5" bestFit="1" customWidth="1"/>
    <col min="9" max="9" width="67.85546875" style="5" customWidth="1"/>
    <col min="10" max="10" width="16.7109375" style="5" customWidth="1"/>
    <col min="11" max="11" width="18" style="5" bestFit="1" customWidth="1"/>
    <col min="12" max="12" width="19" style="5" bestFit="1" customWidth="1"/>
    <col min="13" max="13" width="6.140625" style="5" customWidth="1"/>
    <col min="14" max="14" width="60.85546875" style="5" bestFit="1" customWidth="1"/>
    <col min="15" max="15" width="19.85546875" style="5" customWidth="1"/>
    <col min="16" max="16" width="17.28515625" style="5" customWidth="1"/>
    <col min="17" max="17" width="16.28515625" style="5" bestFit="1" customWidth="1"/>
    <col min="18" max="18" width="6.85546875" style="5" customWidth="1"/>
    <col min="19" max="19" width="51.7109375" style="5" customWidth="1"/>
    <col min="20" max="20" width="20.85546875" style="5" customWidth="1"/>
    <col min="21" max="21" width="17.7109375" style="5" customWidth="1"/>
    <col min="22" max="22" width="6.85546875" style="5" customWidth="1"/>
    <col min="23" max="23" width="37.140625" style="5" bestFit="1" customWidth="1"/>
    <col min="24" max="24" width="17" style="5" customWidth="1"/>
    <col min="25" max="25" width="16.28515625" style="5" bestFit="1" customWidth="1"/>
    <col min="26" max="26" width="6.85546875" style="5" customWidth="1"/>
    <col min="27" max="27" width="55.42578125" style="5" customWidth="1"/>
    <col min="28" max="28" width="7" style="5" customWidth="1"/>
    <col min="29" max="29" width="17.140625" style="5" customWidth="1"/>
    <col min="30" max="30" width="17" style="5" customWidth="1"/>
    <col min="31" max="31" width="6.42578125" style="5" customWidth="1"/>
    <col min="32" max="32" width="62" style="5" customWidth="1"/>
    <col min="33" max="34" width="15.7109375" style="5" customWidth="1"/>
    <col min="35" max="35" width="6.85546875" style="5" customWidth="1"/>
    <col min="36" max="36" width="35.7109375" style="5" customWidth="1"/>
    <col min="37" max="37" width="17" style="5" customWidth="1"/>
    <col min="38" max="38" width="17.28515625" style="5" hidden="1" customWidth="1" outlineLevel="1"/>
    <col min="39" max="40" width="18.42578125" style="5" hidden="1" customWidth="1" outlineLevel="1"/>
    <col min="41" max="41" width="16.42578125" style="5" hidden="1" customWidth="1" outlineLevel="1"/>
    <col min="42" max="42" width="19.42578125" style="5" bestFit="1" customWidth="1" collapsed="1"/>
    <col min="43" max="43" width="17.85546875" style="5" customWidth="1"/>
    <col min="44" max="44" width="6.85546875" style="5" customWidth="1"/>
    <col min="45" max="45" width="49.85546875" style="5" bestFit="1" customWidth="1"/>
    <col min="46" max="46" width="20.7109375" style="5" customWidth="1"/>
    <col min="47" max="47" width="19.28515625" style="5" customWidth="1"/>
    <col min="48" max="48" width="17.28515625" style="5" customWidth="1"/>
    <col min="49" max="49" width="5.85546875" style="57" customWidth="1"/>
    <col min="50" max="50" width="59.85546875" style="57" customWidth="1"/>
    <col min="51" max="51" width="6.42578125" style="57" customWidth="1"/>
    <col min="52" max="52" width="22.7109375" style="57" customWidth="1"/>
    <col min="53" max="53" width="5.85546875" style="57" customWidth="1"/>
    <col min="54" max="54" width="55.140625" style="57" customWidth="1"/>
    <col min="55" max="57" width="17" style="57" customWidth="1"/>
    <col min="58" max="58" width="6.85546875" style="5" customWidth="1"/>
    <col min="59" max="59" width="37.28515625" style="5" customWidth="1"/>
    <col min="60" max="60" width="6.42578125" style="5" customWidth="1"/>
    <col min="61" max="61" width="18" style="5" customWidth="1"/>
    <col min="62" max="62" width="17" style="5" customWidth="1"/>
    <col min="63" max="63" width="6.85546875" style="5" customWidth="1"/>
    <col min="64" max="64" width="36.140625" style="5" customWidth="1"/>
    <col min="65" max="65" width="16.140625" style="5" customWidth="1"/>
    <col min="66" max="66" width="18.85546875" style="5" customWidth="1"/>
    <col min="67" max="67" width="6.85546875" style="5" customWidth="1"/>
    <col min="68" max="68" width="45.140625" style="5" customWidth="1"/>
    <col min="69" max="71" width="19.85546875" style="5" customWidth="1"/>
    <col min="72" max="72" width="6.85546875" style="5" customWidth="1"/>
    <col min="73" max="73" width="39.42578125" style="5" customWidth="1"/>
    <col min="74" max="76" width="16.42578125" style="5" customWidth="1"/>
    <col min="77" max="77" width="6.42578125" style="5" customWidth="1"/>
    <col min="78" max="78" width="67.7109375" style="5" customWidth="1"/>
    <col min="79" max="79" width="15.140625" style="5" customWidth="1"/>
    <col min="80" max="80" width="14.85546875" style="5" customWidth="1"/>
    <col min="81" max="81" width="16.42578125" style="5" customWidth="1"/>
    <col min="82" max="82" width="7.85546875" style="5" customWidth="1"/>
    <col min="83" max="83" width="49.140625" style="5" bestFit="1" customWidth="1"/>
    <col min="84" max="86" width="16.42578125" style="5" customWidth="1"/>
    <col min="87" max="87" width="5.85546875" style="5" customWidth="1"/>
    <col min="88" max="88" width="52.28515625" style="5" customWidth="1"/>
    <col min="89" max="90" width="13.28515625" style="5" customWidth="1"/>
    <col min="91" max="91" width="17.85546875" style="5" customWidth="1"/>
    <col min="92" max="92" width="6.85546875" style="60" customWidth="1"/>
    <col min="93" max="93" width="45.85546875" style="5" customWidth="1"/>
    <col min="94" max="94" width="23.7109375" style="5" bestFit="1" customWidth="1"/>
    <col min="95" max="95" width="23.28515625" style="5" customWidth="1"/>
    <col min="96" max="96" width="23.85546875" style="5" customWidth="1"/>
    <col min="97" max="97" width="17" style="5" customWidth="1"/>
    <col min="98" max="98" width="16" style="5" customWidth="1"/>
    <col min="99" max="99" width="24.85546875" style="5" customWidth="1"/>
    <col min="100" max="100" width="19.85546875" style="5" bestFit="1" customWidth="1"/>
    <col min="101" max="101" width="14" style="5" bestFit="1" customWidth="1"/>
    <col min="102" max="102" width="18" style="5" customWidth="1"/>
    <col min="103" max="103" width="5.85546875" style="5" customWidth="1"/>
    <col min="104" max="104" width="38.42578125" style="5" customWidth="1"/>
    <col min="105" max="105" width="13.85546875" style="5" bestFit="1" customWidth="1"/>
    <col min="106" max="106" width="17" style="5" bestFit="1" customWidth="1"/>
    <col min="107" max="107" width="14.85546875" style="5" bestFit="1" customWidth="1"/>
    <col min="108" max="108" width="15.42578125" style="5" bestFit="1" customWidth="1"/>
    <col min="109" max="109" width="20" style="5" bestFit="1" customWidth="1"/>
    <col min="110" max="110" width="16.28515625" style="5" bestFit="1" customWidth="1"/>
    <col min="111" max="111" width="14" style="5" bestFit="1" customWidth="1"/>
    <col min="112" max="112" width="14.140625" style="5" bestFit="1" customWidth="1"/>
    <col min="113" max="113" width="19.140625" style="5" customWidth="1"/>
    <col min="114" max="114" width="19.7109375" style="5" bestFit="1" customWidth="1"/>
    <col min="115" max="115" width="5.85546875" style="5" customWidth="1"/>
    <col min="116" max="116" width="46.42578125" style="5" bestFit="1" customWidth="1"/>
    <col min="117" max="117" width="19" style="5" bestFit="1" customWidth="1"/>
    <col min="118" max="118" width="19.7109375" style="5" bestFit="1" customWidth="1"/>
    <col min="119" max="119" width="19" style="5" bestFit="1" customWidth="1"/>
    <col min="120" max="16384" width="21.140625" style="5"/>
  </cols>
  <sheetData>
    <row r="1" spans="1:122" s="77" customFormat="1" ht="15" hidden="1" customHeight="1" outlineLevel="1">
      <c r="G1" s="77">
        <f>ROUND(G49-CQ47,0)</f>
        <v>0</v>
      </c>
      <c r="L1" s="77">
        <f>L41-CR47</f>
        <v>0</v>
      </c>
      <c r="Q1" s="77">
        <f>Q28-CS47</f>
        <v>0</v>
      </c>
      <c r="U1" s="77">
        <f>U31-CT47</f>
        <v>0</v>
      </c>
      <c r="Y1" s="77">
        <f>Y24-CU47</f>
        <v>0</v>
      </c>
      <c r="AD1" s="77">
        <f>ROUND(AD49-CV47,0)</f>
        <v>0</v>
      </c>
      <c r="AH1" s="77">
        <f>ROUND(AH31-CW47,0)</f>
        <v>0</v>
      </c>
      <c r="AQ1" s="77">
        <f>ROUND(AQ28-CX47,0)</f>
        <v>0</v>
      </c>
      <c r="AV1" s="77">
        <f>ROUND(AV20-DA47,0)</f>
        <v>0</v>
      </c>
      <c r="AZ1" s="77">
        <f>ROUND(AZ26-DB47,0)</f>
        <v>0</v>
      </c>
      <c r="BE1" s="77">
        <f>ROUND(BE20-DC47,0)</f>
        <v>0</v>
      </c>
      <c r="BJ1" s="77">
        <f>ROUND(BJ25-DD47,0)</f>
        <v>0</v>
      </c>
      <c r="BN1" s="77">
        <f>ROUND(BN15-DE47,0)</f>
        <v>0</v>
      </c>
      <c r="BS1" s="77">
        <f>ROUND(BS20-DF47,0)</f>
        <v>0</v>
      </c>
      <c r="BX1" s="77">
        <f>ROUND(BX19-DG47,0)</f>
        <v>0</v>
      </c>
      <c r="CC1" s="77">
        <f>ROUND(CC19-DH47,0)</f>
        <v>0</v>
      </c>
    </row>
    <row r="2" spans="1:122" ht="15" customHeight="1" collapsed="1" thickBot="1">
      <c r="A2" s="61"/>
      <c r="B2" s="61"/>
      <c r="C2" s="61"/>
      <c r="D2" s="61"/>
      <c r="E2" s="61"/>
      <c r="F2" s="61"/>
      <c r="G2" s="1"/>
      <c r="L2" s="1"/>
      <c r="Q2" s="1"/>
      <c r="U2" s="1"/>
      <c r="Y2" s="1"/>
      <c r="AD2" s="1"/>
      <c r="AV2" s="1"/>
      <c r="AZ2" s="1"/>
      <c r="BE2" s="1"/>
      <c r="BJ2" s="1"/>
      <c r="BN2" s="1"/>
      <c r="BS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61"/>
      <c r="CJ2" s="61"/>
      <c r="CK2" s="61"/>
      <c r="CL2" s="61"/>
      <c r="CM2" s="1"/>
      <c r="CQ2" s="456"/>
      <c r="CR2" s="456"/>
      <c r="CS2" s="456"/>
      <c r="CT2" s="456"/>
      <c r="CU2" s="456"/>
      <c r="CV2" s="456"/>
      <c r="CW2" s="456"/>
      <c r="CX2" s="456"/>
      <c r="CY2" s="456"/>
      <c r="CZ2" s="456"/>
      <c r="DA2" s="456"/>
      <c r="DB2" s="456"/>
      <c r="DC2" s="456"/>
      <c r="DD2" s="1"/>
      <c r="DE2" s="456"/>
      <c r="DF2" s="456"/>
      <c r="DG2" s="456"/>
      <c r="DH2" s="456"/>
      <c r="DI2" s="456"/>
      <c r="DJ2" s="456"/>
    </row>
    <row r="3" spans="1:122" s="61" customFormat="1" ht="15" customHeight="1" thickTop="1" thickBot="1">
      <c r="G3" s="200">
        <f>CQ12</f>
        <v>3.01</v>
      </c>
      <c r="H3" s="27"/>
      <c r="I3" s="27"/>
      <c r="J3" s="27"/>
      <c r="K3" s="27"/>
      <c r="L3" s="200">
        <f>CR12</f>
        <v>3.0199999999999996</v>
      </c>
      <c r="N3" s="145"/>
      <c r="P3" s="146"/>
      <c r="Q3" s="200">
        <f>CS12</f>
        <v>3.0299999999999994</v>
      </c>
      <c r="R3" s="457"/>
      <c r="S3" s="457"/>
      <c r="T3" s="457"/>
      <c r="U3" s="200">
        <f>CT12</f>
        <v>3.0399999999999991</v>
      </c>
      <c r="V3" s="457"/>
      <c r="W3" s="457"/>
      <c r="X3" s="457"/>
      <c r="Y3" s="200">
        <f>CU12</f>
        <v>3.0499999999999989</v>
      </c>
      <c r="Z3" s="457"/>
      <c r="AA3" s="457"/>
      <c r="AB3" s="457"/>
      <c r="AD3" s="200">
        <f>CV12</f>
        <v>3.0599999999999987</v>
      </c>
      <c r="AF3" s="5"/>
      <c r="AH3" s="200">
        <f>CW12</f>
        <v>3.0699999999999985</v>
      </c>
      <c r="AQ3" s="200">
        <f>CX12</f>
        <v>3.0799999999999983</v>
      </c>
      <c r="AT3" s="147"/>
      <c r="AV3" s="200">
        <f>DA12</f>
        <v>3.0899999999999981</v>
      </c>
      <c r="AW3" s="61" t="s">
        <v>62</v>
      </c>
      <c r="AZ3" s="200">
        <f>DB12</f>
        <v>3.0999999999999979</v>
      </c>
      <c r="BA3" s="148"/>
      <c r="BB3" s="148"/>
      <c r="BC3" s="148"/>
      <c r="BD3" s="148"/>
      <c r="BE3" s="200">
        <f>DC12</f>
        <v>3.1099999999999977</v>
      </c>
      <c r="BJ3" s="200">
        <f>DD12</f>
        <v>3.1199999999999974</v>
      </c>
      <c r="BN3" s="200">
        <f>DE12</f>
        <v>3.1299999999999972</v>
      </c>
      <c r="BO3" s="27"/>
      <c r="BP3" s="1"/>
      <c r="BQ3" s="1"/>
      <c r="BR3" s="1"/>
      <c r="BS3" s="200">
        <f>DF12</f>
        <v>3.139999999999997</v>
      </c>
      <c r="BV3" s="147"/>
      <c r="BX3" s="200">
        <f>DG12</f>
        <v>3.1499999999999968</v>
      </c>
      <c r="CA3" s="147"/>
      <c r="CC3" s="200">
        <f>DH12</f>
        <v>3.1599999999999966</v>
      </c>
      <c r="CE3" s="327"/>
      <c r="CF3" s="327"/>
      <c r="CG3" s="327"/>
      <c r="CH3" s="200">
        <f>DI12</f>
        <v>3.1699999999999964</v>
      </c>
      <c r="CM3" s="119" t="s">
        <v>243</v>
      </c>
      <c r="CX3" s="35" t="s">
        <v>832</v>
      </c>
      <c r="DJ3" s="35" t="s">
        <v>833</v>
      </c>
      <c r="DO3" s="35" t="s">
        <v>834</v>
      </c>
    </row>
    <row r="4" spans="1:122" s="61" customFormat="1" ht="15" customHeight="1">
      <c r="A4" s="149" t="s">
        <v>132</v>
      </c>
      <c r="B4" s="15"/>
      <c r="C4" s="15"/>
      <c r="D4" s="15"/>
      <c r="E4" s="14"/>
      <c r="F4" s="150"/>
      <c r="G4" s="16"/>
      <c r="H4" s="15" t="s">
        <v>132</v>
      </c>
      <c r="I4" s="14"/>
      <c r="J4" s="14"/>
      <c r="K4" s="14"/>
      <c r="L4" s="14"/>
      <c r="M4" s="582" t="str">
        <f>PSPL</f>
        <v>PUGET SOUND ENERGY-ELECTRIC</v>
      </c>
      <c r="N4" s="582"/>
      <c r="O4" s="582"/>
      <c r="P4" s="582"/>
      <c r="Q4" s="582"/>
      <c r="R4" s="15" t="str">
        <f>PSPL</f>
        <v>PUGET SOUND ENERGY-ELECTRIC</v>
      </c>
      <c r="S4" s="14"/>
      <c r="T4" s="14"/>
      <c r="U4" s="40"/>
      <c r="V4" s="15" t="str">
        <f>PSPL</f>
        <v>PUGET SOUND ENERGY-ELECTRIC</v>
      </c>
      <c r="W4" s="14"/>
      <c r="X4" s="14"/>
      <c r="Y4" s="14"/>
      <c r="Z4" s="15" t="str">
        <f>PSPL</f>
        <v>PUGET SOUND ENERGY-ELECTRIC</v>
      </c>
      <c r="AA4" s="14"/>
      <c r="AB4" s="14"/>
      <c r="AC4" s="14"/>
      <c r="AD4" s="14"/>
      <c r="AE4" s="15" t="str">
        <f>PSPL</f>
        <v>PUGET SOUND ENERGY-ELECTRIC</v>
      </c>
      <c r="AF4" s="14"/>
      <c r="AG4" s="14"/>
      <c r="AH4" s="14"/>
      <c r="AI4" s="15" t="str">
        <f>PSPL</f>
        <v>PUGET SOUND ENERGY-ELECTRIC</v>
      </c>
      <c r="AJ4" s="14"/>
      <c r="AK4" s="14"/>
      <c r="AL4" s="14"/>
      <c r="AM4" s="14"/>
      <c r="AN4" s="14"/>
      <c r="AO4" s="14"/>
      <c r="AP4" s="14"/>
      <c r="AQ4" s="14"/>
      <c r="AR4" s="15" t="str">
        <f>PSPL</f>
        <v>PUGET SOUND ENERGY-ELECTRIC</v>
      </c>
      <c r="AS4" s="21"/>
      <c r="AT4" s="151"/>
      <c r="AU4" s="14"/>
      <c r="AV4" s="14"/>
      <c r="AW4" s="152" t="str">
        <f>PSPL</f>
        <v>PUGET SOUND ENERGY-ELECTRIC</v>
      </c>
      <c r="AX4" s="152"/>
      <c r="AY4" s="152"/>
      <c r="AZ4" s="152"/>
      <c r="BA4" s="15" t="str">
        <f>PSPL</f>
        <v>PUGET SOUND ENERGY-ELECTRIC</v>
      </c>
      <c r="BB4" s="14"/>
      <c r="BC4" s="14"/>
      <c r="BD4" s="14"/>
      <c r="BE4" s="36"/>
      <c r="BF4" s="15" t="str">
        <f>PSPL</f>
        <v>PUGET SOUND ENERGY-ELECTRIC</v>
      </c>
      <c r="BG4" s="14"/>
      <c r="BH4" s="14"/>
      <c r="BI4" s="14"/>
      <c r="BJ4" s="14"/>
      <c r="BK4" s="14" t="str">
        <f>PSPL</f>
        <v>PUGET SOUND ENERGY-ELECTRIC</v>
      </c>
      <c r="BL4" s="14"/>
      <c r="BM4" s="14"/>
      <c r="BN4" s="14"/>
      <c r="BO4" s="15" t="str">
        <f>PSPL</f>
        <v>PUGET SOUND ENERGY-ELECTRIC</v>
      </c>
      <c r="BP4" s="14"/>
      <c r="BQ4" s="14"/>
      <c r="BR4" s="14"/>
      <c r="BS4" s="14"/>
      <c r="BT4" s="15" t="str">
        <f>PSPL</f>
        <v>PUGET SOUND ENERGY-ELECTRIC</v>
      </c>
      <c r="BU4" s="21"/>
      <c r="BV4" s="151"/>
      <c r="BW4" s="14"/>
      <c r="BX4" s="14"/>
      <c r="BY4" s="15" t="str">
        <f>PSPL</f>
        <v>PUGET SOUND ENERGY-ELECTRIC</v>
      </c>
      <c r="BZ4" s="21"/>
      <c r="CA4" s="151"/>
      <c r="CB4" s="14"/>
      <c r="CC4" s="14"/>
      <c r="CD4" s="15" t="str">
        <f>PSPL</f>
        <v>PUGET SOUND ENERGY-ELECTRIC</v>
      </c>
      <c r="CE4" s="14"/>
      <c r="CF4" s="14"/>
      <c r="CG4" s="14"/>
      <c r="CH4" s="14"/>
      <c r="CI4" s="15" t="str">
        <f>PSPL</f>
        <v>PUGET SOUND ENERGY-ELECTRIC</v>
      </c>
      <c r="CJ4" s="14"/>
      <c r="CK4" s="14"/>
      <c r="CL4" s="14"/>
      <c r="CM4" s="36"/>
      <c r="CN4" s="15" t="str">
        <f>PSPL</f>
        <v>PUGET SOUND ENERGY-ELECTRIC</v>
      </c>
      <c r="CO4" s="21"/>
      <c r="CP4" s="21"/>
      <c r="CQ4" s="14"/>
      <c r="CR4" s="14"/>
      <c r="CS4" s="21"/>
      <c r="CT4" s="21"/>
      <c r="CU4" s="21"/>
      <c r="CV4" s="21"/>
      <c r="CW4" s="21"/>
      <c r="CX4" s="21"/>
      <c r="CY4" s="15" t="str">
        <f>PSPL</f>
        <v>PUGET SOUND ENERGY-ELECTRIC</v>
      </c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3" t="s">
        <v>61</v>
      </c>
      <c r="DL4" s="14"/>
      <c r="DM4" s="14"/>
    </row>
    <row r="5" spans="1:122" s="570" customFormat="1" ht="15" customHeight="1">
      <c r="A5" s="561" t="s">
        <v>245</v>
      </c>
      <c r="B5" s="562"/>
      <c r="C5" s="562"/>
      <c r="D5" s="562"/>
      <c r="E5" s="563"/>
      <c r="F5" s="564"/>
      <c r="G5" s="565"/>
      <c r="H5" s="562" t="s">
        <v>194</v>
      </c>
      <c r="I5" s="565"/>
      <c r="J5" s="565"/>
      <c r="K5" s="565"/>
      <c r="L5" s="565"/>
      <c r="M5" s="583" t="s">
        <v>63</v>
      </c>
      <c r="N5" s="583"/>
      <c r="O5" s="583"/>
      <c r="P5" s="583"/>
      <c r="Q5" s="583"/>
      <c r="R5" s="563" t="s">
        <v>135</v>
      </c>
      <c r="S5" s="563"/>
      <c r="T5" s="563"/>
      <c r="U5" s="566"/>
      <c r="V5" s="563" t="s">
        <v>153</v>
      </c>
      <c r="W5" s="563"/>
      <c r="X5" s="563"/>
      <c r="Y5" s="565"/>
      <c r="Z5" s="563" t="s">
        <v>195</v>
      </c>
      <c r="AA5" s="563"/>
      <c r="AB5" s="563"/>
      <c r="AC5" s="565"/>
      <c r="AD5" s="562"/>
      <c r="AE5" s="562" t="s">
        <v>249</v>
      </c>
      <c r="AF5" s="563"/>
      <c r="AG5" s="563"/>
      <c r="AH5" s="565"/>
      <c r="AI5" s="563" t="s">
        <v>64</v>
      </c>
      <c r="AJ5" s="563"/>
      <c r="AK5" s="563"/>
      <c r="AL5" s="563"/>
      <c r="AM5" s="563"/>
      <c r="AN5" s="563"/>
      <c r="AO5" s="563"/>
      <c r="AP5" s="565"/>
      <c r="AQ5" s="565"/>
      <c r="AR5" s="563" t="s">
        <v>206</v>
      </c>
      <c r="AS5" s="567"/>
      <c r="AT5" s="568"/>
      <c r="AU5" s="563"/>
      <c r="AV5" s="565"/>
      <c r="AW5" s="569" t="s">
        <v>196</v>
      </c>
      <c r="AX5" s="569"/>
      <c r="AY5" s="569"/>
      <c r="AZ5" s="569"/>
      <c r="BA5" s="563" t="s">
        <v>136</v>
      </c>
      <c r="BB5" s="563"/>
      <c r="BC5" s="563"/>
      <c r="BD5" s="563"/>
      <c r="BE5" s="565"/>
      <c r="BF5" s="563" t="s">
        <v>197</v>
      </c>
      <c r="BG5" s="563"/>
      <c r="BH5" s="563"/>
      <c r="BI5" s="563"/>
      <c r="BJ5" s="565"/>
      <c r="BK5" s="562" t="s">
        <v>137</v>
      </c>
      <c r="BL5" s="563"/>
      <c r="BM5" s="563"/>
      <c r="BN5" s="563"/>
      <c r="BO5" s="563" t="s">
        <v>690</v>
      </c>
      <c r="BP5" s="565"/>
      <c r="BQ5" s="565"/>
      <c r="BR5" s="565"/>
      <c r="BS5" s="565"/>
      <c r="BT5" s="563" t="s">
        <v>159</v>
      </c>
      <c r="BU5" s="567"/>
      <c r="BV5" s="568"/>
      <c r="BW5" s="563"/>
      <c r="BX5" s="565"/>
      <c r="BY5" s="563" t="s">
        <v>252</v>
      </c>
      <c r="BZ5" s="567"/>
      <c r="CA5" s="568"/>
      <c r="CB5" s="563"/>
      <c r="CC5" s="565"/>
      <c r="CD5" s="563" t="s">
        <v>715</v>
      </c>
      <c r="CE5" s="565"/>
      <c r="CF5" s="565"/>
      <c r="CG5" s="565"/>
      <c r="CH5" s="565"/>
      <c r="CI5" s="563" t="s">
        <v>65</v>
      </c>
      <c r="CJ5" s="563"/>
      <c r="CK5" s="563"/>
      <c r="CL5" s="563"/>
      <c r="CM5" s="563"/>
      <c r="CN5" s="562" t="s">
        <v>121</v>
      </c>
      <c r="CO5" s="567"/>
      <c r="CP5" s="567"/>
      <c r="CQ5" s="563"/>
      <c r="CR5" s="563"/>
      <c r="CS5" s="567"/>
      <c r="CT5" s="567"/>
      <c r="CU5" s="567"/>
      <c r="CV5" s="567"/>
      <c r="CW5" s="567"/>
      <c r="CX5" s="567"/>
      <c r="CY5" s="562" t="s">
        <v>121</v>
      </c>
      <c r="CZ5" s="567"/>
      <c r="DA5" s="567"/>
      <c r="DB5" s="567"/>
      <c r="DC5" s="567"/>
      <c r="DD5" s="567"/>
      <c r="DE5" s="567"/>
      <c r="DF5" s="567"/>
      <c r="DG5" s="567"/>
      <c r="DH5" s="567"/>
      <c r="DI5" s="567"/>
      <c r="DJ5" s="567"/>
      <c r="DK5" s="562" t="str">
        <f>PSPL</f>
        <v>PUGET SOUND ENERGY-ELECTRIC</v>
      </c>
      <c r="DL5" s="563"/>
      <c r="DM5" s="565"/>
      <c r="DN5" s="563"/>
      <c r="DO5" s="563"/>
    </row>
    <row r="6" spans="1:122" s="61" customFormat="1" ht="15" customHeight="1">
      <c r="A6" s="14" t="s">
        <v>774</v>
      </c>
      <c r="B6" s="15"/>
      <c r="C6" s="15"/>
      <c r="D6" s="15"/>
      <c r="E6" s="14"/>
      <c r="F6" s="17"/>
      <c r="G6" s="17"/>
      <c r="H6" s="14" t="str">
        <f>TESTYEAR</f>
        <v>FOR THE TWELVE MONTHS ENDED DECEMBER 31, 2014</v>
      </c>
      <c r="I6" s="17"/>
      <c r="J6" s="17"/>
      <c r="K6" s="17"/>
      <c r="L6" s="17"/>
      <c r="M6" s="584" t="str">
        <f>TESTYEAR</f>
        <v>FOR THE TWELVE MONTHS ENDED DECEMBER 31, 2014</v>
      </c>
      <c r="N6" s="584"/>
      <c r="O6" s="584"/>
      <c r="P6" s="584"/>
      <c r="Q6" s="584"/>
      <c r="R6" s="14" t="str">
        <f>TESTYEAR</f>
        <v>FOR THE TWELVE MONTHS ENDED DECEMBER 31, 2014</v>
      </c>
      <c r="S6" s="14"/>
      <c r="T6" s="14"/>
      <c r="U6" s="40"/>
      <c r="V6" s="14" t="str">
        <f>TESTYEAR</f>
        <v>FOR THE TWELVE MONTHS ENDED DECEMBER 31, 2014</v>
      </c>
      <c r="W6" s="14"/>
      <c r="X6" s="14"/>
      <c r="Y6" s="17"/>
      <c r="Z6" s="14" t="str">
        <f>TESTYEAR</f>
        <v>FOR THE TWELVE MONTHS ENDED DECEMBER 31, 2014</v>
      </c>
      <c r="AA6" s="14"/>
      <c r="AB6" s="15"/>
      <c r="AC6" s="15"/>
      <c r="AD6" s="15"/>
      <c r="AE6" s="14" t="str">
        <f>TESTYEAR</f>
        <v>FOR THE TWELVE MONTHS ENDED DECEMBER 31, 2014</v>
      </c>
      <c r="AF6" s="15"/>
      <c r="AG6" s="14"/>
      <c r="AH6" s="17"/>
      <c r="AI6" s="14" t="str">
        <f>TESTYEAR</f>
        <v>FOR THE TWELVE MONTHS ENDED DECEMBER 31, 2014</v>
      </c>
      <c r="AJ6" s="14"/>
      <c r="AK6" s="14"/>
      <c r="AL6" s="14"/>
      <c r="AM6" s="14"/>
      <c r="AN6" s="14"/>
      <c r="AO6" s="14"/>
      <c r="AP6" s="17"/>
      <c r="AQ6" s="17"/>
      <c r="AR6" s="14" t="str">
        <f>TESTYEAR</f>
        <v>FOR THE TWELVE MONTHS ENDED DECEMBER 31, 2014</v>
      </c>
      <c r="AS6" s="21"/>
      <c r="AT6" s="151"/>
      <c r="AU6" s="14"/>
      <c r="AV6" s="17"/>
      <c r="AW6" s="153" t="str">
        <f>TESTYEAR</f>
        <v>FOR THE TWELVE MONTHS ENDED DECEMBER 31, 2014</v>
      </c>
      <c r="AX6" s="153"/>
      <c r="AY6" s="153"/>
      <c r="AZ6" s="153"/>
      <c r="BA6" s="14" t="str">
        <f>TESTYEAR</f>
        <v>FOR THE TWELVE MONTHS ENDED DECEMBER 31, 2014</v>
      </c>
      <c r="BB6" s="14"/>
      <c r="BC6" s="14"/>
      <c r="BD6" s="14"/>
      <c r="BE6" s="17"/>
      <c r="BF6" s="14" t="str">
        <f>TESTYEAR</f>
        <v>FOR THE TWELVE MONTHS ENDED DECEMBER 31, 2014</v>
      </c>
      <c r="BG6" s="14"/>
      <c r="BH6" s="14"/>
      <c r="BI6" s="14"/>
      <c r="BJ6" s="17"/>
      <c r="BK6" s="15" t="str">
        <f>TESTYEAR</f>
        <v>FOR THE TWELVE MONTHS ENDED DECEMBER 31, 2014</v>
      </c>
      <c r="BL6" s="14"/>
      <c r="BM6" s="14"/>
      <c r="BN6" s="14"/>
      <c r="BO6" s="14" t="str">
        <f>TESTYEAR</f>
        <v>FOR THE TWELVE MONTHS ENDED DECEMBER 31, 2014</v>
      </c>
      <c r="BP6" s="17"/>
      <c r="BQ6" s="17"/>
      <c r="BR6" s="17"/>
      <c r="BS6" s="17"/>
      <c r="BT6" s="14" t="str">
        <f>TESTYEAR</f>
        <v>FOR THE TWELVE MONTHS ENDED DECEMBER 31, 2014</v>
      </c>
      <c r="BU6" s="21"/>
      <c r="BV6" s="151"/>
      <c r="BW6" s="14"/>
      <c r="BX6" s="17"/>
      <c r="BY6" s="14" t="str">
        <f>TESTYEAR</f>
        <v>FOR THE TWELVE MONTHS ENDED DECEMBER 31, 2014</v>
      </c>
      <c r="BZ6" s="21"/>
      <c r="CA6" s="151"/>
      <c r="CB6" s="14"/>
      <c r="CC6" s="17"/>
      <c r="CD6" s="14" t="str">
        <f>TESTYEAR</f>
        <v>FOR THE TWELVE MONTHS ENDED DECEMBER 31, 2014</v>
      </c>
      <c r="CE6" s="17"/>
      <c r="CF6" s="17"/>
      <c r="CG6" s="17"/>
      <c r="CH6" s="17"/>
      <c r="CI6" s="14" t="str">
        <f>TESTYEAR</f>
        <v>FOR THE TWELVE MONTHS ENDED DECEMBER 31, 2014</v>
      </c>
      <c r="CJ6" s="14"/>
      <c r="CK6" s="14"/>
      <c r="CL6" s="14"/>
      <c r="CM6" s="14"/>
      <c r="CN6" s="14" t="str">
        <f>TESTYEAR</f>
        <v>FOR THE TWELVE MONTHS ENDED DECEMBER 31, 2014</v>
      </c>
      <c r="CO6" s="21"/>
      <c r="CP6" s="21"/>
      <c r="CQ6" s="14"/>
      <c r="CR6" s="14"/>
      <c r="CS6" s="21"/>
      <c r="CT6" s="21"/>
      <c r="CU6" s="21"/>
      <c r="CV6" s="21"/>
      <c r="CW6" s="21"/>
      <c r="CX6" s="21"/>
      <c r="CY6" s="14" t="str">
        <f>TESTYEAR</f>
        <v>FOR THE TWELVE MONTHS ENDED DECEMBER 31, 2014</v>
      </c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15" t="s">
        <v>66</v>
      </c>
      <c r="DL6" s="14"/>
      <c r="DM6" s="17"/>
      <c r="DN6" s="36"/>
      <c r="DO6" s="14"/>
    </row>
    <row r="7" spans="1:122" s="61" customFormat="1" ht="15" customHeight="1">
      <c r="A7" s="15" t="s">
        <v>1</v>
      </c>
      <c r="B7" s="15"/>
      <c r="C7" s="15"/>
      <c r="D7" s="15"/>
      <c r="E7" s="14"/>
      <c r="F7" s="14"/>
      <c r="G7" s="14"/>
      <c r="H7" s="15" t="s">
        <v>1</v>
      </c>
      <c r="I7" s="14"/>
      <c r="J7" s="14"/>
      <c r="K7" s="14"/>
      <c r="L7" s="14"/>
      <c r="M7" s="582" t="str">
        <f>DOCKET</f>
        <v>COMMISSION BASIS REPORT</v>
      </c>
      <c r="N7" s="582"/>
      <c r="O7" s="582"/>
      <c r="P7" s="582"/>
      <c r="Q7" s="582"/>
      <c r="R7" s="14" t="str">
        <f>DOCKET</f>
        <v>COMMISSION BASIS REPORT</v>
      </c>
      <c r="S7" s="15"/>
      <c r="T7" s="15"/>
      <c r="U7" s="40"/>
      <c r="V7" s="15" t="str">
        <f>DOCKET</f>
        <v>COMMISSION BASIS REPORT</v>
      </c>
      <c r="W7" s="14"/>
      <c r="X7" s="14"/>
      <c r="Y7" s="17"/>
      <c r="Z7" s="15" t="str">
        <f>DOCKET</f>
        <v>COMMISSION BASIS REPORT</v>
      </c>
      <c r="AA7" s="14"/>
      <c r="AB7" s="15"/>
      <c r="AC7" s="15"/>
      <c r="AD7" s="15"/>
      <c r="AE7" s="14" t="str">
        <f>DOCKET</f>
        <v>COMMISSION BASIS REPORT</v>
      </c>
      <c r="AF7" s="15"/>
      <c r="AG7" s="14"/>
      <c r="AH7" s="14"/>
      <c r="AI7" s="14" t="str">
        <f>DOCKET</f>
        <v>COMMISSION BASIS REPORT</v>
      </c>
      <c r="AJ7" s="14"/>
      <c r="AK7" s="14"/>
      <c r="AL7" s="14"/>
      <c r="AM7" s="14"/>
      <c r="AN7" s="14"/>
      <c r="AO7" s="14"/>
      <c r="AP7" s="17"/>
      <c r="AQ7" s="17"/>
      <c r="AR7" s="14" t="str">
        <f>DOCKET</f>
        <v>COMMISSION BASIS REPORT</v>
      </c>
      <c r="AS7" s="21"/>
      <c r="AT7" s="151"/>
      <c r="AU7" s="14"/>
      <c r="AV7" s="14"/>
      <c r="AW7" s="153" t="str">
        <f>DOCKET</f>
        <v>COMMISSION BASIS REPORT</v>
      </c>
      <c r="AX7" s="153"/>
      <c r="AY7" s="153"/>
      <c r="AZ7" s="153"/>
      <c r="BA7" s="15" t="str">
        <f>DOCKET</f>
        <v>COMMISSION BASIS REPORT</v>
      </c>
      <c r="BB7" s="14"/>
      <c r="BC7" s="14"/>
      <c r="BD7" s="15"/>
      <c r="BE7" s="17"/>
      <c r="BF7" s="584" t="str">
        <f>DOCKET</f>
        <v>COMMISSION BASIS REPORT</v>
      </c>
      <c r="BG7" s="584"/>
      <c r="BH7" s="584"/>
      <c r="BI7" s="584"/>
      <c r="BJ7" s="584"/>
      <c r="BK7" s="15" t="str">
        <f>DOCKET</f>
        <v>COMMISSION BASIS REPORT</v>
      </c>
      <c r="BL7" s="14"/>
      <c r="BM7" s="14"/>
      <c r="BN7" s="14"/>
      <c r="BO7" s="584" t="str">
        <f>DOCKET</f>
        <v>COMMISSION BASIS REPORT</v>
      </c>
      <c r="BP7" s="584"/>
      <c r="BQ7" s="584"/>
      <c r="BR7" s="584"/>
      <c r="BS7" s="584"/>
      <c r="BT7" s="14" t="str">
        <f>DOCKET</f>
        <v>COMMISSION BASIS REPORT</v>
      </c>
      <c r="BU7" s="21"/>
      <c r="BV7" s="151"/>
      <c r="BW7" s="14"/>
      <c r="BX7" s="14"/>
      <c r="BY7" s="14" t="str">
        <f>DOCKET</f>
        <v>COMMISSION BASIS REPORT</v>
      </c>
      <c r="BZ7" s="21"/>
      <c r="CA7" s="151"/>
      <c r="CB7" s="14"/>
      <c r="CC7" s="14"/>
      <c r="CD7" s="14" t="str">
        <f>DOCKET</f>
        <v>COMMISSION BASIS REPORT</v>
      </c>
      <c r="CE7" s="14"/>
      <c r="CF7" s="14"/>
      <c r="CG7" s="14"/>
      <c r="CH7" s="14"/>
      <c r="CI7" s="15" t="str">
        <f>DOCKET</f>
        <v>COMMISSION BASIS REPORT</v>
      </c>
      <c r="CJ7" s="14"/>
      <c r="CK7" s="14"/>
      <c r="CL7" s="14"/>
      <c r="CM7" s="14"/>
      <c r="CN7" s="14" t="str">
        <f>DOCKET</f>
        <v>COMMISSION BASIS REPORT</v>
      </c>
      <c r="CO7" s="21"/>
      <c r="CP7" s="21"/>
      <c r="CQ7" s="14"/>
      <c r="CR7" s="14"/>
      <c r="CS7" s="21"/>
      <c r="CT7" s="21"/>
      <c r="CU7" s="21"/>
      <c r="CV7" s="21"/>
      <c r="CW7" s="21"/>
      <c r="CX7" s="21"/>
      <c r="CY7" s="14" t="str">
        <f>DOCKET</f>
        <v>COMMISSION BASIS REPORT</v>
      </c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14" t="str">
        <f>TESTYEAR</f>
        <v>FOR THE TWELVE MONTHS ENDED DECEMBER 31, 2014</v>
      </c>
      <c r="DL7" s="14"/>
      <c r="DM7" s="14"/>
      <c r="DN7" s="36"/>
      <c r="DO7" s="14"/>
    </row>
    <row r="8" spans="1:122" s="61" customFormat="1" ht="15" customHeight="1">
      <c r="F8" s="283"/>
      <c r="P8" s="154"/>
      <c r="S8" s="62"/>
      <c r="T8" s="62"/>
      <c r="U8" s="65"/>
      <c r="W8" s="62"/>
      <c r="X8" s="28"/>
      <c r="Y8" s="28"/>
      <c r="AB8" s="62"/>
      <c r="AC8" s="62"/>
      <c r="AD8" s="62"/>
      <c r="AK8" s="440"/>
      <c r="AL8" s="440"/>
      <c r="AM8" s="440"/>
      <c r="AN8" s="440" t="s">
        <v>202</v>
      </c>
      <c r="AO8" s="440"/>
      <c r="AP8" s="440"/>
      <c r="AQ8" s="440" t="s">
        <v>154</v>
      </c>
      <c r="AR8" s="33"/>
      <c r="AT8" s="147"/>
      <c r="AV8" s="155"/>
      <c r="AX8" s="62"/>
      <c r="BA8" s="148"/>
      <c r="BB8" s="146"/>
      <c r="BC8" s="146"/>
      <c r="BD8" s="148"/>
      <c r="BE8" s="148"/>
      <c r="BG8" s="62"/>
      <c r="BH8" s="62"/>
      <c r="BO8" s="28"/>
      <c r="BP8" s="28"/>
      <c r="BQ8" s="28"/>
      <c r="BR8" s="28"/>
      <c r="BS8" s="28"/>
      <c r="BT8" s="33"/>
      <c r="BV8" s="147" t="s">
        <v>62</v>
      </c>
      <c r="BX8" s="155"/>
      <c r="BY8" s="33"/>
      <c r="CA8" s="147"/>
      <c r="CC8" s="155"/>
      <c r="CD8" s="33"/>
      <c r="CE8" s="155"/>
      <c r="CF8" s="155"/>
      <c r="CG8" s="155"/>
      <c r="CH8" s="155"/>
      <c r="CN8" s="41"/>
      <c r="CQ8" s="64"/>
      <c r="CR8" s="64"/>
      <c r="CS8" s="14"/>
      <c r="CT8" s="14"/>
      <c r="CU8" s="15"/>
      <c r="CV8" s="15"/>
      <c r="CW8" s="15"/>
      <c r="CX8" s="15"/>
      <c r="CY8" s="15"/>
      <c r="CZ8" s="15"/>
      <c r="DA8" s="14"/>
      <c r="DB8" s="64"/>
      <c r="DC8" s="64"/>
      <c r="DD8" s="14"/>
      <c r="DE8" s="14"/>
      <c r="DF8" s="14"/>
      <c r="DG8" s="14"/>
      <c r="DH8" s="14"/>
      <c r="DI8" s="14"/>
      <c r="DJ8" s="15"/>
      <c r="DK8" s="14" t="str">
        <f>DOCKET</f>
        <v>COMMISSION BASIS REPORT</v>
      </c>
      <c r="DL8" s="14"/>
      <c r="DM8" s="14"/>
      <c r="DN8" s="36"/>
      <c r="DO8" s="14"/>
    </row>
    <row r="9" spans="1:122" s="61" customFormat="1" ht="15" customHeight="1">
      <c r="A9" s="439" t="s">
        <v>68</v>
      </c>
      <c r="B9" s="62"/>
      <c r="C9" s="62"/>
      <c r="D9" s="284"/>
      <c r="G9" s="440"/>
      <c r="H9" s="439" t="s">
        <v>68</v>
      </c>
      <c r="I9" s="440"/>
      <c r="M9" s="440" t="s">
        <v>68</v>
      </c>
      <c r="N9" s="62"/>
      <c r="O9" s="439"/>
      <c r="P9" s="439"/>
      <c r="Q9" s="439" t="s">
        <v>69</v>
      </c>
      <c r="R9" s="439" t="s">
        <v>68</v>
      </c>
      <c r="U9" s="43"/>
      <c r="V9" s="439" t="s">
        <v>68</v>
      </c>
      <c r="Y9" s="440" t="s">
        <v>62</v>
      </c>
      <c r="Z9" s="440" t="s">
        <v>68</v>
      </c>
      <c r="AB9" s="62"/>
      <c r="AC9" s="62"/>
      <c r="AD9" s="62"/>
      <c r="AE9" s="439" t="s">
        <v>68</v>
      </c>
      <c r="AI9" s="440" t="s">
        <v>68</v>
      </c>
      <c r="AK9" s="440" t="s">
        <v>70</v>
      </c>
      <c r="AL9" s="440" t="s">
        <v>71</v>
      </c>
      <c r="AM9" s="440" t="s">
        <v>72</v>
      </c>
      <c r="AN9" s="440" t="s">
        <v>203</v>
      </c>
      <c r="AO9" s="440" t="s">
        <v>72</v>
      </c>
      <c r="AP9" s="440" t="s">
        <v>70</v>
      </c>
      <c r="AQ9" s="440" t="s">
        <v>158</v>
      </c>
      <c r="AR9" s="33" t="s">
        <v>74</v>
      </c>
      <c r="AT9" s="147"/>
      <c r="AU9" s="439"/>
      <c r="AV9" s="439"/>
      <c r="AW9" s="440" t="s">
        <v>68</v>
      </c>
      <c r="BA9" s="440" t="s">
        <v>68</v>
      </c>
      <c r="BB9" s="148"/>
      <c r="BC9" s="148"/>
      <c r="BD9" s="148"/>
      <c r="BE9" s="148"/>
      <c r="BF9" s="439" t="s">
        <v>68</v>
      </c>
      <c r="BJ9" s="440" t="s">
        <v>62</v>
      </c>
      <c r="BK9" s="439" t="s">
        <v>68</v>
      </c>
      <c r="BL9" s="62"/>
      <c r="BM9" s="62"/>
      <c r="BO9" s="439" t="s">
        <v>68</v>
      </c>
      <c r="BP9" s="156"/>
      <c r="BQ9" s="156"/>
      <c r="BR9" s="156"/>
      <c r="BS9" s="156"/>
      <c r="BT9" s="33" t="s">
        <v>74</v>
      </c>
      <c r="BV9" s="147"/>
      <c r="BW9" s="439"/>
      <c r="BX9" s="439"/>
      <c r="BY9" s="439" t="s">
        <v>68</v>
      </c>
      <c r="CA9" s="439"/>
      <c r="CB9" s="439"/>
      <c r="CC9" s="439"/>
      <c r="CD9" s="440" t="s">
        <v>68</v>
      </c>
      <c r="CE9" s="62"/>
      <c r="CF9" s="202"/>
      <c r="CG9" s="202"/>
      <c r="CH9" s="202"/>
      <c r="CI9" s="440" t="s">
        <v>68</v>
      </c>
      <c r="CN9" s="66"/>
      <c r="CP9" s="22" t="s">
        <v>67</v>
      </c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42"/>
      <c r="DB9" s="22"/>
      <c r="DC9" s="22"/>
      <c r="DD9" s="22"/>
      <c r="DE9" s="22"/>
      <c r="DF9" s="42"/>
      <c r="DG9" s="42"/>
      <c r="DH9" s="42"/>
      <c r="DI9" s="42"/>
      <c r="DJ9" s="22"/>
      <c r="DO9" s="520"/>
    </row>
    <row r="10" spans="1:122" s="61" customFormat="1" ht="15" customHeight="1">
      <c r="A10" s="18" t="s">
        <v>81</v>
      </c>
      <c r="B10" s="38" t="s">
        <v>82</v>
      </c>
      <c r="C10" s="38"/>
      <c r="D10" s="38"/>
      <c r="E10" s="38"/>
      <c r="F10" s="38"/>
      <c r="G10" s="9"/>
      <c r="H10" s="18" t="s">
        <v>81</v>
      </c>
      <c r="I10" s="38" t="s">
        <v>82</v>
      </c>
      <c r="J10" s="38"/>
      <c r="K10" s="9" t="s">
        <v>85</v>
      </c>
      <c r="L10" s="9" t="s">
        <v>86</v>
      </c>
      <c r="M10" s="9" t="s">
        <v>81</v>
      </c>
      <c r="N10" s="38" t="s">
        <v>82</v>
      </c>
      <c r="O10" s="18" t="s">
        <v>80</v>
      </c>
      <c r="P10" s="18" t="s">
        <v>83</v>
      </c>
      <c r="Q10" s="18" t="s">
        <v>84</v>
      </c>
      <c r="R10" s="18" t="s">
        <v>81</v>
      </c>
      <c r="S10" s="67" t="s">
        <v>82</v>
      </c>
      <c r="T10" s="38"/>
      <c r="U10" s="44" t="s">
        <v>85</v>
      </c>
      <c r="V10" s="18" t="s">
        <v>81</v>
      </c>
      <c r="W10" s="67" t="s">
        <v>82</v>
      </c>
      <c r="X10" s="9"/>
      <c r="Y10" s="9" t="s">
        <v>85</v>
      </c>
      <c r="Z10" s="9" t="s">
        <v>81</v>
      </c>
      <c r="AA10" s="67" t="s">
        <v>82</v>
      </c>
      <c r="AB10" s="9"/>
      <c r="AC10" s="9" t="s">
        <v>85</v>
      </c>
      <c r="AD10" s="9" t="s">
        <v>86</v>
      </c>
      <c r="AE10" s="9" t="s">
        <v>81</v>
      </c>
      <c r="AF10" s="160" t="s">
        <v>82</v>
      </c>
      <c r="AG10" s="67"/>
      <c r="AH10" s="162" t="s">
        <v>85</v>
      </c>
      <c r="AI10" s="9" t="s">
        <v>81</v>
      </c>
      <c r="AJ10" s="9" t="s">
        <v>88</v>
      </c>
      <c r="AK10" s="9" t="s">
        <v>73</v>
      </c>
      <c r="AL10" s="9" t="s">
        <v>89</v>
      </c>
      <c r="AM10" s="9" t="s">
        <v>90</v>
      </c>
      <c r="AN10" s="9" t="s">
        <v>198</v>
      </c>
      <c r="AO10" s="9" t="s">
        <v>91</v>
      </c>
      <c r="AP10" s="9" t="s">
        <v>89</v>
      </c>
      <c r="AQ10" s="9" t="s">
        <v>155</v>
      </c>
      <c r="AR10" s="157" t="s">
        <v>81</v>
      </c>
      <c r="AS10" s="67" t="s">
        <v>82</v>
      </c>
      <c r="AT10" s="158" t="s">
        <v>80</v>
      </c>
      <c r="AU10" s="159" t="s">
        <v>83</v>
      </c>
      <c r="AV10" s="18" t="s">
        <v>86</v>
      </c>
      <c r="AW10" s="9" t="s">
        <v>81</v>
      </c>
      <c r="AX10" s="67" t="s">
        <v>82</v>
      </c>
      <c r="AY10" s="38"/>
      <c r="AZ10" s="9" t="s">
        <v>85</v>
      </c>
      <c r="BA10" s="9" t="s">
        <v>81</v>
      </c>
      <c r="BB10" s="160" t="s">
        <v>82</v>
      </c>
      <c r="BC10" s="9" t="s">
        <v>87</v>
      </c>
      <c r="BD10" s="9" t="s">
        <v>83</v>
      </c>
      <c r="BE10" s="161" t="s">
        <v>86</v>
      </c>
      <c r="BF10" s="18" t="s">
        <v>81</v>
      </c>
      <c r="BG10" s="67" t="s">
        <v>82</v>
      </c>
      <c r="BH10" s="9"/>
      <c r="BI10" s="9"/>
      <c r="BJ10" s="9" t="s">
        <v>85</v>
      </c>
      <c r="BK10" s="18" t="s">
        <v>81</v>
      </c>
      <c r="BL10" s="160" t="s">
        <v>82</v>
      </c>
      <c r="BM10" s="9"/>
      <c r="BN10" s="162" t="s">
        <v>85</v>
      </c>
      <c r="BO10" s="18" t="s">
        <v>81</v>
      </c>
      <c r="BP10" s="163"/>
      <c r="BQ10" s="9" t="s">
        <v>80</v>
      </c>
      <c r="BR10" s="9" t="s">
        <v>83</v>
      </c>
      <c r="BS10" s="18" t="s">
        <v>86</v>
      </c>
      <c r="BT10" s="157" t="s">
        <v>81</v>
      </c>
      <c r="BU10" s="67" t="s">
        <v>82</v>
      </c>
      <c r="BV10" s="158" t="s">
        <v>80</v>
      </c>
      <c r="BW10" s="159" t="s">
        <v>83</v>
      </c>
      <c r="BX10" s="18" t="s">
        <v>86</v>
      </c>
      <c r="BY10" s="9" t="s">
        <v>81</v>
      </c>
      <c r="BZ10" s="38" t="s">
        <v>82</v>
      </c>
      <c r="CA10" s="18" t="s">
        <v>80</v>
      </c>
      <c r="CB10" s="18" t="s">
        <v>83</v>
      </c>
      <c r="CC10" s="18" t="s">
        <v>86</v>
      </c>
      <c r="CD10" s="9" t="s">
        <v>81</v>
      </c>
      <c r="CE10" s="38" t="s">
        <v>82</v>
      </c>
      <c r="CF10" s="158" t="s">
        <v>80</v>
      </c>
      <c r="CG10" s="159" t="s">
        <v>83</v>
      </c>
      <c r="CH10" s="18" t="s">
        <v>86</v>
      </c>
      <c r="CI10" s="9" t="s">
        <v>81</v>
      </c>
      <c r="CJ10" s="67" t="s">
        <v>82</v>
      </c>
      <c r="CK10" s="38"/>
      <c r="CL10" s="38"/>
      <c r="CM10" s="162" t="s">
        <v>102</v>
      </c>
      <c r="CN10" s="66"/>
      <c r="CP10" s="164" t="s">
        <v>748</v>
      </c>
      <c r="CQ10" s="440" t="s">
        <v>140</v>
      </c>
      <c r="CR10" s="440" t="s">
        <v>198</v>
      </c>
      <c r="CS10" s="440" t="s">
        <v>75</v>
      </c>
      <c r="CT10" s="440" t="s">
        <v>76</v>
      </c>
      <c r="CU10" s="440" t="s">
        <v>163</v>
      </c>
      <c r="CV10" s="440" t="s">
        <v>193</v>
      </c>
      <c r="CW10" s="440" t="s">
        <v>246</v>
      </c>
      <c r="CX10" s="439" t="s">
        <v>77</v>
      </c>
      <c r="CY10" s="440"/>
      <c r="CZ10" s="440"/>
      <c r="DA10" s="440" t="s">
        <v>207</v>
      </c>
      <c r="DB10" s="440" t="s">
        <v>0</v>
      </c>
      <c r="DC10" s="440" t="s">
        <v>6</v>
      </c>
      <c r="DD10" s="440" t="s">
        <v>79</v>
      </c>
      <c r="DE10" s="440" t="s">
        <v>78</v>
      </c>
      <c r="DF10" s="440" t="s">
        <v>690</v>
      </c>
      <c r="DG10" s="440" t="s">
        <v>161</v>
      </c>
      <c r="DH10" s="440" t="s">
        <v>250</v>
      </c>
      <c r="DI10" s="440" t="s">
        <v>233</v>
      </c>
      <c r="DJ10" s="440" t="s">
        <v>92</v>
      </c>
      <c r="DM10" s="440" t="s">
        <v>80</v>
      </c>
      <c r="DN10" s="440"/>
      <c r="DO10" s="440" t="s">
        <v>83</v>
      </c>
    </row>
    <row r="11" spans="1:122" ht="15" customHeight="1">
      <c r="A11" s="6">
        <v>1</v>
      </c>
      <c r="B11" s="52" t="s">
        <v>123</v>
      </c>
      <c r="C11" s="7"/>
      <c r="D11" s="7"/>
      <c r="F11" s="165"/>
      <c r="H11" s="6">
        <v>1</v>
      </c>
      <c r="I11" s="61" t="s">
        <v>2</v>
      </c>
      <c r="M11" s="11"/>
      <c r="N11" s="166"/>
      <c r="O11" s="166"/>
      <c r="P11" s="166"/>
      <c r="Q11" s="166"/>
      <c r="U11" s="57"/>
      <c r="V11" s="6"/>
      <c r="W11" s="105" t="s">
        <v>62</v>
      </c>
      <c r="X11" s="37" t="s">
        <v>62</v>
      </c>
      <c r="Y11" s="29"/>
      <c r="Z11" s="25"/>
      <c r="AA11" s="25"/>
      <c r="AB11" s="25"/>
      <c r="AC11" s="25"/>
      <c r="AD11" s="25"/>
      <c r="AK11" s="337" t="s">
        <v>789</v>
      </c>
      <c r="AL11" s="337" t="s">
        <v>790</v>
      </c>
      <c r="AM11" s="337" t="str">
        <f>AL11</f>
        <v>August</v>
      </c>
      <c r="AN11" s="337" t="str">
        <f>AM11</f>
        <v>August</v>
      </c>
      <c r="AO11" s="337" t="str">
        <f>AN11</f>
        <v>August</v>
      </c>
      <c r="AP11" s="337" t="str">
        <f>AO11</f>
        <v>August</v>
      </c>
      <c r="AS11" s="34"/>
      <c r="AT11" s="58"/>
      <c r="AW11" s="5"/>
      <c r="AX11" s="5"/>
      <c r="AY11" s="5"/>
      <c r="AZ11" s="5"/>
      <c r="BA11" s="7"/>
      <c r="BB11" s="7"/>
      <c r="BC11" s="7"/>
      <c r="BD11" s="7"/>
      <c r="BE11" s="7"/>
      <c r="BF11" s="6"/>
      <c r="BG11" s="59"/>
      <c r="BH11" s="46"/>
      <c r="BI11" s="25"/>
      <c r="BJ11" s="25"/>
      <c r="BO11" s="6"/>
      <c r="BP11" s="29"/>
      <c r="BQ11" s="29"/>
      <c r="BR11" s="30"/>
      <c r="BS11" s="30"/>
      <c r="BU11" s="34"/>
      <c r="BV11" s="58"/>
      <c r="BY11" s="28"/>
      <c r="BZ11" s="204"/>
      <c r="CA11" s="205"/>
      <c r="CB11" s="205"/>
      <c r="CC11" s="206"/>
      <c r="CF11" s="201"/>
      <c r="CG11" s="201"/>
      <c r="CH11" s="201"/>
      <c r="CM11" s="6"/>
      <c r="CN11" s="45" t="s">
        <v>68</v>
      </c>
      <c r="CO11" s="61"/>
      <c r="CP11" s="164" t="s">
        <v>747</v>
      </c>
      <c r="CQ11" s="440" t="s">
        <v>141</v>
      </c>
      <c r="CR11" s="440" t="s">
        <v>199</v>
      </c>
      <c r="CS11" s="440" t="s">
        <v>93</v>
      </c>
      <c r="CT11" s="122" t="s">
        <v>94</v>
      </c>
      <c r="CU11" s="122" t="s">
        <v>164</v>
      </c>
      <c r="CV11" s="440" t="s">
        <v>722</v>
      </c>
      <c r="CW11" s="440" t="s">
        <v>247</v>
      </c>
      <c r="CX11" s="439" t="s">
        <v>96</v>
      </c>
      <c r="CY11" s="45" t="s">
        <v>68</v>
      </c>
      <c r="CZ11" s="61"/>
      <c r="DA11" s="440" t="s">
        <v>208</v>
      </c>
      <c r="DB11" s="122" t="s">
        <v>138</v>
      </c>
      <c r="DC11" s="440" t="s">
        <v>95</v>
      </c>
      <c r="DD11" s="122" t="s">
        <v>99</v>
      </c>
      <c r="DE11" s="122" t="s">
        <v>98</v>
      </c>
      <c r="DF11" s="61"/>
      <c r="DG11" s="440" t="s">
        <v>162</v>
      </c>
      <c r="DH11" s="440" t="s">
        <v>251</v>
      </c>
      <c r="DI11" s="440" t="s">
        <v>234</v>
      </c>
      <c r="DJ11" s="28" t="s">
        <v>125</v>
      </c>
      <c r="DK11" s="440" t="s">
        <v>68</v>
      </c>
      <c r="DL11" s="61"/>
      <c r="DM11" s="440" t="s">
        <v>100</v>
      </c>
      <c r="DN11" s="440" t="s">
        <v>92</v>
      </c>
      <c r="DO11" s="440" t="s">
        <v>100</v>
      </c>
      <c r="DQ11" s="61"/>
      <c r="DR11" s="61"/>
    </row>
    <row r="12" spans="1:122" ht="15" customHeight="1">
      <c r="A12" s="2">
        <f>+A11+1</f>
        <v>2</v>
      </c>
      <c r="C12" s="167" t="s">
        <v>80</v>
      </c>
      <c r="D12" s="25" t="s">
        <v>109</v>
      </c>
      <c r="E12" s="168" t="s">
        <v>719</v>
      </c>
      <c r="F12" s="6" t="s">
        <v>110</v>
      </c>
      <c r="H12" s="2">
        <f>H11+1</f>
        <v>2</v>
      </c>
      <c r="I12" s="179" t="s">
        <v>244</v>
      </c>
      <c r="K12" s="73">
        <v>5968086.2000000002</v>
      </c>
      <c r="M12" s="6">
        <v>1</v>
      </c>
      <c r="N12" s="169" t="s">
        <v>103</v>
      </c>
      <c r="O12" s="170"/>
      <c r="P12" s="171"/>
      <c r="Q12" s="170"/>
      <c r="R12" s="6">
        <v>1</v>
      </c>
      <c r="S12" s="47" t="s">
        <v>107</v>
      </c>
      <c r="T12" s="47"/>
      <c r="U12" s="31">
        <v>259102633.63677993</v>
      </c>
      <c r="V12" s="6">
        <v>1</v>
      </c>
      <c r="W12" s="105" t="s">
        <v>116</v>
      </c>
      <c r="X12" s="31">
        <f>DO49</f>
        <v>5321737695.2536507</v>
      </c>
      <c r="Y12" s="29" t="s">
        <v>62</v>
      </c>
      <c r="Z12" s="6">
        <v>1</v>
      </c>
      <c r="AA12" s="486" t="s">
        <v>183</v>
      </c>
      <c r="AB12" s="12"/>
      <c r="AC12" s="12"/>
      <c r="AD12" s="12"/>
      <c r="AE12" s="6">
        <v>1</v>
      </c>
      <c r="AF12" s="7" t="s">
        <v>729</v>
      </c>
      <c r="AG12" s="406"/>
      <c r="AH12" s="407"/>
      <c r="AI12" s="6">
        <v>1</v>
      </c>
      <c r="AJ12" s="336" t="s">
        <v>841</v>
      </c>
      <c r="AK12" s="4">
        <v>11257841.459999999</v>
      </c>
      <c r="AL12" s="4">
        <v>2082944015.48</v>
      </c>
      <c r="AM12" s="4">
        <v>70601891.769999996</v>
      </c>
      <c r="AN12" s="4">
        <v>-7026521.5500000101</v>
      </c>
      <c r="AO12" s="4">
        <v>349692.78</v>
      </c>
      <c r="AP12" s="481">
        <f>AL12-AM12-AN12-AO12</f>
        <v>2019018952.48</v>
      </c>
      <c r="AQ12" s="388">
        <f>ROUND(AK12/AP12,6)</f>
        <v>5.5760000000000002E-3</v>
      </c>
      <c r="AR12" s="6">
        <v>1</v>
      </c>
      <c r="AS12" s="104" t="s">
        <v>201</v>
      </c>
      <c r="AT12" s="53">
        <v>7848658.3433660753</v>
      </c>
      <c r="AU12" s="53">
        <v>6931167.5033618016</v>
      </c>
      <c r="AV12" s="53">
        <f>AU12-AT12</f>
        <v>-917490.84000427369</v>
      </c>
      <c r="AW12" s="6">
        <v>1</v>
      </c>
      <c r="AX12" s="173" t="s">
        <v>3</v>
      </c>
      <c r="AY12" s="174"/>
      <c r="AZ12" s="392">
        <v>77094564.430034995</v>
      </c>
      <c r="BA12" s="6">
        <v>1</v>
      </c>
      <c r="BB12" s="7" t="s">
        <v>106</v>
      </c>
      <c r="BC12" s="423">
        <v>133471.06142581871</v>
      </c>
      <c r="BD12" s="423">
        <v>128914.25141431444</v>
      </c>
      <c r="BE12" s="423">
        <f>+BD12-BC12</f>
        <v>-4556.8100115042762</v>
      </c>
      <c r="BF12" s="6">
        <f t="shared" ref="BF12:BF20" si="0">BF11+1</f>
        <v>1</v>
      </c>
      <c r="BG12" s="508" t="s">
        <v>768</v>
      </c>
      <c r="BH12" s="29"/>
      <c r="BI12" s="29"/>
      <c r="BJ12" s="29">
        <v>4509567000</v>
      </c>
      <c r="BK12" s="2" t="s">
        <v>104</v>
      </c>
      <c r="BL12" s="59" t="s">
        <v>105</v>
      </c>
      <c r="BM12" s="59"/>
      <c r="BN12" s="374">
        <v>22265.403216971004</v>
      </c>
      <c r="BO12" s="6">
        <v>1</v>
      </c>
      <c r="BP12" s="175" t="s">
        <v>716</v>
      </c>
      <c r="BQ12" s="31">
        <v>85636443.729999989</v>
      </c>
      <c r="BR12" s="31">
        <v>0</v>
      </c>
      <c r="BS12" s="31">
        <f>BR12-BQ12</f>
        <v>-85636443.729999989</v>
      </c>
      <c r="BT12" s="19">
        <v>1</v>
      </c>
      <c r="BU12" s="7" t="s">
        <v>152</v>
      </c>
      <c r="BV12" s="441">
        <v>5869142.4667504514</v>
      </c>
      <c r="BW12" s="441">
        <v>7015434.3417704739</v>
      </c>
      <c r="BX12" s="53">
        <f>BW12-BV12</f>
        <v>1146291.8750200225</v>
      </c>
      <c r="BY12" s="6">
        <v>1</v>
      </c>
      <c r="BZ12" s="53" t="s">
        <v>253</v>
      </c>
      <c r="CA12" s="394">
        <v>-38476.632333999994</v>
      </c>
      <c r="CB12" s="394">
        <v>40507.789221999999</v>
      </c>
      <c r="CC12" s="394">
        <f>CB12-CA12</f>
        <v>78984.421555999987</v>
      </c>
      <c r="CD12" s="6">
        <v>1</v>
      </c>
      <c r="CE12" s="172" t="s">
        <v>235</v>
      </c>
      <c r="CF12" s="328"/>
      <c r="CG12" s="328"/>
      <c r="CH12" s="328"/>
      <c r="CI12" s="6">
        <v>1</v>
      </c>
      <c r="CJ12" s="7" t="s">
        <v>64</v>
      </c>
      <c r="CM12" s="400">
        <f>AQ16</f>
        <v>6.1529999999999996E-3</v>
      </c>
      <c r="CN12" s="45" t="s">
        <v>81</v>
      </c>
      <c r="CO12" s="61"/>
      <c r="CP12" s="164" t="s">
        <v>780</v>
      </c>
      <c r="CQ12" s="123">
        <v>3.01</v>
      </c>
      <c r="CR12" s="123">
        <f t="shared" ref="CR12:CX12" si="1">CQ12+0.01</f>
        <v>3.0199999999999996</v>
      </c>
      <c r="CS12" s="123">
        <f t="shared" si="1"/>
        <v>3.0299999999999994</v>
      </c>
      <c r="CT12" s="123">
        <f>CS12+0.01</f>
        <v>3.0399999999999991</v>
      </c>
      <c r="CU12" s="123">
        <f t="shared" si="1"/>
        <v>3.0499999999999989</v>
      </c>
      <c r="CV12" s="123">
        <f t="shared" si="1"/>
        <v>3.0599999999999987</v>
      </c>
      <c r="CW12" s="123">
        <f t="shared" si="1"/>
        <v>3.0699999999999985</v>
      </c>
      <c r="CX12" s="123">
        <f t="shared" si="1"/>
        <v>3.0799999999999983</v>
      </c>
      <c r="CY12" s="45" t="s">
        <v>81</v>
      </c>
      <c r="CZ12" s="61"/>
      <c r="DA12" s="123">
        <f>CX12+0.01</f>
        <v>3.0899999999999981</v>
      </c>
      <c r="DB12" s="123">
        <f>DA12+0.01</f>
        <v>3.0999999999999979</v>
      </c>
      <c r="DC12" s="123">
        <f t="shared" ref="DC12:DH12" si="2">DB12+0.01</f>
        <v>3.1099999999999977</v>
      </c>
      <c r="DD12" s="123">
        <f t="shared" si="2"/>
        <v>3.1199999999999974</v>
      </c>
      <c r="DE12" s="123">
        <f t="shared" si="2"/>
        <v>3.1299999999999972</v>
      </c>
      <c r="DF12" s="123">
        <f t="shared" si="2"/>
        <v>3.139999999999997</v>
      </c>
      <c r="DG12" s="123">
        <f t="shared" si="2"/>
        <v>3.1499999999999968</v>
      </c>
      <c r="DH12" s="123">
        <f t="shared" si="2"/>
        <v>3.1599999999999966</v>
      </c>
      <c r="DI12" s="123">
        <f>DH12+0.01</f>
        <v>3.1699999999999964</v>
      </c>
      <c r="DJ12" s="28"/>
      <c r="DK12" s="9" t="s">
        <v>81</v>
      </c>
      <c r="DL12" s="68"/>
      <c r="DM12" s="9" t="s">
        <v>101</v>
      </c>
      <c r="DN12" s="9" t="s">
        <v>125</v>
      </c>
      <c r="DO12" s="9" t="s">
        <v>101</v>
      </c>
      <c r="DQ12" s="61"/>
      <c r="DR12" s="61"/>
    </row>
    <row r="13" spans="1:122" ht="15" customHeight="1">
      <c r="A13" s="2">
        <f>+A12+1</f>
        <v>3</v>
      </c>
      <c r="C13" s="176" t="s">
        <v>718</v>
      </c>
      <c r="D13" s="177" t="s">
        <v>718</v>
      </c>
      <c r="E13" s="178" t="s">
        <v>114</v>
      </c>
      <c r="F13" s="330">
        <v>6.9000000000000006E-2</v>
      </c>
      <c r="H13" s="2">
        <f t="shared" ref="H13:H46" si="3">+H12+1</f>
        <v>3</v>
      </c>
      <c r="I13" s="179" t="s">
        <v>788</v>
      </c>
      <c r="K13" s="355">
        <v>3445055</v>
      </c>
      <c r="M13" s="6">
        <f t="shared" ref="M13:M28" si="4">M12+1</f>
        <v>2</v>
      </c>
      <c r="N13" s="180" t="s">
        <v>111</v>
      </c>
      <c r="O13" s="371">
        <v>263493429.64999899</v>
      </c>
      <c r="P13" s="371">
        <v>263407534.64999899</v>
      </c>
      <c r="Q13" s="371">
        <f t="shared" ref="Q13:Q14" si="5">P13-O13</f>
        <v>-85895</v>
      </c>
      <c r="R13" s="6">
        <f>R12+1</f>
        <v>2</v>
      </c>
      <c r="S13" s="7"/>
      <c r="T13" s="7"/>
      <c r="U13" s="344"/>
      <c r="V13" s="6">
        <f>V12+1</f>
        <v>2</v>
      </c>
      <c r="W13" s="105"/>
      <c r="X13" s="50" t="s">
        <v>62</v>
      </c>
      <c r="Y13" s="13" t="s">
        <v>62</v>
      </c>
      <c r="Z13" s="6">
        <f>+Z12+1</f>
        <v>2</v>
      </c>
      <c r="AA13" s="487" t="s">
        <v>754</v>
      </c>
      <c r="AB13" s="12"/>
      <c r="AC13" s="4"/>
      <c r="AD13" s="496">
        <v>98579690.430000007</v>
      </c>
      <c r="AE13" s="6">
        <v>2</v>
      </c>
      <c r="AF13" s="7"/>
      <c r="AG13" s="406"/>
      <c r="AH13" s="407"/>
      <c r="AI13" s="6">
        <f>AI12+1</f>
        <v>2</v>
      </c>
      <c r="AJ13" s="336" t="s">
        <v>842</v>
      </c>
      <c r="AK13" s="4">
        <v>13005727.77</v>
      </c>
      <c r="AL13" s="4">
        <v>2211512334.4000001</v>
      </c>
      <c r="AM13" s="4">
        <v>34744211.68</v>
      </c>
      <c r="AN13" s="4">
        <v>46531009.390000001</v>
      </c>
      <c r="AO13" s="4">
        <v>360578.96</v>
      </c>
      <c r="AP13" s="481">
        <f>AL13-AM13-AN13-AO13</f>
        <v>2129876534.3700001</v>
      </c>
      <c r="AQ13" s="388">
        <f t="shared" ref="AQ13:AQ14" si="6">ROUND(AK13/AP13,6)</f>
        <v>6.1060000000000003E-3</v>
      </c>
      <c r="AR13" s="6">
        <f t="shared" ref="AR13:AR20" si="7">AR12+1</f>
        <v>2</v>
      </c>
      <c r="AS13" s="181"/>
      <c r="AT13" s="442"/>
      <c r="AU13" s="442"/>
      <c r="AV13" s="442"/>
      <c r="AW13" s="6">
        <v>2</v>
      </c>
      <c r="AX13" s="69" t="s">
        <v>112</v>
      </c>
      <c r="AY13" s="69"/>
      <c r="AZ13" s="525">
        <v>77094564.430034995</v>
      </c>
      <c r="BA13" s="6">
        <f t="shared" ref="BA13:BA20" si="8">BA12+1</f>
        <v>2</v>
      </c>
      <c r="BB13" s="7"/>
      <c r="BC13" s="424"/>
      <c r="BD13" s="424"/>
      <c r="BE13" s="37"/>
      <c r="BF13" s="6">
        <f>BF12+1</f>
        <v>2</v>
      </c>
      <c r="BG13" s="509" t="s">
        <v>769</v>
      </c>
      <c r="BJ13" s="5">
        <v>0.05</v>
      </c>
      <c r="BK13" s="2">
        <f>1+BK12</f>
        <v>2</v>
      </c>
      <c r="BL13" s="10"/>
      <c r="BM13" s="10"/>
      <c r="BN13" s="4"/>
      <c r="BO13" s="6">
        <f>BO12+1</f>
        <v>2</v>
      </c>
      <c r="BP13" s="7"/>
      <c r="BQ13" s="398"/>
      <c r="BR13" s="30"/>
      <c r="BS13" s="30"/>
      <c r="BT13" s="19">
        <f>BT12+1</f>
        <v>2</v>
      </c>
      <c r="BU13" s="7"/>
      <c r="BV13" s="444"/>
      <c r="BW13" s="444"/>
      <c r="BX13" s="444"/>
      <c r="BY13" s="6">
        <f t="shared" ref="BY13:BY19" si="9">BY12+1</f>
        <v>2</v>
      </c>
      <c r="BZ13" s="53" t="s">
        <v>254</v>
      </c>
      <c r="CA13" s="394">
        <v>343315.88640199997</v>
      </c>
      <c r="CB13" s="394">
        <v>284611.70340233331</v>
      </c>
      <c r="CC13" s="443">
        <f>CB13-CA13</f>
        <v>-58704.182999666664</v>
      </c>
      <c r="CD13" s="6">
        <f t="shared" ref="CD13:CD25" si="10">CD12+1</f>
        <v>2</v>
      </c>
      <c r="CE13" s="172" t="s">
        <v>236</v>
      </c>
      <c r="CF13" s="203"/>
      <c r="CG13" s="203"/>
      <c r="CH13" s="203"/>
      <c r="CI13" s="6">
        <v>2</v>
      </c>
      <c r="CJ13" s="7" t="s">
        <v>117</v>
      </c>
      <c r="CM13" s="400">
        <v>2E-3</v>
      </c>
      <c r="CN13" s="48" t="s">
        <v>108</v>
      </c>
      <c r="CO13" s="11"/>
      <c r="CP13" s="166"/>
      <c r="CQ13" s="11"/>
      <c r="CR13" s="11"/>
      <c r="CS13" s="11"/>
      <c r="CT13" s="11"/>
      <c r="CU13" s="11"/>
      <c r="CV13" s="11"/>
      <c r="CW13" s="11"/>
      <c r="CX13" s="11"/>
      <c r="CY13" s="48" t="s">
        <v>108</v>
      </c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Q13" s="61"/>
      <c r="DR13" s="61"/>
    </row>
    <row r="14" spans="1:122" ht="15" customHeight="1">
      <c r="A14" s="2">
        <f t="shared" ref="A14:A50" si="11">+A13+1</f>
        <v>4</v>
      </c>
      <c r="B14" s="182">
        <v>41640</v>
      </c>
      <c r="C14" s="83">
        <v>2241985379</v>
      </c>
      <c r="D14" s="340">
        <v>2297964198.2267103</v>
      </c>
      <c r="E14" s="341">
        <f>D14-C14</f>
        <v>55978819.22671032</v>
      </c>
      <c r="F14" s="341">
        <f>ROUND(+E14*(1-$F$13),0)</f>
        <v>52116281</v>
      </c>
      <c r="H14" s="2">
        <f t="shared" si="3"/>
        <v>4</v>
      </c>
      <c r="I14" s="179" t="s">
        <v>693</v>
      </c>
      <c r="K14" s="355">
        <v>56675437.299999997</v>
      </c>
      <c r="M14" s="6">
        <f t="shared" si="4"/>
        <v>3</v>
      </c>
      <c r="N14" s="180" t="s">
        <v>25</v>
      </c>
      <c r="O14" s="371">
        <v>469874110.57999998</v>
      </c>
      <c r="P14" s="371">
        <v>476134362.54325712</v>
      </c>
      <c r="Q14" s="183">
        <f t="shared" si="5"/>
        <v>6260251.963257134</v>
      </c>
      <c r="R14" s="6">
        <f t="shared" ref="R14:R19" si="12">R13+1</f>
        <v>3</v>
      </c>
      <c r="S14" s="26" t="s">
        <v>793</v>
      </c>
      <c r="T14" s="8" t="s">
        <v>62</v>
      </c>
      <c r="U14" s="384">
        <v>90685921.77287297</v>
      </c>
      <c r="V14" s="6">
        <f t="shared" ref="V14:V24" si="13">V13+1</f>
        <v>3</v>
      </c>
      <c r="W14" s="105" t="s">
        <v>11</v>
      </c>
      <c r="X14" s="482">
        <f>'1.02 COC'!F27</f>
        <v>3.1899999999999998E-2</v>
      </c>
      <c r="Y14" s="13" t="s">
        <v>62</v>
      </c>
      <c r="Z14" s="6">
        <f>+Z13+1</f>
        <v>3</v>
      </c>
      <c r="AA14" s="484" t="s">
        <v>755</v>
      </c>
      <c r="AB14" s="12"/>
      <c r="AC14" s="4"/>
      <c r="AD14" s="496">
        <v>47123009.517758839</v>
      </c>
      <c r="AE14" s="6">
        <v>3</v>
      </c>
      <c r="AF14" s="7"/>
      <c r="AG14" s="406"/>
      <c r="AH14" s="407"/>
      <c r="AI14" s="6">
        <f t="shared" ref="AI14:AI28" si="14">AI13+1</f>
        <v>3</v>
      </c>
      <c r="AJ14" s="336" t="s">
        <v>843</v>
      </c>
      <c r="AK14" s="4">
        <v>14147611.050000001</v>
      </c>
      <c r="AL14" s="4">
        <v>2136090988.01</v>
      </c>
      <c r="AM14" s="4">
        <v>39991495.710000001</v>
      </c>
      <c r="AN14" s="4">
        <v>7882218.3900000006</v>
      </c>
      <c r="AO14" s="4">
        <v>343586.37</v>
      </c>
      <c r="AP14" s="481">
        <f>AL14-AM14-AN14-AO14</f>
        <v>2087873687.54</v>
      </c>
      <c r="AQ14" s="388">
        <f t="shared" si="6"/>
        <v>6.7759999999999999E-3</v>
      </c>
      <c r="AR14" s="6">
        <f t="shared" si="7"/>
        <v>3</v>
      </c>
      <c r="AS14" s="5" t="s">
        <v>831</v>
      </c>
      <c r="AT14" s="515">
        <v>590834.15895728057</v>
      </c>
      <c r="AU14" s="515">
        <v>521766.94962167222</v>
      </c>
      <c r="AV14" s="53">
        <f>AU14-AT14</f>
        <v>-69067.20933560835</v>
      </c>
      <c r="AW14" s="6">
        <v>3</v>
      </c>
      <c r="AX14" s="185" t="s">
        <v>4</v>
      </c>
      <c r="AY14" s="185"/>
      <c r="AZ14" s="393">
        <f>AZ12-AZ13</f>
        <v>0</v>
      </c>
      <c r="BA14" s="6">
        <f t="shared" si="8"/>
        <v>3</v>
      </c>
      <c r="BB14" s="7" t="s">
        <v>13</v>
      </c>
      <c r="BC14" s="425">
        <f>SUM(BC12:BC13)</f>
        <v>133471.06142581871</v>
      </c>
      <c r="BD14" s="425">
        <f>SUM(BD12:BD13)</f>
        <v>128914.25141431444</v>
      </c>
      <c r="BE14" s="426">
        <f>SUM(BE12:BE13)</f>
        <v>-4556.8100115042762</v>
      </c>
      <c r="BF14" s="6">
        <f t="shared" si="0"/>
        <v>3</v>
      </c>
      <c r="BG14" s="509" t="s">
        <v>770</v>
      </c>
      <c r="BJ14" s="5">
        <v>1.4999999999999999E-4</v>
      </c>
      <c r="BK14" s="2">
        <f>1+BK13</f>
        <v>3</v>
      </c>
      <c r="BN14" s="397"/>
      <c r="BO14" s="6">
        <f t="shared" ref="BO14:BO20" si="15">BO13+1</f>
        <v>3</v>
      </c>
      <c r="BP14" s="26" t="s">
        <v>13</v>
      </c>
      <c r="BQ14" s="399">
        <f>SUM(BQ12:BQ13)</f>
        <v>85636443.729999989</v>
      </c>
      <c r="BR14" s="399">
        <f>SUM(BR12:BR13)</f>
        <v>0</v>
      </c>
      <c r="BS14" s="399">
        <f>SUM(BS12:BS13)</f>
        <v>-85636443.729999989</v>
      </c>
      <c r="BT14" s="19">
        <f t="shared" ref="BT14:BT19" si="16">BT13+1</f>
        <v>3</v>
      </c>
      <c r="BU14" s="7" t="s">
        <v>160</v>
      </c>
      <c r="BV14" s="4">
        <f>SUM(BV12:BV12)</f>
        <v>5869142.4667504514</v>
      </c>
      <c r="BW14" s="4">
        <f>SUM(BW12:BW12)</f>
        <v>7015434.3417704739</v>
      </c>
      <c r="BX14" s="4">
        <f>SUM(BX12:BX12)</f>
        <v>1146291.8750200225</v>
      </c>
      <c r="BY14" s="6">
        <f t="shared" si="9"/>
        <v>3</v>
      </c>
      <c r="BZ14" s="53" t="s">
        <v>255</v>
      </c>
      <c r="CA14" s="428">
        <f>SUM(CA12:CA13)</f>
        <v>304839.25406800001</v>
      </c>
      <c r="CB14" s="428">
        <f>SUM(CB12:CB13)</f>
        <v>325119.4926243333</v>
      </c>
      <c r="CC14" s="428">
        <f>SUM(CC12:CC13)</f>
        <v>20280.238556333323</v>
      </c>
      <c r="CD14" s="6">
        <f t="shared" si="10"/>
        <v>3</v>
      </c>
      <c r="CE14" s="184" t="s">
        <v>237</v>
      </c>
      <c r="CF14" s="394">
        <v>4532649</v>
      </c>
      <c r="CG14" s="394">
        <v>0</v>
      </c>
      <c r="CH14" s="394">
        <f>CG14-CF14</f>
        <v>-4532649</v>
      </c>
      <c r="CI14" s="6">
        <v>3</v>
      </c>
      <c r="CJ14" s="7" t="str">
        <f>"STATE UTILITY TAX ( ( 1 - LINE 1 ) * "&amp;UTG*100&amp;"% )"</f>
        <v>STATE UTILITY TAX ( ( 1 - LINE 1 ) * 3.8734% )</v>
      </c>
      <c r="CL14" s="401">
        <v>3.8733999999999998E-2</v>
      </c>
      <c r="CM14" s="402">
        <f>ROUND(UTG-(UTG*BD),6)</f>
        <v>3.8496000000000002E-2</v>
      </c>
      <c r="CN14" s="6">
        <v>1</v>
      </c>
      <c r="CO14" s="7" t="s">
        <v>113</v>
      </c>
      <c r="CP14" s="29"/>
      <c r="CQ14" s="58"/>
      <c r="CR14" s="58"/>
      <c r="CS14" s="58"/>
      <c r="CT14" s="58"/>
      <c r="CU14" s="58"/>
      <c r="CV14" s="58"/>
      <c r="CW14" s="58"/>
      <c r="CX14" s="69"/>
      <c r="CY14" s="49">
        <v>1</v>
      </c>
      <c r="CZ14" s="7" t="s">
        <v>113</v>
      </c>
      <c r="DA14" s="6"/>
      <c r="DB14" s="58"/>
      <c r="DC14" s="58"/>
      <c r="DE14" s="58"/>
      <c r="DF14" s="7"/>
      <c r="DG14" s="6"/>
      <c r="DH14" s="6"/>
      <c r="DI14" s="6"/>
      <c r="DK14" s="6">
        <v>1</v>
      </c>
      <c r="DL14" s="34" t="s">
        <v>35</v>
      </c>
      <c r="DQ14" s="61"/>
      <c r="DR14" s="61"/>
    </row>
    <row r="15" spans="1:122" ht="15" customHeight="1" thickBot="1">
      <c r="A15" s="2">
        <f t="shared" si="11"/>
        <v>5</v>
      </c>
      <c r="B15" s="182">
        <v>41671</v>
      </c>
      <c r="C15" s="83">
        <v>2098568767</v>
      </c>
      <c r="D15" s="340">
        <v>2069981537.7315576</v>
      </c>
      <c r="E15" s="341">
        <f t="shared" ref="E15:E25" si="17">D15-C15</f>
        <v>-28587229.268442392</v>
      </c>
      <c r="F15" s="341">
        <f t="shared" ref="F15:F25" si="18">ROUND(+E15*(1-$F$13),0)</f>
        <v>-26614710</v>
      </c>
      <c r="H15" s="2">
        <f t="shared" si="3"/>
        <v>5</v>
      </c>
      <c r="I15" s="179" t="s">
        <v>803</v>
      </c>
      <c r="K15" s="355">
        <v>-9452004.3516939953</v>
      </c>
      <c r="M15" s="6">
        <f t="shared" si="4"/>
        <v>4</v>
      </c>
      <c r="N15" s="180" t="s">
        <v>118</v>
      </c>
      <c r="O15" s="183">
        <v>108412772.989999</v>
      </c>
      <c r="P15" s="183">
        <v>108412772.989999</v>
      </c>
      <c r="Q15" s="183">
        <f>P15-O15</f>
        <v>0</v>
      </c>
      <c r="R15" s="6">
        <f t="shared" si="12"/>
        <v>4</v>
      </c>
      <c r="S15" s="7" t="s">
        <v>794</v>
      </c>
      <c r="T15" s="82" t="s">
        <v>62</v>
      </c>
      <c r="U15" s="383">
        <f>U14</f>
        <v>90685921.77287297</v>
      </c>
      <c r="V15" s="6">
        <f t="shared" si="13"/>
        <v>4</v>
      </c>
      <c r="W15" s="105" t="s">
        <v>164</v>
      </c>
      <c r="X15" s="456"/>
      <c r="Y15" s="378">
        <f>+X12*X14</f>
        <v>169763432.47859144</v>
      </c>
      <c r="Z15" s="6">
        <f t="shared" ref="Z15:Z34" si="19">+Z14+1</f>
        <v>4</v>
      </c>
      <c r="AA15" s="487" t="s">
        <v>756</v>
      </c>
      <c r="AB15" s="12"/>
      <c r="AD15" s="496">
        <v>78436101.019999996</v>
      </c>
      <c r="AE15" s="6">
        <v>4</v>
      </c>
      <c r="AF15" s="7" t="s">
        <v>730</v>
      </c>
      <c r="AG15" s="408">
        <v>1040000</v>
      </c>
      <c r="AH15" s="409"/>
      <c r="AI15" s="6">
        <f t="shared" si="14"/>
        <v>4</v>
      </c>
      <c r="AK15" s="12"/>
      <c r="AL15" s="12"/>
      <c r="AM15" s="12"/>
      <c r="AN15" s="12"/>
      <c r="AO15" s="12"/>
      <c r="AP15" s="4"/>
      <c r="AQ15" s="4"/>
      <c r="AR15" s="6">
        <f t="shared" si="7"/>
        <v>4</v>
      </c>
      <c r="AS15" s="5" t="s">
        <v>201</v>
      </c>
      <c r="AT15" s="445">
        <f>SUM(AT12:AT14)</f>
        <v>8439492.5023233555</v>
      </c>
      <c r="AU15" s="445">
        <f>SUM(AU12:AU14)</f>
        <v>7452934.4529834734</v>
      </c>
      <c r="AV15" s="446">
        <f>SUM(AV12:AV14)</f>
        <v>-986558.0493398821</v>
      </c>
      <c r="AW15" s="6">
        <v>4</v>
      </c>
      <c r="AX15" s="5"/>
      <c r="AY15" s="5"/>
      <c r="AZ15" s="12"/>
      <c r="BA15" s="6">
        <f t="shared" si="8"/>
        <v>4</v>
      </c>
      <c r="BB15" s="7"/>
      <c r="BC15" s="32"/>
      <c r="BD15" s="32"/>
      <c r="BE15" s="32"/>
      <c r="BF15" s="6">
        <f t="shared" si="0"/>
        <v>4</v>
      </c>
      <c r="BG15" s="509" t="s">
        <v>771</v>
      </c>
      <c r="BJ15" s="519">
        <f>+BJ12*(1-BJ13)*BJ14</f>
        <v>642613.29749999999</v>
      </c>
      <c r="BK15" s="2">
        <f>1+BK14</f>
        <v>4</v>
      </c>
      <c r="BL15" s="5" t="s">
        <v>119</v>
      </c>
      <c r="BN15" s="387">
        <f>-BN12</f>
        <v>-22265.403216971004</v>
      </c>
      <c r="BO15" s="6">
        <f t="shared" si="15"/>
        <v>4</v>
      </c>
      <c r="BP15" s="7"/>
      <c r="BQ15" s="32"/>
      <c r="BR15" s="32"/>
      <c r="BS15" s="32"/>
      <c r="BT15" s="19">
        <f>BT14+1</f>
        <v>4</v>
      </c>
      <c r="BV15" s="442"/>
      <c r="BW15" s="442"/>
      <c r="BX15" s="442"/>
      <c r="BY15" s="6">
        <f t="shared" si="9"/>
        <v>4</v>
      </c>
      <c r="BZ15" s="447"/>
      <c r="CA15" s="429"/>
      <c r="CB15" s="429"/>
      <c r="CC15" s="12"/>
      <c r="CD15" s="6">
        <f t="shared" si="10"/>
        <v>4</v>
      </c>
      <c r="CE15" s="184" t="s">
        <v>238</v>
      </c>
      <c r="CF15" s="203">
        <v>-1248817</v>
      </c>
      <c r="CG15" s="203">
        <v>0</v>
      </c>
      <c r="CH15" s="203">
        <f t="shared" ref="CH15:CH16" si="20">CG15-CF15</f>
        <v>1248817</v>
      </c>
      <c r="CI15" s="6">
        <v>4</v>
      </c>
      <c r="CJ15" s="7"/>
      <c r="CM15" s="403"/>
      <c r="CN15" s="6">
        <f t="shared" ref="CN15:CN29" si="21">CN14+1</f>
        <v>2</v>
      </c>
      <c r="CO15" s="7" t="s">
        <v>36</v>
      </c>
      <c r="CP15" s="31">
        <f>'2.01 IS'!B10</f>
        <v>1964602690.79</v>
      </c>
      <c r="CQ15" s="31">
        <f>+G37-CQ16</f>
        <v>16475236</v>
      </c>
      <c r="CR15" s="31">
        <f>K12+K14+K15</f>
        <v>53191519.148306005</v>
      </c>
      <c r="CS15" s="31">
        <v>0</v>
      </c>
      <c r="CT15" s="31">
        <v>0</v>
      </c>
      <c r="CU15" s="31">
        <v>0</v>
      </c>
      <c r="CV15" s="31">
        <f>-SUM(AD13,AD14,AD15,AD16,AD17,AD18,AD20,AD22,AD24)</f>
        <v>-29360838.150651366</v>
      </c>
      <c r="CW15" s="31"/>
      <c r="CX15" s="31">
        <v>0</v>
      </c>
      <c r="CY15" s="6">
        <f t="shared" ref="CY15:CY29" si="22">CY14+1</f>
        <v>2</v>
      </c>
      <c r="CZ15" s="7" t="s">
        <v>36</v>
      </c>
      <c r="DA15" s="31"/>
      <c r="DB15" s="31">
        <v>0</v>
      </c>
      <c r="DC15" s="31">
        <v>0</v>
      </c>
      <c r="DD15" s="31">
        <v>0</v>
      </c>
      <c r="DE15" s="31">
        <v>0</v>
      </c>
      <c r="DF15" s="31">
        <v>0</v>
      </c>
      <c r="DG15" s="31">
        <v>0</v>
      </c>
      <c r="DH15" s="31"/>
      <c r="DI15" s="31"/>
      <c r="DJ15" s="31">
        <f>SUM(CQ15:DI15)-CY15</f>
        <v>40305916.997654647</v>
      </c>
      <c r="DK15" s="6">
        <f t="shared" ref="DK15:DK29" si="23">+DK14+1</f>
        <v>2</v>
      </c>
      <c r="DL15" s="7" t="s">
        <v>36</v>
      </c>
      <c r="DM15" s="4">
        <f>+CP15</f>
        <v>1964602690.79</v>
      </c>
      <c r="DN15" s="4">
        <f>+DJ15</f>
        <v>40305916.997654647</v>
      </c>
      <c r="DO15" s="31">
        <f>SUM(DM15:DN15)</f>
        <v>2004908607.7876546</v>
      </c>
      <c r="DQ15" s="61"/>
      <c r="DR15" s="61"/>
    </row>
    <row r="16" spans="1:122" ht="15" customHeight="1" thickTop="1">
      <c r="A16" s="2">
        <f>+A15+1</f>
        <v>6</v>
      </c>
      <c r="B16" s="182">
        <v>41699</v>
      </c>
      <c r="C16" s="83">
        <v>1998765723</v>
      </c>
      <c r="D16" s="340">
        <v>2036665417.5047648</v>
      </c>
      <c r="E16" s="341">
        <f t="shared" si="17"/>
        <v>37899694.504764795</v>
      </c>
      <c r="F16" s="341">
        <f t="shared" si="18"/>
        <v>35284616</v>
      </c>
      <c r="H16" s="2">
        <f t="shared" si="3"/>
        <v>6</v>
      </c>
      <c r="I16" s="179" t="s">
        <v>62</v>
      </c>
      <c r="K16" s="356"/>
      <c r="M16" s="6">
        <f t="shared" si="4"/>
        <v>5</v>
      </c>
      <c r="N16" s="180" t="s">
        <v>38</v>
      </c>
      <c r="O16" s="183">
        <v>-107219294.19</v>
      </c>
      <c r="P16" s="183">
        <v>-107219294.19</v>
      </c>
      <c r="Q16" s="183">
        <f>P16-O16</f>
        <v>0</v>
      </c>
      <c r="R16" s="6">
        <f>R15+1</f>
        <v>5</v>
      </c>
      <c r="S16" s="7"/>
      <c r="U16" s="383" t="s">
        <v>62</v>
      </c>
      <c r="V16" s="6">
        <f t="shared" si="13"/>
        <v>5</v>
      </c>
      <c r="Y16" s="357"/>
      <c r="Z16" s="6">
        <f t="shared" si="19"/>
        <v>5</v>
      </c>
      <c r="AA16" s="487" t="s">
        <v>757</v>
      </c>
      <c r="AB16" s="12"/>
      <c r="AD16" s="496">
        <v>16071716.119999999</v>
      </c>
      <c r="AE16" s="6">
        <v>5</v>
      </c>
      <c r="AF16" s="7"/>
      <c r="AG16" s="406"/>
      <c r="AH16" s="407"/>
      <c r="AI16" s="6">
        <f>AI15+1</f>
        <v>5</v>
      </c>
      <c r="AJ16" s="5" t="s">
        <v>701</v>
      </c>
      <c r="AK16" s="12"/>
      <c r="AL16" s="12"/>
      <c r="AM16" s="12"/>
      <c r="AN16" s="12"/>
      <c r="AO16" s="12"/>
      <c r="AP16" s="12"/>
      <c r="AQ16" s="388">
        <f>ROUND(SUM(AQ12:AQ14)/3,6)</f>
        <v>6.1529999999999996E-3</v>
      </c>
      <c r="AR16" s="6">
        <f t="shared" si="7"/>
        <v>5</v>
      </c>
      <c r="AW16" s="6">
        <v>5</v>
      </c>
      <c r="AX16" s="186" t="s">
        <v>9</v>
      </c>
      <c r="AY16" s="187"/>
      <c r="AZ16" s="392">
        <v>4246636.7303399984</v>
      </c>
      <c r="BA16" s="6">
        <f t="shared" si="8"/>
        <v>5</v>
      </c>
      <c r="BB16" s="7" t="s">
        <v>5</v>
      </c>
      <c r="BC16" s="32"/>
      <c r="BD16" s="32"/>
      <c r="BE16" s="427">
        <f>-BE14</f>
        <v>4556.8100115042762</v>
      </c>
      <c r="BF16" s="6">
        <f>BF15+1</f>
        <v>5</v>
      </c>
      <c r="BG16" s="509"/>
      <c r="BK16" s="2"/>
      <c r="BO16" s="6">
        <f>BO15+1</f>
        <v>5</v>
      </c>
      <c r="BP16" s="7" t="s">
        <v>5</v>
      </c>
      <c r="BQ16" s="32"/>
      <c r="BR16" s="32"/>
      <c r="BS16" s="165">
        <f>-BS14</f>
        <v>85636443.729999989</v>
      </c>
      <c r="BT16" s="19">
        <f>BT15+1</f>
        <v>5</v>
      </c>
      <c r="BU16" s="26" t="s">
        <v>17</v>
      </c>
      <c r="BV16" s="448"/>
      <c r="BW16" s="102"/>
      <c r="BX16" s="449">
        <f>-BX14</f>
        <v>-1146291.8750200225</v>
      </c>
      <c r="BY16" s="6">
        <f t="shared" si="9"/>
        <v>5</v>
      </c>
      <c r="BZ16" s="53" t="s">
        <v>256</v>
      </c>
      <c r="CA16" s="429"/>
      <c r="CB16" s="429"/>
      <c r="CC16" s="394">
        <f>CC14</f>
        <v>20280.238556333323</v>
      </c>
      <c r="CD16" s="6">
        <f t="shared" si="10"/>
        <v>5</v>
      </c>
      <c r="CE16" s="329" t="s">
        <v>239</v>
      </c>
      <c r="CF16" s="430">
        <v>-1124675.5</v>
      </c>
      <c r="CG16" s="430">
        <v>0</v>
      </c>
      <c r="CH16" s="430">
        <f t="shared" si="20"/>
        <v>1124675.5</v>
      </c>
      <c r="CI16" s="6">
        <v>5</v>
      </c>
      <c r="CJ16" s="7" t="s">
        <v>20</v>
      </c>
      <c r="CM16" s="400">
        <f>ROUND(SUM(CM12:CM14),6)</f>
        <v>4.6649000000000003E-2</v>
      </c>
      <c r="CN16" s="6">
        <f>CN15+1</f>
        <v>3</v>
      </c>
      <c r="CO16" s="7" t="s">
        <v>37</v>
      </c>
      <c r="CP16" s="30">
        <f>'2.01 IS'!B11</f>
        <v>339509.38</v>
      </c>
      <c r="CQ16" s="30">
        <f>F36</f>
        <v>3642</v>
      </c>
      <c r="CR16" s="30"/>
      <c r="CS16" s="30"/>
      <c r="CT16" s="30"/>
      <c r="CU16" s="30"/>
      <c r="CV16" s="30"/>
      <c r="CW16" s="30"/>
      <c r="CX16" s="30"/>
      <c r="CY16" s="6">
        <f>CY15+1</f>
        <v>3</v>
      </c>
      <c r="CZ16" s="7" t="s">
        <v>37</v>
      </c>
      <c r="DA16" s="30"/>
      <c r="DB16" s="30"/>
      <c r="DC16" s="30"/>
      <c r="DD16" s="30"/>
      <c r="DE16" s="30"/>
      <c r="DF16" s="30"/>
      <c r="DG16" s="30"/>
      <c r="DH16" s="30"/>
      <c r="DI16" s="30"/>
      <c r="DJ16" s="30">
        <f>SUM(CQ16:DI16)-CY16</f>
        <v>3642</v>
      </c>
      <c r="DK16" s="6">
        <f>+DK15+1</f>
        <v>3</v>
      </c>
      <c r="DL16" s="7" t="s">
        <v>37</v>
      </c>
      <c r="DM16" s="12">
        <f>+CP16</f>
        <v>339509.38</v>
      </c>
      <c r="DN16" s="12">
        <f>+DJ16</f>
        <v>3642</v>
      </c>
      <c r="DO16" s="30">
        <f>SUM(DM16:DN16)</f>
        <v>343151.38</v>
      </c>
      <c r="DQ16" s="61"/>
      <c r="DR16" s="61"/>
    </row>
    <row r="17" spans="1:122" ht="15" customHeight="1">
      <c r="A17" s="2">
        <f t="shared" si="11"/>
        <v>7</v>
      </c>
      <c r="B17" s="182">
        <v>41730</v>
      </c>
      <c r="C17" s="83">
        <v>1741668736</v>
      </c>
      <c r="D17" s="340">
        <v>1774674141.5744371</v>
      </c>
      <c r="E17" s="341">
        <f t="shared" si="17"/>
        <v>33005405.574437141</v>
      </c>
      <c r="F17" s="341">
        <f t="shared" si="18"/>
        <v>30728033</v>
      </c>
      <c r="H17" s="2">
        <f t="shared" si="3"/>
        <v>7</v>
      </c>
      <c r="I17" s="5" t="s">
        <v>31</v>
      </c>
      <c r="K17" s="76">
        <f>SUM(K12:K16)</f>
        <v>56636574.148306005</v>
      </c>
      <c r="M17" s="6">
        <f t="shared" si="4"/>
        <v>6</v>
      </c>
      <c r="N17" s="180" t="s">
        <v>767</v>
      </c>
      <c r="O17" s="183">
        <v>-8264681.2400000095</v>
      </c>
      <c r="P17" s="183">
        <v>-8264681.2400000095</v>
      </c>
      <c r="Q17" s="183">
        <f>P17-O17</f>
        <v>0</v>
      </c>
      <c r="R17" s="6">
        <f t="shared" si="12"/>
        <v>6</v>
      </c>
      <c r="S17" s="5" t="s">
        <v>795</v>
      </c>
      <c r="U17" s="382">
        <v>56031235.905500002</v>
      </c>
      <c r="V17" s="6">
        <f t="shared" si="13"/>
        <v>6</v>
      </c>
      <c r="Z17" s="6">
        <f t="shared" si="19"/>
        <v>6</v>
      </c>
      <c r="AA17" s="488" t="s">
        <v>758</v>
      </c>
      <c r="AD17" s="496">
        <v>-135182053.96000001</v>
      </c>
      <c r="AE17" s="6">
        <v>6</v>
      </c>
      <c r="AF17" s="410" t="s">
        <v>720</v>
      </c>
      <c r="AG17" s="411">
        <f>+AG15/2</f>
        <v>520000</v>
      </c>
      <c r="AH17" s="412"/>
      <c r="AI17" s="6">
        <f>AI16+1</f>
        <v>6</v>
      </c>
      <c r="AJ17" s="7"/>
      <c r="AK17" s="12"/>
      <c r="AL17" s="12"/>
      <c r="AM17" s="458"/>
      <c r="AN17" s="458"/>
      <c r="AO17" s="12"/>
      <c r="AP17" s="12"/>
      <c r="AQ17" s="12"/>
      <c r="AR17" s="6">
        <f>AR16+1</f>
        <v>6</v>
      </c>
      <c r="AS17" s="127" t="s">
        <v>17</v>
      </c>
      <c r="AT17" s="448"/>
      <c r="AU17" s="102"/>
      <c r="AV17" s="449">
        <f>-AV15</f>
        <v>986558.0493398821</v>
      </c>
      <c r="AW17" s="6">
        <v>6</v>
      </c>
      <c r="AX17" s="69" t="s">
        <v>112</v>
      </c>
      <c r="AY17" s="69"/>
      <c r="AZ17" s="3">
        <v>4181592.53</v>
      </c>
      <c r="BA17" s="6">
        <f>BA16+1</f>
        <v>6</v>
      </c>
      <c r="BB17" s="7"/>
      <c r="BC17" s="32"/>
      <c r="BD17" s="32"/>
      <c r="BE17" s="427"/>
      <c r="BF17" s="6">
        <f>BF16+1</f>
        <v>6</v>
      </c>
      <c r="BG17" s="509" t="s">
        <v>772</v>
      </c>
      <c r="BJ17" s="5">
        <v>2.0000000000000001E-4</v>
      </c>
      <c r="BK17" s="59"/>
      <c r="BL17" s="59"/>
      <c r="BM17" s="59"/>
      <c r="BN17" s="59"/>
      <c r="BO17" s="6">
        <f>BO16+1</f>
        <v>6</v>
      </c>
      <c r="BP17" s="7"/>
      <c r="BQ17" s="32"/>
      <c r="BR17" s="353"/>
      <c r="BT17" s="19">
        <f t="shared" si="16"/>
        <v>6</v>
      </c>
      <c r="BU17" s="71" t="s">
        <v>14</v>
      </c>
      <c r="BV17" s="71"/>
      <c r="BW17" s="450">
        <v>0.35</v>
      </c>
      <c r="BX17" s="71">
        <f>BX16*BW17</f>
        <v>-401202.15625700785</v>
      </c>
      <c r="BY17" s="6">
        <f>BY16+1</f>
        <v>6</v>
      </c>
      <c r="BZ17" s="5" t="s">
        <v>14</v>
      </c>
      <c r="CA17" s="429"/>
      <c r="CB17" s="376">
        <v>0.35</v>
      </c>
      <c r="CC17" s="443">
        <f>ROUND(-CC16*CB17,0)</f>
        <v>-7098</v>
      </c>
      <c r="CD17" s="6">
        <f t="shared" si="10"/>
        <v>6</v>
      </c>
      <c r="CE17" s="188" t="s">
        <v>240</v>
      </c>
      <c r="CF17" s="203">
        <f>SUM(CF14:CF16)</f>
        <v>2159156.5</v>
      </c>
      <c r="CG17" s="203">
        <f>SUM(CG14:CG16)</f>
        <v>0</v>
      </c>
      <c r="CH17" s="203">
        <f>SUM(CH14:CH16)</f>
        <v>-2159156.5</v>
      </c>
      <c r="CI17" s="6">
        <v>6</v>
      </c>
      <c r="CM17" s="400"/>
      <c r="CN17" s="6">
        <f>CN16+1</f>
        <v>4</v>
      </c>
      <c r="CO17" s="7" t="s">
        <v>38</v>
      </c>
      <c r="CP17" s="30">
        <f>'2.01 IS'!B12</f>
        <v>107219294.19</v>
      </c>
      <c r="CQ17" s="30"/>
      <c r="CR17" s="30"/>
      <c r="CS17" s="30">
        <f>-Q16</f>
        <v>0</v>
      </c>
      <c r="CT17" s="30"/>
      <c r="CU17" s="30"/>
      <c r="CV17" s="30"/>
      <c r="CW17" s="30"/>
      <c r="CX17" s="30"/>
      <c r="CY17" s="6">
        <f>CY16+1</f>
        <v>4</v>
      </c>
      <c r="CZ17" s="7" t="s">
        <v>38</v>
      </c>
      <c r="DA17" s="30"/>
      <c r="DB17" s="30"/>
      <c r="DC17" s="30"/>
      <c r="DD17" s="30"/>
      <c r="DE17" s="30"/>
      <c r="DF17" s="30"/>
      <c r="DG17" s="30"/>
      <c r="DH17" s="30"/>
      <c r="DI17" s="30"/>
      <c r="DJ17" s="30">
        <f>SUM(CQ17:DI17)-CY17</f>
        <v>0</v>
      </c>
      <c r="DK17" s="6">
        <f>+DK16+1</f>
        <v>4</v>
      </c>
      <c r="DL17" s="7" t="s">
        <v>38</v>
      </c>
      <c r="DM17" s="12">
        <f>+CP17</f>
        <v>107219294.19</v>
      </c>
      <c r="DN17" s="12">
        <f>+DJ17</f>
        <v>0</v>
      </c>
      <c r="DO17" s="30">
        <f>SUM(DM17:DN17)</f>
        <v>107219294.19</v>
      </c>
      <c r="DQ17" s="61"/>
      <c r="DR17" s="61"/>
    </row>
    <row r="18" spans="1:122" ht="15" customHeight="1">
      <c r="A18" s="2">
        <f t="shared" si="11"/>
        <v>8</v>
      </c>
      <c r="B18" s="182">
        <v>41760</v>
      </c>
      <c r="C18" s="83">
        <v>1637784221</v>
      </c>
      <c r="D18" s="340">
        <v>1672277124.8559866</v>
      </c>
      <c r="E18" s="341">
        <f t="shared" si="17"/>
        <v>34492903.855986595</v>
      </c>
      <c r="F18" s="341">
        <f t="shared" si="18"/>
        <v>32112893</v>
      </c>
      <c r="H18" s="2">
        <f t="shared" si="3"/>
        <v>8</v>
      </c>
      <c r="K18" s="357"/>
      <c r="M18" s="6">
        <f t="shared" si="4"/>
        <v>7</v>
      </c>
      <c r="N18" s="196" t="s">
        <v>698</v>
      </c>
      <c r="O18" s="433">
        <f>SUM(O13:O17)</f>
        <v>726296337.78999782</v>
      </c>
      <c r="P18" s="433">
        <f>SUM(P13:P17)</f>
        <v>732470694.75325513</v>
      </c>
      <c r="Q18" s="433">
        <f>SUM(Q13:Q17)</f>
        <v>6174356.963257134</v>
      </c>
      <c r="R18" s="6">
        <f t="shared" si="12"/>
        <v>7</v>
      </c>
      <c r="S18" s="5" t="s">
        <v>796</v>
      </c>
      <c r="U18" s="383">
        <v>0</v>
      </c>
      <c r="V18" s="6">
        <f t="shared" si="13"/>
        <v>7</v>
      </c>
      <c r="Y18" s="78"/>
      <c r="Z18" s="6">
        <f t="shared" si="19"/>
        <v>7</v>
      </c>
      <c r="AA18" s="489" t="s">
        <v>766</v>
      </c>
      <c r="AB18" s="12"/>
      <c r="AC18" s="12"/>
      <c r="AD18" s="496">
        <v>-16380824.4</v>
      </c>
      <c r="AE18" s="6">
        <v>7</v>
      </c>
      <c r="AF18" s="179" t="s">
        <v>248</v>
      </c>
      <c r="AG18" s="413">
        <v>0</v>
      </c>
      <c r="AH18" s="412"/>
      <c r="AI18" s="6">
        <f t="shared" si="14"/>
        <v>7</v>
      </c>
      <c r="AJ18" s="189" t="s">
        <v>702</v>
      </c>
      <c r="AK18" s="12"/>
      <c r="AL18" s="12">
        <v>2184947113.1699991</v>
      </c>
      <c r="AM18" s="12">
        <v>107219294.19</v>
      </c>
      <c r="AN18" s="12">
        <v>112785618.809999</v>
      </c>
      <c r="AO18" s="12">
        <v>339509.38</v>
      </c>
      <c r="AP18" s="73">
        <f>AL18-AM18-AN18-AO18</f>
        <v>1964602690.79</v>
      </c>
      <c r="AQ18" s="73"/>
      <c r="AR18" s="6">
        <f t="shared" si="7"/>
        <v>7</v>
      </c>
      <c r="AS18" s="128" t="s">
        <v>14</v>
      </c>
      <c r="AT18" s="128"/>
      <c r="AU18" s="450">
        <v>0.35</v>
      </c>
      <c r="AV18" s="449">
        <f>AV17*AU18</f>
        <v>345295.31726895872</v>
      </c>
      <c r="AW18" s="6">
        <v>7</v>
      </c>
      <c r="AX18" s="190" t="s">
        <v>18</v>
      </c>
      <c r="AY18" s="190"/>
      <c r="AZ18" s="394">
        <f>AZ16-AZ17</f>
        <v>65044.200339998584</v>
      </c>
      <c r="BA18" s="6">
        <f t="shared" si="8"/>
        <v>7</v>
      </c>
      <c r="BB18" s="7" t="s">
        <v>14</v>
      </c>
      <c r="BC18" s="32"/>
      <c r="BD18" s="353">
        <v>0.35</v>
      </c>
      <c r="BE18" s="373">
        <f>BE16*BD18</f>
        <v>1594.8835040264967</v>
      </c>
      <c r="BF18" s="6">
        <f t="shared" si="0"/>
        <v>7</v>
      </c>
      <c r="BG18" s="509" t="s">
        <v>773</v>
      </c>
      <c r="BJ18" s="519">
        <f>+BJ17*BJ12</f>
        <v>901913.4</v>
      </c>
      <c r="BO18" s="6">
        <f t="shared" si="15"/>
        <v>7</v>
      </c>
      <c r="BP18" s="7" t="s">
        <v>139</v>
      </c>
      <c r="BQ18" s="191">
        <v>0.35</v>
      </c>
      <c r="BR18" s="456"/>
      <c r="BS18" s="12">
        <f>BS16*BQ18</f>
        <v>29972755.305499993</v>
      </c>
      <c r="BT18" s="19">
        <f t="shared" si="16"/>
        <v>7</v>
      </c>
      <c r="BU18" s="456"/>
      <c r="BV18" s="456"/>
      <c r="BW18" s="456"/>
      <c r="BX18" s="461"/>
      <c r="BY18" s="6">
        <f t="shared" si="9"/>
        <v>7</v>
      </c>
      <c r="CA18" s="429"/>
      <c r="CB18" s="429"/>
      <c r="CC18" s="459"/>
      <c r="CD18" s="6">
        <f t="shared" si="10"/>
        <v>7</v>
      </c>
      <c r="CE18" s="188"/>
      <c r="CF18" s="431"/>
      <c r="CG18" s="431"/>
      <c r="CH18" s="203"/>
      <c r="CI18" s="6">
        <v>7</v>
      </c>
      <c r="CJ18" s="5" t="str">
        <f>"CONVERSION FACTOR EXCLUDING FEDERAL INCOME TAX ( 1 - LINE "&amp;CI16&amp;" )"</f>
        <v>CONVERSION FACTOR EXCLUDING FEDERAL INCOME TAX ( 1 - LINE 5 )</v>
      </c>
      <c r="CM18" s="400">
        <f>1-CM16</f>
        <v>0.95335099999999995</v>
      </c>
      <c r="CN18" s="6">
        <f t="shared" si="21"/>
        <v>5</v>
      </c>
      <c r="CO18" s="7" t="s">
        <v>39</v>
      </c>
      <c r="CP18" s="3">
        <f>'2.01 IS'!B13</f>
        <v>112785618.809999</v>
      </c>
      <c r="CQ18" s="3"/>
      <c r="CR18" s="3">
        <f>K13</f>
        <v>3445055</v>
      </c>
      <c r="CS18" s="3">
        <f>-'Summaries &amp; 3.01-3.18 &amp; 4.01'!Q17</f>
        <v>0</v>
      </c>
      <c r="CT18" s="3"/>
      <c r="CU18" s="3" t="s">
        <v>62</v>
      </c>
      <c r="CV18" s="3">
        <f>-SUM(AD19,AD21,AD23)</f>
        <v>-23237140.229999997</v>
      </c>
      <c r="CW18" s="3"/>
      <c r="CX18" s="3"/>
      <c r="CY18" s="6">
        <f t="shared" si="22"/>
        <v>5</v>
      </c>
      <c r="CZ18" s="7" t="s">
        <v>39</v>
      </c>
      <c r="DA18" s="3"/>
      <c r="DB18" s="3"/>
      <c r="DC18" s="3"/>
      <c r="DD18" s="3"/>
      <c r="DE18" s="3"/>
      <c r="DF18" s="3"/>
      <c r="DG18" s="3"/>
      <c r="DH18" s="3"/>
      <c r="DI18" s="3"/>
      <c r="DJ18" s="3">
        <f>SUM(CQ18:DI18)-CY18</f>
        <v>-19792085.229999997</v>
      </c>
      <c r="DK18" s="6">
        <f t="shared" si="23"/>
        <v>5</v>
      </c>
      <c r="DL18" s="7" t="s">
        <v>39</v>
      </c>
      <c r="DM18" s="76">
        <f>+CP18</f>
        <v>112785618.809999</v>
      </c>
      <c r="DN18" s="76">
        <f>+DJ18</f>
        <v>-19792085.229999997</v>
      </c>
      <c r="DO18" s="3">
        <f>SUM(DM18:DN18)</f>
        <v>92993533.579999</v>
      </c>
      <c r="DQ18" s="61"/>
      <c r="DR18" s="61"/>
    </row>
    <row r="19" spans="1:122" ht="15" customHeight="1" thickBot="1">
      <c r="A19" s="2">
        <f>+A18+1</f>
        <v>9</v>
      </c>
      <c r="B19" s="182">
        <v>41791</v>
      </c>
      <c r="C19" s="83">
        <v>1563321899</v>
      </c>
      <c r="D19" s="340">
        <v>1564329343.9000394</v>
      </c>
      <c r="E19" s="341">
        <f t="shared" si="17"/>
        <v>1007444.9000394344</v>
      </c>
      <c r="F19" s="341">
        <f>ROUND(+E19*(1-$F$13),0)</f>
        <v>937931</v>
      </c>
      <c r="H19" s="2">
        <f t="shared" si="3"/>
        <v>9</v>
      </c>
      <c r="I19" s="5" t="s">
        <v>182</v>
      </c>
      <c r="L19" s="73">
        <f>K17</f>
        <v>56636574.148306005</v>
      </c>
      <c r="M19" s="6">
        <f t="shared" si="4"/>
        <v>8</v>
      </c>
      <c r="N19" s="196"/>
      <c r="O19" s="196"/>
      <c r="P19" s="196"/>
      <c r="Q19" s="196"/>
      <c r="R19" s="6">
        <f t="shared" si="12"/>
        <v>8</v>
      </c>
      <c r="S19" s="5" t="s">
        <v>797</v>
      </c>
      <c r="U19" s="391">
        <v>0</v>
      </c>
      <c r="V19" s="6">
        <f t="shared" si="13"/>
        <v>8</v>
      </c>
      <c r="Y19" s="59"/>
      <c r="Z19" s="6">
        <f t="shared" si="19"/>
        <v>8</v>
      </c>
      <c r="AA19" s="489" t="s">
        <v>765</v>
      </c>
      <c r="AD19" s="496">
        <v>15194083.969999999</v>
      </c>
      <c r="AE19" s="6">
        <v>8</v>
      </c>
      <c r="AF19" s="7" t="s">
        <v>22</v>
      </c>
      <c r="AG19" s="414">
        <f>+AG17-AG18</f>
        <v>520000</v>
      </c>
      <c r="AH19" s="411">
        <f>+AG19</f>
        <v>520000</v>
      </c>
      <c r="AI19" s="6">
        <f>AI18+1</f>
        <v>8</v>
      </c>
      <c r="AJ19" s="192"/>
      <c r="AK19" s="12"/>
      <c r="AL19" s="12"/>
      <c r="AM19" s="12"/>
      <c r="AN19" s="12"/>
      <c r="AO19" s="12"/>
      <c r="AP19" s="12"/>
      <c r="AQ19" s="12"/>
      <c r="AR19" s="6">
        <f t="shared" si="7"/>
        <v>8</v>
      </c>
      <c r="AS19" s="460"/>
      <c r="AT19" s="460"/>
      <c r="AU19" s="460"/>
      <c r="AV19" s="461"/>
      <c r="AW19" s="6">
        <v>8</v>
      </c>
      <c r="AX19" s="5"/>
      <c r="AY19" s="5"/>
      <c r="AZ19" s="5"/>
      <c r="BA19" s="6">
        <f t="shared" si="8"/>
        <v>8</v>
      </c>
      <c r="BB19" s="7"/>
      <c r="BC19" s="32"/>
      <c r="BD19" s="353"/>
      <c r="BE19" s="373"/>
      <c r="BF19" s="6">
        <f>BF18+1</f>
        <v>8</v>
      </c>
      <c r="BG19" s="510"/>
      <c r="BO19" s="6">
        <f>BO18+1</f>
        <v>8</v>
      </c>
      <c r="BS19" s="68"/>
      <c r="BT19" s="19">
        <f t="shared" si="16"/>
        <v>8</v>
      </c>
      <c r="BU19" s="7" t="s">
        <v>119</v>
      </c>
      <c r="BX19" s="451">
        <f>BX16-BX17</f>
        <v>-745089.71876301465</v>
      </c>
      <c r="BY19" s="6">
        <f t="shared" si="9"/>
        <v>8</v>
      </c>
      <c r="BZ19" s="207" t="s">
        <v>119</v>
      </c>
      <c r="CA19" s="462"/>
      <c r="CB19" s="463"/>
      <c r="CC19" s="464">
        <f>-CC16-CC17</f>
        <v>-13182.238556333323</v>
      </c>
      <c r="CD19" s="6">
        <f t="shared" si="10"/>
        <v>8</v>
      </c>
      <c r="CE19" s="172" t="s">
        <v>700</v>
      </c>
      <c r="CI19" s="6">
        <v>8</v>
      </c>
      <c r="CJ19" s="7" t="str">
        <f>"FEDERAL INCOME TAX ( ( 1 - LINE "&amp;CI16&amp;" ) * "&amp;FIT*100&amp;"% )"</f>
        <v>FEDERAL INCOME TAX ( ( 1 - LINE 5 ) * 35% )</v>
      </c>
      <c r="CL19" s="81">
        <v>0.35</v>
      </c>
      <c r="CM19" s="402">
        <f>ROUND((1-CM16)*FIT,6)</f>
        <v>0.333673</v>
      </c>
      <c r="CN19" s="6">
        <f t="shared" si="21"/>
        <v>6</v>
      </c>
      <c r="CO19" s="7" t="s">
        <v>40</v>
      </c>
      <c r="CP19" s="4">
        <f t="shared" ref="CP19:CU19" si="24">SUM(CP15:CP18)</f>
        <v>2184947113.1699991</v>
      </c>
      <c r="CQ19" s="4">
        <f t="shared" si="24"/>
        <v>16478878</v>
      </c>
      <c r="CR19" s="4">
        <f t="shared" si="24"/>
        <v>56636574.148306005</v>
      </c>
      <c r="CS19" s="4">
        <f t="shared" si="24"/>
        <v>0</v>
      </c>
      <c r="CT19" s="4">
        <f t="shared" si="24"/>
        <v>0</v>
      </c>
      <c r="CU19" s="4">
        <f t="shared" si="24"/>
        <v>0</v>
      </c>
      <c r="CV19" s="4">
        <f>ROUND(SUM(CV15:CV18),0)</f>
        <v>-52597978</v>
      </c>
      <c r="CW19" s="4"/>
      <c r="CX19" s="4">
        <f>SUM(CX15:CX18)</f>
        <v>0</v>
      </c>
      <c r="CY19" s="6">
        <f t="shared" si="22"/>
        <v>6</v>
      </c>
      <c r="CZ19" s="7" t="s">
        <v>40</v>
      </c>
      <c r="DA19" s="4"/>
      <c r="DB19" s="4">
        <f t="shared" ref="DB19:DI19" si="25">SUM(DB15:DB18)</f>
        <v>0</v>
      </c>
      <c r="DC19" s="4">
        <f t="shared" si="25"/>
        <v>0</v>
      </c>
      <c r="DD19" s="4">
        <f t="shared" si="25"/>
        <v>0</v>
      </c>
      <c r="DE19" s="4">
        <f t="shared" si="25"/>
        <v>0</v>
      </c>
      <c r="DF19" s="4">
        <f t="shared" si="25"/>
        <v>0</v>
      </c>
      <c r="DG19" s="4">
        <f t="shared" si="25"/>
        <v>0</v>
      </c>
      <c r="DH19" s="4">
        <f t="shared" si="25"/>
        <v>0</v>
      </c>
      <c r="DI19" s="4">
        <f t="shared" si="25"/>
        <v>0</v>
      </c>
      <c r="DJ19" s="4">
        <f>SUM(DJ15:DJ18)</f>
        <v>20517473.76765465</v>
      </c>
      <c r="DK19" s="6">
        <f t="shared" si="23"/>
        <v>6</v>
      </c>
      <c r="DL19" s="7" t="s">
        <v>40</v>
      </c>
      <c r="DM19" s="75">
        <f>SUM(DM15:DM18)</f>
        <v>2184947113.1699991</v>
      </c>
      <c r="DN19" s="75">
        <f>SUM(DN15:DN18)</f>
        <v>20517473.76765465</v>
      </c>
      <c r="DO19" s="75">
        <f>SUM(DO15:DO18)</f>
        <v>2205464586.937654</v>
      </c>
      <c r="DQ19" s="61"/>
      <c r="DR19" s="61"/>
    </row>
    <row r="20" spans="1:122" ht="15" customHeight="1" thickTop="1" thickBot="1">
      <c r="A20" s="2">
        <f t="shared" si="11"/>
        <v>10</v>
      </c>
      <c r="B20" s="182">
        <v>41821</v>
      </c>
      <c r="C20" s="83">
        <v>1720456418</v>
      </c>
      <c r="D20" s="340">
        <v>1688346966.9966142</v>
      </c>
      <c r="E20" s="341">
        <f t="shared" si="17"/>
        <v>-32109451.003385782</v>
      </c>
      <c r="F20" s="341">
        <f t="shared" si="18"/>
        <v>-29893899</v>
      </c>
      <c r="H20" s="2">
        <f t="shared" si="3"/>
        <v>10</v>
      </c>
      <c r="M20" s="6">
        <f t="shared" si="4"/>
        <v>9</v>
      </c>
      <c r="N20" s="196" t="s">
        <v>24</v>
      </c>
      <c r="O20" s="183">
        <f>-O16</f>
        <v>107219294.19</v>
      </c>
      <c r="P20" s="196"/>
      <c r="Q20" s="196"/>
      <c r="R20" s="6">
        <f t="shared" ref="R20:R29" si="26">R19+1</f>
        <v>9</v>
      </c>
      <c r="S20" s="5" t="s">
        <v>798</v>
      </c>
      <c r="U20" s="31">
        <f>SUM(U17:U19)</f>
        <v>56031235.905500002</v>
      </c>
      <c r="V20" s="6">
        <f t="shared" si="13"/>
        <v>9</v>
      </c>
      <c r="W20" s="5" t="s">
        <v>17</v>
      </c>
      <c r="X20" s="456"/>
      <c r="Y20" s="379">
        <f>-Y15+Y18</f>
        <v>-169763432.47859144</v>
      </c>
      <c r="Z20" s="6">
        <f t="shared" si="19"/>
        <v>9</v>
      </c>
      <c r="AA20" s="489" t="s">
        <v>759</v>
      </c>
      <c r="AD20" s="496">
        <v>-9497239.1071074568</v>
      </c>
      <c r="AE20" s="6">
        <v>9</v>
      </c>
      <c r="AF20" s="7"/>
      <c r="AG20" s="59"/>
      <c r="AH20" s="415"/>
      <c r="AI20" s="6">
        <f t="shared" si="14"/>
        <v>9</v>
      </c>
      <c r="AJ20" s="194" t="s">
        <v>231</v>
      </c>
      <c r="AK20" s="12"/>
      <c r="AL20" s="12"/>
      <c r="AM20" s="12"/>
      <c r="AN20" s="12"/>
      <c r="AO20" s="81"/>
      <c r="AP20" s="389">
        <f>AQ16</f>
        <v>6.1529999999999996E-3</v>
      </c>
      <c r="AQ20" s="12"/>
      <c r="AR20" s="6">
        <f t="shared" si="7"/>
        <v>9</v>
      </c>
      <c r="AS20" s="104" t="s">
        <v>119</v>
      </c>
      <c r="AT20" s="181"/>
      <c r="AU20" s="181"/>
      <c r="AV20" s="451">
        <f>AV17-AV18</f>
        <v>641262.73207092332</v>
      </c>
      <c r="AW20" s="6">
        <v>9</v>
      </c>
      <c r="AX20" s="116" t="s">
        <v>134</v>
      </c>
      <c r="AY20" s="5"/>
      <c r="AZ20" s="4">
        <f>AZ14+AZ18</f>
        <v>65044.200339998584</v>
      </c>
      <c r="BA20" s="6">
        <f t="shared" si="8"/>
        <v>9</v>
      </c>
      <c r="BB20" s="7" t="s">
        <v>119</v>
      </c>
      <c r="BC20" s="32"/>
      <c r="BD20" s="32"/>
      <c r="BE20" s="396">
        <f>BE16-BE18</f>
        <v>2961.9265074777795</v>
      </c>
      <c r="BF20" s="6">
        <f t="shared" si="0"/>
        <v>9</v>
      </c>
      <c r="BG20" s="7" t="s">
        <v>120</v>
      </c>
      <c r="BH20" s="13"/>
      <c r="BI20"/>
      <c r="BJ20" s="30">
        <f>+BJ18+BJ15</f>
        <v>1544526.6975</v>
      </c>
      <c r="BO20" s="6">
        <f t="shared" si="15"/>
        <v>9</v>
      </c>
      <c r="BP20" s="7" t="s">
        <v>119</v>
      </c>
      <c r="BQ20" s="81"/>
      <c r="BR20" s="71"/>
      <c r="BS20" s="387">
        <f>+BS16-BS18</f>
        <v>55663688.424499996</v>
      </c>
      <c r="BT20" s="19"/>
      <c r="BY20" s="19"/>
      <c r="BZ20" s="7"/>
      <c r="CD20" s="6">
        <f t="shared" si="10"/>
        <v>9</v>
      </c>
      <c r="CE20" s="193" t="s">
        <v>241</v>
      </c>
      <c r="CF20" s="203">
        <v>187976.84000000003</v>
      </c>
      <c r="CG20" s="203"/>
      <c r="CH20" s="203">
        <f>CG20-CF20</f>
        <v>-187976.84000000003</v>
      </c>
      <c r="CI20" s="6">
        <v>9</v>
      </c>
      <c r="CJ20" s="7" t="str">
        <f>"CONVERSION FACTOR ( 1 - LINE "&amp;CI19&amp;" )"</f>
        <v>CONVERSION FACTOR ( 1 - LINE 8 )</v>
      </c>
      <c r="CM20" s="511">
        <f>ROUND(1-CM19-CM16,6)</f>
        <v>0.61967799999999995</v>
      </c>
      <c r="CN20" s="6">
        <f>CN19+1</f>
        <v>7</v>
      </c>
      <c r="CP20" s="29"/>
      <c r="CQ20" s="29" t="s">
        <v>62</v>
      </c>
      <c r="CR20" s="29" t="s">
        <v>62</v>
      </c>
      <c r="CS20" s="29" t="s">
        <v>62</v>
      </c>
      <c r="CT20" s="29" t="s">
        <v>62</v>
      </c>
      <c r="CU20" s="29" t="s">
        <v>62</v>
      </c>
      <c r="CV20" s="29"/>
      <c r="CW20" s="29"/>
      <c r="CX20" s="29" t="s">
        <v>62</v>
      </c>
      <c r="CY20" s="6">
        <f>CY19+1</f>
        <v>7</v>
      </c>
      <c r="DA20" s="29"/>
      <c r="DB20" s="29"/>
      <c r="DC20" s="29"/>
      <c r="DD20" s="29" t="s">
        <v>62</v>
      </c>
      <c r="DE20" s="29" t="s">
        <v>62</v>
      </c>
      <c r="DF20" s="29"/>
      <c r="DG20" s="29"/>
      <c r="DH20" s="29"/>
      <c r="DI20" s="29"/>
      <c r="DJ20" s="29"/>
      <c r="DK20" s="6">
        <f>+DK19+1</f>
        <v>7</v>
      </c>
      <c r="DM20" s="58"/>
      <c r="DN20" s="58"/>
      <c r="DQ20" s="61"/>
      <c r="DR20" s="61"/>
    </row>
    <row r="21" spans="1:122" ht="15" customHeight="1" thickTop="1" thickBot="1">
      <c r="A21" s="2">
        <f t="shared" si="11"/>
        <v>11</v>
      </c>
      <c r="B21" s="182">
        <v>41852</v>
      </c>
      <c r="C21" s="83">
        <v>1719157426</v>
      </c>
      <c r="D21" s="340">
        <v>1686434795.0435402</v>
      </c>
      <c r="E21" s="341">
        <f t="shared" si="17"/>
        <v>-32722630.956459761</v>
      </c>
      <c r="F21" s="341">
        <f t="shared" si="18"/>
        <v>-30464769</v>
      </c>
      <c r="H21" s="2">
        <f t="shared" si="3"/>
        <v>11</v>
      </c>
      <c r="I21" s="7" t="s">
        <v>32</v>
      </c>
      <c r="J21" s="347">
        <f>+BD</f>
        <v>6.1529999999999996E-3</v>
      </c>
      <c r="K21" s="348">
        <f>L19*J21</f>
        <v>348484.84073452681</v>
      </c>
      <c r="L21" s="12"/>
      <c r="M21" s="6">
        <f t="shared" si="4"/>
        <v>10</v>
      </c>
      <c r="N21" s="196" t="s">
        <v>26</v>
      </c>
      <c r="O21" s="183"/>
      <c r="P21" s="196"/>
      <c r="Q21" s="196"/>
      <c r="R21" s="6">
        <f t="shared" si="26"/>
        <v>10</v>
      </c>
      <c r="T21" s="514" t="s">
        <v>62</v>
      </c>
      <c r="U21" s="383"/>
      <c r="V21" s="6">
        <f t="shared" si="13"/>
        <v>10</v>
      </c>
      <c r="W21" s="5" t="s">
        <v>62</v>
      </c>
      <c r="Y21" s="29" t="s">
        <v>62</v>
      </c>
      <c r="Z21" s="6">
        <f t="shared" si="19"/>
        <v>10</v>
      </c>
      <c r="AA21" s="489" t="s">
        <v>760</v>
      </c>
      <c r="AC21" s="117"/>
      <c r="AD21" s="496">
        <v>9054202.4000000004</v>
      </c>
      <c r="AE21" s="6">
        <v>10</v>
      </c>
      <c r="AF21" s="7" t="s">
        <v>792</v>
      </c>
      <c r="AG21" s="416">
        <v>377000</v>
      </c>
      <c r="AI21" s="6">
        <f t="shared" si="14"/>
        <v>10</v>
      </c>
      <c r="AJ21" s="194" t="s">
        <v>232</v>
      </c>
      <c r="AK21" s="12"/>
      <c r="AL21" s="12"/>
      <c r="AM21" s="12"/>
      <c r="AN21" s="12"/>
      <c r="AO21" s="12"/>
      <c r="AP21" s="73">
        <f>ROUND(AP18*AP20,0)</f>
        <v>12088200</v>
      </c>
      <c r="AQ21" s="73"/>
      <c r="AW21" s="6">
        <v>10</v>
      </c>
      <c r="AX21" s="5"/>
      <c r="AY21" s="5"/>
      <c r="AZ21" s="5"/>
      <c r="BA21" s="6"/>
      <c r="BB21" s="7"/>
      <c r="BC21" s="32"/>
      <c r="BD21" s="32"/>
      <c r="BE21" s="54"/>
      <c r="BF21" s="6"/>
      <c r="BG21" s="7" t="s">
        <v>10</v>
      </c>
      <c r="BH21" s="13"/>
      <c r="BI21"/>
      <c r="BJ21" s="384">
        <v>1385233.32</v>
      </c>
      <c r="BO21" s="6"/>
      <c r="BP21" s="13"/>
      <c r="BQ21" s="50"/>
      <c r="BR21" s="50"/>
      <c r="BS21" s="50"/>
      <c r="BT21" s="19"/>
      <c r="BV21" s="450"/>
      <c r="BW21" s="70"/>
      <c r="BX21" s="70"/>
      <c r="CD21" s="6">
        <f t="shared" si="10"/>
        <v>10</v>
      </c>
      <c r="CF21" s="13"/>
      <c r="CG21" s="70"/>
      <c r="CH21" s="70"/>
      <c r="CM21" s="6"/>
      <c r="CN21" s="6">
        <f>CN20+1</f>
        <v>8</v>
      </c>
      <c r="CO21" s="7" t="s">
        <v>41</v>
      </c>
      <c r="CP21" s="29"/>
      <c r="CQ21" s="29"/>
      <c r="CR21" s="29"/>
      <c r="CS21" s="29"/>
      <c r="CT21" s="29"/>
      <c r="CU21" s="29"/>
      <c r="CV21" s="29"/>
      <c r="CW21" s="29"/>
      <c r="CX21" s="29"/>
      <c r="CY21" s="6">
        <f>CY20+1</f>
        <v>8</v>
      </c>
      <c r="CZ21" s="7" t="s">
        <v>41</v>
      </c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6">
        <f>+DK20+1</f>
        <v>8</v>
      </c>
      <c r="DL21" s="39" t="s">
        <v>41</v>
      </c>
      <c r="DM21" s="58"/>
      <c r="DN21" s="58"/>
      <c r="DO21" s="29"/>
      <c r="DQ21" s="61"/>
      <c r="DR21" s="61"/>
    </row>
    <row r="22" spans="1:122" ht="15" customHeight="1" thickTop="1" thickBot="1">
      <c r="A22" s="2">
        <f t="shared" si="11"/>
        <v>12</v>
      </c>
      <c r="B22" s="182">
        <v>41883</v>
      </c>
      <c r="C22" s="83">
        <v>1593003339</v>
      </c>
      <c r="D22" s="340">
        <v>1583181232.3013673</v>
      </c>
      <c r="E22" s="341">
        <f t="shared" si="17"/>
        <v>-9822106.6986327171</v>
      </c>
      <c r="F22" s="341">
        <f t="shared" si="18"/>
        <v>-9144381</v>
      </c>
      <c r="H22" s="2">
        <f t="shared" si="3"/>
        <v>12</v>
      </c>
      <c r="I22" s="7" t="s">
        <v>33</v>
      </c>
      <c r="J22" s="347">
        <f>+FF</f>
        <v>2E-3</v>
      </c>
      <c r="K22" s="349">
        <f>L19*J22</f>
        <v>113273.14829661201</v>
      </c>
      <c r="L22" s="12"/>
      <c r="M22" s="6">
        <f t="shared" si="4"/>
        <v>11</v>
      </c>
      <c r="N22" s="169" t="s">
        <v>92</v>
      </c>
      <c r="O22" s="433">
        <f>SUM(O18:O21)</f>
        <v>833515631.97999787</v>
      </c>
      <c r="P22" s="196"/>
      <c r="Q22" s="196"/>
      <c r="R22" s="6">
        <f t="shared" si="26"/>
        <v>11</v>
      </c>
      <c r="S22" s="5" t="s">
        <v>799</v>
      </c>
      <c r="T22" s="386"/>
      <c r="U22" s="385" t="s">
        <v>62</v>
      </c>
      <c r="V22" s="6">
        <f t="shared" si="13"/>
        <v>11</v>
      </c>
      <c r="W22" s="5" t="s">
        <v>21</v>
      </c>
      <c r="X22" s="81">
        <v>0.35</v>
      </c>
      <c r="Y22" s="374">
        <f>+Y20*X22</f>
        <v>-59417201.367507003</v>
      </c>
      <c r="Z22" s="6">
        <f t="shared" si="19"/>
        <v>11</v>
      </c>
      <c r="AA22" s="490" t="s">
        <v>751</v>
      </c>
      <c r="AD22" s="496">
        <v>4498676.3599999994</v>
      </c>
      <c r="AE22" s="6">
        <v>11</v>
      </c>
      <c r="AF22" s="7"/>
      <c r="AG22" s="84"/>
      <c r="AI22" s="6">
        <f t="shared" si="14"/>
        <v>11</v>
      </c>
      <c r="AW22" s="6">
        <v>11</v>
      </c>
      <c r="AX22" s="5" t="s">
        <v>7</v>
      </c>
      <c r="AY22" s="5"/>
      <c r="AZ22" s="4">
        <f>-(AZ14+AZ18)</f>
        <v>-65044.200339998584</v>
      </c>
      <c r="BA22" s="7" t="s">
        <v>62</v>
      </c>
      <c r="BB22" s="7"/>
      <c r="BC22" s="32"/>
      <c r="BD22" s="32"/>
      <c r="BE22" s="32"/>
      <c r="BG22" s="7" t="s">
        <v>17</v>
      </c>
      <c r="BH22" s="37"/>
      <c r="BI22"/>
      <c r="BJ22" s="31">
        <f>BJ21-BJ20</f>
        <v>-159293.37749999994</v>
      </c>
      <c r="BO22" s="6"/>
      <c r="BP22" s="13"/>
      <c r="BQ22" s="50"/>
      <c r="BR22" s="50"/>
      <c r="BS22" s="50"/>
      <c r="BT22" s="19"/>
      <c r="BU22" s="7"/>
      <c r="BV22" s="13"/>
      <c r="BW22" s="70"/>
      <c r="BX22" s="70"/>
      <c r="BY22" s="70"/>
      <c r="BZ22" s="70"/>
      <c r="CA22" s="70"/>
      <c r="CB22" s="70"/>
      <c r="CC22" s="70"/>
      <c r="CD22" s="6">
        <f t="shared" si="10"/>
        <v>11</v>
      </c>
      <c r="CE22" s="195" t="s">
        <v>242</v>
      </c>
      <c r="CF22" s="432">
        <f>+CF20</f>
        <v>187976.84000000003</v>
      </c>
      <c r="CG22" s="432">
        <f t="shared" ref="CG22:CH22" si="27">+CG20</f>
        <v>0</v>
      </c>
      <c r="CH22" s="432">
        <f t="shared" si="27"/>
        <v>-187976.84000000003</v>
      </c>
      <c r="CM22" s="1"/>
      <c r="CN22" s="6">
        <f t="shared" si="21"/>
        <v>9</v>
      </c>
      <c r="CY22" s="6">
        <f t="shared" si="22"/>
        <v>9</v>
      </c>
      <c r="DK22" s="6">
        <f t="shared" si="23"/>
        <v>9</v>
      </c>
      <c r="DM22" s="58"/>
      <c r="DN22" s="58"/>
      <c r="DQ22" s="61"/>
      <c r="DR22" s="61"/>
    </row>
    <row r="23" spans="1:122" ht="15" customHeight="1" thickTop="1">
      <c r="A23" s="2">
        <f t="shared" si="11"/>
        <v>13</v>
      </c>
      <c r="B23" s="182">
        <v>41913</v>
      </c>
      <c r="C23" s="83">
        <v>1709670371</v>
      </c>
      <c r="D23" s="340">
        <v>1793111015.4352629</v>
      </c>
      <c r="E23" s="341">
        <f t="shared" si="17"/>
        <v>83440644.435262918</v>
      </c>
      <c r="F23" s="341">
        <f t="shared" si="18"/>
        <v>77683240</v>
      </c>
      <c r="H23" s="2">
        <f t="shared" si="3"/>
        <v>13</v>
      </c>
      <c r="I23" s="26" t="s">
        <v>22</v>
      </c>
      <c r="J23" s="347"/>
      <c r="K23" s="71"/>
      <c r="L23" s="350">
        <f>SUM(K21:K22)</f>
        <v>461757.98903113883</v>
      </c>
      <c r="M23" s="6">
        <f t="shared" si="4"/>
        <v>12</v>
      </c>
      <c r="N23" s="196" t="s">
        <v>124</v>
      </c>
      <c r="O23" s="434">
        <f>-O17</f>
        <v>8264681.2400000095</v>
      </c>
      <c r="P23" s="196"/>
      <c r="Q23" s="196"/>
      <c r="R23" s="6">
        <f t="shared" si="26"/>
        <v>12</v>
      </c>
      <c r="S23" s="7" t="s">
        <v>794</v>
      </c>
      <c r="T23" s="386"/>
      <c r="U23" s="385">
        <v>0</v>
      </c>
      <c r="V23" s="6">
        <f t="shared" si="13"/>
        <v>12</v>
      </c>
      <c r="W23" s="59"/>
      <c r="X23" s="465"/>
      <c r="Y23" s="380"/>
      <c r="Z23" s="6">
        <f t="shared" si="19"/>
        <v>12</v>
      </c>
      <c r="AA23" s="490" t="s">
        <v>749</v>
      </c>
      <c r="AB23" s="191"/>
      <c r="AD23" s="496">
        <v>-1011146.14</v>
      </c>
      <c r="AE23" s="6">
        <v>12</v>
      </c>
      <c r="AF23" s="410" t="s">
        <v>721</v>
      </c>
      <c r="AG23" s="411">
        <f>AG21/4</f>
        <v>94250</v>
      </c>
      <c r="AI23" s="6">
        <f t="shared" si="14"/>
        <v>12</v>
      </c>
      <c r="AJ23" s="5" t="s">
        <v>15</v>
      </c>
      <c r="AP23" s="390">
        <v>20289820.600000001</v>
      </c>
      <c r="AW23" s="6">
        <v>12</v>
      </c>
      <c r="AX23" s="5"/>
      <c r="AY23" s="5"/>
      <c r="AZ23" s="5"/>
      <c r="BA23" s="7"/>
      <c r="BB23" s="7"/>
      <c r="BC23" s="32"/>
      <c r="BD23" s="32"/>
      <c r="BE23" s="32"/>
      <c r="BH23" s="29"/>
      <c r="BI23"/>
      <c r="BJ23" s="29" t="s">
        <v>62</v>
      </c>
      <c r="BO23" s="6"/>
      <c r="BP23" s="13"/>
      <c r="BQ23" s="50"/>
      <c r="BR23" s="50"/>
      <c r="BS23" s="50"/>
      <c r="BT23" s="103"/>
      <c r="BU23" s="52"/>
      <c r="BV23" s="465"/>
      <c r="BW23" s="465"/>
      <c r="BX23" s="465"/>
      <c r="BY23" s="70"/>
      <c r="BZ23" s="70"/>
      <c r="CA23" s="70"/>
      <c r="CB23" s="70"/>
      <c r="CC23" s="70"/>
      <c r="CD23" s="6">
        <f t="shared" si="10"/>
        <v>12</v>
      </c>
      <c r="CE23" s="195"/>
      <c r="CF23" s="53"/>
      <c r="CG23" s="53"/>
      <c r="CH23" s="53"/>
      <c r="CM23" s="1"/>
      <c r="CN23" s="6">
        <f t="shared" si="21"/>
        <v>10</v>
      </c>
      <c r="CO23" s="7" t="s">
        <v>42</v>
      </c>
      <c r="CP23" s="29"/>
      <c r="CQ23" s="29"/>
      <c r="CR23" s="29"/>
      <c r="CS23" s="29"/>
      <c r="CT23" s="29"/>
      <c r="CU23" s="29"/>
      <c r="CV23" s="29"/>
      <c r="CW23" s="29"/>
      <c r="CX23" s="29"/>
      <c r="CY23" s="6">
        <f t="shared" si="22"/>
        <v>10</v>
      </c>
      <c r="CZ23" s="7" t="s">
        <v>42</v>
      </c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6">
        <f t="shared" si="23"/>
        <v>10</v>
      </c>
      <c r="DL23" s="34" t="s">
        <v>42</v>
      </c>
      <c r="DM23" s="58"/>
      <c r="DN23" s="58"/>
      <c r="DO23" s="29"/>
      <c r="DQ23" s="61"/>
      <c r="DR23" s="61"/>
    </row>
    <row r="24" spans="1:122" ht="15" customHeight="1" thickBot="1">
      <c r="A24" s="2">
        <f t="shared" si="11"/>
        <v>14</v>
      </c>
      <c r="B24" s="182">
        <v>41944</v>
      </c>
      <c r="C24" s="83">
        <v>2027291149</v>
      </c>
      <c r="D24" s="340">
        <v>2026418062.086062</v>
      </c>
      <c r="E24" s="341">
        <f t="shared" si="17"/>
        <v>-873086.9139380455</v>
      </c>
      <c r="F24" s="341">
        <f t="shared" si="18"/>
        <v>-812844</v>
      </c>
      <c r="H24" s="2">
        <f t="shared" si="3"/>
        <v>14</v>
      </c>
      <c r="I24" s="7"/>
      <c r="J24" s="347"/>
      <c r="K24" s="74"/>
      <c r="L24" s="12"/>
      <c r="M24" s="6">
        <f t="shared" si="4"/>
        <v>13</v>
      </c>
      <c r="N24" s="196" t="s">
        <v>699</v>
      </c>
      <c r="O24" s="435">
        <f>SUM(O22:O23)</f>
        <v>841780313.21999788</v>
      </c>
      <c r="P24" s="196"/>
      <c r="Q24" s="196"/>
      <c r="R24" s="6">
        <f t="shared" si="26"/>
        <v>13</v>
      </c>
      <c r="S24" s="5" t="s">
        <v>795</v>
      </c>
      <c r="T24" s="12">
        <v>0</v>
      </c>
      <c r="U24" s="527">
        <v>1632233532.93999</v>
      </c>
      <c r="V24" s="6">
        <f t="shared" si="13"/>
        <v>13</v>
      </c>
      <c r="W24" s="7" t="s">
        <v>156</v>
      </c>
      <c r="X24" s="80"/>
      <c r="Y24" s="381">
        <f>-Y22</f>
        <v>59417201.367507003</v>
      </c>
      <c r="Z24" s="6">
        <f t="shared" si="19"/>
        <v>13</v>
      </c>
      <c r="AA24" s="490" t="s">
        <v>775</v>
      </c>
      <c r="AB24" s="59"/>
      <c r="AC24" s="73"/>
      <c r="AD24" s="512">
        <v>-54288237.829999998</v>
      </c>
      <c r="AE24" s="6">
        <v>13</v>
      </c>
      <c r="AF24" s="179" t="s">
        <v>248</v>
      </c>
      <c r="AG24" s="417">
        <v>148465.66</v>
      </c>
      <c r="AI24" s="6">
        <f t="shared" si="14"/>
        <v>13</v>
      </c>
      <c r="AJ24" s="5" t="s">
        <v>22</v>
      </c>
      <c r="AQ24" s="72">
        <f>ROUND(AP21-AP23,0)</f>
        <v>-8201621</v>
      </c>
      <c r="AW24" s="6">
        <v>13</v>
      </c>
      <c r="AX24" s="5" t="s">
        <v>23</v>
      </c>
      <c r="AY24" s="126">
        <v>0.35</v>
      </c>
      <c r="AZ24" s="395">
        <f>AZ22*AY24</f>
        <v>-22765.470118999503</v>
      </c>
      <c r="BA24" s="7"/>
      <c r="BB24" s="7"/>
      <c r="BC24" s="32"/>
      <c r="BD24" s="32"/>
      <c r="BE24" s="32"/>
      <c r="BG24" s="7" t="s">
        <v>21</v>
      </c>
      <c r="BH24" s="191">
        <v>0.35</v>
      </c>
      <c r="BI24" s="456"/>
      <c r="BJ24" s="76">
        <f>BJ22*BH24</f>
        <v>-55752.682124999978</v>
      </c>
      <c r="BO24" s="6"/>
      <c r="BP24" s="13"/>
      <c r="BQ24" s="50"/>
      <c r="BR24" s="51"/>
      <c r="BS24" s="50"/>
      <c r="BT24" s="103"/>
      <c r="BU24" s="59"/>
      <c r="BV24" s="53"/>
      <c r="BW24" s="53"/>
      <c r="BX24" s="53"/>
      <c r="BY24" s="465"/>
      <c r="BZ24" s="465"/>
      <c r="CA24" s="465"/>
      <c r="CB24" s="465"/>
      <c r="CC24" s="465"/>
      <c r="CD24" s="6">
        <f t="shared" si="10"/>
        <v>13</v>
      </c>
      <c r="CE24" s="5" t="s">
        <v>14</v>
      </c>
      <c r="CF24" s="102"/>
      <c r="CG24" s="81">
        <f>FIT</f>
        <v>0.35</v>
      </c>
      <c r="CH24" s="430">
        <f>-CH22*CG24</f>
        <v>65791.894</v>
      </c>
      <c r="CM24" s="1"/>
      <c r="CN24" s="6">
        <f t="shared" si="21"/>
        <v>11</v>
      </c>
      <c r="CO24" s="7" t="s">
        <v>43</v>
      </c>
      <c r="CP24" s="31">
        <f>'2.01 IS'!B19</f>
        <v>263493429.64999899</v>
      </c>
      <c r="CQ24" s="31">
        <v>0</v>
      </c>
      <c r="CR24" s="31">
        <v>0</v>
      </c>
      <c r="CS24" s="31">
        <f>Q13</f>
        <v>-85895</v>
      </c>
      <c r="CT24" s="31">
        <v>0</v>
      </c>
      <c r="CU24" s="31">
        <v>0</v>
      </c>
      <c r="CV24" s="31">
        <v>0</v>
      </c>
      <c r="CW24" s="31"/>
      <c r="CX24" s="31">
        <v>0</v>
      </c>
      <c r="CY24" s="6">
        <f t="shared" si="22"/>
        <v>11</v>
      </c>
      <c r="CZ24" s="7" t="s">
        <v>43</v>
      </c>
      <c r="DA24" s="31"/>
      <c r="DB24" s="31">
        <v>0</v>
      </c>
      <c r="DC24" s="31">
        <v>0</v>
      </c>
      <c r="DD24" s="31">
        <v>0</v>
      </c>
      <c r="DE24" s="31">
        <v>0</v>
      </c>
      <c r="DF24" s="31">
        <v>0</v>
      </c>
      <c r="DG24" s="31">
        <v>0</v>
      </c>
      <c r="DH24" s="31"/>
      <c r="DI24" s="31"/>
      <c r="DJ24" s="31">
        <f>SUM(CQ24:DI24)-CY24</f>
        <v>-85895</v>
      </c>
      <c r="DK24" s="6">
        <f t="shared" si="23"/>
        <v>11</v>
      </c>
      <c r="DL24" s="7" t="s">
        <v>111</v>
      </c>
      <c r="DM24" s="4">
        <f>+CP24</f>
        <v>263493429.64999899</v>
      </c>
      <c r="DN24" s="4">
        <f>+DJ24</f>
        <v>-85895</v>
      </c>
      <c r="DO24" s="31">
        <f>SUM(DM24:DN24)</f>
        <v>263407534.64999899</v>
      </c>
      <c r="DQ24" s="61"/>
      <c r="DR24" s="61"/>
    </row>
    <row r="25" spans="1:122" ht="15" customHeight="1" thickTop="1" thickBot="1">
      <c r="A25" s="2">
        <f t="shared" si="11"/>
        <v>15</v>
      </c>
      <c r="B25" s="182">
        <v>41974</v>
      </c>
      <c r="C25" s="83">
        <v>2226074161</v>
      </c>
      <c r="D25" s="340">
        <v>2343962034.3710704</v>
      </c>
      <c r="E25" s="341">
        <f t="shared" si="17"/>
        <v>117887873.37107038</v>
      </c>
      <c r="F25" s="341">
        <f t="shared" si="18"/>
        <v>109753610</v>
      </c>
      <c r="H25" s="2">
        <f t="shared" si="3"/>
        <v>15</v>
      </c>
      <c r="I25" s="7" t="s">
        <v>34</v>
      </c>
      <c r="J25" s="347">
        <f>+UTN</f>
        <v>3.8496000000000002E-2</v>
      </c>
      <c r="K25" s="351">
        <f>L19*J25</f>
        <v>2180281.558413188</v>
      </c>
      <c r="L25" s="12"/>
      <c r="M25" s="6">
        <f t="shared" si="4"/>
        <v>14</v>
      </c>
      <c r="N25" s="198" t="s">
        <v>115</v>
      </c>
      <c r="O25" s="183">
        <f>O24-'Summaries &amp; 3.01-3.18 &amp; 4.01'!CP28</f>
        <v>129036284.5</v>
      </c>
      <c r="P25" s="436"/>
      <c r="Q25" s="372">
        <f>-Q18</f>
        <v>-6174356.963257134</v>
      </c>
      <c r="R25" s="6">
        <f>R24+1</f>
        <v>14</v>
      </c>
      <c r="S25" s="5" t="s">
        <v>800</v>
      </c>
      <c r="T25" s="39"/>
      <c r="U25" s="526">
        <v>-1517738350.1599901</v>
      </c>
      <c r="V25" s="6"/>
      <c r="Z25" s="6">
        <f t="shared" si="19"/>
        <v>14</v>
      </c>
      <c r="AA25" s="491" t="s">
        <v>184</v>
      </c>
      <c r="AB25" s="522"/>
      <c r="AC25" s="411"/>
      <c r="AD25" s="448">
        <f>SUM(AD13:AD24)</f>
        <v>52597978.38065137</v>
      </c>
      <c r="AE25" s="6">
        <v>14</v>
      </c>
      <c r="AF25" s="7" t="s">
        <v>22</v>
      </c>
      <c r="AG25" s="414">
        <f>+AG23-AG24</f>
        <v>-54215.66</v>
      </c>
      <c r="AH25" s="418">
        <f>+AG25</f>
        <v>-54215.66</v>
      </c>
      <c r="AI25" s="6">
        <f>AI24+1</f>
        <v>14</v>
      </c>
      <c r="AW25" s="6">
        <v>14</v>
      </c>
      <c r="AX25" s="5"/>
      <c r="AY25" s="126"/>
      <c r="AZ25" s="395"/>
      <c r="BA25" s="7"/>
      <c r="BB25" s="7"/>
      <c r="BC25" s="7"/>
      <c r="BD25" s="125"/>
      <c r="BE25" s="32"/>
      <c r="BG25" s="7" t="s">
        <v>119</v>
      </c>
      <c r="BH25" s="81"/>
      <c r="BI25" s="71"/>
      <c r="BJ25" s="387">
        <f>BJ22-BJ24</f>
        <v>-103540.69537499997</v>
      </c>
      <c r="BO25" s="6"/>
      <c r="BP25" s="13"/>
      <c r="BQ25" s="50"/>
      <c r="BR25" s="50"/>
      <c r="BS25" s="50"/>
      <c r="BT25" s="103"/>
      <c r="BU25" s="59"/>
      <c r="BV25" s="78"/>
      <c r="BW25" s="78"/>
      <c r="BX25" s="102"/>
      <c r="BY25" s="53"/>
      <c r="BZ25" s="53"/>
      <c r="CA25" s="53"/>
      <c r="CB25" s="53"/>
      <c r="CC25" s="53"/>
      <c r="CD25" s="6">
        <f t="shared" si="10"/>
        <v>14</v>
      </c>
      <c r="CE25" s="7" t="s">
        <v>119</v>
      </c>
      <c r="CF25" s="102"/>
      <c r="CG25" s="102"/>
      <c r="CH25" s="432">
        <f>-CH22-CH24</f>
        <v>122184.94600000003</v>
      </c>
      <c r="CM25" s="1"/>
      <c r="CN25" s="6">
        <f>CN24+1</f>
        <v>12</v>
      </c>
      <c r="CO25" s="7" t="s">
        <v>44</v>
      </c>
      <c r="CP25" s="30">
        <f>'2.01 IS'!B20</f>
        <v>469874110.57999998</v>
      </c>
      <c r="CQ25" s="30"/>
      <c r="CR25" s="30"/>
      <c r="CS25" s="30">
        <f>SUM(Q14:Q14)</f>
        <v>6260251.963257134</v>
      </c>
      <c r="CT25" s="30"/>
      <c r="CU25" s="30"/>
      <c r="CV25" s="30">
        <f>AD40</f>
        <v>-1900380.98</v>
      </c>
      <c r="CW25" s="30"/>
      <c r="CX25" s="30"/>
      <c r="CY25" s="6">
        <f>CY24+1</f>
        <v>12</v>
      </c>
      <c r="CZ25" s="7" t="s">
        <v>44</v>
      </c>
      <c r="DA25" s="30"/>
      <c r="DB25" s="30"/>
      <c r="DC25" s="30"/>
      <c r="DD25" s="30"/>
      <c r="DE25" s="30"/>
      <c r="DF25" s="30"/>
      <c r="DG25" s="30"/>
      <c r="DH25" s="30"/>
      <c r="DI25" s="30"/>
      <c r="DJ25" s="30">
        <f>SUM(CQ25:DI25)-CY25</f>
        <v>4359870.9832571335</v>
      </c>
      <c r="DK25" s="6">
        <f>+DK24+1</f>
        <v>12</v>
      </c>
      <c r="DL25" s="7" t="s">
        <v>25</v>
      </c>
      <c r="DM25" s="12">
        <f>+CP25</f>
        <v>469874110.57999998</v>
      </c>
      <c r="DN25" s="12">
        <f>+DJ25</f>
        <v>4359870.9832571335</v>
      </c>
      <c r="DO25" s="30">
        <f>SUM(DM25:DN25)</f>
        <v>474233981.5632571</v>
      </c>
      <c r="DQ25" s="61"/>
      <c r="DR25" s="61"/>
    </row>
    <row r="26" spans="1:122" ht="15" customHeight="1" thickTop="1" thickBot="1">
      <c r="A26" s="2">
        <f t="shared" si="11"/>
        <v>16</v>
      </c>
      <c r="C26" s="342">
        <f>SUM(C14:C25)</f>
        <v>22277747589</v>
      </c>
      <c r="D26" s="342">
        <f>SUM(D14:D25)</f>
        <v>22537345870.027416</v>
      </c>
      <c r="E26" s="342">
        <f>SUM(E14:E25)</f>
        <v>259598281.02741289</v>
      </c>
      <c r="F26" s="343">
        <f>SUM(F14:F25)</f>
        <v>241686001</v>
      </c>
      <c r="H26" s="2">
        <f t="shared" si="3"/>
        <v>16</v>
      </c>
      <c r="I26" s="26" t="s">
        <v>12</v>
      </c>
      <c r="K26" s="74"/>
      <c r="L26" s="197">
        <f>SUM(K25:K25)</f>
        <v>2180281.558413188</v>
      </c>
      <c r="M26" s="6">
        <f t="shared" si="4"/>
        <v>15</v>
      </c>
      <c r="N26" s="196"/>
      <c r="O26" s="436"/>
      <c r="P26" s="436" t="s">
        <v>62</v>
      </c>
      <c r="Q26" s="436"/>
      <c r="R26" s="6">
        <f t="shared" si="26"/>
        <v>15</v>
      </c>
      <c r="S26" s="5" t="s">
        <v>797</v>
      </c>
      <c r="U26" s="391">
        <v>0</v>
      </c>
      <c r="V26" s="6"/>
      <c r="W26" s="80"/>
      <c r="X26" s="80"/>
      <c r="Y26" s="13"/>
      <c r="Z26" s="6">
        <f t="shared" si="19"/>
        <v>15</v>
      </c>
      <c r="AA26" s="492"/>
      <c r="AB26" s="59"/>
      <c r="AD26" s="496"/>
      <c r="AE26" s="6">
        <v>15</v>
      </c>
      <c r="AH26" s="357"/>
      <c r="AI26" s="6">
        <f t="shared" si="14"/>
        <v>15</v>
      </c>
      <c r="AJ26" s="5" t="s">
        <v>119</v>
      </c>
      <c r="AQ26" s="4">
        <f>-AQ24</f>
        <v>8201621</v>
      </c>
      <c r="AW26" s="6">
        <v>15</v>
      </c>
      <c r="AX26" s="5" t="s">
        <v>16</v>
      </c>
      <c r="AY26" s="5"/>
      <c r="AZ26" s="396">
        <f>AZ22-AZ24</f>
        <v>-42278.730220999081</v>
      </c>
      <c r="BA26" s="7"/>
      <c r="BB26" s="7"/>
      <c r="BC26" s="7"/>
      <c r="BD26" s="7"/>
      <c r="BE26" s="32"/>
      <c r="BF26" s="58"/>
      <c r="BI26" s="57"/>
      <c r="BO26" s="6"/>
      <c r="BQ26" s="78"/>
      <c r="BR26" s="78"/>
      <c r="BS26" s="78"/>
      <c r="BT26" s="103"/>
      <c r="BU26" s="124"/>
      <c r="BV26" s="78"/>
      <c r="BW26" s="78"/>
      <c r="BX26" s="102"/>
      <c r="BY26" s="102"/>
      <c r="BZ26" s="102"/>
      <c r="CA26" s="102"/>
      <c r="CB26" s="102"/>
      <c r="CC26" s="102"/>
      <c r="CD26" s="102"/>
      <c r="CM26" s="1"/>
      <c r="CN26" s="6">
        <f t="shared" si="21"/>
        <v>13</v>
      </c>
      <c r="CO26" s="7" t="s">
        <v>45</v>
      </c>
      <c r="CP26" s="30">
        <f>'2.01 IS'!B21</f>
        <v>108412772.989999</v>
      </c>
      <c r="CQ26" s="30"/>
      <c r="CR26" s="30"/>
      <c r="CS26" s="30">
        <f>Q15</f>
        <v>0</v>
      </c>
      <c r="CT26" s="30"/>
      <c r="CU26" s="30"/>
      <c r="CV26" s="30"/>
      <c r="CW26" s="30"/>
      <c r="CX26" s="30"/>
      <c r="CY26" s="6">
        <f t="shared" si="22"/>
        <v>13</v>
      </c>
      <c r="CZ26" s="7" t="s">
        <v>45</v>
      </c>
      <c r="DA26" s="30"/>
      <c r="DB26" s="30"/>
      <c r="DC26" s="30"/>
      <c r="DD26" s="30"/>
      <c r="DE26" s="30"/>
      <c r="DF26" s="30"/>
      <c r="DG26" s="30"/>
      <c r="DH26" s="30"/>
      <c r="DI26" s="30"/>
      <c r="DJ26" s="30">
        <f>SUM(CQ26:DI26)-CY26</f>
        <v>0</v>
      </c>
      <c r="DK26" s="6">
        <f t="shared" si="23"/>
        <v>13</v>
      </c>
      <c r="DL26" s="7" t="s">
        <v>118</v>
      </c>
      <c r="DM26" s="12">
        <f>+CP26</f>
        <v>108412772.989999</v>
      </c>
      <c r="DN26" s="12">
        <f>+DJ26</f>
        <v>0</v>
      </c>
      <c r="DO26" s="30">
        <f>SUM(DM26:DN26)</f>
        <v>108412772.989999</v>
      </c>
      <c r="DQ26" s="61"/>
      <c r="DR26" s="61"/>
    </row>
    <row r="27" spans="1:122" ht="15" customHeight="1" thickTop="1">
      <c r="A27" s="2">
        <f t="shared" si="11"/>
        <v>17</v>
      </c>
      <c r="C27" s="57"/>
      <c r="D27" s="57"/>
      <c r="H27" s="2">
        <f t="shared" si="3"/>
        <v>17</v>
      </c>
      <c r="I27" s="7"/>
      <c r="L27" s="78"/>
      <c r="M27" s="6">
        <f t="shared" si="4"/>
        <v>16</v>
      </c>
      <c r="N27" s="198" t="s">
        <v>8</v>
      </c>
      <c r="O27" s="375">
        <v>0.35</v>
      </c>
      <c r="P27" s="437"/>
      <c r="Q27" s="438">
        <f>Q25*O27</f>
        <v>-2161024.9371399968</v>
      </c>
      <c r="R27" s="6">
        <f t="shared" si="26"/>
        <v>16</v>
      </c>
      <c r="S27" s="7" t="s">
        <v>801</v>
      </c>
      <c r="T27" s="7"/>
      <c r="U27" s="77">
        <f>SUM(U23:U26)</f>
        <v>114495182.77999997</v>
      </c>
      <c r="V27" s="6"/>
      <c r="W27" s="80"/>
      <c r="X27" s="80"/>
      <c r="Y27" s="13"/>
      <c r="Z27" s="6">
        <f t="shared" si="19"/>
        <v>16</v>
      </c>
      <c r="AA27" s="493" t="s">
        <v>185</v>
      </c>
      <c r="AB27" s="59"/>
      <c r="AD27" s="497"/>
      <c r="AE27" s="6">
        <v>16</v>
      </c>
      <c r="AF27" s="7"/>
      <c r="AG27" s="12"/>
      <c r="AH27" s="419"/>
      <c r="AI27" s="6">
        <f t="shared" si="14"/>
        <v>16</v>
      </c>
      <c r="AJ27" s="5" t="s">
        <v>19</v>
      </c>
      <c r="AP27" s="191">
        <v>0.35</v>
      </c>
      <c r="AQ27" s="391">
        <f>ROUND(-AQ24*AP27,0)</f>
        <v>2870567</v>
      </c>
      <c r="AW27" s="6"/>
      <c r="AX27" s="5"/>
      <c r="AY27" s="5"/>
      <c r="AZ27" s="83"/>
      <c r="BA27" s="7"/>
      <c r="BB27" s="7"/>
      <c r="BC27" s="7"/>
      <c r="BD27" s="7"/>
      <c r="BE27" s="32"/>
      <c r="BF27" s="58"/>
      <c r="BG27" s="6"/>
      <c r="BH27" s="6"/>
      <c r="BI27" s="4"/>
      <c r="BJ27" s="4"/>
      <c r="BO27" s="6"/>
      <c r="BP27" s="13"/>
      <c r="BQ27" s="50"/>
      <c r="BR27" s="50"/>
      <c r="BS27" s="50"/>
      <c r="BT27" s="103"/>
      <c r="BU27" s="124"/>
      <c r="BV27" s="78"/>
      <c r="BW27" s="78"/>
      <c r="BX27" s="78"/>
      <c r="BY27" s="102"/>
      <c r="BZ27" s="102"/>
      <c r="CA27" s="102"/>
      <c r="CB27" s="102"/>
      <c r="CC27" s="102"/>
      <c r="CD27" s="102"/>
      <c r="CM27" s="1"/>
      <c r="CN27" s="6">
        <f t="shared" si="21"/>
        <v>14</v>
      </c>
      <c r="CO27" s="5" t="s">
        <v>122</v>
      </c>
      <c r="CP27" s="3">
        <f>'2.01 IS'!B22</f>
        <v>-129036284.5</v>
      </c>
      <c r="CQ27" s="3"/>
      <c r="CR27" s="3"/>
      <c r="CS27" s="3">
        <f>Q21</f>
        <v>0</v>
      </c>
      <c r="CT27" s="3"/>
      <c r="CU27" s="3"/>
      <c r="CV27" s="3">
        <f>AD38</f>
        <v>129036284.5</v>
      </c>
      <c r="CW27" s="3"/>
      <c r="CX27" s="3"/>
      <c r="CY27" s="6">
        <f t="shared" si="22"/>
        <v>14</v>
      </c>
      <c r="CZ27" s="5" t="s">
        <v>122</v>
      </c>
      <c r="DA27" s="3"/>
      <c r="DB27" s="3"/>
      <c r="DC27" s="3"/>
      <c r="DD27" s="3"/>
      <c r="DE27" s="3"/>
      <c r="DF27" s="3"/>
      <c r="DG27" s="3"/>
      <c r="DH27" s="3"/>
      <c r="DI27" s="3"/>
      <c r="DJ27" s="3">
        <f>SUM(CQ27:DI27)-CY27</f>
        <v>129036284.5</v>
      </c>
      <c r="DK27" s="6">
        <f t="shared" si="23"/>
        <v>14</v>
      </c>
      <c r="DL27" s="5" t="s">
        <v>46</v>
      </c>
      <c r="DM27" s="76">
        <f>+CP27</f>
        <v>-129036284.5</v>
      </c>
      <c r="DN27" s="76">
        <f>+DJ27</f>
        <v>129036284.5</v>
      </c>
      <c r="DO27" s="3">
        <f>SUM(DM27:DN27)</f>
        <v>0</v>
      </c>
      <c r="DQ27" s="61"/>
      <c r="DR27" s="61"/>
    </row>
    <row r="28" spans="1:122" ht="15" customHeight="1" thickBot="1">
      <c r="A28" s="2">
        <f t="shared" si="11"/>
        <v>18</v>
      </c>
      <c r="B28" s="5" t="s">
        <v>142</v>
      </c>
      <c r="C28" s="5" t="s">
        <v>143</v>
      </c>
      <c r="D28" s="344"/>
      <c r="E28" s="345">
        <v>226995154.56844205</v>
      </c>
      <c r="F28" s="345">
        <v>15589655</v>
      </c>
      <c r="H28" s="2">
        <f t="shared" si="3"/>
        <v>18</v>
      </c>
      <c r="I28" s="7"/>
      <c r="K28" s="71"/>
      <c r="L28" s="197"/>
      <c r="M28" s="6">
        <f t="shared" si="4"/>
        <v>17</v>
      </c>
      <c r="N28" s="198" t="s">
        <v>16</v>
      </c>
      <c r="O28" s="436" t="s">
        <v>62</v>
      </c>
      <c r="P28" s="436"/>
      <c r="Q28" s="387">
        <f>Q25-Q27</f>
        <v>-4013332.0261171372</v>
      </c>
      <c r="R28" s="6">
        <f t="shared" si="26"/>
        <v>17</v>
      </c>
      <c r="U28" s="526">
        <v>0</v>
      </c>
      <c r="V28" s="6"/>
      <c r="W28" s="80"/>
      <c r="X28" s="80"/>
      <c r="Y28" s="13"/>
      <c r="Z28" s="6">
        <f t="shared" si="19"/>
        <v>17</v>
      </c>
      <c r="AA28" s="490" t="s">
        <v>64</v>
      </c>
      <c r="AC28" s="485">
        <f>BD</f>
        <v>6.1529999999999996E-3</v>
      </c>
      <c r="AD28" s="377">
        <f>-SUM(AD13:AD18,AD22,AD23,AD24)*AC28</f>
        <v>-232872.16716757003</v>
      </c>
      <c r="AE28" s="6">
        <v>17</v>
      </c>
      <c r="AF28" s="7" t="s">
        <v>191</v>
      </c>
      <c r="AG28" s="12"/>
      <c r="AH28" s="374">
        <f>+AH19+AH25</f>
        <v>465784.33999999997</v>
      </c>
      <c r="AI28" s="6">
        <f t="shared" si="14"/>
        <v>17</v>
      </c>
      <c r="AJ28" s="116" t="s">
        <v>119</v>
      </c>
      <c r="AQ28" s="387">
        <f>AQ26-AQ27</f>
        <v>5331054</v>
      </c>
      <c r="AW28" s="6"/>
      <c r="AX28" s="5"/>
      <c r="AY28" s="5"/>
      <c r="AZ28" s="83"/>
      <c r="BA28" s="73"/>
      <c r="BB28" s="73"/>
      <c r="BC28" s="73"/>
      <c r="BD28" s="73"/>
      <c r="BE28" s="73"/>
      <c r="BF28" s="58"/>
      <c r="BG28" s="6"/>
      <c r="BH28" s="6"/>
      <c r="BO28" s="6"/>
      <c r="BP28" s="13"/>
      <c r="BQ28" s="50"/>
      <c r="BR28" s="50"/>
      <c r="BS28" s="50"/>
      <c r="BT28" s="103"/>
      <c r="BU28" s="59"/>
      <c r="BV28" s="73"/>
      <c r="BW28" s="73"/>
      <c r="BX28" s="73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M28" s="1"/>
      <c r="CN28" s="6">
        <f t="shared" si="21"/>
        <v>15</v>
      </c>
      <c r="CO28" s="7" t="s">
        <v>47</v>
      </c>
      <c r="CP28" s="4">
        <f>SUM(CP24:CP27)</f>
        <v>712744028.71999788</v>
      </c>
      <c r="CQ28" s="4">
        <f t="shared" ref="CQ28:CU28" si="28">SUM(CQ24:CQ27)</f>
        <v>0</v>
      </c>
      <c r="CR28" s="4">
        <f>SUM(CR24:CR27)</f>
        <v>0</v>
      </c>
      <c r="CS28" s="4">
        <f>SUM(CS24:CS27)</f>
        <v>6174356.963257134</v>
      </c>
      <c r="CT28" s="4">
        <f t="shared" si="28"/>
        <v>0</v>
      </c>
      <c r="CU28" s="4">
        <f t="shared" si="28"/>
        <v>0</v>
      </c>
      <c r="CV28" s="4">
        <f>SUM(CV24:CV27)</f>
        <v>127135903.52</v>
      </c>
      <c r="CW28" s="4"/>
      <c r="CX28" s="4">
        <f>SUM(CX24:CX27)</f>
        <v>0</v>
      </c>
      <c r="CY28" s="6">
        <f t="shared" si="22"/>
        <v>15</v>
      </c>
      <c r="CZ28" s="7" t="s">
        <v>47</v>
      </c>
      <c r="DA28" s="4">
        <f>SUM(DA23:DA27)</f>
        <v>0</v>
      </c>
      <c r="DB28" s="4">
        <f>SUM(DB23:DB27)</f>
        <v>0</v>
      </c>
      <c r="DC28" s="4">
        <f>SUM(DC24:DC27)</f>
        <v>0</v>
      </c>
      <c r="DD28" s="4">
        <f>SUM(DD23:DD27)</f>
        <v>0</v>
      </c>
      <c r="DE28" s="4">
        <f>SUM(DE23:DE27)</f>
        <v>0</v>
      </c>
      <c r="DF28" s="4">
        <f>SUM(DF23:DF27)</f>
        <v>0</v>
      </c>
      <c r="DG28" s="4">
        <f>SUM(DG23:DG27)</f>
        <v>0</v>
      </c>
      <c r="DH28" s="4">
        <f t="shared" ref="DH28:DI28" si="29">SUM(DH23:DH27)</f>
        <v>0</v>
      </c>
      <c r="DI28" s="4">
        <f t="shared" si="29"/>
        <v>0</v>
      </c>
      <c r="DJ28" s="4">
        <f>SUM(DJ24:DJ27)</f>
        <v>133310260.48325713</v>
      </c>
      <c r="DK28" s="6">
        <f t="shared" si="23"/>
        <v>15</v>
      </c>
      <c r="DL28" s="7" t="s">
        <v>47</v>
      </c>
      <c r="DM28" s="75">
        <f>SUM(DM24:DM27)</f>
        <v>712744028.71999788</v>
      </c>
      <c r="DN28" s="75">
        <f>SUM(DN24:DN27)</f>
        <v>133310260.48325713</v>
      </c>
      <c r="DO28" s="75">
        <f>SUM(DO24:DO27)</f>
        <v>846054289.20325518</v>
      </c>
      <c r="DQ28" s="61"/>
      <c r="DR28" s="61"/>
    </row>
    <row r="29" spans="1:122" ht="15" customHeight="1" thickTop="1">
      <c r="A29" s="2">
        <f t="shared" si="11"/>
        <v>19</v>
      </c>
      <c r="C29" s="5" t="s">
        <v>144</v>
      </c>
      <c r="E29" s="345">
        <v>10910029.583508</v>
      </c>
      <c r="F29" s="345">
        <v>687447</v>
      </c>
      <c r="H29" s="2">
        <f t="shared" si="3"/>
        <v>19</v>
      </c>
      <c r="I29" s="7"/>
      <c r="K29" s="71"/>
      <c r="L29" s="197"/>
      <c r="M29" s="6"/>
      <c r="R29" s="6">
        <f t="shared" si="26"/>
        <v>18</v>
      </c>
      <c r="S29" s="7" t="s">
        <v>23</v>
      </c>
      <c r="T29" s="7"/>
      <c r="U29" s="72">
        <v>90685921.77287297</v>
      </c>
      <c r="V29" s="6"/>
      <c r="W29" s="80"/>
      <c r="X29" s="80"/>
      <c r="Y29" s="13"/>
      <c r="Z29" s="6">
        <f t="shared" si="19"/>
        <v>18</v>
      </c>
      <c r="AA29" s="490" t="s">
        <v>117</v>
      </c>
      <c r="AC29" s="485">
        <f>FF</f>
        <v>2E-3</v>
      </c>
      <c r="AD29" s="411">
        <f>-SUM(AD13:AD18,AD22:AD24)*AC29</f>
        <v>-75693.862235517649</v>
      </c>
      <c r="AE29" s="6">
        <v>18</v>
      </c>
      <c r="AF29" s="420"/>
      <c r="AG29" s="12"/>
      <c r="AH29" s="421"/>
      <c r="AI29" s="6"/>
      <c r="AJ29" s="456"/>
      <c r="AK29" s="456"/>
      <c r="AL29" s="456"/>
      <c r="AM29" s="456"/>
      <c r="AN29" s="456"/>
      <c r="AO29" s="456"/>
      <c r="AP29" s="456"/>
      <c r="AQ29" s="456"/>
      <c r="AW29" s="5"/>
      <c r="AX29" s="5"/>
      <c r="AY29" s="5"/>
      <c r="AZ29" s="5"/>
      <c r="BA29" s="5"/>
      <c r="BB29" s="5"/>
      <c r="BC29" s="5"/>
      <c r="BD29" s="5"/>
      <c r="BE29" s="5"/>
      <c r="BI29" s="82"/>
      <c r="BK29" s="6"/>
      <c r="BQ29" s="12"/>
      <c r="BR29" s="12"/>
      <c r="BS29" s="12"/>
      <c r="BT29" s="59"/>
      <c r="BU29" s="59"/>
      <c r="BV29" s="59"/>
      <c r="BW29" s="59"/>
      <c r="BX29" s="59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M29" s="1"/>
      <c r="CN29" s="6">
        <f t="shared" si="21"/>
        <v>16</v>
      </c>
      <c r="CO29" s="7"/>
      <c r="CP29" s="58"/>
      <c r="CQ29" s="58"/>
      <c r="CR29" s="58"/>
      <c r="CS29" s="58"/>
      <c r="CT29" s="58"/>
      <c r="CU29" s="58"/>
      <c r="CV29" s="58"/>
      <c r="CW29" s="58"/>
      <c r="CX29" s="58"/>
      <c r="CY29" s="6">
        <f t="shared" si="22"/>
        <v>16</v>
      </c>
      <c r="CZ29" s="7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6">
        <f t="shared" si="23"/>
        <v>16</v>
      </c>
      <c r="DL29" s="7"/>
      <c r="DM29" s="4"/>
      <c r="DN29" s="4"/>
      <c r="DO29" s="58"/>
      <c r="DQ29" s="61"/>
      <c r="DR29" s="61"/>
    </row>
    <row r="30" spans="1:122" ht="15" customHeight="1">
      <c r="A30" s="2">
        <f t="shared" si="11"/>
        <v>20</v>
      </c>
      <c r="B30" s="6"/>
      <c r="C30" s="5" t="s">
        <v>145</v>
      </c>
      <c r="E30" s="345">
        <v>3197814.6378830713</v>
      </c>
      <c r="F30" s="345">
        <v>197858</v>
      </c>
      <c r="H30" s="2">
        <f t="shared" si="3"/>
        <v>20</v>
      </c>
      <c r="I30" s="148" t="s">
        <v>694</v>
      </c>
      <c r="K30" s="71"/>
      <c r="L30" s="197"/>
      <c r="M30" s="6"/>
      <c r="R30" s="6"/>
      <c r="S30" s="7" t="s">
        <v>802</v>
      </c>
      <c r="T30" s="8"/>
      <c r="U30" s="84">
        <v>-58463946.874500036</v>
      </c>
      <c r="V30" s="6"/>
      <c r="X30" s="80"/>
      <c r="Y30" s="13"/>
      <c r="Z30" s="6">
        <f t="shared" si="19"/>
        <v>19</v>
      </c>
      <c r="AA30" s="490" t="s">
        <v>186</v>
      </c>
      <c r="AC30" s="485">
        <f>UTN</f>
        <v>3.8496000000000002E-2</v>
      </c>
      <c r="AD30" s="411">
        <f>-SUM(AD13:AD18,AD22:AD24)*AC30</f>
        <v>-1456955.4603092438</v>
      </c>
      <c r="AE30" s="6">
        <v>19</v>
      </c>
      <c r="AF30" s="420" t="s">
        <v>8</v>
      </c>
      <c r="AG30" s="422">
        <f>FIT</f>
        <v>0.35</v>
      </c>
      <c r="AH30" s="370">
        <f>-AH28*AG30</f>
        <v>-163024.51899999997</v>
      </c>
      <c r="AI30" s="6"/>
      <c r="AJ30" s="456"/>
      <c r="AK30" s="456"/>
      <c r="AL30" s="456"/>
      <c r="AM30" s="456"/>
      <c r="AN30" s="456"/>
      <c r="AO30" s="456"/>
      <c r="AP30" s="456"/>
      <c r="AQ30" s="456"/>
      <c r="AW30" s="5"/>
      <c r="AX30" s="5"/>
      <c r="AY30" s="5"/>
      <c r="AZ30" s="5"/>
      <c r="BA30" s="5"/>
      <c r="BB30" s="5"/>
      <c r="BC30" s="5"/>
      <c r="BD30" s="5"/>
      <c r="BE30" s="5"/>
      <c r="BG30"/>
      <c r="BH30"/>
      <c r="BI30"/>
      <c r="BJ30" s="29"/>
      <c r="BK30" s="6"/>
      <c r="BQ30" s="12"/>
      <c r="BR30" s="12"/>
      <c r="BS30" s="12"/>
      <c r="BT30" s="19"/>
      <c r="BX30" s="12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M30" s="1"/>
      <c r="CN30" s="6">
        <f>CN29+1</f>
        <v>17</v>
      </c>
      <c r="CO30" s="26" t="s">
        <v>27</v>
      </c>
      <c r="CP30" s="31">
        <f>'2.01 IS'!B25</f>
        <v>113089598.489999</v>
      </c>
      <c r="CQ30" s="31">
        <v>0</v>
      </c>
      <c r="CR30" s="31">
        <v>0</v>
      </c>
      <c r="CS30" s="31"/>
      <c r="CT30" s="31">
        <v>0</v>
      </c>
      <c r="CU30" s="31">
        <v>0</v>
      </c>
      <c r="CV30" s="31"/>
      <c r="CW30" s="31"/>
      <c r="CX30" s="31">
        <v>0</v>
      </c>
      <c r="CY30" s="6">
        <f>CY29+1</f>
        <v>17</v>
      </c>
      <c r="CZ30" s="26" t="s">
        <v>27</v>
      </c>
      <c r="DA30" s="31"/>
      <c r="DB30" s="31">
        <v>0</v>
      </c>
      <c r="DC30" s="31">
        <v>0</v>
      </c>
      <c r="DD30" s="31">
        <v>0</v>
      </c>
      <c r="DE30" s="31">
        <v>0</v>
      </c>
      <c r="DF30" s="31">
        <v>0</v>
      </c>
      <c r="DG30" s="31">
        <v>0</v>
      </c>
      <c r="DH30" s="31"/>
      <c r="DI30" s="31"/>
      <c r="DJ30" s="31">
        <f t="shared" ref="DJ30:DJ44" si="30">SUM(CQ30:DI30)-CY30</f>
        <v>0</v>
      </c>
      <c r="DK30" s="6">
        <f>+DK29+1</f>
        <v>17</v>
      </c>
      <c r="DL30" s="39" t="s">
        <v>27</v>
      </c>
      <c r="DM30" s="4">
        <f t="shared" ref="DM30:DM44" si="31">+CP30</f>
        <v>113089598.489999</v>
      </c>
      <c r="DN30" s="4">
        <f t="shared" ref="DN30:DN44" si="32">+DJ30</f>
        <v>0</v>
      </c>
      <c r="DO30" s="31">
        <f t="shared" ref="DO30:DO44" si="33">SUM(DM30:DN30)</f>
        <v>113089598.489999</v>
      </c>
      <c r="DQ30" s="61"/>
      <c r="DR30" s="61"/>
    </row>
    <row r="31" spans="1:122" ht="15" customHeight="1" thickBot="1">
      <c r="A31" s="2">
        <f t="shared" si="11"/>
        <v>21</v>
      </c>
      <c r="C31" s="7" t="s">
        <v>146</v>
      </c>
      <c r="D31" s="346"/>
      <c r="E31" s="345">
        <v>-2967319.8638893012</v>
      </c>
      <c r="F31" s="345">
        <v>-190299</v>
      </c>
      <c r="H31" s="2">
        <f t="shared" si="3"/>
        <v>21</v>
      </c>
      <c r="I31" s="179" t="s">
        <v>693</v>
      </c>
      <c r="M31" s="6"/>
      <c r="O31" s="4"/>
      <c r="R31" s="6"/>
      <c r="S31" s="7" t="s">
        <v>28</v>
      </c>
      <c r="U31" s="528">
        <v>-32221974.898372933</v>
      </c>
      <c r="V31" s="6"/>
      <c r="X31" s="80"/>
      <c r="Y31" s="13"/>
      <c r="Z31" s="6">
        <f t="shared" si="19"/>
        <v>20</v>
      </c>
      <c r="AA31" s="494" t="s">
        <v>187</v>
      </c>
      <c r="AD31" s="498">
        <f>SUM(AD28:AD30)</f>
        <v>-1765521.4897123314</v>
      </c>
      <c r="AE31" s="6">
        <v>20</v>
      </c>
      <c r="AF31" s="420" t="s">
        <v>16</v>
      </c>
      <c r="AG31" s="12"/>
      <c r="AH31" s="414">
        <f>-AH28-AH30</f>
        <v>-302759.821</v>
      </c>
      <c r="AI31" s="6"/>
      <c r="AJ31" s="456"/>
      <c r="AK31" s="456"/>
      <c r="AL31" s="456"/>
      <c r="AM31" s="456"/>
      <c r="AN31" s="456"/>
      <c r="AO31" s="456"/>
      <c r="AP31" s="456"/>
      <c r="AQ31" s="456"/>
      <c r="AW31" s="70"/>
      <c r="AX31" s="70"/>
      <c r="AY31" s="70"/>
      <c r="AZ31" s="70"/>
      <c r="BA31" s="70"/>
      <c r="BB31" s="70"/>
      <c r="BC31" s="70"/>
      <c r="BD31" s="70"/>
      <c r="BE31" s="70"/>
      <c r="BG31" s="7"/>
      <c r="BH31" s="13"/>
      <c r="BI31"/>
      <c r="BJ31" s="29"/>
      <c r="BQ31" s="12"/>
      <c r="BR31" s="12"/>
      <c r="BS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M31" s="1"/>
      <c r="CN31" s="6">
        <f t="shared" ref="CN31:CN60" si="34">CN30+1</f>
        <v>18</v>
      </c>
      <c r="CO31" s="7" t="s">
        <v>48</v>
      </c>
      <c r="CP31" s="30">
        <f>'2.01 IS'!B26</f>
        <v>21589071.039999999</v>
      </c>
      <c r="CQ31" s="30"/>
      <c r="CR31" s="30"/>
      <c r="CS31" s="30"/>
      <c r="CT31" s="30"/>
      <c r="CU31" s="30"/>
      <c r="CV31" s="30" t="s">
        <v>62</v>
      </c>
      <c r="CW31" s="30"/>
      <c r="CX31" s="30">
        <v>0</v>
      </c>
      <c r="CY31" s="6">
        <f t="shared" ref="CY31:CY60" si="35">CY30+1</f>
        <v>18</v>
      </c>
      <c r="CZ31" s="7" t="s">
        <v>48</v>
      </c>
      <c r="DA31" s="30"/>
      <c r="DB31" s="30"/>
      <c r="DC31" s="30"/>
      <c r="DD31" s="30"/>
      <c r="DE31" s="30"/>
      <c r="DF31" s="30"/>
      <c r="DG31" s="30"/>
      <c r="DH31" s="30"/>
      <c r="DI31" s="30"/>
      <c r="DJ31" s="30">
        <f t="shared" si="30"/>
        <v>0</v>
      </c>
      <c r="DK31" s="6">
        <f t="shared" ref="DK31:DK53" si="36">+DK30+1</f>
        <v>18</v>
      </c>
      <c r="DL31" s="7" t="s">
        <v>48</v>
      </c>
      <c r="DM31" s="12">
        <f t="shared" si="31"/>
        <v>21589071.039999999</v>
      </c>
      <c r="DN31" s="12">
        <f t="shared" si="32"/>
        <v>0</v>
      </c>
      <c r="DO31" s="30">
        <f t="shared" si="33"/>
        <v>21589071.039999999</v>
      </c>
      <c r="DQ31" s="61"/>
      <c r="DR31" s="61"/>
    </row>
    <row r="32" spans="1:122" ht="15" customHeight="1" thickTop="1">
      <c r="A32" s="2">
        <f>+A31+1</f>
        <v>22</v>
      </c>
      <c r="C32" s="5" t="s">
        <v>147</v>
      </c>
      <c r="D32" s="7"/>
      <c r="E32" s="345">
        <v>-125091.01426632616</v>
      </c>
      <c r="F32" s="345">
        <v>-7847</v>
      </c>
      <c r="H32" s="2">
        <f t="shared" si="3"/>
        <v>22</v>
      </c>
      <c r="I32" s="339" t="s">
        <v>725</v>
      </c>
      <c r="K32" s="71">
        <v>41797330.569999993</v>
      </c>
      <c r="O32" s="4"/>
      <c r="Q32" s="101"/>
      <c r="R32" s="6"/>
      <c r="V32" s="6"/>
      <c r="X32" s="80"/>
      <c r="Y32" s="13"/>
      <c r="Z32" s="6">
        <f t="shared" si="19"/>
        <v>21</v>
      </c>
      <c r="AA32" s="494"/>
      <c r="AC32" s="117"/>
      <c r="AD32" s="497"/>
      <c r="AI32" s="6"/>
      <c r="AJ32" s="456"/>
      <c r="AK32" s="456"/>
      <c r="AL32" s="456"/>
      <c r="AM32" s="456"/>
      <c r="AN32" s="456"/>
      <c r="AO32" s="456"/>
      <c r="AP32" s="456"/>
      <c r="AQ32" s="456"/>
      <c r="BQ32" s="12"/>
      <c r="BR32" s="12"/>
      <c r="BS32" s="12"/>
      <c r="CM32" s="1"/>
      <c r="CN32" s="6">
        <f>CN31+1</f>
        <v>19</v>
      </c>
      <c r="CO32" s="7" t="s">
        <v>49</v>
      </c>
      <c r="CP32" s="30">
        <f>'2.01 IS'!B27</f>
        <v>84585141.340000093</v>
      </c>
      <c r="CQ32" s="30"/>
      <c r="CR32" s="30"/>
      <c r="CS32" s="30"/>
      <c r="CT32" s="30"/>
      <c r="CU32" s="30"/>
      <c r="CV32" s="30" t="s">
        <v>62</v>
      </c>
      <c r="CW32" s="30"/>
      <c r="CX32" s="30">
        <v>0</v>
      </c>
      <c r="CY32" s="6">
        <f>CY31+1</f>
        <v>19</v>
      </c>
      <c r="CZ32" s="7" t="s">
        <v>49</v>
      </c>
      <c r="DA32" s="30"/>
      <c r="DB32" s="30"/>
      <c r="DC32" s="30"/>
      <c r="DD32" s="30"/>
      <c r="DE32" s="30"/>
      <c r="DF32" s="30"/>
      <c r="DG32" s="30"/>
      <c r="DH32" s="30"/>
      <c r="DI32" s="30"/>
      <c r="DJ32" s="30">
        <f t="shared" si="30"/>
        <v>0</v>
      </c>
      <c r="DK32" s="6">
        <f>+DK31+1</f>
        <v>19</v>
      </c>
      <c r="DL32" s="7" t="s">
        <v>49</v>
      </c>
      <c r="DM32" s="12">
        <f t="shared" si="31"/>
        <v>84585141.340000093</v>
      </c>
      <c r="DN32" s="12">
        <f t="shared" si="32"/>
        <v>0</v>
      </c>
      <c r="DO32" s="30">
        <f t="shared" si="33"/>
        <v>84585141.340000093</v>
      </c>
      <c r="DQ32" s="61"/>
      <c r="DR32" s="61"/>
    </row>
    <row r="33" spans="1:122" ht="15" customHeight="1">
      <c r="A33" s="2">
        <f t="shared" si="11"/>
        <v>23</v>
      </c>
      <c r="C33" s="7" t="s">
        <v>148</v>
      </c>
      <c r="E33" s="345">
        <v>-740341.16908138245</v>
      </c>
      <c r="F33" s="345">
        <v>-46921</v>
      </c>
      <c r="H33" s="2">
        <f t="shared" si="3"/>
        <v>23</v>
      </c>
      <c r="I33" s="179" t="s">
        <v>695</v>
      </c>
      <c r="K33" s="350"/>
      <c r="M33" s="6"/>
      <c r="O33" s="12"/>
      <c r="V33" s="6"/>
      <c r="X33" s="80"/>
      <c r="Y33" s="13"/>
      <c r="Z33" s="6">
        <f t="shared" si="19"/>
        <v>22</v>
      </c>
      <c r="AA33" s="495" t="s">
        <v>188</v>
      </c>
      <c r="AC33" s="117"/>
      <c r="AD33" s="377"/>
      <c r="AF33"/>
      <c r="AG33"/>
      <c r="AH33"/>
      <c r="AJ33" s="456"/>
      <c r="AK33" s="456"/>
      <c r="AL33" s="456"/>
      <c r="AM33" s="456"/>
      <c r="AN33" s="456"/>
      <c r="AO33" s="456"/>
      <c r="AP33" s="456"/>
      <c r="AQ33" s="456"/>
      <c r="BQ33" s="12"/>
      <c r="BR33" s="12"/>
      <c r="BS33" s="12"/>
      <c r="CM33" s="1"/>
      <c r="CN33" s="6">
        <f t="shared" si="34"/>
        <v>20</v>
      </c>
      <c r="CO33" s="7" t="s">
        <v>50</v>
      </c>
      <c r="CP33" s="30">
        <f>'2.01 IS'!B28</f>
        <v>59040948.128994003</v>
      </c>
      <c r="CQ33" s="30">
        <f>F39</f>
        <v>101395</v>
      </c>
      <c r="CR33" s="30">
        <f>+K21</f>
        <v>348484.84073452681</v>
      </c>
      <c r="CS33" s="30"/>
      <c r="CT33" s="30"/>
      <c r="CU33" s="30"/>
      <c r="CV33" s="30">
        <f>AD28</f>
        <v>-232872.16716757003</v>
      </c>
      <c r="CW33" s="30"/>
      <c r="CX33" s="30">
        <f>AQ24</f>
        <v>-8201621</v>
      </c>
      <c r="CY33" s="6">
        <f t="shared" si="35"/>
        <v>20</v>
      </c>
      <c r="CZ33" s="7" t="s">
        <v>50</v>
      </c>
      <c r="DA33" s="30"/>
      <c r="DB33" s="30"/>
      <c r="DC33" s="30"/>
      <c r="DD33" s="30"/>
      <c r="DE33" s="30">
        <f>BN12</f>
        <v>22265.403216971004</v>
      </c>
      <c r="DF33" s="30"/>
      <c r="DG33" s="30"/>
      <c r="DH33" s="30"/>
      <c r="DI33" s="30"/>
      <c r="DJ33" s="30">
        <f t="shared" si="30"/>
        <v>-7962347.9232160719</v>
      </c>
      <c r="DK33" s="6">
        <f t="shared" si="36"/>
        <v>20</v>
      </c>
      <c r="DL33" s="7" t="s">
        <v>30</v>
      </c>
      <c r="DM33" s="12">
        <f t="shared" si="31"/>
        <v>59040948.128994003</v>
      </c>
      <c r="DN33" s="12">
        <f t="shared" si="32"/>
        <v>-7962347.9232160719</v>
      </c>
      <c r="DO33" s="30">
        <f t="shared" si="33"/>
        <v>51078600.205777928</v>
      </c>
      <c r="DQ33" s="61"/>
      <c r="DR33" s="61"/>
    </row>
    <row r="34" spans="1:122" ht="15" customHeight="1">
      <c r="A34" s="2">
        <f t="shared" si="11"/>
        <v>24</v>
      </c>
      <c r="C34" s="7" t="s">
        <v>149</v>
      </c>
      <c r="E34" s="345">
        <v>4356168.6001373837</v>
      </c>
      <c r="F34" s="345">
        <v>246449</v>
      </c>
      <c r="H34" s="2">
        <f t="shared" si="3"/>
        <v>24</v>
      </c>
      <c r="I34" s="179" t="s">
        <v>696</v>
      </c>
      <c r="K34" s="197">
        <v>-35611046.189999998</v>
      </c>
      <c r="L34" s="59"/>
      <c r="M34" s="6"/>
      <c r="O34" s="12"/>
      <c r="V34" s="6"/>
      <c r="X34" s="80"/>
      <c r="Y34" s="13"/>
      <c r="Z34" s="6">
        <f t="shared" si="19"/>
        <v>23</v>
      </c>
      <c r="AA34" s="487" t="s">
        <v>761</v>
      </c>
      <c r="AC34" s="117"/>
      <c r="AD34" s="496">
        <v>-94103005.430000007</v>
      </c>
      <c r="AF34"/>
      <c r="AG34"/>
      <c r="AH34"/>
      <c r="AJ34" s="456"/>
      <c r="AK34" s="456"/>
      <c r="AL34" s="456"/>
      <c r="AM34" s="456"/>
      <c r="AN34" s="456"/>
      <c r="AO34" s="456"/>
      <c r="AP34" s="456"/>
      <c r="AQ34" s="456"/>
      <c r="AR34" s="456"/>
      <c r="AS34" s="456"/>
      <c r="AT34" s="456"/>
      <c r="AU34" s="456"/>
      <c r="AV34" s="456"/>
      <c r="BQ34" s="12"/>
      <c r="BR34" s="12"/>
      <c r="BS34" s="12"/>
      <c r="CM34" s="1"/>
      <c r="CN34" s="6">
        <f t="shared" si="34"/>
        <v>21</v>
      </c>
      <c r="CO34" s="7" t="s">
        <v>51</v>
      </c>
      <c r="CP34" s="30">
        <f>'2.01 IS'!B29</f>
        <v>19631793.51977</v>
      </c>
      <c r="CQ34" s="30"/>
      <c r="CR34" s="30"/>
      <c r="CS34" s="30"/>
      <c r="CT34" s="30"/>
      <c r="CU34" s="30"/>
      <c r="CV34" s="30">
        <f>AD37+AD41</f>
        <v>-17055848.600000001</v>
      </c>
      <c r="CW34" s="30"/>
      <c r="CX34" s="30"/>
      <c r="CY34" s="6">
        <f t="shared" si="35"/>
        <v>21</v>
      </c>
      <c r="CZ34" s="7" t="s">
        <v>51</v>
      </c>
      <c r="DA34" s="30"/>
      <c r="DB34" s="30"/>
      <c r="DC34" s="30"/>
      <c r="DD34" s="30"/>
      <c r="DE34" s="30"/>
      <c r="DF34" s="30"/>
      <c r="DG34" s="30"/>
      <c r="DH34" s="30"/>
      <c r="DI34" s="30"/>
      <c r="DJ34" s="30">
        <f t="shared" si="30"/>
        <v>-17055848.600000001</v>
      </c>
      <c r="DK34" s="6">
        <f t="shared" si="36"/>
        <v>21</v>
      </c>
      <c r="DL34" s="7" t="s">
        <v>51</v>
      </c>
      <c r="DM34" s="12">
        <f t="shared" si="31"/>
        <v>19631793.51977</v>
      </c>
      <c r="DN34" s="12">
        <f t="shared" si="32"/>
        <v>-17055848.600000001</v>
      </c>
      <c r="DO34" s="30">
        <f t="shared" si="33"/>
        <v>2575944.9197699986</v>
      </c>
      <c r="DQ34" s="61"/>
      <c r="DR34" s="61"/>
    </row>
    <row r="35" spans="1:122" ht="15" customHeight="1">
      <c r="A35" s="2">
        <f t="shared" si="11"/>
        <v>25</v>
      </c>
      <c r="C35" s="7" t="s">
        <v>717</v>
      </c>
      <c r="D35" s="199"/>
      <c r="E35" s="345">
        <v>-44034.255545855733</v>
      </c>
      <c r="F35" s="345">
        <v>-1106</v>
      </c>
      <c r="H35" s="2">
        <f t="shared" si="3"/>
        <v>25</v>
      </c>
      <c r="I35" s="26" t="s">
        <v>697</v>
      </c>
      <c r="K35" s="358"/>
      <c r="L35" s="352">
        <f>SUM(K32:K34)</f>
        <v>6186284.3799999952</v>
      </c>
      <c r="O35" s="12"/>
      <c r="V35" s="6"/>
      <c r="X35" s="80"/>
      <c r="Y35" s="13"/>
      <c r="Z35" s="6">
        <f t="shared" ref="Z35:Z49" si="37">+Z34+1</f>
        <v>24</v>
      </c>
      <c r="AA35" s="484" t="s">
        <v>762</v>
      </c>
      <c r="AC35" s="117"/>
      <c r="AD35" s="496">
        <v>-45594722.130000003</v>
      </c>
      <c r="AF35"/>
      <c r="AG35"/>
      <c r="AH35"/>
      <c r="AJ35" s="456"/>
      <c r="AK35" s="456"/>
      <c r="AL35" s="456"/>
      <c r="AM35" s="456"/>
      <c r="AN35" s="456"/>
      <c r="AO35" s="456"/>
      <c r="AP35" s="456"/>
      <c r="AQ35" s="456"/>
      <c r="AR35" s="456"/>
      <c r="AS35" s="456"/>
      <c r="AT35" s="456"/>
      <c r="AU35" s="456"/>
      <c r="AV35" s="456"/>
      <c r="AW35" s="5"/>
      <c r="AX35" s="5"/>
      <c r="AY35" s="5"/>
      <c r="AZ35" s="5"/>
      <c r="BA35" s="5"/>
      <c r="BB35" s="5"/>
      <c r="BC35" s="5"/>
      <c r="BD35" s="5"/>
      <c r="BE35" s="5"/>
      <c r="BQ35" s="12"/>
      <c r="BR35" s="12"/>
      <c r="BS35" s="12"/>
      <c r="CM35" s="1"/>
      <c r="CN35" s="6">
        <f t="shared" si="34"/>
        <v>22</v>
      </c>
      <c r="CO35" s="7" t="s">
        <v>52</v>
      </c>
      <c r="CP35" s="30">
        <f>'2.01 IS'!B30</f>
        <v>94119767.629999995</v>
      </c>
      <c r="CQ35" s="30"/>
      <c r="CR35" s="30"/>
      <c r="CS35" s="30"/>
      <c r="CT35" s="30"/>
      <c r="CU35" s="30"/>
      <c r="CV35" s="30">
        <f>AD34</f>
        <v>-94103005.430000007</v>
      </c>
      <c r="CW35" s="30"/>
      <c r="CX35" s="30"/>
      <c r="CY35" s="6">
        <f t="shared" si="35"/>
        <v>22</v>
      </c>
      <c r="CZ35" s="7" t="s">
        <v>52</v>
      </c>
      <c r="DA35" s="30"/>
      <c r="DB35" s="30"/>
      <c r="DC35" s="30"/>
      <c r="DD35" s="30"/>
      <c r="DE35" s="30"/>
      <c r="DF35" s="30"/>
      <c r="DG35" s="30"/>
      <c r="DH35" s="30"/>
      <c r="DI35" s="30"/>
      <c r="DJ35" s="30">
        <f t="shared" si="30"/>
        <v>-94103005.430000007</v>
      </c>
      <c r="DK35" s="6">
        <f t="shared" si="36"/>
        <v>22</v>
      </c>
      <c r="DL35" s="7" t="s">
        <v>52</v>
      </c>
      <c r="DM35" s="12">
        <f t="shared" si="31"/>
        <v>94119767.629999995</v>
      </c>
      <c r="DN35" s="12">
        <f t="shared" si="32"/>
        <v>-94103005.430000007</v>
      </c>
      <c r="DO35" s="30">
        <f t="shared" si="33"/>
        <v>16762.199999988079</v>
      </c>
      <c r="DQ35" s="61"/>
      <c r="DR35" s="61"/>
    </row>
    <row r="36" spans="1:122" ht="15" customHeight="1">
      <c r="A36" s="2">
        <f t="shared" si="11"/>
        <v>26</v>
      </c>
      <c r="C36" s="5" t="s">
        <v>150</v>
      </c>
      <c r="E36" s="345">
        <v>103618.54933379777</v>
      </c>
      <c r="F36" s="345">
        <v>3642</v>
      </c>
      <c r="H36" s="2">
        <f t="shared" si="3"/>
        <v>26</v>
      </c>
      <c r="I36" s="7"/>
      <c r="K36" s="71"/>
      <c r="L36" s="359"/>
      <c r="O36" s="12"/>
      <c r="V36" s="6"/>
      <c r="X36" s="80"/>
      <c r="Y36" s="13"/>
      <c r="Z36" s="6">
        <f t="shared" si="37"/>
        <v>25</v>
      </c>
      <c r="AA36" s="487" t="s">
        <v>756</v>
      </c>
      <c r="AB36" s="59"/>
      <c r="AC36" s="117"/>
      <c r="AD36" s="496">
        <v>-75075967.560000002</v>
      </c>
      <c r="AF36"/>
      <c r="AG36"/>
      <c r="AH36"/>
      <c r="AJ36" s="456"/>
      <c r="AK36" s="456"/>
      <c r="AL36" s="456"/>
      <c r="AM36" s="456"/>
      <c r="AN36" s="456"/>
      <c r="AO36" s="456"/>
      <c r="AP36" s="456"/>
      <c r="AQ36" s="456"/>
      <c r="AR36" s="456"/>
      <c r="AS36" s="456"/>
      <c r="AT36" s="456"/>
      <c r="AU36" s="456"/>
      <c r="AV36" s="456"/>
      <c r="AW36" s="84"/>
      <c r="AX36" s="84"/>
      <c r="AY36" s="84"/>
      <c r="AZ36" s="84"/>
      <c r="BA36" s="84"/>
      <c r="BB36" s="84"/>
      <c r="BC36" s="84"/>
      <c r="BD36" s="84"/>
      <c r="BE36" s="84"/>
      <c r="BQ36" s="12"/>
      <c r="BR36" s="12"/>
      <c r="BS36" s="12"/>
      <c r="CM36" s="1"/>
      <c r="CN36" s="6">
        <f t="shared" si="34"/>
        <v>23</v>
      </c>
      <c r="CO36" s="7" t="s">
        <v>53</v>
      </c>
      <c r="CP36" s="30">
        <f>'2.01 IS'!B31</f>
        <v>109554529.285253</v>
      </c>
      <c r="CQ36" s="30">
        <f>F40</f>
        <v>32958</v>
      </c>
      <c r="CR36" s="30">
        <f>+K22</f>
        <v>113273.14829661201</v>
      </c>
      <c r="CS36" s="30"/>
      <c r="CT36" s="30"/>
      <c r="CU36" s="30"/>
      <c r="CV36" s="30">
        <f>AD29+AD42</f>
        <v>-143692.56223551766</v>
      </c>
      <c r="CW36" s="30">
        <f>AH28</f>
        <v>465784.33999999997</v>
      </c>
      <c r="CX36" s="30"/>
      <c r="CY36" s="6">
        <f t="shared" si="35"/>
        <v>23</v>
      </c>
      <c r="CZ36" s="7" t="s">
        <v>53</v>
      </c>
      <c r="DA36" s="30">
        <f>AV12</f>
        <v>-917490.84000427369</v>
      </c>
      <c r="DB36" s="30">
        <f>+AZ18</f>
        <v>65044.200339998584</v>
      </c>
      <c r="DC36" s="30">
        <f>BE14</f>
        <v>-4556.8100115042762</v>
      </c>
      <c r="DD36" s="30"/>
      <c r="DE36" s="30"/>
      <c r="DF36" s="30"/>
      <c r="DG36" s="30">
        <f>+BX14</f>
        <v>1146291.8750200225</v>
      </c>
      <c r="DH36" s="30">
        <f>CC16</f>
        <v>20280.238556333323</v>
      </c>
      <c r="DI36" s="30"/>
      <c r="DJ36" s="30">
        <f t="shared" si="30"/>
        <v>777891.5899616708</v>
      </c>
      <c r="DK36" s="6">
        <f t="shared" si="36"/>
        <v>23</v>
      </c>
      <c r="DL36" s="7" t="s">
        <v>53</v>
      </c>
      <c r="DM36" s="12">
        <f t="shared" si="31"/>
        <v>109554529.285253</v>
      </c>
      <c r="DN36" s="12">
        <f t="shared" si="32"/>
        <v>777891.5899616708</v>
      </c>
      <c r="DO36" s="30">
        <f t="shared" si="33"/>
        <v>110332420.87521468</v>
      </c>
      <c r="DQ36" s="61"/>
      <c r="DR36" s="61"/>
    </row>
    <row r="37" spans="1:122" ht="15" customHeight="1">
      <c r="A37" s="2">
        <f t="shared" si="11"/>
        <v>27</v>
      </c>
      <c r="B37" s="5" t="s">
        <v>31</v>
      </c>
      <c r="E37" s="503">
        <f>ROUND(SUM(E28:E36),0)</f>
        <v>241686000</v>
      </c>
      <c r="F37" s="504">
        <f>SUM(F28:F36)</f>
        <v>16478878</v>
      </c>
      <c r="G37" s="4">
        <f>SUM(F28:F36)</f>
        <v>16478878</v>
      </c>
      <c r="H37" s="2">
        <f t="shared" si="3"/>
        <v>27</v>
      </c>
      <c r="I37" s="7" t="s">
        <v>192</v>
      </c>
      <c r="K37" s="71"/>
      <c r="L37" s="71">
        <f>L19-L23-L26-L35</f>
        <v>47808250.220861688</v>
      </c>
      <c r="O37" s="4"/>
      <c r="V37" s="6"/>
      <c r="X37" s="80"/>
      <c r="Y37" s="13"/>
      <c r="Z37" s="6">
        <f t="shared" si="37"/>
        <v>26</v>
      </c>
      <c r="AA37" s="487" t="s">
        <v>763</v>
      </c>
      <c r="AB37" s="59"/>
      <c r="AC37" s="117"/>
      <c r="AD37" s="496">
        <v>-15345194.050000001</v>
      </c>
      <c r="AF37"/>
      <c r="AG37"/>
      <c r="AH37"/>
      <c r="AJ37" s="456"/>
      <c r="AK37" s="456"/>
      <c r="AL37" s="456"/>
      <c r="AM37" s="456"/>
      <c r="AN37" s="456"/>
      <c r="AO37" s="456"/>
      <c r="AP37" s="456"/>
      <c r="AQ37" s="456"/>
      <c r="AR37" s="456"/>
      <c r="AS37" s="456"/>
      <c r="AT37" s="456"/>
      <c r="AU37" s="456"/>
      <c r="AV37" s="456"/>
      <c r="AW37" s="466"/>
      <c r="AX37" s="466"/>
      <c r="AY37" s="466"/>
      <c r="AZ37" s="466"/>
      <c r="BA37" s="466"/>
      <c r="BB37" s="466"/>
      <c r="BC37" s="466"/>
      <c r="BD37" s="466"/>
      <c r="BE37" s="466"/>
      <c r="BO37" s="467"/>
      <c r="BP37" s="467"/>
      <c r="BQ37" s="467"/>
      <c r="BR37" s="12"/>
      <c r="BS37" s="12"/>
      <c r="CM37" s="1"/>
      <c r="CN37" s="6">
        <f t="shared" si="34"/>
        <v>24</v>
      </c>
      <c r="CO37" s="7" t="s">
        <v>151</v>
      </c>
      <c r="CP37" s="30">
        <f>'2.01 IS'!B32</f>
        <v>258772332.62373</v>
      </c>
      <c r="CQ37" s="30"/>
      <c r="CR37" s="30"/>
      <c r="CS37" s="30"/>
      <c r="CT37" s="30"/>
      <c r="CU37" s="30"/>
      <c r="CX37" s="30"/>
      <c r="CY37" s="6">
        <f t="shared" si="35"/>
        <v>24</v>
      </c>
      <c r="CZ37" s="7" t="s">
        <v>151</v>
      </c>
      <c r="DA37" s="30"/>
      <c r="DB37" s="30"/>
      <c r="DC37" s="30"/>
      <c r="DD37" s="30"/>
      <c r="DE37" s="30"/>
      <c r="DF37" s="30"/>
      <c r="DG37" s="30"/>
      <c r="DH37" s="30"/>
      <c r="DI37" s="30">
        <f>CH20</f>
        <v>-187976.84000000003</v>
      </c>
      <c r="DJ37" s="30">
        <f t="shared" si="30"/>
        <v>-187976.84000000003</v>
      </c>
      <c r="DK37" s="6">
        <f t="shared" si="36"/>
        <v>24</v>
      </c>
      <c r="DL37" s="7" t="s">
        <v>151</v>
      </c>
      <c r="DM37" s="12">
        <f t="shared" si="31"/>
        <v>258772332.62373</v>
      </c>
      <c r="DN37" s="12">
        <f t="shared" si="32"/>
        <v>-187976.84000000003</v>
      </c>
      <c r="DO37" s="30">
        <f t="shared" si="33"/>
        <v>258584355.78373</v>
      </c>
      <c r="DQ37" s="61"/>
      <c r="DR37" s="61"/>
    </row>
    <row r="38" spans="1:122" ht="13.5" customHeight="1">
      <c r="A38" s="2">
        <f t="shared" si="11"/>
        <v>28</v>
      </c>
      <c r="B38" s="465"/>
      <c r="C38" s="465"/>
      <c r="E38" s="513">
        <f>IF(ROUND(E37=F26,0),"",E37-F26)+1</f>
        <v>0</v>
      </c>
      <c r="F38" s="72"/>
      <c r="H38" s="2">
        <f t="shared" si="3"/>
        <v>28</v>
      </c>
      <c r="I38" s="7"/>
      <c r="K38" s="71"/>
      <c r="L38" s="71"/>
      <c r="M38" s="24"/>
      <c r="O38" s="12"/>
      <c r="V38" s="6"/>
      <c r="X38" s="80"/>
      <c r="Y38" s="13"/>
      <c r="Z38" s="6">
        <f t="shared" si="37"/>
        <v>27</v>
      </c>
      <c r="AA38" s="488" t="s">
        <v>758</v>
      </c>
      <c r="AB38" s="59"/>
      <c r="AC38" s="117"/>
      <c r="AD38" s="496">
        <v>129036284.5</v>
      </c>
      <c r="AF38"/>
      <c r="AG38"/>
      <c r="AH38"/>
      <c r="AJ38" s="456"/>
      <c r="AK38" s="456"/>
      <c r="AL38" s="456"/>
      <c r="AM38" s="456"/>
      <c r="AN38" s="456"/>
      <c r="AO38" s="456"/>
      <c r="AP38" s="456"/>
      <c r="AQ38" s="456"/>
      <c r="AR38" s="456"/>
      <c r="AS38" s="456"/>
      <c r="AT38" s="456"/>
      <c r="AU38" s="456"/>
      <c r="AV38" s="456"/>
      <c r="AW38" s="456"/>
      <c r="AX38" s="456"/>
      <c r="AY38" s="456"/>
      <c r="AZ38" s="456"/>
      <c r="BA38" s="456"/>
      <c r="BB38" s="456"/>
      <c r="BC38" s="456"/>
      <c r="BD38" s="456"/>
      <c r="BE38" s="456"/>
      <c r="BG38" s="456"/>
      <c r="BH38" s="71"/>
      <c r="BI38" s="71"/>
      <c r="BJ38" s="74"/>
      <c r="BO38" s="468"/>
      <c r="BP38" s="468"/>
      <c r="BQ38" s="468"/>
      <c r="BR38" s="469" t="s">
        <v>61</v>
      </c>
      <c r="BS38" s="12"/>
      <c r="CM38" s="1"/>
      <c r="CN38" s="6">
        <f t="shared" si="34"/>
        <v>25</v>
      </c>
      <c r="CO38" s="7" t="s">
        <v>97</v>
      </c>
      <c r="CP38" s="30">
        <f>'2.01 IS'!B33</f>
        <v>45714686.335895002</v>
      </c>
      <c r="CQ38" s="30"/>
      <c r="CR38" s="30"/>
      <c r="CS38" s="30"/>
      <c r="CT38" s="30"/>
      <c r="CU38" s="30"/>
      <c r="CV38" s="30"/>
      <c r="CW38" s="30"/>
      <c r="CX38" s="30"/>
      <c r="CY38" s="6">
        <f t="shared" si="35"/>
        <v>25</v>
      </c>
      <c r="CZ38" s="7" t="s">
        <v>97</v>
      </c>
      <c r="DA38" s="30"/>
      <c r="DB38" s="30"/>
      <c r="DC38" s="30"/>
      <c r="DD38" s="30"/>
      <c r="DE38" s="30"/>
      <c r="DF38" s="30"/>
      <c r="DG38" s="30"/>
      <c r="DH38" s="30"/>
      <c r="DI38" s="30"/>
      <c r="DJ38" s="30">
        <f t="shared" si="30"/>
        <v>0</v>
      </c>
      <c r="DK38" s="6">
        <f t="shared" si="36"/>
        <v>25</v>
      </c>
      <c r="DL38" s="7" t="s">
        <v>97</v>
      </c>
      <c r="DM38" s="12">
        <f t="shared" si="31"/>
        <v>45714686.335895002</v>
      </c>
      <c r="DN38" s="12">
        <f t="shared" si="32"/>
        <v>0</v>
      </c>
      <c r="DO38" s="30">
        <f t="shared" si="33"/>
        <v>45714686.335895002</v>
      </c>
      <c r="DQ38" s="61"/>
      <c r="DR38" s="61"/>
    </row>
    <row r="39" spans="1:122" ht="15" customHeight="1">
      <c r="A39" s="2">
        <f t="shared" si="11"/>
        <v>29</v>
      </c>
      <c r="B39" s="7" t="s">
        <v>32</v>
      </c>
      <c r="C39" s="7"/>
      <c r="D39" s="7"/>
      <c r="E39" s="347">
        <f>+BD</f>
        <v>6.1529999999999996E-3</v>
      </c>
      <c r="F39" s="348">
        <f>ROUND(G37*E39,0)</f>
        <v>101395</v>
      </c>
      <c r="G39" s="12"/>
      <c r="H39" s="2">
        <f t="shared" si="3"/>
        <v>29</v>
      </c>
      <c r="I39" s="7" t="s">
        <v>14</v>
      </c>
      <c r="J39" s="353">
        <f>FIT</f>
        <v>0.35</v>
      </c>
      <c r="K39" s="71"/>
      <c r="L39" s="76">
        <f>ROUND(L37*J39,0)</f>
        <v>16732888</v>
      </c>
      <c r="M39" s="24"/>
      <c r="V39" s="6"/>
      <c r="X39" s="80"/>
      <c r="Y39" s="13"/>
      <c r="Z39" s="6">
        <f t="shared" si="37"/>
        <v>28</v>
      </c>
      <c r="AA39" s="489" t="s">
        <v>764</v>
      </c>
      <c r="AB39" s="59"/>
      <c r="AC39" s="117"/>
      <c r="AD39" s="496">
        <v>442232.21</v>
      </c>
      <c r="AF39"/>
      <c r="AG39"/>
      <c r="AH39"/>
      <c r="AJ39" s="456"/>
      <c r="AK39" s="456"/>
      <c r="AL39" s="456"/>
      <c r="AM39" s="456"/>
      <c r="AN39" s="456"/>
      <c r="AO39" s="456"/>
      <c r="AP39" s="456"/>
      <c r="AQ39" s="456"/>
      <c r="AR39" s="456"/>
      <c r="AS39" s="456"/>
      <c r="AT39" s="456"/>
      <c r="AU39" s="456"/>
      <c r="AV39" s="77"/>
      <c r="AW39" s="456"/>
      <c r="AX39" s="456"/>
      <c r="AY39" s="456"/>
      <c r="AZ39" s="456"/>
      <c r="BA39" s="456"/>
      <c r="BB39" s="456"/>
      <c r="BC39" s="456"/>
      <c r="BD39" s="456"/>
      <c r="BE39" s="456"/>
      <c r="BO39" s="467"/>
      <c r="BP39" s="468"/>
      <c r="BQ39" s="468"/>
      <c r="BR39" s="469"/>
      <c r="BS39" s="12"/>
      <c r="CM39" s="1"/>
      <c r="CN39" s="6">
        <f t="shared" si="34"/>
        <v>26</v>
      </c>
      <c r="CO39" s="26" t="s">
        <v>133</v>
      </c>
      <c r="CP39" s="30">
        <f>'2.01 IS'!B34</f>
        <v>17495991.16</v>
      </c>
      <c r="CQ39" s="30"/>
      <c r="CR39" s="30"/>
      <c r="CS39" s="30"/>
      <c r="CT39" s="30"/>
      <c r="CU39" s="30"/>
      <c r="CV39" s="30"/>
      <c r="CW39" s="30"/>
      <c r="CX39" s="30"/>
      <c r="CY39" s="6">
        <f t="shared" si="35"/>
        <v>26</v>
      </c>
      <c r="CZ39" s="26" t="s">
        <v>133</v>
      </c>
      <c r="DA39" s="30"/>
      <c r="DB39" s="30"/>
      <c r="DC39" s="30"/>
      <c r="DD39" s="30"/>
      <c r="DE39" s="30"/>
      <c r="DF39" s="30"/>
      <c r="DG39" s="30"/>
      <c r="DH39" s="30"/>
      <c r="DI39" s="30"/>
      <c r="DJ39" s="30">
        <f t="shared" si="30"/>
        <v>0</v>
      </c>
      <c r="DK39" s="6">
        <f t="shared" si="36"/>
        <v>26</v>
      </c>
      <c r="DL39" s="26" t="s">
        <v>133</v>
      </c>
      <c r="DM39" s="12">
        <f t="shared" si="31"/>
        <v>17495991.16</v>
      </c>
      <c r="DN39" s="12">
        <f t="shared" si="32"/>
        <v>0</v>
      </c>
      <c r="DO39" s="30">
        <f t="shared" si="33"/>
        <v>17495991.16</v>
      </c>
      <c r="DQ39" s="61"/>
      <c r="DR39" s="61"/>
    </row>
    <row r="40" spans="1:122" ht="15" customHeight="1">
      <c r="A40" s="2">
        <f t="shared" si="11"/>
        <v>30</v>
      </c>
      <c r="B40" s="7" t="s">
        <v>33</v>
      </c>
      <c r="C40" s="7"/>
      <c r="D40" s="7"/>
      <c r="E40" s="347">
        <f>+FF</f>
        <v>2E-3</v>
      </c>
      <c r="F40" s="349">
        <f>ROUND(G37*E40,0)</f>
        <v>32958</v>
      </c>
      <c r="G40" s="12"/>
      <c r="H40" s="2">
        <f t="shared" si="3"/>
        <v>30</v>
      </c>
      <c r="I40" s="7"/>
      <c r="J40" s="353"/>
      <c r="K40" s="71"/>
      <c r="L40" s="78"/>
      <c r="M40" s="24"/>
      <c r="N40" s="85"/>
      <c r="V40" s="6"/>
      <c r="X40" s="80"/>
      <c r="Y40" s="13"/>
      <c r="Z40" s="6">
        <f t="shared" si="37"/>
        <v>29</v>
      </c>
      <c r="AA40" s="488" t="s">
        <v>752</v>
      </c>
      <c r="AB40" s="78"/>
      <c r="AC40" s="524"/>
      <c r="AD40" s="496">
        <v>-1900380.98</v>
      </c>
      <c r="AF40"/>
      <c r="AG40"/>
      <c r="AH40"/>
      <c r="AJ40" s="456"/>
      <c r="AK40" s="456"/>
      <c r="AL40" s="456"/>
      <c r="AM40" s="456"/>
      <c r="AN40" s="456"/>
      <c r="AO40" s="456"/>
      <c r="AP40" s="456"/>
      <c r="AQ40" s="456"/>
      <c r="AR40" s="456"/>
      <c r="AS40" s="456"/>
      <c r="AT40" s="456"/>
      <c r="AU40" s="456"/>
      <c r="AV40" s="456"/>
      <c r="AW40" s="470"/>
      <c r="AX40" s="470"/>
      <c r="AY40" s="470"/>
      <c r="AZ40" s="470"/>
      <c r="BA40" s="470"/>
      <c r="BB40" s="470"/>
      <c r="BC40" s="470"/>
      <c r="BD40" s="470"/>
      <c r="BE40" s="470"/>
      <c r="BO40" s="467"/>
      <c r="BP40" s="471"/>
      <c r="BQ40" s="472"/>
      <c r="BR40" s="469" t="s">
        <v>61</v>
      </c>
      <c r="BS40" s="12"/>
      <c r="CM40" s="1"/>
      <c r="CN40" s="6">
        <f t="shared" si="34"/>
        <v>27</v>
      </c>
      <c r="CO40" s="7" t="s">
        <v>54</v>
      </c>
      <c r="CP40" s="30">
        <f>'2.01 IS'!B35</f>
        <v>-44697967.219999999</v>
      </c>
      <c r="CQ40" s="30"/>
      <c r="CR40" s="30">
        <f>L35</f>
        <v>6186284.3799999952</v>
      </c>
      <c r="CS40" s="30"/>
      <c r="CT40" s="30"/>
      <c r="CU40" s="30"/>
      <c r="CV40" s="30">
        <f>AD39+AD44</f>
        <v>52253786.350000001</v>
      </c>
      <c r="CW40" s="30"/>
      <c r="CX40" s="30"/>
      <c r="CY40" s="6">
        <f t="shared" si="35"/>
        <v>27</v>
      </c>
      <c r="CZ40" s="7" t="s">
        <v>54</v>
      </c>
      <c r="DA40" s="30"/>
      <c r="DB40" s="30"/>
      <c r="DC40" s="30"/>
      <c r="DD40" s="30"/>
      <c r="DE40" s="30"/>
      <c r="DG40" s="30"/>
      <c r="DH40" s="30"/>
      <c r="DI40" s="30"/>
      <c r="DJ40" s="30">
        <f t="shared" si="30"/>
        <v>58440070.729999997</v>
      </c>
      <c r="DK40" s="6">
        <f t="shared" si="36"/>
        <v>27</v>
      </c>
      <c r="DL40" s="7" t="s">
        <v>54</v>
      </c>
      <c r="DM40" s="12">
        <f t="shared" si="31"/>
        <v>-44697967.219999999</v>
      </c>
      <c r="DN40" s="12">
        <f t="shared" si="32"/>
        <v>58440070.729999997</v>
      </c>
      <c r="DO40" s="30">
        <f t="shared" si="33"/>
        <v>13742103.509999998</v>
      </c>
      <c r="DQ40" s="61"/>
      <c r="DR40" s="61"/>
    </row>
    <row r="41" spans="1:122" ht="15" customHeight="1" thickBot="1">
      <c r="A41" s="2">
        <f t="shared" si="11"/>
        <v>31</v>
      </c>
      <c r="B41" s="26" t="s">
        <v>22</v>
      </c>
      <c r="C41" s="7"/>
      <c r="D41" s="7"/>
      <c r="E41" s="347"/>
      <c r="F41" s="71"/>
      <c r="G41" s="350">
        <f>SUM(F39:F40)</f>
        <v>134353</v>
      </c>
      <c r="H41" s="2">
        <f t="shared" si="3"/>
        <v>31</v>
      </c>
      <c r="I41" s="7" t="s">
        <v>119</v>
      </c>
      <c r="K41" s="71"/>
      <c r="L41" s="354">
        <f>L37-L39</f>
        <v>31075362.220861688</v>
      </c>
      <c r="M41" s="24"/>
      <c r="V41" s="6"/>
      <c r="X41" s="80"/>
      <c r="Y41" s="13"/>
      <c r="Z41" s="6">
        <f t="shared" si="37"/>
        <v>30</v>
      </c>
      <c r="AA41" s="490" t="s">
        <v>753</v>
      </c>
      <c r="AC41" s="117"/>
      <c r="AD41" s="496">
        <v>-1710654.5500000003</v>
      </c>
      <c r="AF41"/>
      <c r="AG41"/>
      <c r="AH41"/>
      <c r="AJ41" s="456"/>
      <c r="AK41" s="456"/>
      <c r="AL41" s="456"/>
      <c r="AM41" s="456"/>
      <c r="AN41" s="456"/>
      <c r="AO41" s="456"/>
      <c r="AP41" s="456"/>
      <c r="AQ41" s="456"/>
      <c r="AR41" s="456"/>
      <c r="AS41" s="456"/>
      <c r="AT41" s="456"/>
      <c r="AU41" s="456"/>
      <c r="AV41" s="456"/>
      <c r="AW41" s="473"/>
      <c r="AX41" s="473"/>
      <c r="AY41" s="473"/>
      <c r="AZ41" s="473"/>
      <c r="BA41" s="473"/>
      <c r="BB41" s="473"/>
      <c r="BC41" s="473"/>
      <c r="BD41" s="473"/>
      <c r="BE41" s="473"/>
      <c r="BO41" s="467"/>
      <c r="BP41" s="467"/>
      <c r="BQ41" s="467"/>
      <c r="BR41" s="469" t="s">
        <v>61</v>
      </c>
      <c r="BS41" s="12"/>
      <c r="CM41" s="1"/>
      <c r="CN41" s="6">
        <f t="shared" si="34"/>
        <v>28</v>
      </c>
      <c r="CO41" s="7" t="s">
        <v>157</v>
      </c>
      <c r="CP41" s="30">
        <f>'2.01 IS'!B36</f>
        <v>85636443.730000004</v>
      </c>
      <c r="CQ41" s="30"/>
      <c r="CR41" s="30"/>
      <c r="CS41" s="30"/>
      <c r="CT41" s="30"/>
      <c r="CU41" s="30"/>
      <c r="CV41" s="30"/>
      <c r="CW41" s="30"/>
      <c r="CX41" s="30"/>
      <c r="CY41" s="6">
        <f t="shared" si="35"/>
        <v>28</v>
      </c>
      <c r="CZ41" s="7" t="s">
        <v>690</v>
      </c>
      <c r="DA41" s="30"/>
      <c r="DB41" s="30"/>
      <c r="DC41" s="30"/>
      <c r="DD41" s="30"/>
      <c r="DE41" s="30"/>
      <c r="DF41" s="30">
        <f>BS12</f>
        <v>-85636443.729999989</v>
      </c>
      <c r="DG41" s="30"/>
      <c r="DH41" s="30"/>
      <c r="DI41" s="30"/>
      <c r="DJ41" s="30">
        <f t="shared" si="30"/>
        <v>-85636443.729999989</v>
      </c>
      <c r="DK41" s="6">
        <f t="shared" si="36"/>
        <v>28</v>
      </c>
      <c r="DL41" s="5" t="s">
        <v>690</v>
      </c>
      <c r="DM41" s="12">
        <f t="shared" si="31"/>
        <v>85636443.730000004</v>
      </c>
      <c r="DN41" s="12">
        <f t="shared" si="32"/>
        <v>-85636443.729999989</v>
      </c>
      <c r="DO41" s="30">
        <f>SUM(DM41:DN41)</f>
        <v>0</v>
      </c>
      <c r="DQ41" s="61"/>
      <c r="DR41" s="61"/>
    </row>
    <row r="42" spans="1:122" ht="15" customHeight="1" thickTop="1">
      <c r="A42" s="2">
        <f t="shared" si="11"/>
        <v>32</v>
      </c>
      <c r="B42" s="7"/>
      <c r="C42" s="7"/>
      <c r="D42" s="7"/>
      <c r="E42" s="347"/>
      <c r="F42" s="74"/>
      <c r="G42" s="12"/>
      <c r="H42" s="2">
        <f t="shared" si="3"/>
        <v>32</v>
      </c>
      <c r="L42" s="77"/>
      <c r="V42" s="6"/>
      <c r="X42" s="80"/>
      <c r="Y42" s="13"/>
      <c r="Z42" s="6">
        <f t="shared" si="37"/>
        <v>31</v>
      </c>
      <c r="AA42" s="490" t="s">
        <v>189</v>
      </c>
      <c r="AC42" s="411"/>
      <c r="AD42" s="496">
        <v>-67998.7</v>
      </c>
      <c r="AF42"/>
      <c r="AG42"/>
      <c r="AH42"/>
      <c r="AJ42" s="456"/>
      <c r="AK42" s="456"/>
      <c r="AL42" s="456"/>
      <c r="AM42" s="456"/>
      <c r="AN42" s="456"/>
      <c r="AO42" s="456"/>
      <c r="AP42" s="456"/>
      <c r="AQ42" s="456"/>
      <c r="AR42" s="456"/>
      <c r="AS42" s="456"/>
      <c r="AT42" s="456"/>
      <c r="AU42" s="456"/>
      <c r="AV42" s="456"/>
      <c r="AW42" s="473"/>
      <c r="AX42" s="473"/>
      <c r="AY42" s="473"/>
      <c r="AZ42" s="473"/>
      <c r="BA42" s="473"/>
      <c r="BB42" s="473"/>
      <c r="BC42" s="473"/>
      <c r="BD42" s="473"/>
      <c r="BE42" s="473"/>
      <c r="BO42" s="467"/>
      <c r="BP42" s="471"/>
      <c r="BQ42" s="472"/>
      <c r="BR42" s="469" t="s">
        <v>61</v>
      </c>
      <c r="BS42" s="12"/>
      <c r="CM42" s="1"/>
      <c r="CN42" s="6">
        <f t="shared" si="34"/>
        <v>29</v>
      </c>
      <c r="CO42" s="7" t="s">
        <v>126</v>
      </c>
      <c r="CP42" s="30">
        <f>'2.01 IS'!B37</f>
        <v>207478393.14958</v>
      </c>
      <c r="CQ42" s="30">
        <f>+G44</f>
        <v>634371</v>
      </c>
      <c r="CR42" s="30">
        <f>+L26</f>
        <v>2180281.558413188</v>
      </c>
      <c r="CS42" s="30"/>
      <c r="CT42" s="30"/>
      <c r="CU42" s="30"/>
      <c r="CV42" s="30">
        <f>AD30+AD36+AD43+AD35</f>
        <v>-122145506.37030923</v>
      </c>
      <c r="CW42" s="30"/>
      <c r="CX42" s="30"/>
      <c r="CY42" s="6">
        <f t="shared" si="35"/>
        <v>29</v>
      </c>
      <c r="CZ42" s="7" t="s">
        <v>126</v>
      </c>
      <c r="DA42" s="30">
        <f>AV14</f>
        <v>-69067.20933560835</v>
      </c>
      <c r="DB42" s="30">
        <f>AZ14</f>
        <v>0</v>
      </c>
      <c r="DC42" s="30"/>
      <c r="DD42" s="30">
        <f>-BJ22</f>
        <v>159293.37749999994</v>
      </c>
      <c r="DE42" s="30"/>
      <c r="DF42" s="30"/>
      <c r="DG42" s="30"/>
      <c r="DH42" s="30"/>
      <c r="DI42" s="30"/>
      <c r="DJ42" s="30">
        <f t="shared" si="30"/>
        <v>-119240627.64373165</v>
      </c>
      <c r="DK42" s="6">
        <f t="shared" si="36"/>
        <v>29</v>
      </c>
      <c r="DL42" s="7" t="s">
        <v>126</v>
      </c>
      <c r="DM42" s="12">
        <f t="shared" si="31"/>
        <v>207478393.14958</v>
      </c>
      <c r="DN42" s="12">
        <f t="shared" si="32"/>
        <v>-119240627.64373165</v>
      </c>
      <c r="DO42" s="30">
        <f t="shared" si="33"/>
        <v>88237765.505848348</v>
      </c>
      <c r="DQ42" s="61"/>
      <c r="DR42" s="61"/>
    </row>
    <row r="43" spans="1:122" ht="15" customHeight="1">
      <c r="A43" s="2">
        <f t="shared" si="11"/>
        <v>33</v>
      </c>
      <c r="B43" s="7" t="s">
        <v>34</v>
      </c>
      <c r="C43" s="7"/>
      <c r="D43" s="7"/>
      <c r="E43" s="347">
        <f>+UTN</f>
        <v>3.8496000000000002E-2</v>
      </c>
      <c r="F43" s="351">
        <f>ROUND(G37*E43,0)</f>
        <v>634371</v>
      </c>
      <c r="G43" s="12"/>
      <c r="H43" s="2">
        <f t="shared" si="3"/>
        <v>33</v>
      </c>
      <c r="I43" s="5" t="s">
        <v>837</v>
      </c>
      <c r="L43" s="77"/>
      <c r="V43" s="6"/>
      <c r="X43" s="80"/>
      <c r="Y43" s="13"/>
      <c r="Z43" s="6">
        <f t="shared" si="37"/>
        <v>32</v>
      </c>
      <c r="AA43" s="490" t="s">
        <v>190</v>
      </c>
      <c r="AD43" s="496">
        <v>-17861.22</v>
      </c>
      <c r="AF43"/>
      <c r="AG43"/>
      <c r="AH43"/>
      <c r="AJ43" s="456"/>
      <c r="AK43" s="456"/>
      <c r="AL43" s="456"/>
      <c r="AM43" s="456"/>
      <c r="AN43" s="456"/>
      <c r="AO43" s="456"/>
      <c r="AP43" s="456"/>
      <c r="AQ43" s="456"/>
      <c r="AR43" s="456"/>
      <c r="AS43" s="456"/>
      <c r="AT43" s="456"/>
      <c r="AU43" s="456"/>
      <c r="AV43" s="456"/>
      <c r="AW43" s="473"/>
      <c r="AX43" s="473"/>
      <c r="AY43" s="473"/>
      <c r="AZ43" s="473"/>
      <c r="BA43" s="473"/>
      <c r="BB43" s="473"/>
      <c r="BC43" s="473"/>
      <c r="BD43" s="473"/>
      <c r="BE43" s="473"/>
      <c r="BO43" s="467"/>
      <c r="BP43" s="471"/>
      <c r="BQ43" s="472"/>
      <c r="BR43" s="469"/>
      <c r="BS43" s="12"/>
      <c r="CM43" s="1"/>
      <c r="CN43" s="6">
        <f t="shared" si="34"/>
        <v>30</v>
      </c>
      <c r="CO43" s="7" t="s">
        <v>55</v>
      </c>
      <c r="CP43" s="30">
        <f>'2.01 IS'!B38</f>
        <v>0</v>
      </c>
      <c r="CQ43" s="30">
        <f>G48</f>
        <v>5498554</v>
      </c>
      <c r="CR43" s="30">
        <f>L39</f>
        <v>16732888</v>
      </c>
      <c r="CS43" s="30">
        <f>Q27</f>
        <v>-2161024.9371399968</v>
      </c>
      <c r="CT43" s="30">
        <f>U29</f>
        <v>90685921.77287297</v>
      </c>
      <c r="CU43" s="30">
        <f>Y22</f>
        <v>-59417201.367507003</v>
      </c>
      <c r="CV43" s="30">
        <f>AD48</f>
        <v>592639.90767134423</v>
      </c>
      <c r="CW43" s="30">
        <f>AH30</f>
        <v>-163024.51899999997</v>
      </c>
      <c r="CX43" s="30">
        <f>AQ27</f>
        <v>2870567</v>
      </c>
      <c r="CY43" s="6">
        <f t="shared" si="35"/>
        <v>30</v>
      </c>
      <c r="CZ43" s="7" t="s">
        <v>55</v>
      </c>
      <c r="DA43" s="30">
        <f>AV18</f>
        <v>345295.31726895872</v>
      </c>
      <c r="DB43" s="30">
        <f>AZ24</f>
        <v>-22765.470118999503</v>
      </c>
      <c r="DC43" s="30">
        <f>BE18</f>
        <v>1594.8835040264967</v>
      </c>
      <c r="DD43" s="30">
        <f>BJ24</f>
        <v>-55752.682124999978</v>
      </c>
      <c r="DE43" s="30"/>
      <c r="DF43" s="30"/>
      <c r="DG43" s="30">
        <f>+BX17</f>
        <v>-401202.15625700785</v>
      </c>
      <c r="DH43" s="30">
        <f>CC17</f>
        <v>-7098</v>
      </c>
      <c r="DI43" s="30">
        <f>CH24</f>
        <v>65791.894</v>
      </c>
      <c r="DJ43" s="30">
        <f t="shared" si="30"/>
        <v>54565183.643169284</v>
      </c>
      <c r="DK43" s="6">
        <f t="shared" si="36"/>
        <v>30</v>
      </c>
      <c r="DL43" s="7" t="s">
        <v>55</v>
      </c>
      <c r="DM43" s="12">
        <f t="shared" si="31"/>
        <v>0</v>
      </c>
      <c r="DN43" s="12">
        <f t="shared" si="32"/>
        <v>54565183.643169284</v>
      </c>
      <c r="DO43" s="30">
        <f t="shared" si="33"/>
        <v>54565183.643169284</v>
      </c>
      <c r="DQ43" s="61"/>
      <c r="DR43" s="61"/>
    </row>
    <row r="44" spans="1:122" ht="15" customHeight="1">
      <c r="A44" s="2">
        <f t="shared" si="11"/>
        <v>34</v>
      </c>
      <c r="B44" s="26" t="s">
        <v>12</v>
      </c>
      <c r="C44" s="7"/>
      <c r="D44" s="7"/>
      <c r="F44" s="74"/>
      <c r="G44" s="352">
        <f>SUM(F43:F43)</f>
        <v>634371</v>
      </c>
      <c r="H44" s="2">
        <f t="shared" si="3"/>
        <v>34</v>
      </c>
      <c r="I44" s="5" t="s">
        <v>838</v>
      </c>
      <c r="L44" s="77"/>
      <c r="X44" s="80"/>
      <c r="Y44" s="77">
        <f>Y24-CU47</f>
        <v>0</v>
      </c>
      <c r="Z44" s="6">
        <f t="shared" si="37"/>
        <v>33</v>
      </c>
      <c r="AA44" s="490" t="s">
        <v>776</v>
      </c>
      <c r="AB44" s="59"/>
      <c r="AC44" s="59"/>
      <c r="AD44" s="512">
        <v>51811554.140000001</v>
      </c>
      <c r="AF44"/>
      <c r="AG44"/>
      <c r="AH44"/>
      <c r="AJ44" s="456"/>
      <c r="AK44" s="456"/>
      <c r="AL44" s="456"/>
      <c r="AM44" s="456"/>
      <c r="AN44" s="456"/>
      <c r="AO44" s="456"/>
      <c r="AP44" s="456"/>
      <c r="AQ44" s="456"/>
      <c r="AR44" s="456"/>
      <c r="AS44" s="456"/>
      <c r="AT44" s="456"/>
      <c r="AU44" s="456"/>
      <c r="AV44" s="456"/>
      <c r="AW44" s="473"/>
      <c r="AX44" s="473"/>
      <c r="AY44" s="473"/>
      <c r="AZ44" s="473"/>
      <c r="BA44" s="473"/>
      <c r="BB44" s="473"/>
      <c r="BC44" s="473"/>
      <c r="BD44" s="473"/>
      <c r="BE44" s="473"/>
      <c r="BO44" s="467"/>
      <c r="BP44" s="467"/>
      <c r="BQ44" s="467"/>
      <c r="BR44" s="469" t="s">
        <v>61</v>
      </c>
      <c r="BS44" s="12"/>
      <c r="CI44" s="59"/>
      <c r="CJ44" s="59"/>
      <c r="CK44" s="59"/>
      <c r="CL44" s="59"/>
      <c r="CM44" s="27"/>
      <c r="CN44" s="6">
        <f t="shared" si="34"/>
        <v>31</v>
      </c>
      <c r="CO44" s="5" t="s">
        <v>56</v>
      </c>
      <c r="CP44" s="3">
        <f>'2.01 IS'!B39</f>
        <v>114495182.779999</v>
      </c>
      <c r="CQ44" s="3"/>
      <c r="CR44" s="3"/>
      <c r="CS44" s="3"/>
      <c r="CT44" s="3">
        <f>U30</f>
        <v>-58463946.874500036</v>
      </c>
      <c r="CU44" s="3"/>
      <c r="CV44" s="3"/>
      <c r="CW44" s="3"/>
      <c r="CX44" s="3"/>
      <c r="CY44" s="6">
        <f t="shared" si="35"/>
        <v>31</v>
      </c>
      <c r="CZ44" s="5" t="s">
        <v>56</v>
      </c>
      <c r="DA44" s="30"/>
      <c r="DB44" s="3"/>
      <c r="DC44" s="3"/>
      <c r="DD44" s="3"/>
      <c r="DE44" s="3"/>
      <c r="DF44" s="30">
        <f>BS18</f>
        <v>29972755.305499993</v>
      </c>
      <c r="DG44" s="30"/>
      <c r="DH44" s="30"/>
      <c r="DI44" s="30"/>
      <c r="DJ44" s="3">
        <f t="shared" si="30"/>
        <v>-28491191.569000043</v>
      </c>
      <c r="DK44" s="6">
        <f>+DK43+1</f>
        <v>31</v>
      </c>
      <c r="DL44" s="5" t="s">
        <v>56</v>
      </c>
      <c r="DM44" s="12">
        <f t="shared" si="31"/>
        <v>114495182.779999</v>
      </c>
      <c r="DN44" s="12">
        <f t="shared" si="32"/>
        <v>-28491191.569000043</v>
      </c>
      <c r="DO44" s="30">
        <f t="shared" si="33"/>
        <v>86003991.210998952</v>
      </c>
      <c r="DQ44" s="61"/>
      <c r="DR44" s="61"/>
    </row>
    <row r="45" spans="1:122" ht="15" customHeight="1">
      <c r="A45" s="2">
        <f t="shared" si="11"/>
        <v>35</v>
      </c>
      <c r="B45" s="7"/>
      <c r="C45" s="7"/>
      <c r="D45" s="7"/>
      <c r="G45" s="12"/>
      <c r="H45" s="2">
        <f t="shared" si="3"/>
        <v>35</v>
      </c>
      <c r="I45" s="5" t="s">
        <v>839</v>
      </c>
      <c r="L45" s="77"/>
      <c r="M45" s="46" t="s">
        <v>62</v>
      </c>
      <c r="Q45" s="77">
        <f>Q28-CS47</f>
        <v>0</v>
      </c>
      <c r="X45" s="80"/>
      <c r="Y45" s="13"/>
      <c r="Z45" s="6">
        <f t="shared" si="37"/>
        <v>34</v>
      </c>
      <c r="AA45" s="488" t="s">
        <v>191</v>
      </c>
      <c r="AB45" s="59"/>
      <c r="AC45" s="59"/>
      <c r="AD45" s="499">
        <f>SUM(AD34:AD44)</f>
        <v>-52525713.770000026</v>
      </c>
      <c r="AF45"/>
      <c r="AG45"/>
      <c r="AH45"/>
      <c r="AJ45" s="456"/>
      <c r="AK45" s="456"/>
      <c r="AL45" s="456"/>
      <c r="AM45" s="456"/>
      <c r="AN45" s="456"/>
      <c r="AO45" s="456"/>
      <c r="AP45" s="456"/>
      <c r="AQ45" s="456"/>
      <c r="AR45" s="456"/>
      <c r="AS45" s="456"/>
      <c r="AT45" s="456"/>
      <c r="AU45" s="456"/>
      <c r="AV45" s="456"/>
      <c r="AW45" s="473"/>
      <c r="AX45" s="473"/>
      <c r="AY45" s="473"/>
      <c r="AZ45" s="473"/>
      <c r="BA45" s="473"/>
      <c r="BB45" s="473"/>
      <c r="BC45" s="473"/>
      <c r="BD45" s="473"/>
      <c r="BE45" s="473"/>
      <c r="BO45" s="467"/>
      <c r="BP45" s="467"/>
      <c r="BQ45" s="467"/>
      <c r="BR45" s="469"/>
      <c r="BS45" s="12"/>
      <c r="BT45" s="456"/>
      <c r="BU45" s="456"/>
      <c r="BV45" s="456"/>
      <c r="BW45" s="456"/>
      <c r="BX45" s="456"/>
      <c r="CI45" s="94"/>
      <c r="CJ45" s="95"/>
      <c r="CK45" s="36"/>
      <c r="CL45" s="95"/>
      <c r="CM45" s="27"/>
      <c r="CN45" s="6">
        <f t="shared" si="34"/>
        <v>32</v>
      </c>
      <c r="CO45" s="7" t="s">
        <v>57</v>
      </c>
      <c r="CP45" s="79">
        <f t="shared" ref="CP45:CX45" si="38">SUM(CP28:CP44)</f>
        <v>1899249940.7132182</v>
      </c>
      <c r="CQ45" s="79">
        <f t="shared" si="38"/>
        <v>6267278</v>
      </c>
      <c r="CR45" s="79">
        <f t="shared" si="38"/>
        <v>25561211.927444324</v>
      </c>
      <c r="CS45" s="79">
        <f t="shared" si="38"/>
        <v>4013332.0261171372</v>
      </c>
      <c r="CT45" s="79">
        <f t="shared" si="38"/>
        <v>32221974.898372933</v>
      </c>
      <c r="CU45" s="79">
        <f t="shared" si="38"/>
        <v>-59417201.367507003</v>
      </c>
      <c r="CV45" s="79">
        <f t="shared" si="38"/>
        <v>-53698595.352040991</v>
      </c>
      <c r="CW45" s="79">
        <f>SUM(CW28:CW44)</f>
        <v>302759.821</v>
      </c>
      <c r="CX45" s="79">
        <f t="shared" si="38"/>
        <v>-5331054</v>
      </c>
      <c r="CY45" s="6">
        <f t="shared" si="35"/>
        <v>32</v>
      </c>
      <c r="CZ45" s="7" t="s">
        <v>57</v>
      </c>
      <c r="DA45" s="79">
        <f>SUM(DA28:DA44)</f>
        <v>-641262.73207092332</v>
      </c>
      <c r="DB45" s="79">
        <f t="shared" ref="DB45:DJ45" si="39">SUM(DB28:DB44)</f>
        <v>42278.730220999081</v>
      </c>
      <c r="DC45" s="79">
        <f t="shared" si="39"/>
        <v>-2961.9265074777795</v>
      </c>
      <c r="DD45" s="79">
        <f t="shared" si="39"/>
        <v>103540.69537499997</v>
      </c>
      <c r="DE45" s="79">
        <f t="shared" si="39"/>
        <v>22265.403216971004</v>
      </c>
      <c r="DF45" s="79">
        <f t="shared" si="39"/>
        <v>-55663688.424499996</v>
      </c>
      <c r="DG45" s="79">
        <f t="shared" si="39"/>
        <v>745089.71876301465</v>
      </c>
      <c r="DH45" s="79">
        <f>SUM(DH28:DH44)</f>
        <v>13182.238556333323</v>
      </c>
      <c r="DI45" s="79">
        <f>SUM(DI28:DI44)</f>
        <v>-122184.94600000003</v>
      </c>
      <c r="DJ45" s="79">
        <f t="shared" si="39"/>
        <v>-105584035.28955969</v>
      </c>
      <c r="DK45" s="6">
        <f t="shared" si="36"/>
        <v>32</v>
      </c>
      <c r="DL45" s="7" t="s">
        <v>57</v>
      </c>
      <c r="DM45" s="79">
        <f>SUM(DM28:DM44)</f>
        <v>1899249940.7132182</v>
      </c>
      <c r="DN45" s="79">
        <f>SUM(DN28:DN44)</f>
        <v>-105584035.28955969</v>
      </c>
      <c r="DO45" s="79">
        <f>SUM(DO28:DO44)</f>
        <v>1793665905.4236588</v>
      </c>
      <c r="DQ45" s="61"/>
      <c r="DR45" s="61"/>
    </row>
    <row r="46" spans="1:122" ht="15" customHeight="1">
      <c r="A46" s="2">
        <f t="shared" si="11"/>
        <v>36</v>
      </c>
      <c r="B46" s="7" t="s">
        <v>5</v>
      </c>
      <c r="C46" s="7"/>
      <c r="D46" s="7"/>
      <c r="F46" s="71"/>
      <c r="G46" s="197">
        <f>G37-G41-G44</f>
        <v>15710154</v>
      </c>
      <c r="H46" s="2">
        <f t="shared" si="3"/>
        <v>36</v>
      </c>
      <c r="I46" s="5" t="s">
        <v>840</v>
      </c>
      <c r="L46" s="77"/>
      <c r="M46" s="46" t="s">
        <v>62</v>
      </c>
      <c r="Z46" s="6">
        <f t="shared" si="37"/>
        <v>35</v>
      </c>
      <c r="AA46" s="523"/>
      <c r="AB46" s="59"/>
      <c r="AC46" s="59"/>
      <c r="AD46" s="377"/>
      <c r="AF46"/>
      <c r="AG46"/>
      <c r="AH46"/>
      <c r="AJ46" s="456"/>
      <c r="AK46" s="456"/>
      <c r="AL46" s="456"/>
      <c r="AM46" s="456"/>
      <c r="AN46" s="456"/>
      <c r="AO46" s="456"/>
      <c r="AP46" s="456"/>
      <c r="AQ46" s="456"/>
      <c r="AR46" s="456"/>
      <c r="AS46" s="456"/>
      <c r="AT46" s="456"/>
      <c r="AU46" s="456"/>
      <c r="AV46" s="456"/>
      <c r="AW46" s="473"/>
      <c r="AX46" s="473"/>
      <c r="AY46" s="473"/>
      <c r="AZ46" s="473"/>
      <c r="BA46" s="473"/>
      <c r="BB46" s="473"/>
      <c r="BC46" s="473"/>
      <c r="BD46" s="473"/>
      <c r="BE46" s="473"/>
      <c r="BO46" s="469"/>
      <c r="BP46" s="469" t="s">
        <v>61</v>
      </c>
      <c r="BQ46" s="469"/>
      <c r="BR46" s="469"/>
      <c r="BS46" s="12"/>
      <c r="BT46" s="456"/>
      <c r="BU46" s="456"/>
      <c r="BV46" s="456"/>
      <c r="BW46" s="456"/>
      <c r="BX46" s="456"/>
      <c r="BY46" s="456"/>
      <c r="BZ46" s="456"/>
      <c r="CA46" s="456"/>
      <c r="CB46" s="456"/>
      <c r="CC46" s="456"/>
      <c r="CD46" s="456"/>
      <c r="CE46" s="456"/>
      <c r="CF46" s="456"/>
      <c r="CG46" s="456"/>
      <c r="CH46" s="456"/>
      <c r="CI46" s="96"/>
      <c r="CJ46" s="95"/>
      <c r="CK46" s="36"/>
      <c r="CL46" s="95"/>
      <c r="CM46" s="97"/>
      <c r="CN46" s="6">
        <f t="shared" si="34"/>
        <v>33</v>
      </c>
      <c r="CP46" s="4"/>
      <c r="CQ46" s="4" t="s">
        <v>62</v>
      </c>
      <c r="CR46" s="4" t="s">
        <v>62</v>
      </c>
      <c r="CS46" s="4" t="s">
        <v>62</v>
      </c>
      <c r="CT46" s="4" t="s">
        <v>62</v>
      </c>
      <c r="CU46" s="4" t="s">
        <v>62</v>
      </c>
      <c r="CV46" s="4" t="s">
        <v>62</v>
      </c>
      <c r="CW46" s="4" t="s">
        <v>62</v>
      </c>
      <c r="CX46" s="4" t="s">
        <v>62</v>
      </c>
      <c r="CY46" s="6">
        <f t="shared" si="35"/>
        <v>33</v>
      </c>
      <c r="DA46" s="4"/>
      <c r="DB46" s="4" t="s">
        <v>62</v>
      </c>
      <c r="DC46" s="4"/>
      <c r="DD46" s="4" t="s">
        <v>62</v>
      </c>
      <c r="DE46" s="4" t="s">
        <v>62</v>
      </c>
      <c r="DF46" s="4"/>
      <c r="DG46" s="4"/>
      <c r="DH46" s="4"/>
      <c r="DI46" s="4"/>
      <c r="DJ46" s="4"/>
      <c r="DK46" s="6">
        <f t="shared" si="36"/>
        <v>33</v>
      </c>
      <c r="DM46" s="4"/>
      <c r="DN46" s="4"/>
      <c r="DO46" s="4"/>
      <c r="DQ46" s="61"/>
      <c r="DR46" s="61"/>
    </row>
    <row r="47" spans="1:122" ht="15" customHeight="1">
      <c r="A47" s="2">
        <f t="shared" si="11"/>
        <v>37</v>
      </c>
      <c r="B47" s="7"/>
      <c r="C47" s="7"/>
      <c r="D47" s="7"/>
      <c r="F47" s="71"/>
      <c r="G47" s="71"/>
      <c r="H47" s="2"/>
      <c r="L47" s="77"/>
      <c r="M47" s="46" t="s">
        <v>62</v>
      </c>
      <c r="Z47" s="6">
        <f t="shared" si="37"/>
        <v>36</v>
      </c>
      <c r="AA47" s="488" t="s">
        <v>192</v>
      </c>
      <c r="AD47" s="500">
        <f>-AD25-AD31-AD45</f>
        <v>1693256.8790609837</v>
      </c>
      <c r="AF47"/>
      <c r="AG47"/>
      <c r="AH47"/>
      <c r="AJ47" s="456"/>
      <c r="AK47" s="456"/>
      <c r="AL47" s="456"/>
      <c r="AM47" s="456"/>
      <c r="AN47" s="456"/>
      <c r="AO47" s="456"/>
      <c r="AP47" s="456"/>
      <c r="AQ47" s="456"/>
      <c r="AR47" s="456"/>
      <c r="AS47" s="456"/>
      <c r="AT47" s="456"/>
      <c r="AU47" s="456"/>
      <c r="AV47" s="456"/>
      <c r="BO47" s="469"/>
      <c r="BP47" s="469" t="s">
        <v>61</v>
      </c>
      <c r="BQ47" s="469"/>
      <c r="BR47" s="469"/>
      <c r="BS47" s="12"/>
      <c r="BT47" s="456"/>
      <c r="BU47" s="456"/>
      <c r="BV47" s="456"/>
      <c r="BW47" s="456"/>
      <c r="BX47" s="456"/>
      <c r="BY47" s="456"/>
      <c r="BZ47" s="456"/>
      <c r="CA47" s="456"/>
      <c r="CB47" s="456"/>
      <c r="CC47" s="456"/>
      <c r="CD47" s="456"/>
      <c r="CE47" s="456"/>
      <c r="CF47" s="456"/>
      <c r="CG47" s="456"/>
      <c r="CH47" s="456"/>
      <c r="CI47" s="96"/>
      <c r="CJ47" s="95"/>
      <c r="CK47" s="36"/>
      <c r="CL47" s="95"/>
      <c r="CM47" s="95"/>
      <c r="CN47" s="6">
        <f t="shared" si="34"/>
        <v>34</v>
      </c>
      <c r="CO47" s="7" t="s">
        <v>58</v>
      </c>
      <c r="CP47" s="31">
        <f t="shared" ref="CP47:CU47" si="40">CP19-CP45</f>
        <v>285697172.45678091</v>
      </c>
      <c r="CQ47" s="31">
        <f t="shared" si="40"/>
        <v>10211600</v>
      </c>
      <c r="CR47" s="31">
        <f t="shared" si="40"/>
        <v>31075362.220861681</v>
      </c>
      <c r="CS47" s="31">
        <f t="shared" si="40"/>
        <v>-4013332.0261171372</v>
      </c>
      <c r="CT47" s="31">
        <f t="shared" si="40"/>
        <v>-32221974.898372933</v>
      </c>
      <c r="CU47" s="31">
        <f t="shared" si="40"/>
        <v>59417201.367507003</v>
      </c>
      <c r="CV47" s="31">
        <f>ROUND(CV19-CV45,0)</f>
        <v>1100617</v>
      </c>
      <c r="CW47" s="31">
        <f>ROUND(CW19-CW45,0)</f>
        <v>-302760</v>
      </c>
      <c r="CX47" s="31">
        <f>CX19-CX45</f>
        <v>5331054</v>
      </c>
      <c r="CY47" s="6">
        <f t="shared" si="35"/>
        <v>34</v>
      </c>
      <c r="CZ47" s="7" t="s">
        <v>58</v>
      </c>
      <c r="DA47" s="31">
        <f t="shared" ref="DA47:DJ47" si="41">DA19-DA45</f>
        <v>641262.73207092332</v>
      </c>
      <c r="DB47" s="31">
        <f t="shared" si="41"/>
        <v>-42278.730220999081</v>
      </c>
      <c r="DC47" s="31">
        <f t="shared" si="41"/>
        <v>2961.9265074777795</v>
      </c>
      <c r="DD47" s="31">
        <f t="shared" si="41"/>
        <v>-103540.69537499997</v>
      </c>
      <c r="DE47" s="31">
        <f t="shared" si="41"/>
        <v>-22265.403216971004</v>
      </c>
      <c r="DF47" s="31">
        <f t="shared" si="41"/>
        <v>55663688.424499996</v>
      </c>
      <c r="DG47" s="31">
        <f t="shared" si="41"/>
        <v>-745089.71876301465</v>
      </c>
      <c r="DH47" s="31">
        <f t="shared" si="41"/>
        <v>-13182.238556333323</v>
      </c>
      <c r="DI47" s="31">
        <f t="shared" si="41"/>
        <v>122184.94600000003</v>
      </c>
      <c r="DJ47" s="31">
        <f t="shared" si="41"/>
        <v>126101509.05721435</v>
      </c>
      <c r="DK47" s="6">
        <f t="shared" si="36"/>
        <v>34</v>
      </c>
      <c r="DL47" s="5" t="str">
        <f>CO47</f>
        <v>NET OPERATING INCOME</v>
      </c>
      <c r="DM47" s="31">
        <f>DM19-DM45</f>
        <v>285697172.45678091</v>
      </c>
      <c r="DN47" s="31">
        <f>DN19-DN45</f>
        <v>126101509.05721435</v>
      </c>
      <c r="DO47" s="31">
        <f>DO19-DO45</f>
        <v>411798681.51399517</v>
      </c>
      <c r="DQ47" s="61"/>
      <c r="DR47" s="61"/>
    </row>
    <row r="48" spans="1:122" ht="15" customHeight="1">
      <c r="A48" s="2">
        <f t="shared" si="11"/>
        <v>38</v>
      </c>
      <c r="B48" s="7" t="s">
        <v>14</v>
      </c>
      <c r="C48" s="7"/>
      <c r="D48" s="7"/>
      <c r="E48" s="353">
        <f>FIT</f>
        <v>0.35</v>
      </c>
      <c r="F48" s="71"/>
      <c r="G48" s="76">
        <f>ROUND(G46*E48,0)</f>
        <v>5498554</v>
      </c>
      <c r="H48" s="2"/>
      <c r="L48" s="77"/>
      <c r="Z48" s="6">
        <f t="shared" si="37"/>
        <v>37</v>
      </c>
      <c r="AA48" s="488" t="s">
        <v>19</v>
      </c>
      <c r="AD48" s="505">
        <f>AD47*0.35</f>
        <v>592639.90767134423</v>
      </c>
      <c r="AF48"/>
      <c r="AG48"/>
      <c r="AH48"/>
      <c r="AJ48" s="456"/>
      <c r="AK48" s="456"/>
      <c r="AL48" s="456"/>
      <c r="AM48" s="456"/>
      <c r="AN48" s="456"/>
      <c r="AO48" s="456"/>
      <c r="AP48" s="456"/>
      <c r="AQ48" s="456"/>
      <c r="AR48" s="456"/>
      <c r="AS48" s="456"/>
      <c r="AT48" s="456"/>
      <c r="AU48" s="456"/>
      <c r="AV48" s="456"/>
      <c r="BO48" s="469" t="s">
        <v>61</v>
      </c>
      <c r="BP48" s="469" t="s">
        <v>61</v>
      </c>
      <c r="BQ48" s="469" t="s">
        <v>61</v>
      </c>
      <c r="BR48" s="469" t="s">
        <v>61</v>
      </c>
      <c r="BS48" s="12"/>
      <c r="BT48" s="456"/>
      <c r="BU48" s="456"/>
      <c r="BV48" s="456"/>
      <c r="BW48" s="456"/>
      <c r="BX48" s="456"/>
      <c r="BY48" s="456"/>
      <c r="BZ48" s="456"/>
      <c r="CA48" s="456"/>
      <c r="CB48" s="456"/>
      <c r="CC48" s="456"/>
      <c r="CD48" s="456"/>
      <c r="CE48" s="456"/>
      <c r="CF48" s="456"/>
      <c r="CG48" s="456"/>
      <c r="CH48" s="456"/>
      <c r="CI48" s="36"/>
      <c r="CJ48" s="95"/>
      <c r="CK48" s="36"/>
      <c r="CL48" s="95"/>
      <c r="CM48" s="95"/>
      <c r="CN48" s="6">
        <f t="shared" si="34"/>
        <v>35</v>
      </c>
      <c r="CP48" s="20"/>
      <c r="CQ48" s="20"/>
      <c r="CR48" s="20"/>
      <c r="CS48" s="20"/>
      <c r="CT48" s="20"/>
      <c r="CU48" s="20"/>
      <c r="CV48" s="20"/>
      <c r="CW48" s="20"/>
      <c r="CX48" s="20"/>
      <c r="CY48" s="6">
        <f t="shared" si="35"/>
        <v>35</v>
      </c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6">
        <f t="shared" si="36"/>
        <v>35</v>
      </c>
      <c r="DL48" s="7"/>
      <c r="DM48" s="20"/>
      <c r="DN48" s="20"/>
      <c r="DO48" s="20"/>
      <c r="DQ48" s="61"/>
      <c r="DR48" s="61"/>
    </row>
    <row r="49" spans="1:129" ht="15" customHeight="1" thickBot="1">
      <c r="A49" s="2">
        <f t="shared" si="11"/>
        <v>39</v>
      </c>
      <c r="B49" s="7" t="s">
        <v>119</v>
      </c>
      <c r="C49" s="7"/>
      <c r="D49" s="7"/>
      <c r="F49" s="71"/>
      <c r="G49" s="354">
        <f>G46-G48</f>
        <v>10211600</v>
      </c>
      <c r="H49" s="2"/>
      <c r="L49" s="77"/>
      <c r="Z49" s="6">
        <f t="shared" si="37"/>
        <v>38</v>
      </c>
      <c r="AA49" s="488" t="s">
        <v>119</v>
      </c>
      <c r="AD49" s="501">
        <f>AD47-AD48</f>
        <v>1100616.9713896394</v>
      </c>
      <c r="AF49"/>
      <c r="AG49"/>
      <c r="AH49"/>
      <c r="AJ49" s="456"/>
      <c r="AK49" s="456"/>
      <c r="AL49" s="456"/>
      <c r="AM49" s="456"/>
      <c r="AN49" s="456"/>
      <c r="AO49" s="456"/>
      <c r="AP49" s="456"/>
      <c r="AQ49" s="456"/>
      <c r="AR49" s="456"/>
      <c r="AS49" s="456"/>
      <c r="AT49" s="456"/>
      <c r="AU49" s="456"/>
      <c r="AV49" s="456"/>
      <c r="BO49" s="469" t="s">
        <v>61</v>
      </c>
      <c r="BP49" s="469" t="s">
        <v>61</v>
      </c>
      <c r="BQ49" s="469" t="s">
        <v>61</v>
      </c>
      <c r="BR49" s="469" t="s">
        <v>61</v>
      </c>
      <c r="BS49" s="12"/>
      <c r="BT49" s="456"/>
      <c r="BU49" s="456"/>
      <c r="BV49" s="456"/>
      <c r="BW49" s="456"/>
      <c r="BX49" s="456"/>
      <c r="BY49" s="456"/>
      <c r="BZ49" s="456"/>
      <c r="CA49" s="456"/>
      <c r="CB49" s="456"/>
      <c r="CC49" s="456"/>
      <c r="CD49" s="456"/>
      <c r="CE49" s="456"/>
      <c r="CF49" s="456"/>
      <c r="CG49" s="456"/>
      <c r="CH49" s="456"/>
      <c r="CI49" s="96"/>
      <c r="CJ49" s="98"/>
      <c r="CK49" s="95"/>
      <c r="CL49" s="95"/>
      <c r="CM49" s="95"/>
      <c r="CN49" s="6">
        <f t="shared" si="34"/>
        <v>36</v>
      </c>
      <c r="CO49" s="7" t="s">
        <v>59</v>
      </c>
      <c r="CP49" s="4">
        <f>CP60</f>
        <v>5323896851.7536507</v>
      </c>
      <c r="CQ49" s="4">
        <v>0</v>
      </c>
      <c r="CR49" s="4">
        <v>0</v>
      </c>
      <c r="CS49" s="4">
        <v>0</v>
      </c>
      <c r="CT49" s="4">
        <v>0</v>
      </c>
      <c r="CU49" s="4">
        <v>0</v>
      </c>
      <c r="CV49" s="4"/>
      <c r="CW49" s="4"/>
      <c r="CX49" s="4">
        <v>0</v>
      </c>
      <c r="CY49" s="6">
        <f t="shared" si="35"/>
        <v>36</v>
      </c>
      <c r="CZ49" s="7" t="s">
        <v>59</v>
      </c>
      <c r="DA49" s="4">
        <v>0</v>
      </c>
      <c r="DB49" s="4">
        <v>0</v>
      </c>
      <c r="DC49" s="4">
        <v>0</v>
      </c>
      <c r="DD49" s="4">
        <v>0</v>
      </c>
      <c r="DE49" s="4">
        <v>0</v>
      </c>
      <c r="DF49" s="4">
        <v>0</v>
      </c>
      <c r="DG49" s="4">
        <v>0</v>
      </c>
      <c r="DH49" s="4">
        <v>0</v>
      </c>
      <c r="DI49" s="4">
        <f>CH17</f>
        <v>-2159156.5</v>
      </c>
      <c r="DJ49" s="4">
        <f>SUM(CQ49:DI49)-CY49</f>
        <v>-2159156.5</v>
      </c>
      <c r="DK49" s="6">
        <f t="shared" si="36"/>
        <v>36</v>
      </c>
      <c r="DL49" s="5" t="str">
        <f>CO49</f>
        <v xml:space="preserve">RATE BASE </v>
      </c>
      <c r="DM49" s="4">
        <f>DM60</f>
        <v>5323896851.7536507</v>
      </c>
      <c r="DN49" s="4">
        <f>+DJ49</f>
        <v>-2159156.5</v>
      </c>
      <c r="DO49" s="4">
        <f>SUM(DM49:DN49)</f>
        <v>5321737695.2536507</v>
      </c>
      <c r="DQ49" s="61"/>
      <c r="DR49" s="61"/>
    </row>
    <row r="50" spans="1:129" ht="15" customHeight="1" thickTop="1">
      <c r="A50" s="2">
        <f t="shared" si="11"/>
        <v>40</v>
      </c>
      <c r="G50" s="4"/>
      <c r="H50" s="12"/>
      <c r="L50" s="77"/>
      <c r="AA50" s="456"/>
      <c r="AB50" s="456"/>
      <c r="AC50" s="456"/>
      <c r="AD50" s="456"/>
      <c r="AF50"/>
      <c r="AG50"/>
      <c r="AH50"/>
      <c r="AJ50" s="456"/>
      <c r="AK50" s="456"/>
      <c r="AL50" s="456"/>
      <c r="AM50" s="456"/>
      <c r="AN50" s="456"/>
      <c r="AO50" s="456"/>
      <c r="AP50" s="456"/>
      <c r="AQ50" s="456"/>
      <c r="AR50" s="456"/>
      <c r="AS50" s="456"/>
      <c r="AT50" s="456"/>
      <c r="AU50" s="456"/>
      <c r="AV50" s="456"/>
      <c r="BO50" s="469" t="s">
        <v>61</v>
      </c>
      <c r="BP50" s="469" t="s">
        <v>61</v>
      </c>
      <c r="BQ50" s="469" t="s">
        <v>61</v>
      </c>
      <c r="BR50" s="469" t="s">
        <v>61</v>
      </c>
      <c r="BS50" s="12"/>
      <c r="BT50" s="456"/>
      <c r="BU50" s="456"/>
      <c r="BV50" s="456"/>
      <c r="BW50" s="456"/>
      <c r="BX50" s="77">
        <f>ROUND(BX19-DG47,0)</f>
        <v>0</v>
      </c>
      <c r="BY50" s="456"/>
      <c r="BZ50" s="456"/>
      <c r="CA50" s="456"/>
      <c r="CB50" s="456"/>
      <c r="CC50" s="456"/>
      <c r="CD50" s="456"/>
      <c r="CE50" s="456"/>
      <c r="CF50" s="456"/>
      <c r="CG50" s="456"/>
      <c r="CH50" s="456"/>
      <c r="CI50" s="59"/>
      <c r="CJ50" s="59"/>
      <c r="CK50" s="59"/>
      <c r="CL50" s="59"/>
      <c r="CM50" s="59"/>
      <c r="CN50" s="6">
        <f t="shared" si="34"/>
        <v>37</v>
      </c>
      <c r="CP50" s="69"/>
      <c r="CS50" s="69"/>
      <c r="CY50" s="6">
        <f t="shared" si="35"/>
        <v>37</v>
      </c>
      <c r="DA50" s="7"/>
      <c r="DF50" s="7"/>
      <c r="DG50" s="7"/>
      <c r="DH50" s="7"/>
      <c r="DI50" s="7"/>
      <c r="DK50" s="6">
        <f t="shared" si="36"/>
        <v>37</v>
      </c>
      <c r="DM50" s="4"/>
      <c r="DN50" s="4"/>
      <c r="DQ50" s="61"/>
      <c r="DR50" s="61"/>
    </row>
    <row r="51" spans="1:129" ht="15" customHeight="1">
      <c r="A51" s="2"/>
      <c r="G51" s="77"/>
      <c r="H51" s="197"/>
      <c r="L51" s="77"/>
      <c r="U51" s="77"/>
      <c r="Z51" s="456"/>
      <c r="AA51" s="456"/>
      <c r="AB51" s="456"/>
      <c r="AC51" s="456"/>
      <c r="AD51" s="456"/>
      <c r="AF51"/>
      <c r="AG51"/>
      <c r="AH51"/>
      <c r="AJ51" s="456"/>
      <c r="AK51" s="456"/>
      <c r="AL51" s="456"/>
      <c r="AM51" s="456"/>
      <c r="AN51" s="456"/>
      <c r="AO51" s="456"/>
      <c r="AP51" s="456"/>
      <c r="AQ51" s="456"/>
      <c r="AR51" s="456"/>
      <c r="AS51" s="456"/>
      <c r="AT51" s="456"/>
      <c r="AU51" s="456"/>
      <c r="AV51" s="456"/>
      <c r="AZ51" s="77">
        <f>ROUND(AZ26-DB47,0)</f>
        <v>0</v>
      </c>
      <c r="BE51" s="77">
        <f>ROUND(BE20-DC47,0)</f>
        <v>0</v>
      </c>
      <c r="BJ51" s="77">
        <f>ROUND(BJ25-DD47,0)</f>
        <v>0</v>
      </c>
      <c r="BN51" s="77">
        <f>ROUND(BN15-DE47,0)</f>
        <v>0</v>
      </c>
      <c r="BO51" s="469" t="s">
        <v>61</v>
      </c>
      <c r="BP51" s="474"/>
      <c r="BQ51" s="469"/>
      <c r="BR51" s="469" t="s">
        <v>61</v>
      </c>
      <c r="BS51" s="77">
        <f>ROUND(BS20-DF47,0)</f>
        <v>0</v>
      </c>
      <c r="BT51" s="456"/>
      <c r="BU51" s="456"/>
      <c r="BV51" s="456"/>
      <c r="BW51" s="456"/>
      <c r="BX51" s="456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28"/>
      <c r="CJ51" s="59"/>
      <c r="CK51" s="59"/>
      <c r="CL51" s="59"/>
      <c r="CM51" s="25"/>
      <c r="CN51" s="6">
        <f t="shared" si="34"/>
        <v>38</v>
      </c>
      <c r="CO51" s="7" t="s">
        <v>60</v>
      </c>
      <c r="CP51" s="404">
        <f>CP47/CP49</f>
        <v>5.3663168241637603E-2</v>
      </c>
      <c r="CS51" s="69"/>
      <c r="CY51" s="6">
        <f t="shared" si="35"/>
        <v>38</v>
      </c>
      <c r="CZ51" s="7" t="s">
        <v>60</v>
      </c>
      <c r="DA51" s="7"/>
      <c r="DF51" s="7"/>
      <c r="DG51" s="7"/>
      <c r="DH51" s="7"/>
      <c r="DI51" s="7"/>
      <c r="DK51" s="6">
        <f t="shared" si="36"/>
        <v>38</v>
      </c>
      <c r="DL51" s="5" t="str">
        <f>CO51</f>
        <v>RATE OF RETURN</v>
      </c>
      <c r="DM51" s="82">
        <f>DM47/DM49</f>
        <v>5.3663168241637603E-2</v>
      </c>
      <c r="DN51" s="82"/>
      <c r="DO51" s="82">
        <f>DO47/DO49</f>
        <v>7.7380492067707515E-2</v>
      </c>
      <c r="DQ51" s="61"/>
      <c r="DR51" s="61"/>
    </row>
    <row r="52" spans="1:129" ht="15" customHeight="1">
      <c r="A52" s="2"/>
      <c r="H52" s="12"/>
      <c r="L52" s="77"/>
      <c r="Z52" s="456"/>
      <c r="AA52" s="456"/>
      <c r="AB52" s="456"/>
      <c r="AC52" s="456"/>
      <c r="AD52" s="456"/>
      <c r="AF52" s="77"/>
      <c r="AG52" s="77"/>
      <c r="AH52" s="77"/>
      <c r="AJ52" s="456"/>
      <c r="AK52" s="456"/>
      <c r="AL52" s="456"/>
      <c r="AM52" s="456"/>
      <c r="AN52" s="456"/>
      <c r="AO52" s="456"/>
      <c r="AP52" s="456"/>
      <c r="AQ52" s="456"/>
      <c r="AR52" s="456"/>
      <c r="AS52" s="456"/>
      <c r="AT52" s="456"/>
      <c r="AU52" s="456"/>
      <c r="AV52" s="456"/>
      <c r="BO52" s="469" t="s">
        <v>61</v>
      </c>
      <c r="BP52" s="474"/>
      <c r="BQ52" s="469"/>
      <c r="BR52" s="469" t="s">
        <v>61</v>
      </c>
      <c r="BS52" s="12"/>
      <c r="BT52" s="456"/>
      <c r="BU52" s="456"/>
      <c r="BV52" s="456"/>
      <c r="BW52" s="456"/>
      <c r="BX52" s="456"/>
      <c r="BY52" s="456"/>
      <c r="BZ52" s="456"/>
      <c r="CA52" s="456"/>
      <c r="CB52" s="456"/>
      <c r="CC52" s="456"/>
      <c r="CD52" s="456"/>
      <c r="CE52" s="456"/>
      <c r="CF52" s="456"/>
      <c r="CG52" s="456"/>
      <c r="CH52" s="456"/>
      <c r="CI52" s="28"/>
      <c r="CJ52" s="55"/>
      <c r="CK52" s="59"/>
      <c r="CL52" s="59"/>
      <c r="CM52" s="25"/>
      <c r="CN52" s="6">
        <f t="shared" si="34"/>
        <v>39</v>
      </c>
      <c r="CY52" s="6">
        <f t="shared" si="35"/>
        <v>39</v>
      </c>
      <c r="DK52" s="6">
        <f t="shared" si="36"/>
        <v>39</v>
      </c>
      <c r="DQ52" s="61"/>
      <c r="DR52" s="61"/>
    </row>
    <row r="53" spans="1:129" ht="15" customHeight="1">
      <c r="A53" s="2"/>
      <c r="B53" s="116"/>
      <c r="H53" s="197"/>
      <c r="L53" s="77"/>
      <c r="Z53" s="456"/>
      <c r="AA53" s="456"/>
      <c r="AB53" s="456"/>
      <c r="AC53" s="456"/>
      <c r="AD53" s="456"/>
      <c r="AE53" s="77"/>
      <c r="AJ53" s="456"/>
      <c r="AK53" s="456"/>
      <c r="AL53" s="456"/>
      <c r="AM53" s="456"/>
      <c r="AN53" s="456"/>
      <c r="AO53" s="456"/>
      <c r="AP53" s="456"/>
      <c r="AQ53" s="456"/>
      <c r="AR53" s="456"/>
      <c r="AS53" s="456"/>
      <c r="AT53" s="456"/>
      <c r="AU53" s="456"/>
      <c r="AV53" s="456"/>
      <c r="BQ53" s="12"/>
      <c r="BR53" s="12"/>
      <c r="BS53" s="12"/>
      <c r="BT53" s="456"/>
      <c r="BU53" s="456"/>
      <c r="BV53" s="456"/>
      <c r="BW53" s="456"/>
      <c r="BX53" s="456"/>
      <c r="BY53" s="456"/>
      <c r="BZ53" s="456"/>
      <c r="CA53" s="456"/>
      <c r="CB53" s="456"/>
      <c r="CC53" s="456"/>
      <c r="CD53" s="456"/>
      <c r="CE53" s="456"/>
      <c r="CF53" s="456"/>
      <c r="CG53" s="456"/>
      <c r="CH53" s="456"/>
      <c r="CI53" s="59"/>
      <c r="CJ53" s="59"/>
      <c r="CK53" s="59"/>
      <c r="CL53" s="59"/>
      <c r="CM53" s="59"/>
      <c r="CN53" s="6">
        <f t="shared" si="34"/>
        <v>40</v>
      </c>
      <c r="CO53" s="5" t="s">
        <v>29</v>
      </c>
      <c r="CP53" s="480"/>
      <c r="CY53" s="6">
        <f t="shared" si="35"/>
        <v>40</v>
      </c>
      <c r="CZ53" s="5" t="s">
        <v>29</v>
      </c>
      <c r="DK53" s="6">
        <f t="shared" si="36"/>
        <v>40</v>
      </c>
      <c r="DL53" s="5" t="s">
        <v>29</v>
      </c>
      <c r="DQ53" s="61"/>
      <c r="DR53" s="61"/>
    </row>
    <row r="54" spans="1:129" ht="15" customHeight="1">
      <c r="A54" s="2"/>
      <c r="H54" s="71"/>
      <c r="L54" s="77"/>
      <c r="V54" s="59"/>
      <c r="Z54" s="456"/>
      <c r="AA54" s="456"/>
      <c r="AB54" s="456"/>
      <c r="AC54" s="456"/>
      <c r="AD54" s="456"/>
      <c r="AJ54" s="456"/>
      <c r="AK54" s="456"/>
      <c r="AL54" s="456"/>
      <c r="AM54" s="456"/>
      <c r="AN54" s="456"/>
      <c r="AO54" s="456"/>
      <c r="AP54" s="456"/>
      <c r="AQ54" s="456"/>
      <c r="AR54" s="456"/>
      <c r="AS54" s="456"/>
      <c r="AT54" s="456"/>
      <c r="AU54" s="456"/>
      <c r="AV54" s="456"/>
      <c r="BQ54" s="12"/>
      <c r="BR54" s="12"/>
      <c r="BS54" s="12"/>
      <c r="BT54" s="456"/>
      <c r="BU54" s="456"/>
      <c r="BV54" s="456"/>
      <c r="BW54" s="456"/>
      <c r="BX54" s="456"/>
      <c r="BY54" s="456"/>
      <c r="BZ54" s="456"/>
      <c r="CA54" s="456"/>
      <c r="CB54" s="456"/>
      <c r="CC54" s="456"/>
      <c r="CD54" s="456"/>
      <c r="CE54" s="456"/>
      <c r="CF54" s="456"/>
      <c r="CG54" s="456"/>
      <c r="CH54" s="456"/>
      <c r="CI54" s="25"/>
      <c r="CJ54" s="59"/>
      <c r="CK54" s="59"/>
      <c r="CL54" s="59"/>
      <c r="CM54" s="99"/>
      <c r="CN54" s="6">
        <f t="shared" si="34"/>
        <v>41</v>
      </c>
      <c r="CO54" s="475" t="s">
        <v>727</v>
      </c>
      <c r="CP54" s="4">
        <f>'2.03 RB'!D91</f>
        <v>9452709060.7690182</v>
      </c>
      <c r="CQ54" s="4">
        <v>0</v>
      </c>
      <c r="CR54" s="4">
        <v>0</v>
      </c>
      <c r="CS54" s="4">
        <v>0</v>
      </c>
      <c r="CT54" s="4">
        <v>0</v>
      </c>
      <c r="CU54" s="4">
        <v>0</v>
      </c>
      <c r="CV54" s="4">
        <v>0</v>
      </c>
      <c r="CW54" s="4">
        <v>0</v>
      </c>
      <c r="CX54" s="4">
        <v>0</v>
      </c>
      <c r="CY54" s="6">
        <f t="shared" si="35"/>
        <v>41</v>
      </c>
      <c r="CZ54" s="475" t="s">
        <v>727</v>
      </c>
      <c r="DA54" s="4">
        <v>0</v>
      </c>
      <c r="DB54" s="4">
        <v>0</v>
      </c>
      <c r="DC54" s="4">
        <v>0</v>
      </c>
      <c r="DD54" s="4">
        <v>0</v>
      </c>
      <c r="DE54" s="4">
        <v>0</v>
      </c>
      <c r="DF54" s="4">
        <v>0</v>
      </c>
      <c r="DG54" s="4">
        <v>0</v>
      </c>
      <c r="DH54" s="4">
        <v>0</v>
      </c>
      <c r="DI54" s="4">
        <f>CH14</f>
        <v>-4532649</v>
      </c>
      <c r="DJ54" s="4">
        <f t="shared" ref="DJ54:DJ59" si="42">SUM(CQ54:DI54)-CY54</f>
        <v>-4532649</v>
      </c>
      <c r="DK54" s="6">
        <f t="shared" ref="DK54:DK60" si="43">DK53+1</f>
        <v>41</v>
      </c>
      <c r="DL54" s="475" t="s">
        <v>727</v>
      </c>
      <c r="DM54" s="4">
        <f t="shared" ref="DM54:DM59" si="44">CP54</f>
        <v>9452709060.7690182</v>
      </c>
      <c r="DN54" s="4">
        <f t="shared" ref="DN54:DN59" si="45">+DJ54</f>
        <v>-4532649</v>
      </c>
      <c r="DO54" s="4">
        <f t="shared" ref="DO54:DO59" si="46">+DN54+DM54</f>
        <v>9448176411.7690182</v>
      </c>
      <c r="DQ54" s="61"/>
      <c r="DR54" s="61"/>
    </row>
    <row r="55" spans="1:129" ht="15" customHeight="1">
      <c r="A55" s="2"/>
      <c r="H55" s="78"/>
      <c r="L55" s="77"/>
      <c r="V55" s="59"/>
      <c r="Z55" s="456"/>
      <c r="AA55" s="456"/>
      <c r="AB55" s="456"/>
      <c r="AC55" s="456"/>
      <c r="AD55" s="456"/>
      <c r="AJ55" s="456"/>
      <c r="AK55" s="456"/>
      <c r="AL55" s="456"/>
      <c r="AM55" s="456"/>
      <c r="AN55" s="456"/>
      <c r="AO55" s="456"/>
      <c r="AP55" s="456"/>
      <c r="AQ55" s="456"/>
      <c r="AR55" s="456"/>
      <c r="AS55" s="456"/>
      <c r="AT55" s="456"/>
      <c r="AU55" s="456"/>
      <c r="AV55" s="456"/>
      <c r="BQ55" s="12"/>
      <c r="BR55" s="12"/>
      <c r="BS55" s="12"/>
      <c r="BT55" s="456"/>
      <c r="BU55" s="456"/>
      <c r="BV55" s="456"/>
      <c r="BW55" s="456"/>
      <c r="BX55" s="456"/>
      <c r="BY55" s="456"/>
      <c r="BZ55" s="456"/>
      <c r="CA55" s="456"/>
      <c r="CB55" s="456"/>
      <c r="CC55" s="456"/>
      <c r="CD55" s="456"/>
      <c r="CE55" s="456"/>
      <c r="CF55" s="456"/>
      <c r="CG55" s="456"/>
      <c r="CH55" s="456"/>
      <c r="CI55" s="25"/>
      <c r="CJ55" s="39"/>
      <c r="CK55" s="59"/>
      <c r="CL55" s="59"/>
      <c r="CM55" s="86"/>
      <c r="CN55" s="6">
        <f t="shared" si="34"/>
        <v>42</v>
      </c>
      <c r="CO55" s="475" t="s">
        <v>728</v>
      </c>
      <c r="CP55" s="4">
        <f>+'2.03 RB'!D92</f>
        <v>-3451279882.0911341</v>
      </c>
      <c r="CQ55" s="4"/>
      <c r="CR55" s="4"/>
      <c r="CS55" s="4"/>
      <c r="CT55" s="4"/>
      <c r="CU55" s="4"/>
      <c r="CV55" s="4"/>
      <c r="CW55" s="4"/>
      <c r="CX55" s="4"/>
      <c r="CY55" s="6">
        <f t="shared" si="35"/>
        <v>42</v>
      </c>
      <c r="CZ55" s="475" t="s">
        <v>728</v>
      </c>
      <c r="DA55" s="4"/>
      <c r="DB55" s="4"/>
      <c r="DC55" s="4"/>
      <c r="DD55" s="4"/>
      <c r="DE55" s="4"/>
      <c r="DF55" s="4"/>
      <c r="DG55" s="4"/>
      <c r="DH55" s="4"/>
      <c r="DI55" s="12">
        <f>+CH15</f>
        <v>1248817</v>
      </c>
      <c r="DJ55" s="12">
        <f t="shared" si="42"/>
        <v>1248817</v>
      </c>
      <c r="DK55" s="6">
        <f t="shared" si="43"/>
        <v>42</v>
      </c>
      <c r="DL55" s="475" t="s">
        <v>728</v>
      </c>
      <c r="DM55" s="30">
        <f t="shared" si="44"/>
        <v>-3451279882.0911341</v>
      </c>
      <c r="DN55" s="30">
        <f t="shared" si="45"/>
        <v>1248817</v>
      </c>
      <c r="DO55" s="30">
        <f t="shared" si="46"/>
        <v>-3450031065.0911341</v>
      </c>
      <c r="DQ55" s="61"/>
      <c r="DR55" s="61"/>
    </row>
    <row r="56" spans="1:129" ht="15" customHeight="1">
      <c r="A56" s="2"/>
      <c r="H56" s="72"/>
      <c r="L56" s="77"/>
      <c r="V56" s="59"/>
      <c r="W56" s="59"/>
      <c r="X56" s="59"/>
      <c r="Y56" s="59"/>
      <c r="Z56" s="456"/>
      <c r="AA56" s="456"/>
      <c r="AB56" s="456"/>
      <c r="AC56" s="456"/>
      <c r="AD56" s="456"/>
      <c r="AJ56" s="456"/>
      <c r="AK56" s="456"/>
      <c r="AL56" s="456"/>
      <c r="AM56" s="456"/>
      <c r="AN56" s="456"/>
      <c r="AO56" s="456"/>
      <c r="AP56" s="456"/>
      <c r="AQ56" s="456"/>
      <c r="AR56" s="456"/>
      <c r="AS56" s="456"/>
      <c r="AT56" s="456"/>
      <c r="AU56" s="456"/>
      <c r="AV56" s="456"/>
      <c r="BQ56" s="12"/>
      <c r="BR56" s="12"/>
      <c r="BS56" s="12"/>
      <c r="BT56" s="456"/>
      <c r="BU56" s="456"/>
      <c r="BV56" s="456"/>
      <c r="BW56" s="456"/>
      <c r="BX56" s="456"/>
      <c r="BY56" s="456"/>
      <c r="BZ56" s="456"/>
      <c r="CA56" s="456"/>
      <c r="CB56" s="456"/>
      <c r="CC56" s="456"/>
      <c r="CD56" s="456"/>
      <c r="CE56" s="456"/>
      <c r="CF56" s="456"/>
      <c r="CG56" s="456"/>
      <c r="CH56" s="456"/>
      <c r="CI56" s="25"/>
      <c r="CJ56" s="39"/>
      <c r="CK56" s="70"/>
      <c r="CL56" s="59"/>
      <c r="CM56" s="59"/>
      <c r="CN56" s="6">
        <f t="shared" si="34"/>
        <v>43</v>
      </c>
      <c r="CO56" s="5" t="s">
        <v>127</v>
      </c>
      <c r="CP56" s="12">
        <f>'2.03 RB'!D93</f>
        <v>338605654.77625</v>
      </c>
      <c r="CQ56" s="12"/>
      <c r="CR56" s="12"/>
      <c r="CS56" s="12"/>
      <c r="CT56" s="12"/>
      <c r="CU56" s="12"/>
      <c r="CV56" s="12"/>
      <c r="CW56" s="12"/>
      <c r="CX56" s="12"/>
      <c r="CY56" s="6">
        <f t="shared" si="35"/>
        <v>43</v>
      </c>
      <c r="CZ56" s="5" t="s">
        <v>127</v>
      </c>
      <c r="DA56" s="12"/>
      <c r="DB56" s="12"/>
      <c r="DC56" s="12"/>
      <c r="DD56" s="12"/>
      <c r="DE56" s="12"/>
      <c r="DF56" s="12"/>
      <c r="DG56" s="12"/>
      <c r="DH56" s="12"/>
      <c r="DI56" s="12"/>
      <c r="DJ56" s="12">
        <f t="shared" si="42"/>
        <v>0</v>
      </c>
      <c r="DK56" s="6">
        <f t="shared" si="43"/>
        <v>43</v>
      </c>
      <c r="DL56" s="5" t="s">
        <v>127</v>
      </c>
      <c r="DM56" s="30">
        <f t="shared" si="44"/>
        <v>338605654.77625</v>
      </c>
      <c r="DN56" s="30">
        <f t="shared" si="45"/>
        <v>0</v>
      </c>
      <c r="DO56" s="30">
        <f t="shared" si="46"/>
        <v>338605654.77625</v>
      </c>
      <c r="DQ56" s="61"/>
      <c r="DR56" s="61"/>
    </row>
    <row r="57" spans="1:129" ht="15" customHeight="1">
      <c r="A57" s="2"/>
      <c r="L57" s="77"/>
      <c r="V57" s="59"/>
      <c r="W57" s="59"/>
      <c r="X57" s="59"/>
      <c r="Y57" s="59"/>
      <c r="AD57" s="77"/>
      <c r="AJ57" s="456"/>
      <c r="AK57" s="456"/>
      <c r="AL57" s="456"/>
      <c r="AM57" s="456"/>
      <c r="AN57" s="456"/>
      <c r="AO57" s="456"/>
      <c r="AP57" s="456"/>
      <c r="AQ57" s="456"/>
      <c r="AR57" s="456"/>
      <c r="AS57" s="456"/>
      <c r="AT57" s="456"/>
      <c r="AU57" s="456"/>
      <c r="AV57" s="456"/>
      <c r="BQ57" s="12"/>
      <c r="BR57" s="12"/>
      <c r="BS57" s="12"/>
      <c r="BT57" s="456"/>
      <c r="BU57" s="456"/>
      <c r="BV57" s="456"/>
      <c r="BW57" s="456"/>
      <c r="BX57" s="456"/>
      <c r="BY57" s="456"/>
      <c r="BZ57" s="456"/>
      <c r="CA57" s="456"/>
      <c r="CB57" s="456"/>
      <c r="CC57" s="456"/>
      <c r="CD57" s="456"/>
      <c r="CE57" s="456"/>
      <c r="CF57" s="456"/>
      <c r="CG57" s="456"/>
      <c r="CH57" s="456"/>
      <c r="CI57" s="25"/>
      <c r="CJ57" s="59"/>
      <c r="CK57" s="59"/>
      <c r="CL57" s="59"/>
      <c r="CM57" s="70"/>
      <c r="CN57" s="6">
        <f t="shared" si="34"/>
        <v>44</v>
      </c>
      <c r="CO57" s="5" t="s">
        <v>128</v>
      </c>
      <c r="CP57" s="12">
        <f>'2.03 RB'!D94</f>
        <v>-1143495981.947773</v>
      </c>
      <c r="CQ57" s="12"/>
      <c r="CR57" s="12"/>
      <c r="CS57" s="12"/>
      <c r="CT57" s="12"/>
      <c r="CU57" s="12"/>
      <c r="CV57" s="12"/>
      <c r="CW57" s="12"/>
      <c r="CX57" s="12"/>
      <c r="CY57" s="6">
        <f t="shared" si="35"/>
        <v>44</v>
      </c>
      <c r="CZ57" s="5" t="s">
        <v>128</v>
      </c>
      <c r="DA57" s="12"/>
      <c r="DB57" s="12"/>
      <c r="DC57" s="12"/>
      <c r="DD57" s="12"/>
      <c r="DE57" s="12"/>
      <c r="DF57" s="12"/>
      <c r="DG57" s="12"/>
      <c r="DH57" s="12"/>
      <c r="DI57" s="12">
        <f>CH16</f>
        <v>1124675.5</v>
      </c>
      <c r="DJ57" s="12">
        <f t="shared" si="42"/>
        <v>1124675.5</v>
      </c>
      <c r="DK57" s="6">
        <f t="shared" si="43"/>
        <v>44</v>
      </c>
      <c r="DL57" s="5" t="s">
        <v>128</v>
      </c>
      <c r="DM57" s="30">
        <f t="shared" si="44"/>
        <v>-1143495981.947773</v>
      </c>
      <c r="DN57" s="30">
        <f t="shared" si="45"/>
        <v>1124675.5</v>
      </c>
      <c r="DO57" s="30">
        <f t="shared" si="46"/>
        <v>-1142371306.447773</v>
      </c>
      <c r="DQ57" s="61"/>
      <c r="DR57" s="61"/>
    </row>
    <row r="58" spans="1:129" s="87" customFormat="1" ht="15" customHeight="1">
      <c r="A58" s="2"/>
      <c r="B58" s="5"/>
      <c r="C58" s="5"/>
      <c r="D58" s="5"/>
      <c r="E58" s="5"/>
      <c r="F58" s="5"/>
      <c r="G58" s="5"/>
      <c r="H58" s="5"/>
      <c r="I58" s="5"/>
      <c r="J58" s="5"/>
      <c r="K58" s="5"/>
      <c r="L58" s="77"/>
      <c r="M58" s="5"/>
      <c r="N58" s="5"/>
      <c r="O58" s="5"/>
      <c r="P58" s="5"/>
      <c r="Q58" s="5"/>
      <c r="R58" s="5"/>
      <c r="S58" s="5"/>
      <c r="T58" s="5"/>
      <c r="U58" s="5"/>
      <c r="V58" s="59"/>
      <c r="W58" s="59"/>
      <c r="X58" s="59"/>
      <c r="Y58" s="59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456"/>
      <c r="AK58" s="456"/>
      <c r="AL58" s="456"/>
      <c r="AM58" s="456"/>
      <c r="AN58" s="456"/>
      <c r="AO58" s="456"/>
      <c r="AP58" s="456"/>
      <c r="AQ58" s="456"/>
      <c r="AR58" s="456"/>
      <c r="AS58" s="456"/>
      <c r="AT58" s="456"/>
      <c r="AU58" s="456"/>
      <c r="AV58" s="456"/>
      <c r="AW58" s="57"/>
      <c r="AX58" s="57"/>
      <c r="AY58" s="57"/>
      <c r="AZ58" s="57"/>
      <c r="BA58" s="57"/>
      <c r="BB58" s="57"/>
      <c r="BC58" s="57"/>
      <c r="BD58" s="57"/>
      <c r="BE58" s="57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12"/>
      <c r="BR58" s="12"/>
      <c r="BS58" s="12"/>
      <c r="BT58" s="456"/>
      <c r="BU58" s="456"/>
      <c r="BV58" s="456"/>
      <c r="BW58" s="456"/>
      <c r="BX58" s="456"/>
      <c r="BY58" s="456"/>
      <c r="BZ58" s="456"/>
      <c r="CA58" s="456"/>
      <c r="CB58" s="456"/>
      <c r="CC58" s="456"/>
      <c r="CD58" s="456"/>
      <c r="CE58" s="456"/>
      <c r="CF58" s="456"/>
      <c r="CG58" s="456"/>
      <c r="CH58" s="456"/>
      <c r="CI58" s="25"/>
      <c r="CJ58" s="39"/>
      <c r="CK58" s="59"/>
      <c r="CL58" s="59"/>
      <c r="CM58" s="70"/>
      <c r="CN58" s="6">
        <f t="shared" si="34"/>
        <v>45</v>
      </c>
      <c r="CO58" s="5" t="s">
        <v>130</v>
      </c>
      <c r="CP58" s="12">
        <f>'2.03 RB'!D95</f>
        <v>190185413.80985934</v>
      </c>
      <c r="CQ58" s="12"/>
      <c r="CR58" s="12"/>
      <c r="CS58" s="12"/>
      <c r="CT58" s="12"/>
      <c r="CU58" s="12"/>
      <c r="CV58" s="12"/>
      <c r="CW58" s="12"/>
      <c r="CX58" s="12"/>
      <c r="CY58" s="6">
        <f t="shared" si="35"/>
        <v>45</v>
      </c>
      <c r="CZ58" s="5" t="s">
        <v>130</v>
      </c>
      <c r="DA58" s="12"/>
      <c r="DB58" s="12"/>
      <c r="DC58" s="12"/>
      <c r="DD58" s="12"/>
      <c r="DE58" s="12"/>
      <c r="DF58" s="12"/>
      <c r="DG58" s="12"/>
      <c r="DH58" s="12"/>
      <c r="DI58" s="12"/>
      <c r="DJ58" s="12">
        <f t="shared" si="42"/>
        <v>0</v>
      </c>
      <c r="DK58" s="6">
        <f t="shared" si="43"/>
        <v>45</v>
      </c>
      <c r="DL58" s="5" t="s">
        <v>130</v>
      </c>
      <c r="DM58" s="30">
        <f t="shared" si="44"/>
        <v>190185413.80985934</v>
      </c>
      <c r="DN58" s="30">
        <f t="shared" si="45"/>
        <v>0</v>
      </c>
      <c r="DO58" s="30">
        <f t="shared" si="46"/>
        <v>190185413.80985934</v>
      </c>
      <c r="DP58" s="5"/>
      <c r="DQ58" s="61"/>
      <c r="DR58" s="61"/>
      <c r="DS58" s="5"/>
      <c r="DT58" s="5"/>
      <c r="DU58" s="5"/>
      <c r="DV58" s="5"/>
      <c r="DW58" s="5"/>
      <c r="DX58" s="5"/>
      <c r="DY58" s="5"/>
    </row>
    <row r="59" spans="1:129" s="87" customFormat="1" ht="15" customHeight="1">
      <c r="A59" s="2"/>
      <c r="B59" s="5"/>
      <c r="C59" s="5"/>
      <c r="D59" s="5"/>
      <c r="E59" s="5"/>
      <c r="F59" s="5"/>
      <c r="G59" s="5"/>
      <c r="H59" s="5"/>
      <c r="I59" s="5"/>
      <c r="J59" s="5"/>
      <c r="K59" s="5"/>
      <c r="L59" s="77"/>
      <c r="M59" s="5"/>
      <c r="N59" s="5"/>
      <c r="O59" s="5"/>
      <c r="P59" s="5"/>
      <c r="Q59" s="5"/>
      <c r="R59" s="5"/>
      <c r="S59" s="5"/>
      <c r="T59" s="5"/>
      <c r="U59" s="5"/>
      <c r="V59" s="59"/>
      <c r="W59" s="59"/>
      <c r="X59" s="59"/>
      <c r="Y59" s="59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456"/>
      <c r="AK59" s="456"/>
      <c r="AL59" s="456"/>
      <c r="AM59" s="456"/>
      <c r="AN59" s="456"/>
      <c r="AO59" s="456"/>
      <c r="AP59" s="456"/>
      <c r="AQ59" s="456"/>
      <c r="AR59" s="456"/>
      <c r="AS59" s="456"/>
      <c r="AT59" s="456"/>
      <c r="AU59" s="456"/>
      <c r="AV59" s="456"/>
      <c r="AW59" s="88"/>
      <c r="AX59" s="57"/>
      <c r="AY59" s="57"/>
      <c r="AZ59" s="57"/>
      <c r="BA59" s="57"/>
      <c r="BB59" s="88"/>
      <c r="BC59" s="57"/>
      <c r="BD59" s="57"/>
      <c r="BE59" s="57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12"/>
      <c r="BR59" s="12"/>
      <c r="BS59" s="12"/>
      <c r="BT59" s="456"/>
      <c r="BU59" s="456"/>
      <c r="BV59" s="456"/>
      <c r="BW59" s="456"/>
      <c r="BX59" s="456"/>
      <c r="BY59" s="456"/>
      <c r="BZ59" s="456"/>
      <c r="CA59" s="456"/>
      <c r="CB59" s="456"/>
      <c r="CC59" s="456"/>
      <c r="CD59" s="456"/>
      <c r="CE59" s="456"/>
      <c r="CF59" s="456"/>
      <c r="CG59" s="456"/>
      <c r="CH59" s="456"/>
      <c r="CI59" s="25"/>
      <c r="CJ59" s="39"/>
      <c r="CK59" s="59"/>
      <c r="CL59" s="59"/>
      <c r="CM59" s="70"/>
      <c r="CN59" s="6">
        <f t="shared" si="34"/>
        <v>46</v>
      </c>
      <c r="CO59" s="5" t="s">
        <v>129</v>
      </c>
      <c r="CP59" s="76">
        <f>'2.03 RB'!D96</f>
        <v>-62827413.56256938</v>
      </c>
      <c r="CQ59" s="76"/>
      <c r="CR59" s="76"/>
      <c r="CS59" s="76"/>
      <c r="CT59" s="76"/>
      <c r="CU59" s="76"/>
      <c r="CV59" s="76"/>
      <c r="CW59" s="76"/>
      <c r="CX59" s="76"/>
      <c r="CY59" s="6">
        <f t="shared" si="35"/>
        <v>46</v>
      </c>
      <c r="CZ59" s="5" t="s">
        <v>129</v>
      </c>
      <c r="DA59" s="76"/>
      <c r="DB59" s="76"/>
      <c r="DC59" s="76"/>
      <c r="DD59" s="76"/>
      <c r="DE59" s="76"/>
      <c r="DF59" s="76"/>
      <c r="DG59" s="76"/>
      <c r="DH59" s="76"/>
      <c r="DI59" s="76"/>
      <c r="DJ59" s="76">
        <f t="shared" si="42"/>
        <v>0</v>
      </c>
      <c r="DK59" s="6">
        <f t="shared" si="43"/>
        <v>46</v>
      </c>
      <c r="DL59" s="5" t="s">
        <v>129</v>
      </c>
      <c r="DM59" s="30">
        <f t="shared" si="44"/>
        <v>-62827413.56256938</v>
      </c>
      <c r="DN59" s="30">
        <f t="shared" si="45"/>
        <v>0</v>
      </c>
      <c r="DO59" s="30">
        <f t="shared" si="46"/>
        <v>-62827413.56256938</v>
      </c>
      <c r="DQ59" s="61"/>
      <c r="DR59" s="61"/>
    </row>
    <row r="60" spans="1:129" s="87" customFormat="1" ht="15" customHeight="1" thickBot="1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77"/>
      <c r="M60" s="5"/>
      <c r="N60" s="5"/>
      <c r="O60" s="5"/>
      <c r="P60" s="5"/>
      <c r="Q60" s="5"/>
      <c r="R60" s="5"/>
      <c r="S60" s="5"/>
      <c r="T60" s="5"/>
      <c r="U60" s="5"/>
      <c r="V60" s="59"/>
      <c r="W60" s="59"/>
      <c r="X60" s="59"/>
      <c r="Y60" s="59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456"/>
      <c r="AK60" s="456"/>
      <c r="AL60" s="456"/>
      <c r="AM60" s="456"/>
      <c r="AN60" s="456"/>
      <c r="AO60" s="456"/>
      <c r="AP60" s="456"/>
      <c r="AQ60" s="456"/>
      <c r="AR60" s="456"/>
      <c r="AS60" s="456"/>
      <c r="AT60" s="456"/>
      <c r="AU60" s="456"/>
      <c r="AV60" s="456"/>
      <c r="AW60" s="57"/>
      <c r="AX60" s="57"/>
      <c r="AY60" s="57"/>
      <c r="AZ60" s="57"/>
      <c r="BA60" s="57"/>
      <c r="BB60" s="57"/>
      <c r="BC60" s="57"/>
      <c r="BD60" s="57"/>
      <c r="BE60" s="57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12"/>
      <c r="BR60" s="12"/>
      <c r="BS60" s="12"/>
      <c r="BT60" s="456"/>
      <c r="BU60" s="456"/>
      <c r="BV60" s="456"/>
      <c r="BW60" s="456"/>
      <c r="BX60" s="456"/>
      <c r="BY60" s="456"/>
      <c r="BZ60" s="456"/>
      <c r="CA60" s="456"/>
      <c r="CB60" s="456"/>
      <c r="CC60" s="456"/>
      <c r="CD60" s="456"/>
      <c r="CE60" s="456"/>
      <c r="CF60" s="456"/>
      <c r="CG60" s="456"/>
      <c r="CH60" s="456"/>
      <c r="CI60" s="25"/>
      <c r="CJ60" s="59"/>
      <c r="CK60" s="59"/>
      <c r="CL60" s="59"/>
      <c r="CM60" s="70"/>
      <c r="CN60" s="6">
        <f t="shared" si="34"/>
        <v>47</v>
      </c>
      <c r="CO60" s="5" t="s">
        <v>131</v>
      </c>
      <c r="CP60" s="476">
        <f t="shared" ref="CP60:CX60" si="47">SUM(CP54:CP59)</f>
        <v>5323896851.7536507</v>
      </c>
      <c r="CQ60" s="476">
        <f t="shared" si="47"/>
        <v>0</v>
      </c>
      <c r="CR60" s="476">
        <f t="shared" si="47"/>
        <v>0</v>
      </c>
      <c r="CS60" s="476">
        <f t="shared" si="47"/>
        <v>0</v>
      </c>
      <c r="CT60" s="476">
        <f t="shared" si="47"/>
        <v>0</v>
      </c>
      <c r="CU60" s="476">
        <f t="shared" si="47"/>
        <v>0</v>
      </c>
      <c r="CV60" s="476">
        <f t="shared" si="47"/>
        <v>0</v>
      </c>
      <c r="CW60" s="476">
        <f t="shared" si="47"/>
        <v>0</v>
      </c>
      <c r="CX60" s="476">
        <f t="shared" si="47"/>
        <v>0</v>
      </c>
      <c r="CY60" s="6">
        <f t="shared" si="35"/>
        <v>47</v>
      </c>
      <c r="CZ60" s="5" t="s">
        <v>131</v>
      </c>
      <c r="DA60" s="476">
        <f t="shared" ref="DA60:DJ60" si="48">SUM(DA54:DA59)</f>
        <v>0</v>
      </c>
      <c r="DB60" s="476">
        <f t="shared" si="48"/>
        <v>0</v>
      </c>
      <c r="DC60" s="476">
        <f t="shared" si="48"/>
        <v>0</v>
      </c>
      <c r="DD60" s="476">
        <f t="shared" si="48"/>
        <v>0</v>
      </c>
      <c r="DE60" s="476">
        <f t="shared" si="48"/>
        <v>0</v>
      </c>
      <c r="DF60" s="476">
        <f t="shared" si="48"/>
        <v>0</v>
      </c>
      <c r="DG60" s="476">
        <f t="shared" si="48"/>
        <v>0</v>
      </c>
      <c r="DH60" s="476">
        <f t="shared" si="48"/>
        <v>0</v>
      </c>
      <c r="DI60" s="476">
        <f t="shared" si="48"/>
        <v>-2159156.5</v>
      </c>
      <c r="DJ60" s="476">
        <f t="shared" si="48"/>
        <v>-2159156.5</v>
      </c>
      <c r="DK60" s="6">
        <f t="shared" si="43"/>
        <v>47</v>
      </c>
      <c r="DL60" s="5" t="s">
        <v>131</v>
      </c>
      <c r="DM60" s="477">
        <f>SUM(DM54:DM59)</f>
        <v>5323896851.7536507</v>
      </c>
      <c r="DN60" s="477">
        <f>SUM(DN54:DN59)</f>
        <v>-2159156.5</v>
      </c>
      <c r="DO60" s="477">
        <f>SUM(DO54:DO59)</f>
        <v>5321737695.2536507</v>
      </c>
      <c r="DQ60" s="61"/>
      <c r="DR60" s="61"/>
    </row>
    <row r="61" spans="1:129" ht="15" customHeight="1" thickTop="1">
      <c r="A61" s="2"/>
      <c r="L61" s="77"/>
      <c r="V61" s="59"/>
      <c r="W61" s="59"/>
      <c r="X61" s="59"/>
      <c r="Y61" s="59"/>
      <c r="AJ61" s="456"/>
      <c r="AK61" s="456"/>
      <c r="AL61" s="456"/>
      <c r="AM61" s="456"/>
      <c r="AN61" s="456"/>
      <c r="AO61" s="456"/>
      <c r="AP61" s="456"/>
      <c r="AQ61" s="456"/>
      <c r="AR61" s="456"/>
      <c r="AS61" s="456"/>
      <c r="AT61" s="456"/>
      <c r="AU61" s="456"/>
      <c r="AV61" s="456"/>
      <c r="BQ61" s="12"/>
      <c r="BR61" s="12"/>
      <c r="BS61" s="12"/>
      <c r="BT61" s="456"/>
      <c r="BU61" s="456"/>
      <c r="BV61" s="456"/>
      <c r="BW61" s="456"/>
      <c r="BX61" s="456"/>
      <c r="BY61" s="456"/>
      <c r="BZ61" s="456"/>
      <c r="CA61" s="456"/>
      <c r="CB61" s="456"/>
      <c r="CC61" s="456"/>
      <c r="CD61" s="456"/>
      <c r="CE61" s="456"/>
      <c r="CF61" s="456"/>
      <c r="CG61" s="456"/>
      <c r="CH61" s="456"/>
      <c r="CI61" s="25"/>
      <c r="CJ61" s="59"/>
      <c r="CK61" s="59"/>
      <c r="CL61" s="59"/>
      <c r="CM61" s="100"/>
      <c r="CN61" s="89"/>
      <c r="CO61" s="87"/>
      <c r="CP61" s="144"/>
      <c r="CQ61" s="144"/>
      <c r="CR61" s="144"/>
      <c r="CS61" s="144"/>
      <c r="CT61" s="144"/>
      <c r="CU61" s="144"/>
      <c r="CV61" s="144"/>
      <c r="CW61" s="144"/>
      <c r="CX61" s="144"/>
      <c r="CY61" s="87"/>
      <c r="CZ61" s="87"/>
      <c r="DA61" s="144"/>
      <c r="DB61" s="144"/>
      <c r="DC61" s="144"/>
      <c r="DD61" s="144"/>
      <c r="DE61" s="144"/>
      <c r="DF61" s="144"/>
      <c r="DG61" s="144"/>
      <c r="DH61" s="144"/>
      <c r="DI61" s="144"/>
      <c r="DJ61" s="144"/>
      <c r="DK61" s="87"/>
      <c r="DL61" s="87"/>
      <c r="DM61" s="87"/>
      <c r="DN61" s="87"/>
      <c r="DO61" s="87"/>
      <c r="DP61" s="87"/>
      <c r="DQ61" s="61"/>
      <c r="DR61" s="61"/>
      <c r="DS61" s="87"/>
      <c r="DT61" s="87"/>
      <c r="DU61" s="87"/>
      <c r="DV61" s="87"/>
      <c r="DW61" s="87"/>
      <c r="DX61" s="87"/>
      <c r="DY61" s="87"/>
    </row>
    <row r="62" spans="1:129" ht="15" customHeight="1">
      <c r="L62" s="77"/>
      <c r="V62" s="59"/>
      <c r="W62" s="59"/>
      <c r="X62" s="59"/>
      <c r="Y62" s="59"/>
      <c r="AJ62" s="456"/>
      <c r="AK62" s="456"/>
      <c r="AL62" s="456"/>
      <c r="AM62" s="456"/>
      <c r="AN62" s="456"/>
      <c r="AO62" s="456"/>
      <c r="AP62" s="456"/>
      <c r="AQ62" s="456"/>
      <c r="AR62" s="456"/>
      <c r="AS62" s="456"/>
      <c r="AT62" s="456"/>
      <c r="AU62" s="456"/>
      <c r="AV62" s="456"/>
      <c r="BQ62" s="12"/>
      <c r="BR62" s="12"/>
      <c r="BS62" s="12"/>
      <c r="BT62" s="456"/>
      <c r="BU62" s="456"/>
      <c r="BV62" s="456"/>
      <c r="BW62" s="456"/>
      <c r="BX62" s="456"/>
      <c r="BY62" s="456"/>
      <c r="BZ62" s="456"/>
      <c r="CA62" s="456"/>
      <c r="CB62" s="456"/>
      <c r="CC62" s="456"/>
      <c r="CD62" s="456"/>
      <c r="CE62" s="456"/>
      <c r="CF62" s="456"/>
      <c r="CG62" s="456"/>
      <c r="CH62" s="456"/>
      <c r="CI62" s="25"/>
      <c r="CJ62" s="59"/>
      <c r="CK62" s="59"/>
      <c r="CL62" s="46"/>
      <c r="CM62" s="70"/>
      <c r="CN62" s="89"/>
      <c r="CO62" s="87"/>
      <c r="CP62" s="87"/>
      <c r="CQ62" s="144"/>
      <c r="CR62" s="144"/>
      <c r="CS62" s="144"/>
      <c r="CT62" s="144"/>
      <c r="CU62" s="144"/>
      <c r="CV62" s="144"/>
      <c r="CW62" s="144"/>
      <c r="CX62" s="144"/>
      <c r="CY62" s="144"/>
      <c r="CZ62" s="144"/>
      <c r="DA62" s="144"/>
      <c r="DB62" s="144"/>
      <c r="DC62" s="144"/>
      <c r="DD62" s="144"/>
      <c r="DE62" s="144"/>
      <c r="DF62" s="144"/>
      <c r="DG62" s="144"/>
      <c r="DH62" s="144"/>
      <c r="DI62" s="144"/>
      <c r="DJ62" s="144"/>
      <c r="DK62" s="87"/>
      <c r="DM62" s="90" t="str">
        <f>IF(DM60=DM49,"OK","ERROR")</f>
        <v>OK</v>
      </c>
      <c r="DN62" s="90" t="str">
        <f>IF(DN60=DN49,"OK","ERROR")</f>
        <v>OK</v>
      </c>
      <c r="DO62" s="90" t="str">
        <f>IF(DO60=DO49,"OK","ERROR")</f>
        <v>OK</v>
      </c>
      <c r="DQ62" s="61"/>
      <c r="DR62" s="61"/>
    </row>
    <row r="63" spans="1:129" ht="15" customHeight="1">
      <c r="L63" s="77"/>
      <c r="V63" s="59"/>
      <c r="W63" s="59"/>
      <c r="X63" s="59"/>
      <c r="Y63" s="59"/>
      <c r="AJ63" s="456"/>
      <c r="AK63" s="456"/>
      <c r="AL63" s="456"/>
      <c r="AM63" s="456"/>
      <c r="AN63" s="456"/>
      <c r="AO63" s="456"/>
      <c r="AP63" s="456"/>
      <c r="AQ63" s="456"/>
      <c r="AR63" s="456"/>
      <c r="AS63" s="456"/>
      <c r="AT63" s="456"/>
      <c r="AU63" s="456"/>
      <c r="AV63" s="456"/>
      <c r="BQ63" s="12"/>
      <c r="BR63" s="12"/>
      <c r="BS63" s="12"/>
      <c r="BT63" s="456"/>
      <c r="BU63" s="456"/>
      <c r="BV63" s="456"/>
      <c r="BW63" s="456"/>
      <c r="BX63" s="456"/>
      <c r="BY63" s="456"/>
      <c r="BZ63" s="456"/>
      <c r="CA63" s="456"/>
      <c r="CB63" s="456"/>
      <c r="CC63" s="456"/>
      <c r="CD63" s="456"/>
      <c r="CE63" s="456"/>
      <c r="CF63" s="456"/>
      <c r="CG63" s="456"/>
      <c r="CH63" s="456"/>
      <c r="CI63" s="25"/>
      <c r="CJ63" s="59"/>
      <c r="CK63" s="59"/>
      <c r="CL63" s="59"/>
      <c r="CM63" s="91"/>
      <c r="DL63" s="87"/>
      <c r="DQ63" s="61"/>
      <c r="DR63" s="61"/>
    </row>
    <row r="64" spans="1:129" ht="15" customHeight="1">
      <c r="L64" s="77"/>
      <c r="S64" s="59"/>
      <c r="T64" s="59"/>
      <c r="U64" s="59"/>
      <c r="V64" s="59"/>
      <c r="W64" s="59"/>
      <c r="X64" s="59"/>
      <c r="Y64" s="59"/>
      <c r="AJ64" s="456"/>
      <c r="AK64" s="456"/>
      <c r="AL64" s="456"/>
      <c r="AM64" s="456"/>
      <c r="AN64" s="456"/>
      <c r="AO64" s="456"/>
      <c r="AP64" s="456"/>
      <c r="AQ64" s="456"/>
      <c r="AR64" s="456"/>
      <c r="AS64" s="456"/>
      <c r="AT64" s="456"/>
      <c r="AU64" s="456"/>
      <c r="AV64" s="456"/>
      <c r="BQ64" s="12"/>
      <c r="BR64" s="12"/>
      <c r="BS64" s="12"/>
      <c r="BT64" s="456"/>
      <c r="BU64" s="456"/>
      <c r="BV64" s="456"/>
      <c r="BW64" s="456"/>
      <c r="BX64" s="456"/>
      <c r="BY64" s="456"/>
      <c r="BZ64" s="456"/>
      <c r="CA64" s="456"/>
      <c r="CB64" s="456"/>
      <c r="CC64" s="456"/>
      <c r="CD64" s="456"/>
      <c r="CE64" s="456"/>
      <c r="CF64" s="456"/>
      <c r="CG64" s="456"/>
      <c r="CH64" s="456"/>
      <c r="CI64" s="25"/>
      <c r="CJ64" s="59"/>
      <c r="CK64" s="59"/>
      <c r="CL64" s="59"/>
      <c r="CM64" s="91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 s="61"/>
      <c r="DR64" s="61"/>
    </row>
    <row r="65" spans="12:122" ht="15" customHeight="1">
      <c r="L65" s="77"/>
      <c r="S65" s="59"/>
      <c r="T65" s="59"/>
      <c r="U65" s="59"/>
      <c r="V65" s="59"/>
      <c r="W65" s="59"/>
      <c r="X65" s="59"/>
      <c r="Y65" s="59"/>
      <c r="AJ65" s="456"/>
      <c r="AK65" s="456"/>
      <c r="AL65" s="456"/>
      <c r="AM65" s="456"/>
      <c r="AN65" s="456"/>
      <c r="AO65" s="456"/>
      <c r="AP65" s="456"/>
      <c r="AQ65" s="456"/>
      <c r="AR65" s="456"/>
      <c r="AS65" s="456"/>
      <c r="AT65" s="456"/>
      <c r="AU65" s="456"/>
      <c r="AV65" s="456"/>
      <c r="BQ65" s="12"/>
      <c r="BR65" s="12"/>
      <c r="BS65" s="12"/>
      <c r="BT65" s="456"/>
      <c r="BU65" s="456"/>
      <c r="BV65" s="456"/>
      <c r="BW65" s="456"/>
      <c r="BX65" s="456"/>
      <c r="BY65" s="456"/>
      <c r="BZ65" s="456"/>
      <c r="CA65" s="456"/>
      <c r="CB65" s="456"/>
      <c r="CC65" s="456"/>
      <c r="CD65" s="456"/>
      <c r="CE65" s="456"/>
      <c r="CF65" s="456"/>
      <c r="CG65" s="456"/>
      <c r="CH65" s="456"/>
      <c r="CI65" s="25"/>
      <c r="CJ65" s="59"/>
      <c r="CK65" s="59"/>
      <c r="CL65" s="59"/>
      <c r="CM65" s="70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 s="61"/>
      <c r="DR65" s="61"/>
    </row>
    <row r="66" spans="12:122" ht="15" customHeight="1">
      <c r="L66" s="77"/>
      <c r="S66" s="59"/>
      <c r="T66" s="59"/>
      <c r="U66" s="59"/>
      <c r="V66" s="59"/>
      <c r="W66" s="59"/>
      <c r="X66" s="59"/>
      <c r="Y66" s="59"/>
      <c r="AR66" s="478"/>
      <c r="AS66" s="92"/>
      <c r="AT66" s="93"/>
      <c r="AV66" s="93"/>
      <c r="BT66" s="456"/>
      <c r="BU66" s="456"/>
      <c r="BV66" s="456"/>
      <c r="BW66" s="456"/>
      <c r="BX66" s="456"/>
      <c r="BY66" s="456"/>
      <c r="BZ66" s="456"/>
      <c r="CA66" s="456"/>
      <c r="CB66" s="456"/>
      <c r="CC66" s="456"/>
      <c r="CD66" s="456"/>
      <c r="CE66" s="456"/>
      <c r="CF66" s="456"/>
      <c r="CG66" s="456"/>
      <c r="CH66" s="45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 s="61"/>
      <c r="DR66" s="61"/>
    </row>
    <row r="67" spans="12:122" ht="15" customHeight="1">
      <c r="L67" s="77"/>
      <c r="S67" s="59"/>
      <c r="T67" s="59"/>
      <c r="U67" s="59"/>
      <c r="V67" s="59"/>
      <c r="W67" s="59"/>
      <c r="X67" s="59"/>
      <c r="Y67" s="59"/>
      <c r="BT67" s="456"/>
      <c r="BU67" s="456"/>
      <c r="BV67" s="456"/>
      <c r="BW67" s="456"/>
      <c r="BX67" s="456"/>
      <c r="BY67" s="456"/>
      <c r="BZ67" s="456"/>
      <c r="CA67" s="456"/>
      <c r="CB67" s="456"/>
      <c r="CC67" s="456"/>
      <c r="CD67" s="456"/>
      <c r="CE67" s="456"/>
      <c r="CF67" s="456"/>
      <c r="CG67" s="456"/>
      <c r="CH67" s="456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 s="61"/>
      <c r="DR67" s="61"/>
    </row>
    <row r="68" spans="12:122" ht="15" customHeight="1">
      <c r="L68" s="77"/>
      <c r="S68" s="59"/>
      <c r="T68" s="59"/>
      <c r="U68" s="59"/>
      <c r="V68" s="59"/>
      <c r="W68" s="59"/>
      <c r="X68" s="59"/>
      <c r="Y68" s="59"/>
      <c r="BK68" s="56"/>
      <c r="BT68" s="456"/>
      <c r="BU68" s="456"/>
      <c r="BV68" s="456"/>
      <c r="BW68" s="456"/>
      <c r="BX68" s="456"/>
      <c r="BY68" s="456"/>
      <c r="BZ68" s="456"/>
      <c r="CA68" s="456"/>
      <c r="CB68" s="456"/>
      <c r="CC68" s="456"/>
      <c r="CD68" s="456"/>
      <c r="CE68" s="456"/>
      <c r="CF68" s="456"/>
      <c r="CG68" s="456"/>
      <c r="CH68" s="456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 s="61"/>
      <c r="DR68" s="61"/>
    </row>
    <row r="69" spans="12:122" ht="15" customHeight="1">
      <c r="L69" s="77"/>
      <c r="S69" s="59"/>
      <c r="T69" s="59"/>
      <c r="U69" s="59"/>
      <c r="V69" s="59"/>
      <c r="W69" s="59"/>
      <c r="X69" s="59"/>
      <c r="Y69" s="59"/>
      <c r="BT69" s="456"/>
      <c r="BU69" s="456"/>
      <c r="BV69" s="456"/>
      <c r="BW69" s="456"/>
      <c r="BX69" s="456"/>
      <c r="BY69" s="456"/>
      <c r="BZ69" s="456"/>
      <c r="CA69" s="456"/>
      <c r="CB69" s="456"/>
      <c r="CC69" s="456"/>
      <c r="CD69" s="456"/>
      <c r="CE69" s="456"/>
      <c r="CF69" s="456"/>
      <c r="CG69" s="456"/>
      <c r="CH69" s="456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 s="61"/>
      <c r="DR69" s="61"/>
    </row>
    <row r="70" spans="12:122" ht="15" customHeight="1">
      <c r="L70" s="77"/>
      <c r="S70" s="59"/>
      <c r="T70" s="59"/>
      <c r="U70" s="59"/>
      <c r="V70" s="59"/>
      <c r="W70" s="59"/>
      <c r="X70" s="59"/>
      <c r="Y70" s="59"/>
      <c r="BT70" s="456"/>
      <c r="BU70" s="456"/>
      <c r="BV70" s="456"/>
      <c r="BW70" s="456"/>
      <c r="BX70" s="456"/>
      <c r="BY70" s="456"/>
      <c r="BZ70" s="456"/>
      <c r="CA70" s="456"/>
      <c r="CB70" s="456"/>
      <c r="CC70" s="456"/>
      <c r="CD70" s="456"/>
      <c r="CE70" s="456"/>
      <c r="CF70" s="456"/>
      <c r="CG70" s="456"/>
      <c r="CH70" s="456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 s="61"/>
      <c r="DR70" s="61"/>
    </row>
    <row r="71" spans="12:122" ht="15" customHeight="1">
      <c r="L71" s="77"/>
      <c r="S71" s="59"/>
      <c r="T71" s="59"/>
      <c r="U71" s="59"/>
      <c r="V71" s="59"/>
      <c r="W71" s="59"/>
      <c r="X71" s="59"/>
      <c r="Y71" s="59"/>
      <c r="BT71" s="456"/>
      <c r="BU71" s="456"/>
      <c r="BV71" s="456"/>
      <c r="BW71" s="456"/>
      <c r="BX71" s="456"/>
      <c r="BY71" s="456"/>
      <c r="BZ71" s="456"/>
      <c r="CA71" s="456"/>
      <c r="CB71" s="456"/>
      <c r="CC71" s="456"/>
      <c r="CD71" s="456"/>
      <c r="CE71" s="456"/>
      <c r="CF71" s="456"/>
      <c r="CG71" s="456"/>
      <c r="CH71" s="456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 s="61"/>
      <c r="DR71" s="61"/>
    </row>
    <row r="72" spans="12:122" ht="15" customHeight="1">
      <c r="L72" s="77"/>
      <c r="S72" s="59"/>
      <c r="T72" s="59"/>
      <c r="U72" s="59"/>
      <c r="V72" s="59"/>
      <c r="W72" s="59"/>
      <c r="X72" s="59"/>
      <c r="Y72" s="59"/>
      <c r="BT72" s="456"/>
      <c r="BU72" s="456"/>
      <c r="BV72" s="456"/>
      <c r="BW72" s="456"/>
      <c r="BX72" s="456"/>
      <c r="BY72" s="456"/>
      <c r="BZ72" s="456"/>
      <c r="CA72" s="456"/>
      <c r="CB72" s="456"/>
      <c r="CC72" s="456"/>
      <c r="CD72" s="456"/>
      <c r="CE72" s="456"/>
      <c r="CF72" s="456"/>
      <c r="CG72" s="456"/>
      <c r="CH72" s="456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 s="61"/>
      <c r="DR72" s="61"/>
    </row>
    <row r="73" spans="12:122" ht="15" customHeight="1">
      <c r="L73" s="77"/>
      <c r="S73" s="59"/>
      <c r="T73" s="59"/>
      <c r="U73" s="59"/>
      <c r="V73" s="59"/>
      <c r="W73" s="59"/>
      <c r="X73" s="59"/>
      <c r="Y73" s="59"/>
      <c r="BT73" s="456"/>
      <c r="BU73" s="456"/>
      <c r="BV73" s="456"/>
      <c r="BW73" s="456"/>
      <c r="BX73" s="456"/>
      <c r="BY73" s="456"/>
      <c r="BZ73" s="456"/>
      <c r="CA73" s="456"/>
      <c r="CB73" s="456"/>
      <c r="CC73" s="456"/>
      <c r="CD73" s="456"/>
      <c r="CE73" s="456"/>
      <c r="CF73" s="456"/>
      <c r="CG73" s="456"/>
      <c r="CH73" s="456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</row>
    <row r="74" spans="12:122" ht="15" customHeight="1">
      <c r="L74" s="77"/>
      <c r="S74" s="59"/>
      <c r="T74" s="59"/>
      <c r="U74" s="59"/>
      <c r="V74" s="59"/>
      <c r="W74" s="59"/>
      <c r="X74" s="59"/>
      <c r="Y74" s="59"/>
      <c r="BT74" s="456"/>
      <c r="BU74" s="456"/>
      <c r="BV74" s="456"/>
      <c r="BW74" s="456"/>
      <c r="BX74" s="456"/>
      <c r="BY74" s="456"/>
      <c r="BZ74" s="456"/>
      <c r="CA74" s="456"/>
      <c r="CB74" s="456"/>
      <c r="CC74" s="456"/>
      <c r="CD74" s="456"/>
      <c r="CE74" s="456"/>
      <c r="CF74" s="456"/>
      <c r="CG74" s="456"/>
      <c r="CH74" s="456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</row>
    <row r="75" spans="12:122" ht="15" customHeight="1">
      <c r="L75" s="77"/>
      <c r="S75" s="59"/>
      <c r="T75" s="59"/>
      <c r="U75" s="59"/>
      <c r="V75" s="59"/>
      <c r="W75" s="59"/>
      <c r="X75" s="59"/>
      <c r="Y75" s="59"/>
      <c r="BT75" s="456"/>
      <c r="BU75" s="456"/>
      <c r="BV75" s="456"/>
      <c r="BW75" s="456"/>
      <c r="BX75" s="456"/>
      <c r="BY75" s="456"/>
      <c r="BZ75" s="456"/>
      <c r="CA75" s="456"/>
      <c r="CB75" s="456"/>
      <c r="CC75" s="456"/>
      <c r="CD75" s="456"/>
      <c r="CE75" s="456"/>
      <c r="CF75" s="456"/>
      <c r="CG75" s="456"/>
      <c r="CH75" s="456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</row>
    <row r="76" spans="12:122" ht="15" customHeight="1">
      <c r="L76" s="77"/>
      <c r="S76" s="59"/>
      <c r="T76" s="59"/>
      <c r="U76" s="59"/>
      <c r="V76" s="59"/>
      <c r="W76" s="59"/>
      <c r="X76" s="59"/>
      <c r="Y76" s="59"/>
      <c r="BT76" s="456"/>
      <c r="BU76" s="456"/>
      <c r="BV76" s="456"/>
      <c r="BW76" s="456"/>
      <c r="BX76" s="456"/>
      <c r="BY76" s="456"/>
      <c r="BZ76" s="456"/>
      <c r="CA76" s="456"/>
      <c r="CB76" s="456"/>
      <c r="CC76" s="456"/>
      <c r="CD76" s="456"/>
      <c r="CE76" s="456"/>
      <c r="CF76" s="456"/>
      <c r="CG76" s="456"/>
      <c r="CH76" s="45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</row>
    <row r="77" spans="12:122" ht="15" customHeight="1">
      <c r="L77" s="77"/>
      <c r="S77" s="59"/>
      <c r="T77" s="59"/>
      <c r="U77" s="59"/>
      <c r="V77" s="59"/>
      <c r="W77" s="59"/>
      <c r="X77" s="59"/>
      <c r="Y77" s="59"/>
      <c r="BT77" s="478"/>
      <c r="BU77" s="92"/>
      <c r="BV77" s="93"/>
      <c r="BX77" s="93"/>
      <c r="BY77" s="456"/>
      <c r="BZ77" s="456"/>
      <c r="CA77" s="456"/>
      <c r="CB77" s="456"/>
      <c r="CC77" s="456"/>
      <c r="CD77" s="456"/>
      <c r="CE77" s="456"/>
      <c r="CF77" s="456"/>
      <c r="CG77" s="456"/>
      <c r="CH77" s="456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</row>
    <row r="78" spans="12:122" ht="15" customHeight="1">
      <c r="L78" s="77"/>
      <c r="S78" s="59"/>
      <c r="T78" s="59"/>
      <c r="U78" s="59"/>
      <c r="V78" s="59"/>
      <c r="W78" s="59"/>
      <c r="X78" s="59"/>
      <c r="Y78" s="59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</row>
    <row r="79" spans="12:122" ht="15" customHeight="1">
      <c r="L79" s="77"/>
      <c r="S79" s="59"/>
      <c r="T79" s="59"/>
      <c r="U79" s="59"/>
      <c r="V79" s="59"/>
      <c r="W79" s="59"/>
      <c r="X79" s="59"/>
      <c r="Y79" s="5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</row>
    <row r="80" spans="12:122" ht="15" customHeight="1">
      <c r="L80" s="77"/>
      <c r="S80" s="59"/>
      <c r="T80" s="59"/>
      <c r="U80" s="59"/>
      <c r="V80" s="59"/>
      <c r="W80" s="59"/>
      <c r="X80" s="59"/>
      <c r="Y80" s="59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</row>
    <row r="81" spans="12:120" ht="15" customHeight="1">
      <c r="L81" s="77"/>
      <c r="S81" s="59"/>
      <c r="T81" s="59"/>
      <c r="U81" s="59"/>
      <c r="V81" s="59"/>
      <c r="W81" s="59"/>
      <c r="X81" s="59"/>
      <c r="Y81" s="59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</row>
    <row r="82" spans="12:120" ht="15" customHeight="1">
      <c r="L82" s="77"/>
      <c r="S82" s="59"/>
      <c r="T82" s="59"/>
      <c r="U82" s="59"/>
      <c r="V82" s="59"/>
      <c r="W82" s="59"/>
      <c r="X82" s="59"/>
      <c r="Y82" s="59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</row>
    <row r="83" spans="12:120" ht="15" customHeight="1">
      <c r="L83" s="77"/>
      <c r="S83" s="59"/>
      <c r="T83" s="59"/>
      <c r="U83" s="59"/>
      <c r="V83" s="59"/>
      <c r="W83" s="59"/>
      <c r="X83" s="59"/>
      <c r="Y83" s="59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</row>
    <row r="84" spans="12:120" ht="15" customHeight="1">
      <c r="L84" s="77"/>
      <c r="S84" s="59"/>
      <c r="T84" s="59"/>
      <c r="U84" s="59"/>
      <c r="V84" s="59"/>
      <c r="W84" s="59"/>
      <c r="X84" s="59"/>
      <c r="Y84" s="59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</row>
    <row r="85" spans="12:120" ht="15" customHeight="1">
      <c r="L85" s="77"/>
      <c r="S85" s="59"/>
      <c r="T85" s="59"/>
      <c r="U85" s="59"/>
      <c r="V85" s="59"/>
      <c r="W85" s="59"/>
      <c r="X85" s="59"/>
      <c r="Y85" s="59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</row>
    <row r="86" spans="12:120" ht="15" customHeight="1">
      <c r="L86" s="77"/>
      <c r="S86" s="59"/>
      <c r="T86" s="59"/>
      <c r="U86" s="59"/>
      <c r="V86" s="59"/>
      <c r="W86" s="59"/>
      <c r="X86" s="59"/>
      <c r="Y86" s="59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</row>
    <row r="87" spans="12:120" ht="15" customHeight="1">
      <c r="L87" s="77"/>
      <c r="S87" s="59"/>
      <c r="T87" s="59"/>
      <c r="U87" s="59"/>
      <c r="V87" s="59"/>
      <c r="W87" s="59"/>
      <c r="X87" s="59"/>
      <c r="Y87" s="59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</row>
    <row r="88" spans="12:120" ht="15" customHeight="1">
      <c r="L88" s="77"/>
      <c r="S88" s="59"/>
      <c r="T88" s="59"/>
      <c r="U88" s="59"/>
      <c r="V88" s="59"/>
      <c r="W88" s="59"/>
      <c r="X88" s="59"/>
      <c r="Y88" s="59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</row>
    <row r="89" spans="12:120" ht="15" customHeight="1">
      <c r="L89" s="77"/>
      <c r="S89" s="59"/>
      <c r="T89" s="59"/>
      <c r="U89" s="59"/>
      <c r="V89" s="59"/>
      <c r="W89" s="59"/>
      <c r="X89" s="59"/>
      <c r="Y89" s="59"/>
    </row>
    <row r="90" spans="12:120" ht="15" customHeight="1">
      <c r="L90" s="77"/>
      <c r="S90" s="59"/>
      <c r="T90" s="59"/>
      <c r="U90" s="59"/>
      <c r="V90" s="59"/>
      <c r="W90" s="59"/>
      <c r="X90" s="59"/>
      <c r="Y90" s="59"/>
    </row>
    <row r="91" spans="12:120" ht="15" customHeight="1">
      <c r="L91" s="77"/>
      <c r="S91" s="59"/>
      <c r="T91" s="59"/>
      <c r="U91" s="59"/>
      <c r="V91" s="59"/>
      <c r="W91" s="59"/>
      <c r="X91" s="59"/>
      <c r="Y91" s="59"/>
    </row>
    <row r="92" spans="12:120" ht="15" customHeight="1">
      <c r="L92" s="77"/>
      <c r="S92" s="59"/>
      <c r="T92" s="59"/>
      <c r="U92" s="59"/>
      <c r="V92" s="59"/>
      <c r="W92" s="59"/>
      <c r="X92" s="59"/>
      <c r="Y92" s="59"/>
    </row>
    <row r="93" spans="12:120" ht="15" customHeight="1">
      <c r="L93" s="77"/>
      <c r="S93" s="59"/>
      <c r="T93" s="59"/>
      <c r="U93" s="59"/>
      <c r="V93" s="59"/>
      <c r="W93" s="59"/>
      <c r="X93" s="59"/>
      <c r="Y93" s="59"/>
    </row>
    <row r="94" spans="12:120" ht="15" customHeight="1">
      <c r="L94" s="77"/>
      <c r="S94" s="59"/>
      <c r="T94" s="59"/>
      <c r="U94" s="59"/>
      <c r="V94" s="59"/>
      <c r="W94" s="59"/>
      <c r="X94" s="59"/>
      <c r="Y94" s="59"/>
    </row>
    <row r="95" spans="12:120" ht="15" customHeight="1">
      <c r="L95" s="77"/>
      <c r="S95" s="59"/>
      <c r="T95" s="59"/>
      <c r="U95" s="59"/>
      <c r="V95" s="59"/>
      <c r="W95" s="59"/>
      <c r="X95" s="59"/>
      <c r="Y95" s="59"/>
    </row>
    <row r="96" spans="12:120" ht="15" customHeight="1">
      <c r="L96" s="77"/>
      <c r="S96" s="59"/>
      <c r="T96" s="59"/>
      <c r="U96" s="59"/>
      <c r="V96" s="59"/>
      <c r="W96" s="59"/>
      <c r="X96" s="59"/>
      <c r="Y96" s="59"/>
    </row>
    <row r="97" spans="12:25" ht="15" customHeight="1">
      <c r="L97" s="77"/>
      <c r="S97" s="59"/>
      <c r="T97" s="59"/>
      <c r="U97" s="59"/>
      <c r="V97" s="59"/>
      <c r="W97" s="59"/>
      <c r="X97" s="59"/>
      <c r="Y97" s="59"/>
    </row>
    <row r="98" spans="12:25" ht="15" customHeight="1">
      <c r="L98" s="77"/>
      <c r="S98" s="59"/>
      <c r="T98" s="59"/>
      <c r="U98" s="59"/>
      <c r="V98" s="59"/>
      <c r="W98" s="59"/>
      <c r="X98" s="59"/>
      <c r="Y98" s="59"/>
    </row>
    <row r="99" spans="12:25" ht="15" customHeight="1">
      <c r="L99" s="77"/>
      <c r="S99" s="59"/>
      <c r="T99" s="59"/>
      <c r="U99" s="59"/>
      <c r="V99" s="59"/>
      <c r="W99" s="59"/>
      <c r="X99" s="59"/>
      <c r="Y99" s="59"/>
    </row>
    <row r="100" spans="12:25" ht="15" customHeight="1">
      <c r="L100" s="77"/>
      <c r="S100" s="59"/>
      <c r="T100" s="59"/>
      <c r="U100" s="59"/>
      <c r="V100" s="59"/>
      <c r="W100" s="59"/>
      <c r="X100" s="59"/>
      <c r="Y100" s="59"/>
    </row>
    <row r="101" spans="12:25" ht="15" customHeight="1">
      <c r="L101" s="77"/>
      <c r="S101" s="59"/>
      <c r="T101" s="59"/>
      <c r="U101" s="59"/>
      <c r="V101" s="59"/>
      <c r="W101" s="59"/>
      <c r="X101" s="59"/>
      <c r="Y101" s="59"/>
    </row>
    <row r="102" spans="12:25" ht="15" customHeight="1">
      <c r="L102" s="77"/>
      <c r="S102" s="59"/>
      <c r="T102" s="59"/>
      <c r="U102" s="59"/>
      <c r="V102" s="59"/>
      <c r="W102" s="59"/>
      <c r="X102" s="59"/>
      <c r="Y102" s="59"/>
    </row>
    <row r="103" spans="12:25" ht="15" customHeight="1">
      <c r="L103" s="77"/>
      <c r="S103" s="59"/>
      <c r="T103" s="59"/>
      <c r="U103" s="59"/>
      <c r="V103" s="59"/>
      <c r="W103" s="59"/>
      <c r="X103" s="59"/>
      <c r="Y103" s="59"/>
    </row>
    <row r="104" spans="12:25" ht="15" customHeight="1">
      <c r="L104" s="77"/>
      <c r="S104" s="59"/>
      <c r="T104" s="59"/>
      <c r="U104" s="59"/>
      <c r="V104" s="59"/>
      <c r="W104" s="59"/>
      <c r="X104" s="59"/>
      <c r="Y104" s="59"/>
    </row>
    <row r="105" spans="12:25" ht="15" customHeight="1">
      <c r="L105" s="77"/>
      <c r="S105" s="59"/>
      <c r="T105" s="59"/>
      <c r="U105" s="59"/>
      <c r="V105" s="59"/>
      <c r="W105" s="59"/>
      <c r="X105" s="59"/>
      <c r="Y105" s="59"/>
    </row>
    <row r="106" spans="12:25" ht="15" customHeight="1">
      <c r="L106" s="77"/>
      <c r="S106" s="59"/>
      <c r="T106" s="59"/>
      <c r="U106" s="59"/>
      <c r="V106" s="59"/>
      <c r="W106" s="59"/>
      <c r="X106" s="59"/>
      <c r="Y106" s="59"/>
    </row>
    <row r="107" spans="12:25" ht="15" customHeight="1">
      <c r="L107" s="77"/>
      <c r="S107" s="59"/>
      <c r="T107" s="59"/>
      <c r="U107" s="59"/>
      <c r="V107" s="59"/>
      <c r="W107" s="59"/>
      <c r="X107" s="59"/>
      <c r="Y107" s="59"/>
    </row>
    <row r="108" spans="12:25" ht="15" customHeight="1">
      <c r="L108" s="77"/>
      <c r="S108" s="59"/>
      <c r="T108" s="59"/>
      <c r="U108" s="59"/>
      <c r="V108" s="59"/>
      <c r="W108" s="59"/>
      <c r="X108" s="59"/>
      <c r="Y108" s="59"/>
    </row>
    <row r="109" spans="12:25" ht="15" customHeight="1">
      <c r="L109" s="77"/>
      <c r="S109" s="59"/>
      <c r="T109" s="59"/>
      <c r="U109" s="59"/>
      <c r="V109" s="59"/>
      <c r="W109" s="59"/>
      <c r="X109" s="59"/>
      <c r="Y109" s="59"/>
    </row>
    <row r="110" spans="12:25" ht="15" customHeight="1">
      <c r="L110" s="77"/>
      <c r="S110" s="59"/>
      <c r="T110" s="59"/>
      <c r="U110" s="59"/>
      <c r="V110" s="59"/>
      <c r="W110" s="59"/>
      <c r="X110" s="59"/>
      <c r="Y110" s="59"/>
    </row>
    <row r="111" spans="12:25" ht="15" customHeight="1">
      <c r="S111" s="59"/>
      <c r="T111" s="59"/>
      <c r="U111" s="59"/>
      <c r="V111" s="59"/>
      <c r="W111" s="59"/>
      <c r="X111" s="59"/>
      <c r="Y111" s="59"/>
    </row>
    <row r="112" spans="12:25" ht="15" customHeight="1">
      <c r="S112" s="59"/>
      <c r="T112" s="59"/>
      <c r="U112" s="59"/>
      <c r="V112" s="59"/>
      <c r="W112" s="59"/>
      <c r="X112" s="59"/>
      <c r="Y112" s="59"/>
    </row>
    <row r="113" spans="19:25" ht="15" customHeight="1">
      <c r="S113" s="59"/>
      <c r="T113" s="59"/>
      <c r="U113" s="59"/>
      <c r="V113" s="59"/>
      <c r="W113" s="59"/>
      <c r="X113" s="59"/>
      <c r="Y113" s="59"/>
    </row>
    <row r="114" spans="19:25" ht="15" customHeight="1">
      <c r="S114" s="59"/>
      <c r="T114" s="59"/>
      <c r="U114" s="59"/>
      <c r="V114" s="59"/>
      <c r="W114" s="59"/>
      <c r="X114" s="59"/>
      <c r="Y114" s="59"/>
    </row>
    <row r="115" spans="19:25" ht="15" customHeight="1">
      <c r="S115" s="59"/>
      <c r="T115" s="59"/>
      <c r="U115" s="59"/>
      <c r="V115" s="59"/>
      <c r="W115" s="59"/>
      <c r="X115" s="59"/>
      <c r="Y115" s="59"/>
    </row>
    <row r="116" spans="19:25" ht="15" customHeight="1">
      <c r="S116" s="59"/>
      <c r="T116" s="59"/>
      <c r="U116" s="59"/>
      <c r="V116" s="59"/>
      <c r="W116" s="59"/>
      <c r="X116" s="59"/>
      <c r="Y116" s="59"/>
    </row>
    <row r="117" spans="19:25" ht="15" customHeight="1">
      <c r="S117" s="59"/>
      <c r="T117" s="59"/>
      <c r="U117" s="59"/>
      <c r="V117" s="59"/>
      <c r="W117" s="59"/>
      <c r="X117" s="59"/>
      <c r="Y117" s="59"/>
    </row>
    <row r="118" spans="19:25" ht="15" customHeight="1">
      <c r="S118" s="59"/>
      <c r="T118" s="59"/>
      <c r="U118" s="59"/>
      <c r="V118" s="59"/>
      <c r="W118" s="59"/>
      <c r="X118" s="59"/>
      <c r="Y118" s="59"/>
    </row>
    <row r="119" spans="19:25" ht="15" customHeight="1">
      <c r="S119" s="59"/>
      <c r="T119" s="59"/>
      <c r="U119" s="59"/>
      <c r="V119" s="59"/>
      <c r="W119" s="59"/>
      <c r="X119" s="59"/>
      <c r="Y119" s="59"/>
    </row>
    <row r="120" spans="19:25" ht="15" customHeight="1">
      <c r="S120" s="59"/>
      <c r="T120" s="59"/>
      <c r="U120" s="59"/>
      <c r="V120" s="59"/>
      <c r="W120" s="59"/>
      <c r="X120" s="59"/>
      <c r="Y120" s="59"/>
    </row>
    <row r="121" spans="19:25" ht="15" customHeight="1">
      <c r="S121" s="59"/>
      <c r="T121" s="59"/>
      <c r="U121" s="59"/>
      <c r="W121" s="59"/>
      <c r="X121" s="59"/>
      <c r="Y121" s="59"/>
    </row>
    <row r="122" spans="19:25" ht="15" customHeight="1">
      <c r="S122" s="59"/>
      <c r="T122" s="59"/>
      <c r="U122" s="59"/>
      <c r="W122" s="59"/>
      <c r="X122" s="59"/>
      <c r="Y122" s="59"/>
    </row>
    <row r="123" spans="19:25" ht="15" customHeight="1">
      <c r="S123" s="59"/>
      <c r="T123" s="59"/>
      <c r="U123" s="59"/>
    </row>
    <row r="124" spans="19:25" ht="15" customHeight="1">
      <c r="S124" s="59"/>
      <c r="T124" s="59"/>
      <c r="U124" s="59"/>
    </row>
    <row r="125" spans="19:25" ht="15" customHeight="1">
      <c r="S125" s="59"/>
      <c r="T125" s="59"/>
      <c r="U125" s="59"/>
    </row>
    <row r="126" spans="19:25" ht="15" customHeight="1">
      <c r="S126" s="59"/>
      <c r="T126" s="59"/>
      <c r="U126" s="59"/>
    </row>
    <row r="127" spans="19:25" ht="15" customHeight="1">
      <c r="S127" s="59"/>
      <c r="T127" s="59"/>
      <c r="U127" s="59"/>
    </row>
    <row r="128" spans="19:25" ht="15" customHeight="1">
      <c r="S128" s="59"/>
      <c r="T128" s="59"/>
      <c r="U128" s="59"/>
    </row>
    <row r="129" spans="19:21" ht="15" customHeight="1">
      <c r="S129" s="59"/>
      <c r="T129" s="59"/>
      <c r="U129" s="59"/>
    </row>
    <row r="130" spans="19:21" ht="15" customHeight="1">
      <c r="S130" s="59"/>
      <c r="T130" s="59"/>
      <c r="U130" s="59"/>
    </row>
  </sheetData>
  <customSheetViews>
    <customSheetView guid="{D358E58B-5EA6-4EB2-8562-4D9FEBA8EA54}" scale="75" showPageBreaks="1" fitToPage="1" printArea="1" showRuler="0" topLeftCell="EP13">
      <selection activeCell="ET21" sqref="ET21:EX41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orientation="portrait" horizontalDpi="1200" verticalDpi="1200" r:id="rId1"/>
      <headerFooter alignWithMargins="0"/>
    </customSheetView>
    <customSheetView guid="{DD70B4E1-CC64-4568-BFD6-83390A7B0268}" scale="75" showPageBreaks="1" fitToPage="1" printArea="1" showRuler="0" topLeftCell="J1">
      <selection activeCell="M1" sqref="M1:Q33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"/>
      <headerFooter alignWithMargins="0"/>
    </customSheetView>
    <customSheetView guid="{1E64D771-8C52-4EFE-8F0D-67326F432767}" scale="75" showPageBreaks="1" fitToPage="1" printArea="1" showRuler="0" topLeftCell="O1">
      <selection activeCell="R1" sqref="R1:V27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3"/>
      <headerFooter alignWithMargins="0"/>
    </customSheetView>
    <customSheetView guid="{8920654A-B782-40BF-9A51-A43F20A27C02}" scale="75" showPageBreaks="1" fitToPage="1" printArea="1" showRuler="0" topLeftCell="R1">
      <selection activeCell="W1" sqref="W1:Z31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4"/>
      <headerFooter alignWithMargins="0"/>
    </customSheetView>
    <customSheetView guid="{F985D028-064A-46CA-9D34-E4E9B88A9B3C}" scale="75" showPageBreaks="1" fitToPage="1" printArea="1" showRuler="0" topLeftCell="V1">
      <selection activeCell="AA1" sqref="AA1:AD31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5"/>
      <headerFooter alignWithMargins="0"/>
    </customSheetView>
    <customSheetView guid="{CD5012F4-E6A6-495E-BF90-5F6D9EE7AF29}" scale="75" showPageBreaks="1" fitToPage="1" printArea="1" showRuler="0" topLeftCell="AA1">
      <selection activeCell="AE1" sqref="AE1:AI2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6"/>
      <headerFooter alignWithMargins="0"/>
    </customSheetView>
    <customSheetView guid="{14262664-129C-4E9B-8245-4B43AF19E33A}" scale="75" showPageBreaks="1" fitToPage="1" printArea="1" showRuler="0" topLeftCell="AG39">
      <selection activeCell="AJ1" sqref="AJ1:AN40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7"/>
      <headerFooter alignWithMargins="0"/>
    </customSheetView>
    <customSheetView guid="{8E7EA697-A1C1-4FA5-9CC7-93304413A154}" scale="75" showPageBreaks="1" fitToPage="1" printArea="1" showRuler="0" topLeftCell="AL1">
      <selection activeCell="AO1" sqref="AO1:AV21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8"/>
      <headerFooter alignWithMargins="0"/>
    </customSheetView>
    <customSheetView guid="{F531E925-9E0B-409C-9EAA-ADCDD51D6BA7}" scale="75" showPageBreaks="1" fitToPage="1" printArea="1" showRuler="0" topLeftCell="AW1">
      <selection activeCell="AW1" sqref="AW1:BA30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9"/>
      <headerFooter alignWithMargins="0"/>
    </customSheetView>
    <customSheetView guid="{4840C72E-33E7-45CF-A897-030BC56F6B90}" scale="75" showPageBreaks="1" fitToPage="1" printArea="1" showRuler="0" topLeftCell="AY1">
      <selection activeCell="BB1" sqref="BB1:BG23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0"/>
      <headerFooter alignWithMargins="0"/>
    </customSheetView>
    <customSheetView guid="{40B7FB48-DAE3-4682-852F-AC0650D2BE14}" scale="75" showPageBreaks="1" fitToPage="1" printArea="1" showRuler="0" topLeftCell="BD1">
      <selection activeCell="BH1" sqref="BH1:BL27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1"/>
      <headerFooter alignWithMargins="0"/>
    </customSheetView>
    <customSheetView guid="{A3FBC4C2-6ECB-480C-89DD-35506B048870}" scale="75" showPageBreaks="1" fitToPage="1" printArea="1" showRuler="0" topLeftCell="BH1">
      <selection activeCell="BM1" sqref="BM1:BP1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2"/>
      <headerFooter alignWithMargins="0"/>
    </customSheetView>
    <customSheetView guid="{EDF3DC03-FBB9-4397-9335-6FA548B9B5CD}" scale="75" showPageBreaks="1" fitToPage="1" printArea="1" showRuler="0" topLeftCell="BQ1">
      <selection activeCell="BQ1" sqref="BQ1:BU1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3"/>
      <headerFooter alignWithMargins="0"/>
    </customSheetView>
    <customSheetView guid="{605C023E-A5C7-400F-9AAA-827B8FDB13A8}" scale="75" showPageBreaks="1" fitToPage="1" printArea="1" showRuler="0" topLeftCell="BQ1">
      <selection activeCell="BV1" sqref="BV1:BZ20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4"/>
      <headerFooter alignWithMargins="0"/>
    </customSheetView>
    <customSheetView guid="{3DB8EC99-BD55-4ABF-B71E-F70797B0173C}" scale="75" showPageBreaks="1" fitToPage="1" printArea="1" showRuler="0" topLeftCell="BS1">
      <selection activeCell="CA1" sqref="CA1:CD1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5"/>
      <headerFooter alignWithMargins="0"/>
    </customSheetView>
    <customSheetView guid="{62EE4FB2-B9F8-4C5D-BC5C-181361F6DD86}" scale="75" showPageBreaks="1" fitToPage="1" printArea="1" showRuler="0" topLeftCell="BZ1">
      <selection activeCell="CE1" sqref="CE1:CI20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6"/>
      <headerFooter alignWithMargins="0"/>
    </customSheetView>
    <customSheetView guid="{BBEC464C-25F9-4835-BB05-13062D5DEAC1}" scale="75" showPageBreaks="1" fitToPage="1" printArea="1" showRuler="0" topLeftCell="CE1">
      <selection activeCell="CJ1" sqref="CJ1:CM3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7"/>
      <headerFooter alignWithMargins="0"/>
    </customSheetView>
    <customSheetView guid="{88A240CE-F5A6-4995-A526-0E22BADCFF6D}" scale="75" showPageBreaks="1" fitToPage="1" printArea="1" showRuler="0" topLeftCell="CI1">
      <selection activeCell="CN1" sqref="CN1:CP24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8"/>
      <headerFooter alignWithMargins="0"/>
    </customSheetView>
    <customSheetView guid="{3834E606-B28A-4696-9192-7BDA898195A1}" scale="75" showPageBreaks="1" fitToPage="1" printArea="1" showRuler="0" topLeftCell="CN1">
      <selection activeCell="CQ1" sqref="CQ1:CU1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9"/>
      <headerFooter alignWithMargins="0"/>
    </customSheetView>
    <customSheetView guid="{D564613F-7CF3-40DE-8CDA-0C25C1F35855}" scale="75" showPageBreaks="1" fitToPage="1" printArea="1" showRuler="0" topLeftCell="CQ1">
      <selection activeCell="CV1" sqref="CV1:CZ1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0"/>
      <headerFooter alignWithMargins="0"/>
    </customSheetView>
    <customSheetView guid="{BA39091D-C7FC-45D0-82A3-5E4EAAFABA5A}" scale="75" showPageBreaks="1" fitToPage="1" printArea="1" showRuler="0" topLeftCell="CV1">
      <selection activeCell="DA1" sqref="DA1:DG27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1"/>
      <headerFooter alignWithMargins="0"/>
    </customSheetView>
    <customSheetView guid="{3797879C-3298-4122-A12D-3DFD0284FBDD}" scale="75" showPageBreaks="1" fitToPage="1" printArea="1" showRuler="0" topLeftCell="DA1">
      <selection activeCell="DH1" sqref="DH1:DK2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2"/>
      <headerFooter alignWithMargins="0"/>
    </customSheetView>
    <customSheetView guid="{46E5C546-9AEA-4E06-B017-805B7E255C92}" scale="75" showPageBreaks="1" fitToPage="1" printArea="1" showRuler="0" topLeftCell="DG1">
      <selection activeCell="DL1" sqref="DL1:DP23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3"/>
      <headerFooter alignWithMargins="0"/>
    </customSheetView>
    <customSheetView guid="{813D7A4F-EDF6-49ED-B8FD-B74D0B9276AB}" scale="75" showPageBreaks="1" fitToPage="1" printArea="1" showRuler="0" topLeftCell="DJ1">
      <selection activeCell="DQ1" sqref="DQ1:DT2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4"/>
      <headerFooter alignWithMargins="0"/>
    </customSheetView>
    <customSheetView guid="{28C5A156-92F3-4234-9C7A-A32D75F798CC}" scale="75" showPageBreaks="1" fitToPage="1" printArea="1" showRuler="0" topLeftCell="DR1">
      <selection activeCell="DU1" sqref="DU1:DY4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5"/>
      <headerFooter alignWithMargins="0"/>
    </customSheetView>
    <customSheetView guid="{E98B4028-3602-46AA-8C00-41FD8ABF8836}" scale="75" showPageBreaks="1" fitToPage="1" printArea="1" showRuler="0" topLeftCell="DW1">
      <selection activeCell="DZ1" sqref="DZ1:ED2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6"/>
      <headerFooter alignWithMargins="0"/>
    </customSheetView>
    <customSheetView guid="{41713566-6DDC-4C14-8259-D9C15B9E45DD}" scale="75" showPageBreaks="1" fitToPage="1" printArea="1" showRuler="0" topLeftCell="DZ1">
      <selection activeCell="EE1" sqref="EE1:EH1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7"/>
      <headerFooter alignWithMargins="0"/>
    </customSheetView>
    <customSheetView guid="{990691EF-FF43-4000-BCD8-6862D2BAD44A}" scale="75" showPageBreaks="1" fitToPage="1" printArea="1" showRuler="0" topLeftCell="EE1">
      <selection activeCell="EI1" sqref="EI1:EM1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8"/>
      <headerFooter alignWithMargins="0"/>
    </customSheetView>
    <customSheetView guid="{17768135-68BF-4539-94C0-50ED7816A698}" scale="75" showPageBreaks="1" fitToPage="1" printArea="1" showRuler="0" topLeftCell="EK1">
      <selection activeCell="EN1" sqref="EN1:ER5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9"/>
      <headerFooter alignWithMargins="0"/>
    </customSheetView>
    <customSheetView guid="{DF4E3B04-E442-43A1-A47D-E26F6CE7F11C}" scale="75" showPageBreaks="1" fitToPage="1" printArea="1" showRuler="0" topLeftCell="EP28">
      <selection activeCell="ET42" sqref="ET42:EX6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30"/>
      <headerFooter alignWithMargins="0"/>
    </customSheetView>
    <customSheetView guid="{2DBDF3D7-BA4D-404D-AE4B-DFD7008C0411}" scale="75" showPageBreaks="1" fitToPage="1" printArea="1" showRuler="0" topLeftCell="EY1">
      <selection activeCell="EZ1" sqref="EZ1:FI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1"/>
      <headerFooter alignWithMargins="0"/>
    </customSheetView>
    <customSheetView guid="{423F2953-9177-4482-AE78-C7C47BA8995B}" scale="75" showPageBreaks="1" fitToPage="1" printArea="1" showRuler="0" topLeftCell="FJ1">
      <selection activeCell="FJ1" sqref="FJ1:FS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2"/>
      <headerFooter alignWithMargins="0"/>
    </customSheetView>
    <customSheetView guid="{E2C26153-D457-4603-B564-60CFADB5026B}" scale="75" showPageBreaks="1" fitToPage="1" printArea="1" showRuler="0" topLeftCell="FU1">
      <selection activeCell="FT1" sqref="FT1:GD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3"/>
      <headerFooter alignWithMargins="0"/>
    </customSheetView>
    <customSheetView guid="{C3CE34FF-D7D7-4ECF-B6E1-4700E3130E94}" scale="75" showPageBreaks="1" fitToPage="1" printArea="1" showRuler="0" topLeftCell="GH1">
      <selection activeCell="GE1" sqref="GE1:GN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4"/>
      <headerFooter alignWithMargins="0"/>
    </customSheetView>
    <customSheetView guid="{067119CC-1C61-43DB-B4BB-54397DC63A91}" scale="75" showPageBreaks="1" fitToPage="1" printArea="1" showRuler="0" topLeftCell="GO39">
      <selection activeCell="GO1" sqref="GO1:GW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5"/>
      <headerFooter alignWithMargins="0"/>
    </customSheetView>
    <customSheetView guid="{FEFCE477-944B-4DAC-AD75-686CC83D0F0B}" scale="75" showPageBreaks="1" fitToPage="1" printArea="1" showRuler="0">
      <selection sqref="A1:G4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36"/>
      <headerFooter alignWithMargins="0"/>
    </customSheetView>
    <customSheetView guid="{D034A8AA-A968-4D12-B6AF-09F53E5CD513}" scale="75" showPageBreaks="1" fitToPage="1" printArea="1" showRuler="0" topLeftCell="G39">
      <selection activeCell="H1" sqref="H1:L52"/>
      <colBreaks count="4" manualBreakCount="4">
        <brk id="160" max="58" man="1"/>
        <brk id="170" max="58" man="1"/>
        <brk id="179" max="58" man="1"/>
        <brk id="190" max="58" man="1"/>
      </colBreaks>
      <pageMargins left="0.5" right="0.5" top="0.28000000000000003" bottom="0.37" header="0.25" footer="0.18"/>
      <printOptions horizontalCentered="1"/>
      <pageSetup scale="94" orientation="portrait" horizontalDpi="1200" verticalDpi="1200" r:id="rId37"/>
      <headerFooter alignWithMargins="0"/>
    </customSheetView>
    <customSheetView guid="{ACABE5FC-E604-45C9-ACB7-53C863CA19F6}" scale="75" showPageBreaks="1" fitToPage="1" printArea="1" showRuler="0" topLeftCell="EP1">
      <selection activeCell="ET1" sqref="ET1:EX19"/>
      <colBreaks count="4" manualBreakCount="4">
        <brk id="160" max="58" man="1"/>
        <brk id="170" max="58" man="1"/>
        <brk id="179" max="58" man="1"/>
        <brk id="190" max="58" man="1"/>
      </colBreaks>
      <pageMargins left="0.5" right="0.5" top="0.28000000000000003" bottom="0.37" header="0.25" footer="0.18"/>
      <printOptions horizontalCentered="1"/>
      <pageSetup orientation="portrait" horizontalDpi="1200" verticalDpi="1200" r:id="rId38"/>
      <headerFooter alignWithMargins="0"/>
    </customSheetView>
  </customSheetViews>
  <mergeCells count="6">
    <mergeCell ref="M4:Q4"/>
    <mergeCell ref="M5:Q5"/>
    <mergeCell ref="M6:Q6"/>
    <mergeCell ref="M7:Q7"/>
    <mergeCell ref="BO7:BS7"/>
    <mergeCell ref="BF7:BJ7"/>
  </mergeCells>
  <phoneticPr fontId="18" type="noConversion"/>
  <conditionalFormatting sqref="DM62:DO62">
    <cfRule type="cellIs" dxfId="2" priority="3" stopIfTrue="1" operator="equal">
      <formula>"OK"</formula>
    </cfRule>
    <cfRule type="cellIs" dxfId="1" priority="4" stopIfTrue="1" operator="equal">
      <formula>"ERROR"</formula>
    </cfRule>
  </conditionalFormatting>
  <conditionalFormatting sqref="E38">
    <cfRule type="cellIs" dxfId="0" priority="1" operator="notEqual">
      <formula>0</formula>
    </cfRule>
  </conditionalFormatting>
  <printOptions horizontalCentered="1"/>
  <pageMargins left="0.75" right="0.5" top="0.78" bottom="0.45" header="0.25" footer="0.18"/>
  <pageSetup scale="91" orientation="portrait" r:id="rId39"/>
  <headerFooter alignWithMargins="0"/>
  <colBreaks count="1" manualBreakCount="1">
    <brk id="102" max="60" man="1"/>
  </colBreaks>
  <ignoredErrors>
    <ignoredError sqref="CQ32:CR39 CQ45:CS46 CT47 CX33 CX47 CX43 DJ20:DJ23 DN20:DN23 DD36:DD44 DD56:DE60 DN28 DO48 DM56:DN57 CU44:CU47 DM32:DM44 DF41:DF44 DM58:DO60 DO32:DO44 DE33:DE44 DD45:DF47 DJ28:DJ29 DO50 DO46 CS26:CS29 CS24 DM19:DM28 DO15:DO28 DM29:DO29 DB56:DB60 DG56:DG59 DJ45:DJ48 CR17 DJ50:DJ53 DJ60 CQ41:CR44 CQ40 CS32:CS44 CQ16:CQ19 CQ56:CS60 CQ47 DO30:DO31 DM30:DM31 CQ20:CR31 DO56:DO57 DO52:DO54 CQ48:CS54 DG36:DG54 DB37:DB54 DM45:DN54 DD48:DE54" unlockedFormula="1"/>
    <ignoredError sqref="CV47 DC56:DC60 DC37:DC54" formula="1" unlockedFormula="1"/>
    <ignoredError sqref="CV19 DC32:DC35 DC28:DC3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2015-03-31T07:00:00+00:00</OpenedDate>
    <Date1 xmlns="dc463f71-b30c-4ab2-9473-d307f9d35888">2015-03-31T07:00:00+00:00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150528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110DD756CA8149A84BFB8801206817" ma:contentTypeVersion="119" ma:contentTypeDescription="" ma:contentTypeScope="" ma:versionID="7afd3298ff5b80497f4fda5280b1593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98E642-7A4C-4547-8D34-04532381D72B}"/>
</file>

<file path=customXml/itemProps2.xml><?xml version="1.0" encoding="utf-8"?>
<ds:datastoreItem xmlns:ds="http://schemas.openxmlformats.org/officeDocument/2006/customXml" ds:itemID="{3EE54195-7100-4C5B-B852-C9E11850F4FE}"/>
</file>

<file path=customXml/itemProps3.xml><?xml version="1.0" encoding="utf-8"?>
<ds:datastoreItem xmlns:ds="http://schemas.openxmlformats.org/officeDocument/2006/customXml" ds:itemID="{4A161D1C-9B9E-431E-8CF4-FFE62286B353}"/>
</file>

<file path=customXml/itemProps4.xml><?xml version="1.0" encoding="utf-8"?>
<ds:datastoreItem xmlns:ds="http://schemas.openxmlformats.org/officeDocument/2006/customXml" ds:itemID="{85C1F27E-BEBA-4DA9-98E1-56E25CEB22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57</vt:i4>
      </vt:variant>
    </vt:vector>
  </HeadingPairs>
  <TitlesOfParts>
    <vt:vector size="67" baseType="lpstr">
      <vt:lpstr>1.01 ROR ROE</vt:lpstr>
      <vt:lpstr>1.02 COC</vt:lpstr>
      <vt:lpstr>1.03 ET</vt:lpstr>
      <vt:lpstr>2.01 IS</vt:lpstr>
      <vt:lpstr>2.02 BS</vt:lpstr>
      <vt:lpstr>2.03 RB</vt:lpstr>
      <vt:lpstr>2.04 WC</vt:lpstr>
      <vt:lpstr>2.05 AM</vt:lpstr>
      <vt:lpstr>Summaries &amp; 3.01-3.18 &amp; 4.01</vt:lpstr>
      <vt:lpstr>Sheet1</vt:lpstr>
      <vt:lpstr>_1.01</vt:lpstr>
      <vt:lpstr>_1.02</vt:lpstr>
      <vt:lpstr>_2.01</vt:lpstr>
      <vt:lpstr>_2.02</vt:lpstr>
      <vt:lpstr>_2.03</vt:lpstr>
      <vt:lpstr>_2.04</vt:lpstr>
      <vt:lpstr>_2.05</vt:lpstr>
      <vt:lpstr>_3.01</vt:lpstr>
      <vt:lpstr>_3.02</vt:lpstr>
      <vt:lpstr>_3.03</vt:lpstr>
      <vt:lpstr>_3.04</vt:lpstr>
      <vt:lpstr>_3.05</vt:lpstr>
      <vt:lpstr>_3.06</vt:lpstr>
      <vt:lpstr>_3.07</vt:lpstr>
      <vt:lpstr>_3.08</vt:lpstr>
      <vt:lpstr>_3.09</vt:lpstr>
      <vt:lpstr>_3.10</vt:lpstr>
      <vt:lpstr>_3.11</vt:lpstr>
      <vt:lpstr>_3.12</vt:lpstr>
      <vt:lpstr>_3.13</vt:lpstr>
      <vt:lpstr>_3.14</vt:lpstr>
      <vt:lpstr>_3.15</vt:lpstr>
      <vt:lpstr>_3.16</vt:lpstr>
      <vt:lpstr>_3.17</vt:lpstr>
      <vt:lpstr>_3A</vt:lpstr>
      <vt:lpstr>_3B</vt:lpstr>
      <vt:lpstr>_3Summary</vt:lpstr>
      <vt:lpstr>_4.01</vt:lpstr>
      <vt:lpstr>BD</vt:lpstr>
      <vt:lpstr>DOCKET</vt:lpstr>
      <vt:lpstr>FF</vt:lpstr>
      <vt:lpstr>FIT</vt:lpstr>
      <vt:lpstr>MOTANA</vt:lpstr>
      <vt:lpstr>MT</vt:lpstr>
      <vt:lpstr>'1.01 ROR ROE'!Print_Area</vt:lpstr>
      <vt:lpstr>'1.02 COC'!Print_Area</vt:lpstr>
      <vt:lpstr>'2.01 IS'!Print_Area</vt:lpstr>
      <vt:lpstr>'2.02 BS'!Print_Area</vt:lpstr>
      <vt:lpstr>'2.03 RB'!Print_Area</vt:lpstr>
      <vt:lpstr>'2.04 WC'!Print_Area</vt:lpstr>
      <vt:lpstr>'2.05 AM'!Print_Area</vt:lpstr>
      <vt:lpstr>'Summaries &amp; 3.01-3.18 &amp; 4.01'!Print_Area</vt:lpstr>
      <vt:lpstr>'2.02 BS'!Print_Titles</vt:lpstr>
      <vt:lpstr>'2.03 RB'!Print_Titles</vt:lpstr>
      <vt:lpstr>'2.04 WC'!Print_Titles</vt:lpstr>
      <vt:lpstr>PSPL</vt:lpstr>
      <vt:lpstr>PWRCSTRS</vt:lpstr>
      <vt:lpstr>RATEBASE</vt:lpstr>
      <vt:lpstr>RESTATING</vt:lpstr>
      <vt:lpstr>REVADJ</vt:lpstr>
      <vt:lpstr>ROR</vt:lpstr>
      <vt:lpstr>TAXBENEFIT</vt:lpstr>
      <vt:lpstr>TAXEXCISE</vt:lpstr>
      <vt:lpstr>TAXINCOME</vt:lpstr>
      <vt:lpstr>TESTYEAR</vt:lpstr>
      <vt:lpstr>UTG</vt:lpstr>
      <vt:lpstr>UTN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Denise Crawford</cp:lastModifiedBy>
  <cp:lastPrinted>2015-03-30T20:57:01Z</cp:lastPrinted>
  <dcterms:created xsi:type="dcterms:W3CDTF">1997-10-13T22:59:17Z</dcterms:created>
  <dcterms:modified xsi:type="dcterms:W3CDTF">2015-04-01T19:27:34Z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0x0101006E56B4D1795A2E4DB2F0B01679ED314A0017110DD756CA8149A84BFB8801206817</vt:lpwstr>
  </property>
  <property fmtid="{D5CDD505-2E9C-101B-9397-08002B2CF9AE}" pid="3" name="_docset_NoMedatataSyncRequired">
    <vt:lpwstr>False</vt:lpwstr>
  </property>
</Properties>
</file>