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-4215" yWindow="675" windowWidth="19320" windowHeight="10515"/>
  </bookViews>
  <sheets>
    <sheet name="Appropriation Level" sheetId="4" r:id="rId1"/>
  </sheets>
  <calcPr calcId="152511"/>
</workbook>
</file>

<file path=xl/calcChain.xml><?xml version="1.0" encoding="utf-8"?>
<calcChain xmlns="http://schemas.openxmlformats.org/spreadsheetml/2006/main">
  <c r="B46" i="4" l="1"/>
  <c r="B47" i="4" l="1"/>
  <c r="E41" i="4" l="1"/>
  <c r="F40" i="4" s="1"/>
  <c r="B41" i="4"/>
  <c r="C40" i="4" s="1"/>
  <c r="D40" i="4" s="1"/>
  <c r="F36" i="4" l="1"/>
  <c r="F35" i="4"/>
  <c r="F32" i="4"/>
  <c r="C36" i="4" l="1"/>
  <c r="D36" i="4" s="1"/>
  <c r="C35" i="4"/>
  <c r="D35" i="4" s="1"/>
  <c r="C32" i="4"/>
  <c r="D32" i="4" s="1"/>
  <c r="C39" i="4"/>
  <c r="F8" i="4"/>
  <c r="C8" i="4"/>
  <c r="D8" i="4" l="1"/>
  <c r="B48" i="4"/>
  <c r="F10" i="4"/>
  <c r="C10" i="4"/>
  <c r="D10" i="4" s="1"/>
  <c r="F27" i="4"/>
  <c r="F22" i="4"/>
  <c r="C22" i="4"/>
  <c r="D22" i="4" s="1"/>
  <c r="C11" i="4"/>
  <c r="D11" i="4" s="1"/>
  <c r="C18" i="4"/>
  <c r="D18" i="4" s="1"/>
  <c r="C29" i="4"/>
  <c r="D29" i="4" s="1"/>
  <c r="C15" i="4"/>
  <c r="D15" i="4" s="1"/>
  <c r="C30" i="4"/>
  <c r="D30" i="4" s="1"/>
  <c r="C14" i="4"/>
  <c r="D14" i="4" s="1"/>
  <c r="C38" i="4"/>
  <c r="D38" i="4" s="1"/>
  <c r="C23" i="4"/>
  <c r="D23" i="4" s="1"/>
  <c r="C37" i="4"/>
  <c r="D37" i="4" s="1"/>
  <c r="C28" i="4"/>
  <c r="D28" i="4" s="1"/>
  <c r="C17" i="4"/>
  <c r="D17" i="4" s="1"/>
  <c r="C24" i="4"/>
  <c r="D24" i="4" s="1"/>
  <c r="C27" i="4"/>
  <c r="C12" i="4"/>
  <c r="D12" i="4" s="1"/>
  <c r="C16" i="4"/>
  <c r="D16" i="4" s="1"/>
  <c r="C21" i="4"/>
  <c r="D21" i="4" s="1"/>
  <c r="C26" i="4"/>
  <c r="D26" i="4" s="1"/>
  <c r="D39" i="4"/>
  <c r="C34" i="4"/>
  <c r="D34" i="4" s="1"/>
  <c r="C13" i="4"/>
  <c r="D13" i="4" s="1"/>
  <c r="C20" i="4"/>
  <c r="D20" i="4" s="1"/>
  <c r="C25" i="4"/>
  <c r="D25" i="4" s="1"/>
  <c r="C31" i="4"/>
  <c r="D31" i="4" s="1"/>
  <c r="C19" i="4"/>
  <c r="D19" i="4" s="1"/>
  <c r="C33" i="4"/>
  <c r="D33" i="4" s="1"/>
  <c r="F11" i="4"/>
  <c r="F12" i="4"/>
  <c r="F15" i="4"/>
  <c r="F28" i="4"/>
  <c r="F17" i="4"/>
  <c r="F13" i="4"/>
  <c r="F14" i="4"/>
  <c r="F21" i="4"/>
  <c r="F16" i="4"/>
  <c r="F18" i="4"/>
  <c r="F25" i="4"/>
  <c r="F20" i="4"/>
  <c r="F31" i="4"/>
  <c r="F23" i="4"/>
  <c r="F24" i="4"/>
  <c r="F19" i="4"/>
  <c r="F26" i="4"/>
  <c r="F30" i="4"/>
  <c r="F38" i="4"/>
  <c r="F29" i="4"/>
  <c r="F37" i="4"/>
  <c r="F39" i="4"/>
  <c r="F34" i="4"/>
  <c r="F33" i="4"/>
  <c r="F9" i="4"/>
  <c r="C9" i="4"/>
  <c r="D9" i="4" s="1"/>
  <c r="F41" i="4" l="1"/>
  <c r="D27" i="4"/>
  <c r="D41" i="4" s="1"/>
  <c r="G32" i="4"/>
  <c r="H32" i="4" s="1"/>
  <c r="G40" i="4"/>
  <c r="H40" i="4" s="1"/>
  <c r="G36" i="4"/>
  <c r="H36" i="4" s="1"/>
  <c r="G35" i="4"/>
  <c r="H35" i="4" s="1"/>
  <c r="C41" i="4"/>
  <c r="G9" i="4"/>
  <c r="H9" i="4" s="1"/>
  <c r="G37" i="4"/>
  <c r="H37" i="4" s="1"/>
  <c r="G26" i="4"/>
  <c r="H26" i="4" s="1"/>
  <c r="G31" i="4"/>
  <c r="H31" i="4" s="1"/>
  <c r="G14" i="4"/>
  <c r="H14" i="4" s="1"/>
  <c r="G28" i="4"/>
  <c r="H28" i="4" s="1"/>
  <c r="G15" i="4"/>
  <c r="H15" i="4" s="1"/>
  <c r="G33" i="4"/>
  <c r="H33" i="4" s="1"/>
  <c r="G29" i="4"/>
  <c r="H29" i="4" s="1"/>
  <c r="G19" i="4"/>
  <c r="H19" i="4" s="1"/>
  <c r="G16" i="4"/>
  <c r="H16" i="4" s="1"/>
  <c r="G22" i="4"/>
  <c r="H22" i="4" s="1"/>
  <c r="G34" i="4"/>
  <c r="H34" i="4" s="1"/>
  <c r="G38" i="4"/>
  <c r="H38" i="4" s="1"/>
  <c r="G24" i="4"/>
  <c r="H24" i="4" s="1"/>
  <c r="G20" i="4"/>
  <c r="H20" i="4" s="1"/>
  <c r="G21" i="4"/>
  <c r="H21" i="4" s="1"/>
  <c r="G17" i="4"/>
  <c r="H17" i="4" s="1"/>
  <c r="G12" i="4"/>
  <c r="H12" i="4" s="1"/>
  <c r="G27" i="4"/>
  <c r="G18" i="4"/>
  <c r="H18" i="4" s="1"/>
  <c r="G39" i="4"/>
  <c r="H39" i="4" s="1"/>
  <c r="G30" i="4"/>
  <c r="H30" i="4" s="1"/>
  <c r="G23" i="4"/>
  <c r="H23" i="4" s="1"/>
  <c r="G25" i="4"/>
  <c r="H25" i="4" s="1"/>
  <c r="G8" i="4"/>
  <c r="G13" i="4"/>
  <c r="H13" i="4" s="1"/>
  <c r="G11" i="4"/>
  <c r="H11" i="4" s="1"/>
  <c r="G10" i="4"/>
  <c r="H10" i="4" s="1"/>
  <c r="H27" i="4" l="1"/>
  <c r="H8" i="4"/>
  <c r="G41" i="4"/>
  <c r="B50" i="4"/>
  <c r="H41" i="4" l="1"/>
  <c r="B51" i="4" s="1"/>
  <c r="B52" i="4" s="1"/>
</calcChain>
</file>

<file path=xl/sharedStrings.xml><?xml version="1.0" encoding="utf-8"?>
<sst xmlns="http://schemas.openxmlformats.org/spreadsheetml/2006/main" count="53" uniqueCount="53">
  <si>
    <t>Inland Empire Paper Co.</t>
  </si>
  <si>
    <t>Company</t>
  </si>
  <si>
    <t>% Of Miles</t>
  </si>
  <si>
    <t>% of Hours</t>
  </si>
  <si>
    <t>Net Program</t>
  </si>
  <si>
    <t xml:space="preserve">LDC Transfer </t>
  </si>
  <si>
    <t>Fees to be billed</t>
  </si>
  <si>
    <t>Pipeline Safety Fees</t>
  </si>
  <si>
    <t>Lamb Weston/BSW</t>
  </si>
  <si>
    <t>Overhead Allocation                  as a % Miles</t>
  </si>
  <si>
    <t>MILES</t>
  </si>
  <si>
    <t>HOURS</t>
  </si>
  <si>
    <t xml:space="preserve">       Total Program Cost</t>
  </si>
  <si>
    <t xml:space="preserve">        Overhead Cost distributed based on miles</t>
  </si>
  <si>
    <t xml:space="preserve">        Program Cost distributed based on hours</t>
  </si>
  <si>
    <t>Olympic Pipe Line Company  - intrastate laterals and interstate</t>
  </si>
  <si>
    <t>Air Liquide Large Industries U.S. LP</t>
  </si>
  <si>
    <t>Avista Utilities Corporation</t>
  </si>
  <si>
    <t>Ellensburg, City of</t>
  </si>
  <si>
    <t>Enumclaw, City of</t>
  </si>
  <si>
    <t>Exxon Mobil Oil Corporation</t>
  </si>
  <si>
    <t>Georgia-Pacific Consumer Products (Camas) LLC</t>
  </si>
  <si>
    <t>J.R. Simplot Company</t>
  </si>
  <si>
    <t>KB Pipeline Company</t>
  </si>
  <si>
    <t>McChord Pipeline Company</t>
  </si>
  <si>
    <t>Northwest Natural Gas Co.</t>
  </si>
  <si>
    <t>Puget Sound Energy</t>
  </si>
  <si>
    <t>Puget Sound Energy - Jackson Prarie</t>
  </si>
  <si>
    <t>Solvay Chemical, Inc.</t>
  </si>
  <si>
    <t>Swissport Fueling, Inc.</t>
  </si>
  <si>
    <t>Tidewater, Inc.</t>
  </si>
  <si>
    <t>Weyerhaeuser Company</t>
  </si>
  <si>
    <r>
      <t>BP Pipelines North America (</t>
    </r>
    <r>
      <rPr>
        <b/>
        <sz val="10"/>
        <rFont val="Arial"/>
        <family val="2"/>
      </rPr>
      <t>BP Cherry Point Refinery</t>
    </r>
    <r>
      <rPr>
        <sz val="10"/>
        <rFont val="Arial"/>
        <family val="2"/>
      </rPr>
      <t>)</t>
    </r>
  </si>
  <si>
    <t xml:space="preserve">       Less Federal Reimbursement Credit</t>
  </si>
  <si>
    <t>Cascade Natural Gas Corporation</t>
  </si>
  <si>
    <t>Cardinal FG</t>
  </si>
  <si>
    <t>Puget Sound Energy - Sumas Gas Pipeline</t>
  </si>
  <si>
    <t>Net Program Cost Based on % of Hours</t>
  </si>
  <si>
    <r>
      <t>Gas Transmission Northwest LLC (</t>
    </r>
    <r>
      <rPr>
        <b/>
        <sz val="10"/>
        <rFont val="Arial"/>
        <family val="2"/>
      </rPr>
      <t>TransCanada</t>
    </r>
    <r>
      <rPr>
        <sz val="10"/>
        <rFont val="Arial"/>
        <family val="2"/>
      </rPr>
      <t>)</t>
    </r>
  </si>
  <si>
    <r>
      <t>Trans Mountain Pipeline (Puget Sound) LLC (</t>
    </r>
    <r>
      <rPr>
        <b/>
        <sz val="10"/>
        <rFont val="Arial"/>
        <family val="2"/>
      </rPr>
      <t>Kinder Morgan Canada</t>
    </r>
    <r>
      <rPr>
        <sz val="10"/>
        <rFont val="Arial"/>
        <family val="2"/>
      </rPr>
      <t>)</t>
    </r>
  </si>
  <si>
    <t>Akzo Nobel Pulp and Performance Chemicals, Inc.</t>
  </si>
  <si>
    <t xml:space="preserve">Ferndale Pipeline System </t>
  </si>
  <si>
    <t>Targa Sound Terminal LLC</t>
  </si>
  <si>
    <t>Tesoro Logistics Northwest Pipeline LLC</t>
  </si>
  <si>
    <r>
      <t>Northwest Pipeline LLC - (</t>
    </r>
    <r>
      <rPr>
        <b/>
        <sz val="10"/>
        <rFont val="Arial"/>
        <family val="2"/>
      </rPr>
      <t>Williams)</t>
    </r>
  </si>
  <si>
    <t>Williams Partners Operating LLC</t>
  </si>
  <si>
    <t>Phillips 66 Pipeline LLC (Yellowstone Pipeline - Spokane+Moses Lake)</t>
  </si>
  <si>
    <t>2015/2016 Calculations</t>
  </si>
  <si>
    <t>Docket P-150462  Exhibit A</t>
  </si>
  <si>
    <t>Total fees for 2015/2016</t>
  </si>
  <si>
    <t>Total Company Fee             2015/2016</t>
  </si>
  <si>
    <r>
      <t xml:space="preserve">AltaGas Facilities (US) Inc. </t>
    </r>
    <r>
      <rPr>
        <b/>
        <sz val="10"/>
        <rFont val="Arial"/>
        <family val="2"/>
      </rPr>
      <t>(Ferndale Storage Terminal)</t>
    </r>
  </si>
  <si>
    <t xml:space="preserve">       Less Damage Prevention Penalty Collection (CY2013 &amp;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</si>
</sst>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10"/>
      <color rgb="FF00743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8" fillId="0" borderId="0" xfId="0" applyFont="1" applyAlignment="1">
      <alignment horizontal="center"/>
    </xf>
    <xf numFmtId="10" fontId="0" fillId="0" borderId="9" xfId="0" applyNumberForma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left"/>
    </xf>
    <xf numFmtId="164" fontId="0" fillId="0" borderId="18" xfId="0" applyNumberFormat="1" applyFill="1" applyBorder="1" applyAlignment="1">
      <alignment horizontal="left"/>
    </xf>
    <xf numFmtId="164" fontId="6" fillId="4" borderId="25" xfId="0" applyNumberFormat="1" applyFont="1" applyFill="1" applyBorder="1" applyAlignment="1">
      <alignment vertical="center"/>
    </xf>
    <xf numFmtId="0" fontId="0" fillId="0" borderId="33" xfId="0" applyFill="1" applyBorder="1"/>
    <xf numFmtId="0" fontId="0" fillId="2" borderId="34" xfId="0" applyFill="1" applyBorder="1"/>
    <xf numFmtId="10" fontId="7" fillId="2" borderId="35" xfId="0" applyNumberFormat="1" applyFont="1" applyFill="1" applyBorder="1" applyAlignment="1">
      <alignment horizontal="center" vertical="center"/>
    </xf>
    <xf numFmtId="164" fontId="0" fillId="0" borderId="46" xfId="0" applyNumberFormat="1" applyFill="1" applyBorder="1" applyAlignment="1">
      <alignment horizontal="left"/>
    </xf>
    <xf numFmtId="164" fontId="0" fillId="0" borderId="48" xfId="0" applyNumberFormat="1" applyFill="1" applyBorder="1" applyAlignment="1">
      <alignment horizontal="left"/>
    </xf>
    <xf numFmtId="164" fontId="3" fillId="0" borderId="48" xfId="0" applyNumberFormat="1" applyFont="1" applyFill="1" applyBorder="1" applyAlignment="1">
      <alignment horizontal="left"/>
    </xf>
    <xf numFmtId="2" fontId="0" fillId="0" borderId="37" xfId="0" applyNumberFormat="1" applyFill="1" applyBorder="1" applyAlignment="1">
      <alignment horizontal="center"/>
    </xf>
    <xf numFmtId="2" fontId="0" fillId="0" borderId="38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2" fontId="0" fillId="0" borderId="47" xfId="0" applyNumberFormat="1" applyFill="1" applyBorder="1" applyAlignment="1">
      <alignment horizontal="center"/>
    </xf>
    <xf numFmtId="2" fontId="3" fillId="0" borderId="47" xfId="0" applyNumberFormat="1" applyFont="1" applyFill="1" applyBorder="1" applyAlignment="1">
      <alignment horizontal="center"/>
    </xf>
    <xf numFmtId="2" fontId="1" fillId="0" borderId="47" xfId="0" applyNumberFormat="1" applyFont="1" applyFill="1" applyBorder="1" applyAlignment="1">
      <alignment horizontal="center"/>
    </xf>
    <xf numFmtId="4" fontId="6" fillId="2" borderId="51" xfId="0" applyNumberFormat="1" applyFont="1" applyFill="1" applyBorder="1" applyAlignment="1">
      <alignment horizontal="center" vertical="center"/>
    </xf>
    <xf numFmtId="0" fontId="1" fillId="0" borderId="33" xfId="0" applyFont="1" applyFill="1" applyBorder="1"/>
    <xf numFmtId="0" fontId="1" fillId="0" borderId="32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1" fillId="0" borderId="33" xfId="0" quotePrefix="1" applyFont="1" applyFill="1" applyBorder="1" applyAlignment="1">
      <alignment horizontal="left"/>
    </xf>
    <xf numFmtId="164" fontId="0" fillId="2" borderId="24" xfId="0" applyNumberFormat="1" applyFill="1" applyBorder="1"/>
    <xf numFmtId="164" fontId="4" fillId="2" borderId="24" xfId="0" applyNumberFormat="1" applyFont="1" applyFill="1" applyBorder="1"/>
    <xf numFmtId="0" fontId="6" fillId="3" borderId="8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2" fillId="0" borderId="0" xfId="0" applyFont="1" applyAlignment="1">
      <alignment horizontal="right"/>
    </xf>
    <xf numFmtId="164" fontId="6" fillId="2" borderId="52" xfId="0" applyNumberFormat="1" applyFont="1" applyFill="1" applyBorder="1" applyAlignment="1">
      <alignment horizontal="center" vertical="center"/>
    </xf>
    <xf numFmtId="164" fontId="6" fillId="2" borderId="36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0" fontId="1" fillId="0" borderId="9" xfId="0" applyNumberFormat="1" applyFont="1" applyFill="1" applyBorder="1" applyAlignment="1">
      <alignment horizontal="center"/>
    </xf>
    <xf numFmtId="164" fontId="1" fillId="0" borderId="48" xfId="0" applyNumberFormat="1" applyFont="1" applyFill="1" applyBorder="1" applyAlignment="1">
      <alignment horizontal="left"/>
    </xf>
    <xf numFmtId="2" fontId="1" fillId="0" borderId="38" xfId="0" applyNumberFormat="1" applyFont="1" applyFill="1" applyBorder="1" applyAlignment="1">
      <alignment horizontal="center"/>
    </xf>
    <xf numFmtId="164" fontId="1" fillId="0" borderId="18" xfId="0" applyNumberFormat="1" applyFont="1" applyFill="1" applyBorder="1" applyAlignment="1">
      <alignment horizontal="left"/>
    </xf>
    <xf numFmtId="164" fontId="1" fillId="2" borderId="24" xfId="0" applyNumberFormat="1" applyFont="1" applyFill="1" applyBorder="1"/>
    <xf numFmtId="0" fontId="1" fillId="0" borderId="0" xfId="0" applyFont="1" applyFill="1"/>
    <xf numFmtId="2" fontId="4" fillId="0" borderId="0" xfId="0" applyNumberFormat="1" applyFont="1" applyAlignment="1">
      <alignment vertical="center"/>
    </xf>
    <xf numFmtId="164" fontId="9" fillId="2" borderId="3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3" xfId="0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4" fontId="2" fillId="2" borderId="12" xfId="0" applyNumberFormat="1" applyFont="1" applyFill="1" applyBorder="1" applyAlignment="1">
      <alignment vertical="center"/>
    </xf>
    <xf numFmtId="164" fontId="1" fillId="2" borderId="21" xfId="0" applyNumberFormat="1" applyFont="1" applyFill="1" applyBorder="1"/>
    <xf numFmtId="0" fontId="1" fillId="0" borderId="30" xfId="0" applyFont="1" applyFill="1" applyBorder="1"/>
    <xf numFmtId="2" fontId="0" fillId="0" borderId="3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6" fillId="2" borderId="40" xfId="0" applyNumberFormat="1" applyFont="1" applyFill="1" applyBorder="1" applyAlignment="1">
      <alignment horizontal="center" vertical="center"/>
    </xf>
    <xf numFmtId="4" fontId="2" fillId="2" borderId="53" xfId="0" applyNumberFormat="1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4" fontId="2" fillId="2" borderId="54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center"/>
    </xf>
    <xf numFmtId="10" fontId="0" fillId="2" borderId="9" xfId="0" applyNumberFormat="1" applyFill="1" applyBorder="1" applyAlignment="1">
      <alignment horizontal="center"/>
    </xf>
    <xf numFmtId="164" fontId="0" fillId="2" borderId="48" xfId="0" applyNumberFormat="1" applyFill="1" applyBorder="1" applyAlignment="1">
      <alignment horizontal="left"/>
    </xf>
    <xf numFmtId="2" fontId="0" fillId="2" borderId="38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left"/>
    </xf>
    <xf numFmtId="164" fontId="0" fillId="0" borderId="23" xfId="0" applyNumberFormat="1" applyFill="1" applyBorder="1"/>
    <xf numFmtId="164" fontId="0" fillId="0" borderId="24" xfId="0" applyNumberFormat="1" applyFill="1" applyBorder="1"/>
    <xf numFmtId="164" fontId="1" fillId="0" borderId="24" xfId="0" applyNumberFormat="1" applyFont="1" applyFill="1" applyBorder="1"/>
    <xf numFmtId="164" fontId="4" fillId="0" borderId="24" xfId="0" applyNumberFormat="1" applyFont="1" applyFill="1" applyBorder="1"/>
    <xf numFmtId="0" fontId="1" fillId="2" borderId="33" xfId="0" applyFont="1" applyFill="1" applyBorder="1"/>
    <xf numFmtId="0" fontId="0" fillId="2" borderId="33" xfId="0" applyFill="1" applyBorder="1"/>
    <xf numFmtId="2" fontId="1" fillId="2" borderId="47" xfId="0" applyNumberFormat="1" applyFont="1" applyFill="1" applyBorder="1" applyAlignment="1">
      <alignment horizontal="center"/>
    </xf>
    <xf numFmtId="10" fontId="1" fillId="2" borderId="9" xfId="0" applyNumberFormat="1" applyFont="1" applyFill="1" applyBorder="1" applyAlignment="1">
      <alignment horizontal="center"/>
    </xf>
    <xf numFmtId="164" fontId="1" fillId="2" borderId="48" xfId="0" applyNumberFormat="1" applyFont="1" applyFill="1" applyBorder="1" applyAlignment="1">
      <alignment horizontal="left"/>
    </xf>
    <xf numFmtId="2" fontId="1" fillId="2" borderId="38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left"/>
    </xf>
    <xf numFmtId="0" fontId="0" fillId="2" borderId="33" xfId="0" quotePrefix="1" applyFill="1" applyBorder="1" applyAlignment="1">
      <alignment horizontal="left"/>
    </xf>
    <xf numFmtId="0" fontId="1" fillId="2" borderId="33" xfId="0" quotePrefix="1" applyFont="1" applyFill="1" applyBorder="1" applyAlignment="1">
      <alignment horizontal="left"/>
    </xf>
    <xf numFmtId="0" fontId="1" fillId="2" borderId="30" xfId="0" quotePrefix="1" applyFont="1" applyFill="1" applyBorder="1" applyAlignment="1">
      <alignment horizontal="left"/>
    </xf>
    <xf numFmtId="2" fontId="1" fillId="2" borderId="49" xfId="0" applyNumberFormat="1" applyFont="1" applyFill="1" applyBorder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left"/>
    </xf>
    <xf numFmtId="2" fontId="1" fillId="2" borderId="39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2" fontId="6" fillId="3" borderId="29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topLeftCell="A22" zoomScale="90" zoomScaleNormal="90" workbookViewId="0">
      <selection activeCell="A10" sqref="A10"/>
    </sheetView>
  </sheetViews>
  <sheetFormatPr defaultRowHeight="12.75" x14ac:dyDescent="0.2"/>
  <cols>
    <col min="1" max="1" width="63.140625" customWidth="1"/>
    <col min="2" max="2" width="16.140625" customWidth="1"/>
    <col min="3" max="3" width="12.5703125" customWidth="1"/>
    <col min="4" max="4" width="17.28515625" customWidth="1"/>
    <col min="5" max="5" width="15.7109375" style="8" customWidth="1"/>
    <col min="6" max="6" width="13.85546875" customWidth="1"/>
    <col min="7" max="7" width="18.28515625" customWidth="1"/>
    <col min="8" max="8" width="24.5703125" customWidth="1"/>
    <col min="9" max="9" width="12" bestFit="1" customWidth="1"/>
  </cols>
  <sheetData>
    <row r="1" spans="1:8" s="3" customFormat="1" ht="30" customHeight="1" x14ac:dyDescent="0.25">
      <c r="A1" s="9" t="s">
        <v>7</v>
      </c>
      <c r="E1" s="7"/>
      <c r="F1" s="103"/>
      <c r="G1" s="103"/>
      <c r="H1" s="42" t="s">
        <v>48</v>
      </c>
    </row>
    <row r="2" spans="1:8" s="3" customFormat="1" ht="15.75" x14ac:dyDescent="0.25">
      <c r="A2" s="9" t="s">
        <v>47</v>
      </c>
      <c r="E2" s="7"/>
    </row>
    <row r="3" spans="1:8" ht="13.5" thickBot="1" x14ac:dyDescent="0.25"/>
    <row r="4" spans="1:8" x14ac:dyDescent="0.2">
      <c r="A4" s="107" t="s">
        <v>1</v>
      </c>
      <c r="B4" s="110" t="s">
        <v>10</v>
      </c>
      <c r="C4" s="112" t="s">
        <v>2</v>
      </c>
      <c r="D4" s="114" t="s">
        <v>9</v>
      </c>
      <c r="E4" s="116" t="s">
        <v>11</v>
      </c>
      <c r="F4" s="118" t="s">
        <v>3</v>
      </c>
      <c r="G4" s="121" t="s">
        <v>37</v>
      </c>
      <c r="H4" s="104" t="s">
        <v>50</v>
      </c>
    </row>
    <row r="5" spans="1:8" x14ac:dyDescent="0.2">
      <c r="A5" s="108"/>
      <c r="B5" s="111"/>
      <c r="C5" s="113"/>
      <c r="D5" s="115"/>
      <c r="E5" s="117"/>
      <c r="F5" s="119"/>
      <c r="G5" s="122"/>
      <c r="H5" s="105"/>
    </row>
    <row r="6" spans="1:8" x14ac:dyDescent="0.2">
      <c r="A6" s="108"/>
      <c r="B6" s="111"/>
      <c r="C6" s="113"/>
      <c r="D6" s="115"/>
      <c r="E6" s="117"/>
      <c r="F6" s="119"/>
      <c r="G6" s="122"/>
      <c r="H6" s="105"/>
    </row>
    <row r="7" spans="1:8" x14ac:dyDescent="0.2">
      <c r="A7" s="109"/>
      <c r="B7" s="111"/>
      <c r="C7" s="113"/>
      <c r="D7" s="115"/>
      <c r="E7" s="117"/>
      <c r="F7" s="120"/>
      <c r="G7" s="122"/>
      <c r="H7" s="106"/>
    </row>
    <row r="8" spans="1:8" s="4" customFormat="1" x14ac:dyDescent="0.2">
      <c r="A8" s="30" t="s">
        <v>16</v>
      </c>
      <c r="B8" s="24">
        <v>2.4300000000000002</v>
      </c>
      <c r="C8" s="12">
        <f t="shared" ref="C8:C40" si="0">B8/$B$41</f>
        <v>9.7319219937191853E-5</v>
      </c>
      <c r="D8" s="19">
        <f t="shared" ref="D8:D40" si="1">C8*$B$47</f>
        <v>45.911762865981345</v>
      </c>
      <c r="E8" s="22">
        <v>178.5</v>
      </c>
      <c r="F8" s="12">
        <f t="shared" ref="F8:F40" si="2">$E8/$E$41</f>
        <v>9.9794819614573947E-3</v>
      </c>
      <c r="G8" s="13">
        <f t="shared" ref="G8:G34" si="3">F8*$B$48</f>
        <v>5268.0228270167208</v>
      </c>
      <c r="H8" s="84">
        <f t="shared" ref="H8:H40" si="4">D8+G8</f>
        <v>5313.9345898827023</v>
      </c>
    </row>
    <row r="9" spans="1:8" s="4" customFormat="1" x14ac:dyDescent="0.2">
      <c r="A9" s="78" t="s">
        <v>40</v>
      </c>
      <c r="B9" s="79">
        <v>0.5</v>
      </c>
      <c r="C9" s="80">
        <f t="shared" si="0"/>
        <v>2.0024530851274041E-5</v>
      </c>
      <c r="D9" s="81">
        <f t="shared" si="1"/>
        <v>9.4468647872389582</v>
      </c>
      <c r="E9" s="82">
        <v>35</v>
      </c>
      <c r="F9" s="80">
        <f t="shared" si="2"/>
        <v>1.9567611689132146E-3</v>
      </c>
      <c r="G9" s="83">
        <f t="shared" si="3"/>
        <v>1032.9456523562196</v>
      </c>
      <c r="H9" s="33">
        <f t="shared" si="4"/>
        <v>1042.3925171434587</v>
      </c>
    </row>
    <row r="10" spans="1:8" s="52" customFormat="1" x14ac:dyDescent="0.2">
      <c r="A10" s="29" t="s">
        <v>51</v>
      </c>
      <c r="B10" s="27">
        <v>0.04</v>
      </c>
      <c r="C10" s="47">
        <f t="shared" si="0"/>
        <v>1.6019624681019234E-6</v>
      </c>
      <c r="D10" s="48">
        <f t="shared" si="1"/>
        <v>0.75574918297911664</v>
      </c>
      <c r="E10" s="49">
        <v>72.5</v>
      </c>
      <c r="F10" s="47">
        <f t="shared" si="2"/>
        <v>4.0532909927488018E-3</v>
      </c>
      <c r="G10" s="50">
        <f t="shared" si="3"/>
        <v>2139.673137023598</v>
      </c>
      <c r="H10" s="86">
        <f>D10+G10</f>
        <v>2140.4288862065773</v>
      </c>
    </row>
    <row r="11" spans="1:8" s="4" customFormat="1" x14ac:dyDescent="0.2">
      <c r="A11" s="88" t="s">
        <v>41</v>
      </c>
      <c r="B11" s="79">
        <v>36.200000000000003</v>
      </c>
      <c r="C11" s="80">
        <f t="shared" si="0"/>
        <v>1.4497760336322407E-3</v>
      </c>
      <c r="D11" s="81">
        <f t="shared" si="1"/>
        <v>683.95301059610063</v>
      </c>
      <c r="E11" s="82">
        <v>164</v>
      </c>
      <c r="F11" s="80">
        <f t="shared" si="2"/>
        <v>9.1688237629076342E-3</v>
      </c>
      <c r="G11" s="83">
        <f t="shared" si="3"/>
        <v>4840.0881996120006</v>
      </c>
      <c r="H11" s="33">
        <f>D11+G11</f>
        <v>5524.0412102081009</v>
      </c>
    </row>
    <row r="12" spans="1:8" s="4" customFormat="1" x14ac:dyDescent="0.2">
      <c r="A12" s="29" t="s">
        <v>17</v>
      </c>
      <c r="B12" s="25">
        <v>3431.415</v>
      </c>
      <c r="C12" s="10">
        <f t="shared" si="0"/>
        <v>0.13742495106204902</v>
      </c>
      <c r="D12" s="20">
        <f t="shared" si="1"/>
        <v>64832.227067807136</v>
      </c>
      <c r="E12" s="23">
        <v>1169.2</v>
      </c>
      <c r="F12" s="10">
        <f t="shared" si="2"/>
        <v>6.5367004534095163E-2</v>
      </c>
      <c r="G12" s="14">
        <f t="shared" si="3"/>
        <v>34506.287335282635</v>
      </c>
      <c r="H12" s="87">
        <f t="shared" si="4"/>
        <v>99338.514403089765</v>
      </c>
    </row>
    <row r="13" spans="1:8" s="4" customFormat="1" x14ac:dyDescent="0.2">
      <c r="A13" s="88" t="s">
        <v>32</v>
      </c>
      <c r="B13" s="79">
        <v>10</v>
      </c>
      <c r="C13" s="80">
        <f t="shared" si="0"/>
        <v>4.0049061702548082E-4</v>
      </c>
      <c r="D13" s="81">
        <f t="shared" si="1"/>
        <v>188.93729574477916</v>
      </c>
      <c r="E13" s="82">
        <v>294.5</v>
      </c>
      <c r="F13" s="80">
        <f t="shared" si="2"/>
        <v>1.6464747549855479E-2</v>
      </c>
      <c r="G13" s="83">
        <f t="shared" si="3"/>
        <v>8691.4998462544772</v>
      </c>
      <c r="H13" s="33">
        <f t="shared" si="4"/>
        <v>8880.4371419992567</v>
      </c>
    </row>
    <row r="14" spans="1:8" s="4" customFormat="1" x14ac:dyDescent="0.2">
      <c r="A14" s="29" t="s">
        <v>35</v>
      </c>
      <c r="B14" s="25">
        <v>3.25</v>
      </c>
      <c r="C14" s="10">
        <f t="shared" si="0"/>
        <v>1.3015945053328128E-4</v>
      </c>
      <c r="D14" s="20">
        <f t="shared" si="1"/>
        <v>61.404621117053232</v>
      </c>
      <c r="E14" s="23">
        <v>99.5</v>
      </c>
      <c r="F14" s="10">
        <f t="shared" si="2"/>
        <v>5.5627924659104253E-3</v>
      </c>
      <c r="G14" s="14">
        <f t="shared" si="3"/>
        <v>2936.5169259841105</v>
      </c>
      <c r="H14" s="85">
        <f t="shared" si="4"/>
        <v>2997.9215471011635</v>
      </c>
    </row>
    <row r="15" spans="1:8" s="4" customFormat="1" x14ac:dyDescent="0.2">
      <c r="A15" s="89" t="s">
        <v>34</v>
      </c>
      <c r="B15" s="79">
        <v>4802.21</v>
      </c>
      <c r="C15" s="80">
        <f t="shared" si="0"/>
        <v>0.19232400459859345</v>
      </c>
      <c r="D15" s="81">
        <f t="shared" si="1"/>
        <v>90731.657099853604</v>
      </c>
      <c r="E15" s="82">
        <v>2862.4</v>
      </c>
      <c r="F15" s="80">
        <f t="shared" si="2"/>
        <v>0.16002951913991961</v>
      </c>
      <c r="G15" s="83">
        <f t="shared" si="3"/>
        <v>84477.246722984099</v>
      </c>
      <c r="H15" s="34">
        <f t="shared" si="4"/>
        <v>175208.90382283769</v>
      </c>
    </row>
    <row r="16" spans="1:8" s="4" customFormat="1" x14ac:dyDescent="0.2">
      <c r="A16" s="29" t="s">
        <v>18</v>
      </c>
      <c r="B16" s="27">
        <v>125.575</v>
      </c>
      <c r="C16" s="47">
        <f t="shared" si="0"/>
        <v>5.0291609232974753E-3</v>
      </c>
      <c r="D16" s="48">
        <f t="shared" si="1"/>
        <v>2372.5800913150642</v>
      </c>
      <c r="E16" s="49">
        <v>191.5</v>
      </c>
      <c r="F16" s="47">
        <f t="shared" si="2"/>
        <v>1.0706278967053732E-2</v>
      </c>
      <c r="G16" s="50">
        <f t="shared" si="3"/>
        <v>5651.6883550347447</v>
      </c>
      <c r="H16" s="86">
        <f t="shared" si="4"/>
        <v>8024.268446349809</v>
      </c>
    </row>
    <row r="17" spans="1:8" s="4" customFormat="1" x14ac:dyDescent="0.2">
      <c r="A17" s="88" t="s">
        <v>19</v>
      </c>
      <c r="B17" s="90">
        <v>94.68</v>
      </c>
      <c r="C17" s="91">
        <f t="shared" si="0"/>
        <v>3.7918451619972527E-3</v>
      </c>
      <c r="D17" s="92">
        <f t="shared" si="1"/>
        <v>1788.8583161115694</v>
      </c>
      <c r="E17" s="93">
        <v>395.6</v>
      </c>
      <c r="F17" s="91">
        <f t="shared" si="2"/>
        <v>2.2116991954916222E-2</v>
      </c>
      <c r="G17" s="94">
        <f t="shared" si="3"/>
        <v>11675.23714491773</v>
      </c>
      <c r="H17" s="51">
        <f t="shared" si="4"/>
        <v>13464.095461029299</v>
      </c>
    </row>
    <row r="18" spans="1:8" s="4" customFormat="1" x14ac:dyDescent="0.2">
      <c r="A18" s="29" t="s">
        <v>20</v>
      </c>
      <c r="B18" s="27">
        <v>1.2</v>
      </c>
      <c r="C18" s="47">
        <f t="shared" si="0"/>
        <v>4.8058874043057697E-5</v>
      </c>
      <c r="D18" s="48">
        <f t="shared" si="1"/>
        <v>22.6724754893735</v>
      </c>
      <c r="E18" s="49">
        <v>55.5</v>
      </c>
      <c r="F18" s="47">
        <f t="shared" si="2"/>
        <v>3.1028641392766691E-3</v>
      </c>
      <c r="G18" s="50">
        <f t="shared" si="3"/>
        <v>1637.9566773077199</v>
      </c>
      <c r="H18" s="86">
        <f t="shared" si="4"/>
        <v>1660.6291527970934</v>
      </c>
    </row>
    <row r="19" spans="1:8" s="4" customFormat="1" x14ac:dyDescent="0.2">
      <c r="A19" s="88" t="s">
        <v>38</v>
      </c>
      <c r="B19" s="79">
        <v>308.673</v>
      </c>
      <c r="C19" s="80">
        <f t="shared" si="0"/>
        <v>1.2362064022910626E-2</v>
      </c>
      <c r="D19" s="81">
        <f t="shared" si="1"/>
        <v>5831.9841889428226</v>
      </c>
      <c r="E19" s="82">
        <v>392</v>
      </c>
      <c r="F19" s="80">
        <f t="shared" si="2"/>
        <v>2.1915725091828004E-2</v>
      </c>
      <c r="G19" s="83">
        <f t="shared" si="3"/>
        <v>11568.99130638966</v>
      </c>
      <c r="H19" s="33">
        <f>D19+G19</f>
        <v>17400.975495332481</v>
      </c>
    </row>
    <row r="20" spans="1:8" s="4" customFormat="1" x14ac:dyDescent="0.2">
      <c r="A20" s="29" t="s">
        <v>21</v>
      </c>
      <c r="B20" s="25">
        <v>1.04</v>
      </c>
      <c r="C20" s="10">
        <f t="shared" si="0"/>
        <v>4.1651024170650011E-5</v>
      </c>
      <c r="D20" s="20">
        <f t="shared" si="1"/>
        <v>19.649478757457036</v>
      </c>
      <c r="E20" s="23">
        <v>159.5</v>
      </c>
      <c r="F20" s="10">
        <f t="shared" si="2"/>
        <v>8.917240184047364E-3</v>
      </c>
      <c r="G20" s="14">
        <f t="shared" si="3"/>
        <v>4707.2809014519153</v>
      </c>
      <c r="H20" s="85">
        <f t="shared" si="4"/>
        <v>4726.9303802093727</v>
      </c>
    </row>
    <row r="21" spans="1:8" s="4" customFormat="1" x14ac:dyDescent="0.2">
      <c r="A21" s="95" t="s">
        <v>0</v>
      </c>
      <c r="B21" s="79">
        <v>3</v>
      </c>
      <c r="C21" s="80">
        <f t="shared" si="0"/>
        <v>1.2014718510764425E-4</v>
      </c>
      <c r="D21" s="81">
        <f t="shared" si="1"/>
        <v>56.681188723433749</v>
      </c>
      <c r="E21" s="93">
        <v>48.5</v>
      </c>
      <c r="F21" s="91">
        <f t="shared" si="2"/>
        <v>2.7115119054940263E-3</v>
      </c>
      <c r="G21" s="94">
        <f t="shared" si="3"/>
        <v>1431.3675468364761</v>
      </c>
      <c r="H21" s="51">
        <f t="shared" si="4"/>
        <v>1488.0487355599098</v>
      </c>
    </row>
    <row r="22" spans="1:8" s="6" customFormat="1" x14ac:dyDescent="0.2">
      <c r="A22" s="29" t="s">
        <v>22</v>
      </c>
      <c r="B22" s="26">
        <v>1</v>
      </c>
      <c r="C22" s="11">
        <f t="shared" si="0"/>
        <v>4.0049061702548082E-5</v>
      </c>
      <c r="D22" s="21">
        <f t="shared" si="1"/>
        <v>18.893729574477916</v>
      </c>
      <c r="E22" s="49">
        <v>42</v>
      </c>
      <c r="F22" s="47">
        <f t="shared" si="2"/>
        <v>2.3481134026958578E-3</v>
      </c>
      <c r="G22" s="50">
        <f t="shared" si="3"/>
        <v>1239.5347828274637</v>
      </c>
      <c r="H22" s="86">
        <f t="shared" si="4"/>
        <v>1258.4285124019416</v>
      </c>
    </row>
    <row r="23" spans="1:8" s="4" customFormat="1" x14ac:dyDescent="0.2">
      <c r="A23" s="96" t="s">
        <v>23</v>
      </c>
      <c r="B23" s="79">
        <v>18</v>
      </c>
      <c r="C23" s="80">
        <f t="shared" si="0"/>
        <v>7.2088311064586548E-4</v>
      </c>
      <c r="D23" s="81">
        <f t="shared" si="1"/>
        <v>340.08713234060252</v>
      </c>
      <c r="E23" s="82">
        <v>216</v>
      </c>
      <c r="F23" s="80">
        <f t="shared" si="2"/>
        <v>1.2076011785292983E-2</v>
      </c>
      <c r="G23" s="83">
        <f t="shared" si="3"/>
        <v>6374.750311684099</v>
      </c>
      <c r="H23" s="33">
        <f t="shared" si="4"/>
        <v>6714.8374440247017</v>
      </c>
    </row>
    <row r="24" spans="1:8" s="4" customFormat="1" x14ac:dyDescent="0.2">
      <c r="A24" s="16" t="s">
        <v>8</v>
      </c>
      <c r="B24" s="25">
        <v>4</v>
      </c>
      <c r="C24" s="10">
        <f t="shared" si="0"/>
        <v>1.6019624681019233E-4</v>
      </c>
      <c r="D24" s="20">
        <f t="shared" si="1"/>
        <v>75.574918297911665</v>
      </c>
      <c r="E24" s="23">
        <v>66.5</v>
      </c>
      <c r="F24" s="10">
        <f t="shared" si="2"/>
        <v>3.7178462209351082E-3</v>
      </c>
      <c r="G24" s="14">
        <f t="shared" si="3"/>
        <v>1962.5967394768177</v>
      </c>
      <c r="H24" s="85">
        <f t="shared" si="4"/>
        <v>2038.1716577747293</v>
      </c>
    </row>
    <row r="25" spans="1:8" s="4" customFormat="1" x14ac:dyDescent="0.2">
      <c r="A25" s="88" t="s">
        <v>24</v>
      </c>
      <c r="B25" s="79">
        <v>14.25</v>
      </c>
      <c r="C25" s="80">
        <f t="shared" si="0"/>
        <v>5.7069912926131024E-4</v>
      </c>
      <c r="D25" s="81">
        <f t="shared" si="1"/>
        <v>269.23564643631033</v>
      </c>
      <c r="E25" s="82">
        <v>369</v>
      </c>
      <c r="F25" s="80">
        <f t="shared" si="2"/>
        <v>2.062985346654218E-2</v>
      </c>
      <c r="G25" s="83">
        <f t="shared" si="3"/>
        <v>10890.198449127003</v>
      </c>
      <c r="H25" s="33">
        <f t="shared" si="4"/>
        <v>11159.434095563314</v>
      </c>
    </row>
    <row r="26" spans="1:8" s="4" customFormat="1" x14ac:dyDescent="0.2">
      <c r="A26" s="29" t="s">
        <v>25</v>
      </c>
      <c r="B26" s="27">
        <v>1744.7</v>
      </c>
      <c r="C26" s="10">
        <f t="shared" si="0"/>
        <v>6.987359795243564E-2</v>
      </c>
      <c r="D26" s="20">
        <f t="shared" si="1"/>
        <v>32963.889988591618</v>
      </c>
      <c r="E26" s="23">
        <v>793.5</v>
      </c>
      <c r="F26" s="10">
        <f t="shared" si="2"/>
        <v>4.4362571072361023E-2</v>
      </c>
      <c r="G26" s="14">
        <f t="shared" si="3"/>
        <v>23418.353575561723</v>
      </c>
      <c r="H26" s="87">
        <f t="shared" si="4"/>
        <v>56382.243564153338</v>
      </c>
    </row>
    <row r="27" spans="1:8" s="4" customFormat="1" x14ac:dyDescent="0.2">
      <c r="A27" s="88" t="s">
        <v>44</v>
      </c>
      <c r="B27" s="79">
        <v>1307.6369999999999</v>
      </c>
      <c r="C27" s="80">
        <f t="shared" si="0"/>
        <v>5.2369634897534864E-2</v>
      </c>
      <c r="D27" s="81">
        <f t="shared" si="1"/>
        <v>24706.139859581577</v>
      </c>
      <c r="E27" s="82">
        <v>1225.7</v>
      </c>
      <c r="F27" s="80">
        <f t="shared" si="2"/>
        <v>6.8525776135340777E-2</v>
      </c>
      <c r="G27" s="83">
        <f t="shared" si="3"/>
        <v>36173.756745514816</v>
      </c>
      <c r="H27" s="33">
        <f>D27+G27</f>
        <v>60879.896605096394</v>
      </c>
    </row>
    <row r="28" spans="1:8" s="5" customFormat="1" x14ac:dyDescent="0.2">
      <c r="A28" s="29" t="s">
        <v>15</v>
      </c>
      <c r="B28" s="27">
        <v>393</v>
      </c>
      <c r="C28" s="47">
        <f t="shared" si="0"/>
        <v>1.5739281249101397E-2</v>
      </c>
      <c r="D28" s="48">
        <f t="shared" si="1"/>
        <v>7425.2357227698212</v>
      </c>
      <c r="E28" s="49">
        <v>1681.4</v>
      </c>
      <c r="F28" s="47">
        <f t="shared" si="2"/>
        <v>9.400280655459084E-2</v>
      </c>
      <c r="G28" s="50">
        <f t="shared" si="3"/>
        <v>49622.709139192797</v>
      </c>
      <c r="H28" s="86">
        <f t="shared" si="4"/>
        <v>57047.94486196262</v>
      </c>
    </row>
    <row r="29" spans="1:8" s="5" customFormat="1" x14ac:dyDescent="0.2">
      <c r="A29" s="97" t="s">
        <v>46</v>
      </c>
      <c r="B29" s="98">
        <v>129</v>
      </c>
      <c r="C29" s="99">
        <f t="shared" si="0"/>
        <v>5.1663289596287024E-3</v>
      </c>
      <c r="D29" s="100">
        <f t="shared" si="1"/>
        <v>2437.291115107651</v>
      </c>
      <c r="E29" s="101">
        <v>473</v>
      </c>
      <c r="F29" s="99">
        <f t="shared" si="2"/>
        <v>2.6444229511312874E-2</v>
      </c>
      <c r="G29" s="102">
        <f t="shared" si="3"/>
        <v>13959.522673271198</v>
      </c>
      <c r="H29" s="69">
        <f>D29+G29</f>
        <v>16396.813788378848</v>
      </c>
    </row>
    <row r="30" spans="1:8" s="4" customFormat="1" x14ac:dyDescent="0.2">
      <c r="A30" s="29" t="s">
        <v>26</v>
      </c>
      <c r="B30" s="25">
        <v>12258.264999999999</v>
      </c>
      <c r="C30" s="10">
        <f t="shared" si="0"/>
        <v>0.49093201135118558</v>
      </c>
      <c r="D30" s="20">
        <f t="shared" si="1"/>
        <v>231604.34396228753</v>
      </c>
      <c r="E30" s="23">
        <v>3420.4</v>
      </c>
      <c r="F30" s="10">
        <f t="shared" si="2"/>
        <v>0.19122588291859313</v>
      </c>
      <c r="G30" s="14">
        <f t="shared" si="3"/>
        <v>100945.35169483468</v>
      </c>
      <c r="H30" s="87">
        <f t="shared" si="4"/>
        <v>332549.69565712218</v>
      </c>
    </row>
    <row r="31" spans="1:8" s="4" customFormat="1" x14ac:dyDescent="0.2">
      <c r="A31" s="96" t="s">
        <v>27</v>
      </c>
      <c r="B31" s="79">
        <v>15.4</v>
      </c>
      <c r="C31" s="80">
        <f t="shared" si="0"/>
        <v>6.1675555021924048E-4</v>
      </c>
      <c r="D31" s="81">
        <f t="shared" si="1"/>
        <v>290.96343544695992</v>
      </c>
      <c r="E31" s="82">
        <v>138.5</v>
      </c>
      <c r="F31" s="80">
        <f t="shared" si="2"/>
        <v>7.7431834826994358E-3</v>
      </c>
      <c r="G31" s="83">
        <f t="shared" si="3"/>
        <v>4087.513510038184</v>
      </c>
      <c r="H31" s="33">
        <f t="shared" si="4"/>
        <v>4378.4769454851439</v>
      </c>
    </row>
    <row r="32" spans="1:8" s="4" customFormat="1" x14ac:dyDescent="0.2">
      <c r="A32" s="32" t="s">
        <v>36</v>
      </c>
      <c r="B32" s="25">
        <v>3.64</v>
      </c>
      <c r="C32" s="10">
        <f t="shared" si="0"/>
        <v>1.4577858459727502E-4</v>
      </c>
      <c r="D32" s="20">
        <f t="shared" si="1"/>
        <v>68.773175651099621</v>
      </c>
      <c r="E32" s="23">
        <v>187.5</v>
      </c>
      <c r="F32" s="10">
        <f t="shared" si="2"/>
        <v>1.0482649119177937E-2</v>
      </c>
      <c r="G32" s="14">
        <f t="shared" si="3"/>
        <v>5533.6374233368915</v>
      </c>
      <c r="H32" s="85">
        <f t="shared" si="4"/>
        <v>5602.4105989879909</v>
      </c>
    </row>
    <row r="33" spans="1:9" s="4" customFormat="1" x14ac:dyDescent="0.2">
      <c r="A33" s="78" t="s">
        <v>28</v>
      </c>
      <c r="B33" s="79">
        <v>1</v>
      </c>
      <c r="C33" s="80">
        <f t="shared" si="0"/>
        <v>4.0049061702548082E-5</v>
      </c>
      <c r="D33" s="81">
        <f t="shared" si="1"/>
        <v>18.893729574477916</v>
      </c>
      <c r="E33" s="82">
        <v>234.5</v>
      </c>
      <c r="F33" s="80">
        <f t="shared" si="2"/>
        <v>1.3110299831718538E-2</v>
      </c>
      <c r="G33" s="83">
        <f t="shared" si="3"/>
        <v>6920.7358707866724</v>
      </c>
      <c r="H33" s="33">
        <f t="shared" si="4"/>
        <v>6939.6296003611506</v>
      </c>
    </row>
    <row r="34" spans="1:9" s="4" customFormat="1" x14ac:dyDescent="0.2">
      <c r="A34" s="31" t="s">
        <v>29</v>
      </c>
      <c r="B34" s="25">
        <v>8.5000000000000006E-2</v>
      </c>
      <c r="C34" s="10">
        <f t="shared" si="0"/>
        <v>3.4041702447165873E-6</v>
      </c>
      <c r="D34" s="20">
        <f t="shared" si="1"/>
        <v>1.605967013830623</v>
      </c>
      <c r="E34" s="23">
        <v>87.5</v>
      </c>
      <c r="F34" s="10">
        <f t="shared" si="2"/>
        <v>4.8919029222830373E-3</v>
      </c>
      <c r="G34" s="14">
        <f t="shared" si="3"/>
        <v>2582.3641308905494</v>
      </c>
      <c r="H34" s="85">
        <f t="shared" si="4"/>
        <v>2583.9700979043801</v>
      </c>
    </row>
    <row r="35" spans="1:9" s="4" customFormat="1" x14ac:dyDescent="0.2">
      <c r="A35" s="78" t="s">
        <v>42</v>
      </c>
      <c r="B35" s="79">
        <v>2.7</v>
      </c>
      <c r="C35" s="80">
        <f t="shared" si="0"/>
        <v>1.0813246659687983E-4</v>
      </c>
      <c r="D35" s="81">
        <f t="shared" si="1"/>
        <v>51.013069851090378</v>
      </c>
      <c r="E35" s="82">
        <v>416.5</v>
      </c>
      <c r="F35" s="80">
        <f t="shared" si="2"/>
        <v>2.3285457910067257E-2</v>
      </c>
      <c r="G35" s="83">
        <f t="shared" ref="G35:G36" si="5">F35*$B$48</f>
        <v>12292.053263039015</v>
      </c>
      <c r="H35" s="33">
        <f t="shared" si="4"/>
        <v>12343.066332890106</v>
      </c>
    </row>
    <row r="36" spans="1:9" s="4" customFormat="1" x14ac:dyDescent="0.2">
      <c r="A36" s="31" t="s">
        <v>43</v>
      </c>
      <c r="B36" s="25">
        <v>176.7</v>
      </c>
      <c r="C36" s="10">
        <f t="shared" si="0"/>
        <v>7.0766692028402462E-3</v>
      </c>
      <c r="D36" s="20">
        <f t="shared" si="1"/>
        <v>3338.5220158102479</v>
      </c>
      <c r="E36" s="23">
        <v>1109</v>
      </c>
      <c r="F36" s="10">
        <f t="shared" si="2"/>
        <v>6.2001375323564437E-2</v>
      </c>
      <c r="G36" s="14">
        <f t="shared" si="5"/>
        <v>32729.620813229936</v>
      </c>
      <c r="H36" s="85">
        <f t="shared" si="4"/>
        <v>36068.142829040182</v>
      </c>
    </row>
    <row r="37" spans="1:9" s="4" customFormat="1" x14ac:dyDescent="0.2">
      <c r="A37" s="88" t="s">
        <v>30</v>
      </c>
      <c r="B37" s="79">
        <v>6.984</v>
      </c>
      <c r="C37" s="80">
        <f t="shared" si="0"/>
        <v>2.7970264693059584E-4</v>
      </c>
      <c r="D37" s="81">
        <f t="shared" si="1"/>
        <v>131.95380734815379</v>
      </c>
      <c r="E37" s="82">
        <v>377.7</v>
      </c>
      <c r="F37" s="80">
        <f t="shared" si="2"/>
        <v>2.1116248385672033E-2</v>
      </c>
      <c r="G37" s="83">
        <f>F37*$B$48</f>
        <v>11146.959225569834</v>
      </c>
      <c r="H37" s="33">
        <f t="shared" si="4"/>
        <v>11278.913032917988</v>
      </c>
    </row>
    <row r="38" spans="1:9" s="5" customFormat="1" x14ac:dyDescent="0.2">
      <c r="A38" s="29" t="s">
        <v>39</v>
      </c>
      <c r="B38" s="27">
        <v>63.8</v>
      </c>
      <c r="C38" s="47">
        <f t="shared" si="0"/>
        <v>2.5551301366225675E-3</v>
      </c>
      <c r="D38" s="48">
        <f t="shared" si="1"/>
        <v>1205.4199468516911</v>
      </c>
      <c r="E38" s="49">
        <v>331</v>
      </c>
      <c r="F38" s="47">
        <f t="shared" si="2"/>
        <v>1.8505369911722115E-2</v>
      </c>
      <c r="G38" s="50">
        <f>F38*$B$48</f>
        <v>9768.714597997392</v>
      </c>
      <c r="H38" s="86">
        <f>D38+G38</f>
        <v>10974.134544849083</v>
      </c>
    </row>
    <row r="39" spans="1:9" s="4" customFormat="1" x14ac:dyDescent="0.2">
      <c r="A39" s="88" t="s">
        <v>31</v>
      </c>
      <c r="B39" s="79">
        <v>9</v>
      </c>
      <c r="C39" s="80">
        <f t="shared" si="0"/>
        <v>3.6044155532293274E-4</v>
      </c>
      <c r="D39" s="81">
        <f t="shared" si="1"/>
        <v>170.04356617030126</v>
      </c>
      <c r="E39" s="82">
        <v>91.5</v>
      </c>
      <c r="F39" s="80">
        <f t="shared" si="2"/>
        <v>5.1155327701588333E-3</v>
      </c>
      <c r="G39" s="83">
        <f>F39*$B$48</f>
        <v>2700.4150625884031</v>
      </c>
      <c r="H39" s="33">
        <f t="shared" si="4"/>
        <v>2870.4586287587044</v>
      </c>
    </row>
    <row r="40" spans="1:9" s="4" customFormat="1" x14ac:dyDescent="0.2">
      <c r="A40" s="70" t="s">
        <v>45</v>
      </c>
      <c r="B40" s="71">
        <v>0</v>
      </c>
      <c r="C40" s="10">
        <f t="shared" si="0"/>
        <v>0</v>
      </c>
      <c r="D40" s="20">
        <f t="shared" si="1"/>
        <v>0</v>
      </c>
      <c r="E40" s="72">
        <v>507.3</v>
      </c>
      <c r="F40" s="10">
        <f t="shared" si="2"/>
        <v>2.8361855456847825E-2</v>
      </c>
      <c r="G40" s="14">
        <f>F40*$B$48</f>
        <v>14971.809412580295</v>
      </c>
      <c r="H40" s="85">
        <f t="shared" si="4"/>
        <v>14971.809412580295</v>
      </c>
    </row>
    <row r="41" spans="1:9" ht="21.75" customHeight="1" thickBot="1" x14ac:dyDescent="0.25">
      <c r="A41" s="17"/>
      <c r="B41" s="28">
        <f t="shared" ref="B41:H41" si="6">SUM(B8:B40)</f>
        <v>24969.374000000003</v>
      </c>
      <c r="C41" s="18">
        <f t="shared" si="6"/>
        <v>0.99999999999999978</v>
      </c>
      <c r="D41" s="43">
        <f t="shared" si="6"/>
        <v>471764.59999999992</v>
      </c>
      <c r="E41" s="73">
        <f t="shared" si="6"/>
        <v>17886.7</v>
      </c>
      <c r="F41" s="18">
        <f t="shared" si="6"/>
        <v>1</v>
      </c>
      <c r="G41" s="44">
        <f t="shared" si="6"/>
        <v>527885.39999999979</v>
      </c>
      <c r="H41" s="15">
        <f t="shared" si="6"/>
        <v>999649.99999999953</v>
      </c>
    </row>
    <row r="42" spans="1:9" ht="22.5" customHeight="1" x14ac:dyDescent="0.2">
      <c r="A42" s="1"/>
      <c r="B42" s="2"/>
    </row>
    <row r="43" spans="1:9" s="37" customFormat="1" ht="20.25" customHeight="1" x14ac:dyDescent="0.2">
      <c r="A43" s="62" t="s">
        <v>12</v>
      </c>
      <c r="B43" s="68">
        <v>2358823</v>
      </c>
      <c r="C43" s="57"/>
      <c r="E43" s="38"/>
    </row>
    <row r="44" spans="1:9" s="37" customFormat="1" ht="20.25" customHeight="1" x14ac:dyDescent="0.2">
      <c r="A44" s="75" t="s">
        <v>33</v>
      </c>
      <c r="B44" s="76">
        <v>1352173</v>
      </c>
      <c r="C44" s="57"/>
      <c r="E44" s="53"/>
      <c r="F44" s="45"/>
      <c r="G44" s="39"/>
      <c r="H44" s="39"/>
    </row>
    <row r="45" spans="1:9" s="37" customFormat="1" ht="20.25" customHeight="1" x14ac:dyDescent="0.2">
      <c r="A45" s="77" t="s">
        <v>52</v>
      </c>
      <c r="B45" s="74">
        <v>7000</v>
      </c>
      <c r="C45" s="57"/>
      <c r="E45" s="53"/>
      <c r="F45" s="45"/>
      <c r="G45" s="39"/>
      <c r="H45" s="39"/>
    </row>
    <row r="46" spans="1:9" s="37" customFormat="1" ht="24.75" customHeight="1" x14ac:dyDescent="0.2">
      <c r="A46" s="35" t="s">
        <v>4</v>
      </c>
      <c r="B46" s="36">
        <f>B43-B44-B45</f>
        <v>999650</v>
      </c>
      <c r="D46" s="39"/>
      <c r="H46" s="39"/>
    </row>
    <row r="47" spans="1:9" s="37" customFormat="1" ht="24.75" customHeight="1" x14ac:dyDescent="0.2">
      <c r="A47" s="64" t="s">
        <v>13</v>
      </c>
      <c r="B47" s="67">
        <f>SUM(B43)*0.2</f>
        <v>471764.60000000003</v>
      </c>
      <c r="C47" s="66"/>
      <c r="D47" s="46"/>
      <c r="E47" s="53"/>
      <c r="F47" s="39"/>
      <c r="G47" s="45"/>
      <c r="H47" s="56"/>
    </row>
    <row r="48" spans="1:9" s="37" customFormat="1" ht="24.75" customHeight="1" x14ac:dyDescent="0.2">
      <c r="A48" s="65" t="s">
        <v>14</v>
      </c>
      <c r="B48" s="63">
        <f>B46-B47</f>
        <v>527885.39999999991</v>
      </c>
      <c r="D48" s="45"/>
      <c r="E48" s="38"/>
      <c r="G48" s="39"/>
      <c r="I48" s="39"/>
    </row>
    <row r="49" spans="1:5" s="37" customFormat="1" ht="18" customHeight="1" x14ac:dyDescent="0.2">
      <c r="A49" s="40"/>
      <c r="B49" s="41"/>
      <c r="E49" s="38"/>
    </row>
    <row r="50" spans="1:5" s="37" customFormat="1" ht="21.75" customHeight="1" x14ac:dyDescent="0.2">
      <c r="A50" s="55" t="s">
        <v>5</v>
      </c>
      <c r="B50" s="54">
        <f>H12+H15+H26+H30</f>
        <v>663479.35744720302</v>
      </c>
      <c r="C50" s="57"/>
      <c r="E50" s="38"/>
    </row>
    <row r="51" spans="1:5" s="37" customFormat="1" ht="22.5" customHeight="1" x14ac:dyDescent="0.2">
      <c r="A51" s="58" t="s">
        <v>6</v>
      </c>
      <c r="B51" s="59">
        <f>H41-B50</f>
        <v>336170.64255279652</v>
      </c>
      <c r="C51" s="57"/>
      <c r="E51" s="38"/>
    </row>
    <row r="52" spans="1:5" s="37" customFormat="1" ht="23.25" customHeight="1" x14ac:dyDescent="0.2">
      <c r="A52" s="60" t="s">
        <v>49</v>
      </c>
      <c r="B52" s="61">
        <f>SUM(B50:B51)</f>
        <v>999649.99999999953</v>
      </c>
      <c r="E52" s="38"/>
    </row>
  </sheetData>
  <mergeCells count="9">
    <mergeCell ref="F1:G1"/>
    <mergeCell ref="H4:H7"/>
    <mergeCell ref="A4:A7"/>
    <mergeCell ref="B4:B7"/>
    <mergeCell ref="C4:C7"/>
    <mergeCell ref="D4:D7"/>
    <mergeCell ref="E4:E7"/>
    <mergeCell ref="F4:F7"/>
    <mergeCell ref="G4:G7"/>
  </mergeCells>
  <printOptions horizontalCentered="1"/>
  <pageMargins left="0.45" right="0.45" top="0.25" bottom="0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5C3AB8355076498A8583B62FA7C237" ma:contentTypeVersion="119" ma:contentTypeDescription="" ma:contentTypeScope="" ma:versionID="1e09f65b152d84c3fe608fab19186d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P</Prefix>
    <DocumentSetType xmlns="dc463f71-b30c-4ab2-9473-d307f9d35888">Order - Final</DocumentSetType>
    <IsConfidential xmlns="dc463f71-b30c-4ab2-9473-d307f9d35888">false</IsConfidential>
    <AgendaOrder xmlns="dc463f71-b30c-4ab2-9473-d307f9d35888">false</AgendaOrder>
    <CaseType xmlns="dc463f71-b30c-4ab2-9473-d307f9d35888">Regulatory Fees</CaseType>
    <IndustryCode xmlns="dc463f71-b30c-4ab2-9473-d307f9d35888">504</IndustryCode>
    <CaseStatus xmlns="dc463f71-b30c-4ab2-9473-d307f9d35888">Closed</CaseStatus>
    <OpenedDate xmlns="dc463f71-b30c-4ab2-9473-d307f9d35888">2015-03-20T07:00:00+00:00</OpenedDate>
    <Date1 xmlns="dc463f71-b30c-4ab2-9473-d307f9d35888">2015-08-27T07:00:00+00:00</Date1>
    <IsDocumentOrder xmlns="dc463f71-b30c-4ab2-9473-d307f9d35888">true</IsDocumentOrder>
    <IsHighlyConfidential xmlns="dc463f71-b30c-4ab2-9473-d307f9d35888">false</IsHighlyConfidential>
    <CaseCompanyNames xmlns="dc463f71-b30c-4ab2-9473-d307f9d35888" xsi:nil="true"/>
    <DocketNumber xmlns="dc463f71-b30c-4ab2-9473-d307f9d35888">150462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B65F7D0-EBB7-4D4A-B9C9-69C8F0E36D4C}"/>
</file>

<file path=customXml/itemProps2.xml><?xml version="1.0" encoding="utf-8"?>
<ds:datastoreItem xmlns:ds="http://schemas.openxmlformats.org/officeDocument/2006/customXml" ds:itemID="{EBFC3DA9-4679-4C08-9001-AB925DE0F2C4}"/>
</file>

<file path=customXml/itemProps3.xml><?xml version="1.0" encoding="utf-8"?>
<ds:datastoreItem xmlns:ds="http://schemas.openxmlformats.org/officeDocument/2006/customXml" ds:itemID="{A0CA781B-352F-4B7F-9A3E-93FE0A55FC30}"/>
</file>

<file path=customXml/itemProps4.xml><?xml version="1.0" encoding="utf-8"?>
<ds:datastoreItem xmlns:ds="http://schemas.openxmlformats.org/officeDocument/2006/customXml" ds:itemID="{551444D1-1442-4D2A-ABBC-4DB3F630A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Appropriation Level</vt:lpstr>
    </vt:vector>
  </TitlesOfParts>
  <Company>WUTC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Woodard, Marina (UTC)</dc:creator>
  <cp:lastModifiedBy>Lorri Targus</cp:lastModifiedBy>
  <cp:lastPrinted>2015-06-30T23:19:26Z</cp:lastPrinted>
  <dcterms:created xsi:type="dcterms:W3CDTF">2006-04-13T18:44:03Z</dcterms:created>
  <dcterms:modified xsi:type="dcterms:W3CDTF">2015-08-27T21:56:16Z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0x0101006E56B4D1795A2E4DB2F0B01679ED314A00E55C3AB8355076498A8583B62FA7C237</vt:lpwstr>
  </property>
  <property fmtid="{D5CDD505-2E9C-101B-9397-08002B2CF9AE}" pid="3" name="_docset_NoMedatataSyncRequired">
    <vt:lpwstr>False</vt:lpwstr>
  </property>
</Properties>
</file>