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90" windowWidth="24795" windowHeight="12270"/>
  </bookViews>
  <sheets>
    <sheet name="Summary Results" sheetId="1" r:id="rId1"/>
    <sheet name="Summarized IS" sheetId="2" r:id="rId2"/>
    <sheet name="Assumptions" sheetId="3" r:id="rId3"/>
    <sheet name="Input Expenses" sheetId="4" r:id="rId4"/>
    <sheet name="Revenue" sheetId="5" r:id="rId5"/>
    <sheet name="Plant Results" sheetId="7" r:id="rId6"/>
  </sheets>
  <externalReferences>
    <externalReference r:id="rId7"/>
  </externalReferences>
  <definedNames>
    <definedName name="_xlnm._FilterDatabase" localSheetId="4" hidden="1">Revenue!$A$1:$A$276</definedName>
    <definedName name="After_Tax_Cash_Discount">[1]Assumptions!$D$35</definedName>
    <definedName name="AFUDC_Switch">Assumptions!$C$13</definedName>
    <definedName name="Capital_Escalation_Factor">[1]Assumptions!$B$11</definedName>
    <definedName name="Equity_Discount_Rate">[1]Assumptions!#REF!</definedName>
    <definedName name="Equity_Percent">[1]Assumptions!$B$27</definedName>
    <definedName name="FIT_Tax_Rate">[1]Assumptions!$B$4</definedName>
    <definedName name="Forecast_Period">[1]Assumptions!$B$3</definedName>
    <definedName name="Insurance_Rate">[1]Assumptions!$B$9</definedName>
    <definedName name="Levy_Rate">[1]Assumptions!$B$5</definedName>
    <definedName name="MACRS">'[1]MACRS RATES'!$A$3:$AT$10</definedName>
    <definedName name="MACRS_TABLE">'[1]MACRS RATES'!$A$3:$AO$10</definedName>
    <definedName name="O_M_Escalation">'[1]Input Expenses'!$B$2</definedName>
    <definedName name="pre_tax_WACC">[1]Assumptions!$D$37</definedName>
    <definedName name="_xlnm.Print_Area" localSheetId="3">'Input Expenses'!$1:$42</definedName>
    <definedName name="_xlnm.Print_Area" localSheetId="0">'Summary Results'!$A$1:$F$20</definedName>
    <definedName name="_xlnm.Print_Titles" localSheetId="3">'Input Expenses'!$A:$B</definedName>
    <definedName name="_xlnm.Print_Titles" localSheetId="5">'Plant Results'!$A:$A,'Plant Results'!$3:$4</definedName>
    <definedName name="_xlnm.Print_Titles" localSheetId="4">Revenue!$A:$A,Revenue!$1:$1</definedName>
    <definedName name="_xlnm.Print_Titles" localSheetId="1">'Summarized IS'!$A:$A</definedName>
    <definedName name="Project_Description">[1]Assumptions!$B$1</definedName>
    <definedName name="PropertyTax_Rate">[1]Assumptions!$B$6</definedName>
    <definedName name="Rate_Base_Used">[1]Assumptions!$B$17</definedName>
    <definedName name="Rate_Case_Lag__yrs">[1]Assumptions!#REF!</definedName>
    <definedName name="Regulation_Flag">Assumptions!$C$12</definedName>
    <definedName name="Requlated_scenario">[1]Assumptions!$B$12</definedName>
    <definedName name="Revenue_Taxes">[1]Assumptions!$B$7</definedName>
    <definedName name="Start_Year">[1]Assumptions!$B$2</definedName>
    <definedName name="WACC">[1]Assumptions!$D$28</definedName>
    <definedName name="Wieghted_Cost_of_Interest">[1]Assumptions!$D$38</definedName>
  </definedNames>
  <calcPr calcId="145621"/>
</workbook>
</file>

<file path=xl/calcChain.xml><?xml version="1.0" encoding="utf-8"?>
<calcChain xmlns="http://schemas.openxmlformats.org/spreadsheetml/2006/main">
  <c r="D48" i="7" l="1"/>
  <c r="A51" i="7"/>
  <c r="A50" i="7"/>
  <c r="C13" i="7"/>
  <c r="D3" i="7"/>
  <c r="J273" i="5"/>
  <c r="I272" i="5"/>
  <c r="K272" i="5" s="1"/>
  <c r="D272" i="5"/>
  <c r="B272" i="5"/>
  <c r="I271" i="5"/>
  <c r="K271" i="5" s="1"/>
  <c r="D271" i="5"/>
  <c r="B271" i="5"/>
  <c r="I270" i="5"/>
  <c r="K270" i="5" s="1"/>
  <c r="D270" i="5"/>
  <c r="B270" i="5"/>
  <c r="I269" i="5"/>
  <c r="K269" i="5" s="1"/>
  <c r="D269" i="5"/>
  <c r="B269" i="5"/>
  <c r="I268" i="5"/>
  <c r="K268" i="5" s="1"/>
  <c r="D268" i="5"/>
  <c r="B268" i="5"/>
  <c r="I267" i="5"/>
  <c r="K267" i="5" s="1"/>
  <c r="D267" i="5"/>
  <c r="B267" i="5"/>
  <c r="I266" i="5"/>
  <c r="K266" i="5" s="1"/>
  <c r="D266" i="5"/>
  <c r="B266" i="5"/>
  <c r="I265" i="5"/>
  <c r="K265" i="5" s="1"/>
  <c r="D265" i="5"/>
  <c r="B265" i="5"/>
  <c r="I264" i="5"/>
  <c r="K264" i="5" s="1"/>
  <c r="D264" i="5"/>
  <c r="B264" i="5"/>
  <c r="I263" i="5"/>
  <c r="K263" i="5" s="1"/>
  <c r="D263" i="5"/>
  <c r="B263" i="5"/>
  <c r="I262" i="5"/>
  <c r="K262" i="5" s="1"/>
  <c r="D262" i="5"/>
  <c r="B262" i="5"/>
  <c r="I261" i="5"/>
  <c r="I273" i="5" s="1"/>
  <c r="D261" i="5"/>
  <c r="D273" i="5" s="1"/>
  <c r="B261" i="5"/>
  <c r="B273" i="5" s="1"/>
  <c r="J257" i="5"/>
  <c r="I257" i="5"/>
  <c r="D257" i="5"/>
  <c r="B257" i="5"/>
  <c r="K256" i="5"/>
  <c r="C256" i="5"/>
  <c r="C272" i="5" s="1"/>
  <c r="K255" i="5"/>
  <c r="C255" i="5"/>
  <c r="E255" i="5" s="1"/>
  <c r="E271" i="5" s="1"/>
  <c r="K254" i="5"/>
  <c r="C254" i="5" s="1"/>
  <c r="K253" i="5"/>
  <c r="C253" i="5" s="1"/>
  <c r="E253" i="5" s="1"/>
  <c r="E269" i="5" s="1"/>
  <c r="K252" i="5"/>
  <c r="C252" i="5" s="1"/>
  <c r="K251" i="5"/>
  <c r="C251" i="5"/>
  <c r="E251" i="5" s="1"/>
  <c r="E267" i="5" s="1"/>
  <c r="K250" i="5"/>
  <c r="C250" i="5"/>
  <c r="C266" i="5" s="1"/>
  <c r="K249" i="5"/>
  <c r="C249" i="5" s="1"/>
  <c r="E249" i="5" s="1"/>
  <c r="E265" i="5" s="1"/>
  <c r="K248" i="5"/>
  <c r="C248" i="5"/>
  <c r="C264" i="5" s="1"/>
  <c r="K247" i="5"/>
  <c r="C247" i="5"/>
  <c r="E247" i="5" s="1"/>
  <c r="E263" i="5" s="1"/>
  <c r="K246" i="5"/>
  <c r="C246" i="5" s="1"/>
  <c r="K245" i="5"/>
  <c r="C245" i="5" s="1"/>
  <c r="C234" i="5"/>
  <c r="C224" i="5"/>
  <c r="C209" i="5"/>
  <c r="C207" i="5"/>
  <c r="E203" i="5"/>
  <c r="F203" i="5" s="1"/>
  <c r="G203" i="5" s="1"/>
  <c r="H203" i="5" s="1"/>
  <c r="I203" i="5" s="1"/>
  <c r="J203" i="5" s="1"/>
  <c r="K203" i="5" s="1"/>
  <c r="L203" i="5" s="1"/>
  <c r="M203" i="5" s="1"/>
  <c r="N203" i="5" s="1"/>
  <c r="O203" i="5" s="1"/>
  <c r="P203" i="5" s="1"/>
  <c r="Q203" i="5" s="1"/>
  <c r="R203" i="5" s="1"/>
  <c r="S203" i="5" s="1"/>
  <c r="T203" i="5" s="1"/>
  <c r="U203" i="5" s="1"/>
  <c r="V203" i="5" s="1"/>
  <c r="W203" i="5" s="1"/>
  <c r="X203" i="5" s="1"/>
  <c r="Y203" i="5" s="1"/>
  <c r="Z203" i="5" s="1"/>
  <c r="AA203" i="5" s="1"/>
  <c r="AB203" i="5" s="1"/>
  <c r="AC203" i="5" s="1"/>
  <c r="AD203" i="5" s="1"/>
  <c r="AE203" i="5" s="1"/>
  <c r="AF203" i="5" s="1"/>
  <c r="AG203" i="5" s="1"/>
  <c r="AH203" i="5" s="1"/>
  <c r="AI203" i="5" s="1"/>
  <c r="AJ203" i="5" s="1"/>
  <c r="AK203" i="5" s="1"/>
  <c r="AL203" i="5" s="1"/>
  <c r="AM203" i="5" s="1"/>
  <c r="AN203" i="5" s="1"/>
  <c r="AO203" i="5" s="1"/>
  <c r="AP203" i="5" s="1"/>
  <c r="D203" i="5"/>
  <c r="C199" i="5"/>
  <c r="C196" i="5"/>
  <c r="D183" i="5"/>
  <c r="D182" i="5"/>
  <c r="D166" i="5"/>
  <c r="D165" i="5"/>
  <c r="D164" i="5"/>
  <c r="D167" i="5" s="1"/>
  <c r="C149" i="5"/>
  <c r="E143" i="5"/>
  <c r="E142" i="5"/>
  <c r="E141" i="5"/>
  <c r="E137" i="5"/>
  <c r="E136" i="5"/>
  <c r="E135" i="5"/>
  <c r="E134" i="5"/>
  <c r="E133" i="5"/>
  <c r="B133" i="5"/>
  <c r="D132" i="5"/>
  <c r="D138" i="5" s="1"/>
  <c r="E130" i="5"/>
  <c r="D127" i="5"/>
  <c r="D106" i="5"/>
  <c r="D105" i="5"/>
  <c r="D104" i="5"/>
  <c r="D96" i="5"/>
  <c r="D95" i="5"/>
  <c r="D94" i="5"/>
  <c r="D93" i="5"/>
  <c r="C89" i="5"/>
  <c r="E84" i="5"/>
  <c r="E83" i="5"/>
  <c r="B83" i="5"/>
  <c r="E82" i="5"/>
  <c r="E78" i="5"/>
  <c r="E77" i="5"/>
  <c r="E76" i="5"/>
  <c r="E75" i="5"/>
  <c r="E74" i="5"/>
  <c r="D73" i="5"/>
  <c r="D79" i="5" s="1"/>
  <c r="C81" i="5" s="1"/>
  <c r="E71" i="5"/>
  <c r="D69" i="5"/>
  <c r="D92" i="5" s="1"/>
  <c r="D68" i="5"/>
  <c r="D89" i="5" s="1"/>
  <c r="D61" i="5"/>
  <c r="E60" i="5"/>
  <c r="E183" i="5" s="1"/>
  <c r="E59" i="5"/>
  <c r="F59" i="5" s="1"/>
  <c r="C59" i="5"/>
  <c r="F58" i="5"/>
  <c r="F69" i="5" s="1"/>
  <c r="E58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1" i="5"/>
  <c r="C50" i="5"/>
  <c r="C106" i="5" s="1"/>
  <c r="D45" i="5"/>
  <c r="E45" i="5" s="1"/>
  <c r="F45" i="5" s="1"/>
  <c r="G45" i="5" s="1"/>
  <c r="H45" i="5" s="1"/>
  <c r="I45" i="5" s="1"/>
  <c r="J45" i="5" s="1"/>
  <c r="K45" i="5" s="1"/>
  <c r="L45" i="5" s="1"/>
  <c r="M45" i="5" s="1"/>
  <c r="N45" i="5" s="1"/>
  <c r="O45" i="5" s="1"/>
  <c r="P45" i="5" s="1"/>
  <c r="Q45" i="5" s="1"/>
  <c r="R45" i="5" s="1"/>
  <c r="S45" i="5" s="1"/>
  <c r="T45" i="5" s="1"/>
  <c r="U45" i="5" s="1"/>
  <c r="V45" i="5" s="1"/>
  <c r="W45" i="5" s="1"/>
  <c r="X45" i="5" s="1"/>
  <c r="Y45" i="5" s="1"/>
  <c r="Z45" i="5" s="1"/>
  <c r="AA45" i="5" s="1"/>
  <c r="AB45" i="5" s="1"/>
  <c r="AC45" i="5" s="1"/>
  <c r="AD45" i="5" s="1"/>
  <c r="AE45" i="5" s="1"/>
  <c r="AF45" i="5" s="1"/>
  <c r="AG45" i="5" s="1"/>
  <c r="AH45" i="5" s="1"/>
  <c r="AI45" i="5" s="1"/>
  <c r="AJ45" i="5" s="1"/>
  <c r="AK45" i="5" s="1"/>
  <c r="AL45" i="5" s="1"/>
  <c r="AM45" i="5" s="1"/>
  <c r="AN45" i="5" s="1"/>
  <c r="AO45" i="5" s="1"/>
  <c r="AP45" i="5" s="1"/>
  <c r="D40" i="5"/>
  <c r="D46" i="5" s="1"/>
  <c r="E46" i="5" s="1"/>
  <c r="F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Q46" i="5" s="1"/>
  <c r="R46" i="5" s="1"/>
  <c r="S46" i="5" s="1"/>
  <c r="T46" i="5" s="1"/>
  <c r="U46" i="5" s="1"/>
  <c r="V46" i="5" s="1"/>
  <c r="W46" i="5" s="1"/>
  <c r="X46" i="5" s="1"/>
  <c r="Y46" i="5" s="1"/>
  <c r="Z46" i="5" s="1"/>
  <c r="AA46" i="5" s="1"/>
  <c r="AB46" i="5" s="1"/>
  <c r="AC46" i="5" s="1"/>
  <c r="AD46" i="5" s="1"/>
  <c r="AE46" i="5" s="1"/>
  <c r="AF46" i="5" s="1"/>
  <c r="AG46" i="5" s="1"/>
  <c r="AH46" i="5" s="1"/>
  <c r="AI46" i="5" s="1"/>
  <c r="AJ46" i="5" s="1"/>
  <c r="AK46" i="5" s="1"/>
  <c r="AL46" i="5" s="1"/>
  <c r="AM46" i="5" s="1"/>
  <c r="AN46" i="5" s="1"/>
  <c r="AO46" i="5" s="1"/>
  <c r="AP46" i="5" s="1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AI5" i="5" s="1"/>
  <c r="AJ5" i="5" s="1"/>
  <c r="AK5" i="5" s="1"/>
  <c r="AL5" i="5" s="1"/>
  <c r="AM5" i="5" s="1"/>
  <c r="AN5" i="5" s="1"/>
  <c r="AO5" i="5" s="1"/>
  <c r="AP5" i="5" s="1"/>
  <c r="F5" i="5"/>
  <c r="E4" i="5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H4" i="5" s="1"/>
  <c r="AI4" i="5" s="1"/>
  <c r="AJ4" i="5" s="1"/>
  <c r="AK4" i="5" s="1"/>
  <c r="AL4" i="5" s="1"/>
  <c r="AM4" i="5" s="1"/>
  <c r="AN4" i="5" s="1"/>
  <c r="AO4" i="5" s="1"/>
  <c r="AP4" i="5" s="1"/>
  <c r="J41" i="4"/>
  <c r="K41" i="4" s="1"/>
  <c r="L41" i="4" s="1"/>
  <c r="M41" i="4" s="1"/>
  <c r="N41" i="4" s="1"/>
  <c r="O41" i="4" s="1"/>
  <c r="P41" i="4" s="1"/>
  <c r="Q41" i="4" s="1"/>
  <c r="R41" i="4" s="1"/>
  <c r="S41" i="4" s="1"/>
  <c r="T41" i="4" s="1"/>
  <c r="U41" i="4" s="1"/>
  <c r="V41" i="4" s="1"/>
  <c r="W41" i="4" s="1"/>
  <c r="X41" i="4" s="1"/>
  <c r="Y41" i="4" s="1"/>
  <c r="Z41" i="4" s="1"/>
  <c r="AA41" i="4" s="1"/>
  <c r="AB41" i="4" s="1"/>
  <c r="AC41" i="4" s="1"/>
  <c r="AD41" i="4" s="1"/>
  <c r="AE41" i="4" s="1"/>
  <c r="AF41" i="4" s="1"/>
  <c r="AG41" i="4" s="1"/>
  <c r="AH41" i="4" s="1"/>
  <c r="AI41" i="4" s="1"/>
  <c r="AJ41" i="4" s="1"/>
  <c r="AK41" i="4" s="1"/>
  <c r="AL41" i="4" s="1"/>
  <c r="AM41" i="4" s="1"/>
  <c r="AN41" i="4" s="1"/>
  <c r="AO41" i="4" s="1"/>
  <c r="AP41" i="4" s="1"/>
  <c r="AQ41" i="4" s="1"/>
  <c r="AR41" i="4" s="1"/>
  <c r="AS41" i="4" s="1"/>
  <c r="AT41" i="4" s="1"/>
  <c r="AU41" i="4" s="1"/>
  <c r="AQ42" i="4"/>
  <c r="AQ8" i="4" s="1"/>
  <c r="AQ9" i="4" s="1"/>
  <c r="AP42" i="4"/>
  <c r="AP8" i="4" s="1"/>
  <c r="AP9" i="4" s="1"/>
  <c r="AM42" i="4"/>
  <c r="AM8" i="4" s="1"/>
  <c r="AM9" i="4" s="1"/>
  <c r="AL42" i="4"/>
  <c r="AL8" i="4" s="1"/>
  <c r="AL9" i="4" s="1"/>
  <c r="AJ42" i="4"/>
  <c r="AJ8" i="4" s="1"/>
  <c r="AJ9" i="4" s="1"/>
  <c r="AI42" i="4"/>
  <c r="AI8" i="4" s="1"/>
  <c r="AI9" i="4" s="1"/>
  <c r="AH42" i="4"/>
  <c r="AH8" i="4" s="1"/>
  <c r="AH9" i="4" s="1"/>
  <c r="AF42" i="4"/>
  <c r="AF8" i="4" s="1"/>
  <c r="AF9" i="4" s="1"/>
  <c r="AE42" i="4"/>
  <c r="AE8" i="4" s="1"/>
  <c r="AE9" i="4" s="1"/>
  <c r="AD42" i="4"/>
  <c r="AD8" i="4" s="1"/>
  <c r="AD9" i="4" s="1"/>
  <c r="AB42" i="4"/>
  <c r="AB8" i="4" s="1"/>
  <c r="AB9" i="4" s="1"/>
  <c r="AA42" i="4"/>
  <c r="AA8" i="4" s="1"/>
  <c r="AA9" i="4" s="1"/>
  <c r="Z42" i="4"/>
  <c r="Z8" i="4" s="1"/>
  <c r="Z9" i="4" s="1"/>
  <c r="X42" i="4"/>
  <c r="X8" i="4" s="1"/>
  <c r="X9" i="4" s="1"/>
  <c r="W42" i="4"/>
  <c r="W8" i="4" s="1"/>
  <c r="W9" i="4" s="1"/>
  <c r="V42" i="4"/>
  <c r="V8" i="4" s="1"/>
  <c r="V9" i="4" s="1"/>
  <c r="T42" i="4"/>
  <c r="T8" i="4" s="1"/>
  <c r="T9" i="4" s="1"/>
  <c r="S42" i="4"/>
  <c r="S8" i="4" s="1"/>
  <c r="S9" i="4" s="1"/>
  <c r="R42" i="4"/>
  <c r="R8" i="4" s="1"/>
  <c r="R9" i="4" s="1"/>
  <c r="P42" i="4"/>
  <c r="P8" i="4" s="1"/>
  <c r="P9" i="4" s="1"/>
  <c r="O42" i="4"/>
  <c r="O8" i="4" s="1"/>
  <c r="O9" i="4" s="1"/>
  <c r="N42" i="4"/>
  <c r="N8" i="4" s="1"/>
  <c r="N9" i="4" s="1"/>
  <c r="L42" i="4"/>
  <c r="L8" i="4" s="1"/>
  <c r="L9" i="4" s="1"/>
  <c r="K42" i="4"/>
  <c r="K8" i="4" s="1"/>
  <c r="K9" i="4" s="1"/>
  <c r="J42" i="4"/>
  <c r="J8" i="4" s="1"/>
  <c r="J9" i="4" s="1"/>
  <c r="I42" i="4"/>
  <c r="I8" i="4" s="1"/>
  <c r="I34" i="4"/>
  <c r="H34" i="4"/>
  <c r="J25" i="4"/>
  <c r="H9" i="4"/>
  <c r="I1" i="4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AG1" i="4" s="1"/>
  <c r="AH1" i="4" s="1"/>
  <c r="AI1" i="4" s="1"/>
  <c r="AJ1" i="4" s="1"/>
  <c r="AK1" i="4" s="1"/>
  <c r="AL1" i="4" s="1"/>
  <c r="AM1" i="4" s="1"/>
  <c r="AN1" i="4" s="1"/>
  <c r="AO1" i="4" s="1"/>
  <c r="AP1" i="4" s="1"/>
  <c r="AQ1" i="4" s="1"/>
  <c r="AR1" i="4" s="1"/>
  <c r="AS1" i="4" s="1"/>
  <c r="AT1" i="4" s="1"/>
  <c r="AU1" i="4" s="1"/>
  <c r="C31" i="3"/>
  <c r="B31" i="3"/>
  <c r="C30" i="3"/>
  <c r="B30" i="3"/>
  <c r="D30" i="3" s="1"/>
  <c r="C29" i="3"/>
  <c r="B29" i="3"/>
  <c r="C28" i="3"/>
  <c r="B28" i="3"/>
  <c r="B25" i="3"/>
  <c r="D24" i="3"/>
  <c r="D23" i="3"/>
  <c r="D22" i="3"/>
  <c r="D21" i="3"/>
  <c r="C13" i="3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G3" i="2" s="1"/>
  <c r="AH3" i="2" s="1"/>
  <c r="AI3" i="2" s="1"/>
  <c r="AJ3" i="2" s="1"/>
  <c r="AK3" i="2" s="1"/>
  <c r="E17" i="1"/>
  <c r="E16" i="1"/>
  <c r="F16" i="1" s="1"/>
  <c r="E15" i="1"/>
  <c r="E14" i="1"/>
  <c r="F14" i="1"/>
  <c r="B7" i="1"/>
  <c r="C268" i="5" l="1"/>
  <c r="E252" i="5"/>
  <c r="E268" i="5" s="1"/>
  <c r="C257" i="5"/>
  <c r="C262" i="5"/>
  <c r="E246" i="5"/>
  <c r="E262" i="5" s="1"/>
  <c r="C270" i="5"/>
  <c r="E254" i="5"/>
  <c r="E270" i="5" s="1"/>
  <c r="D29" i="3"/>
  <c r="D31" i="3"/>
  <c r="E105" i="5"/>
  <c r="D107" i="5"/>
  <c r="AN42" i="4"/>
  <c r="AN8" i="4" s="1"/>
  <c r="AN9" i="4" s="1"/>
  <c r="AR42" i="4"/>
  <c r="AR8" i="4" s="1"/>
  <c r="AR9" i="4" s="1"/>
  <c r="E132" i="5"/>
  <c r="E138" i="5" s="1"/>
  <c r="E248" i="5"/>
  <c r="E264" i="5" s="1"/>
  <c r="E256" i="5"/>
  <c r="E272" i="5" s="1"/>
  <c r="B32" i="3"/>
  <c r="M42" i="4"/>
  <c r="M8" i="4" s="1"/>
  <c r="M9" i="4" s="1"/>
  <c r="Q42" i="4"/>
  <c r="Q8" i="4" s="1"/>
  <c r="Q9" i="4" s="1"/>
  <c r="U42" i="4"/>
  <c r="U8" i="4" s="1"/>
  <c r="U9" i="4" s="1"/>
  <c r="Y42" i="4"/>
  <c r="Y8" i="4" s="1"/>
  <c r="Y9" i="4" s="1"/>
  <c r="AC42" i="4"/>
  <c r="AC8" i="4" s="1"/>
  <c r="AC9" i="4" s="1"/>
  <c r="AG42" i="4"/>
  <c r="AG8" i="4" s="1"/>
  <c r="AG9" i="4" s="1"/>
  <c r="AK42" i="4"/>
  <c r="AK8" i="4" s="1"/>
  <c r="AK9" i="4" s="1"/>
  <c r="AO42" i="4"/>
  <c r="AO8" i="4" s="1"/>
  <c r="AO9" i="4" s="1"/>
  <c r="AT42" i="4"/>
  <c r="AT8" i="4" s="1"/>
  <c r="AT9" i="4" s="1"/>
  <c r="K257" i="5"/>
  <c r="E250" i="5"/>
  <c r="E266" i="5" s="1"/>
  <c r="K261" i="5"/>
  <c r="K273" i="5" s="1"/>
  <c r="D35" i="3"/>
  <c r="A37" i="7"/>
  <c r="A52" i="7"/>
  <c r="A53" i="7"/>
  <c r="A38" i="7"/>
  <c r="A54" i="7"/>
  <c r="A39" i="7"/>
  <c r="A55" i="7"/>
  <c r="A40" i="7"/>
  <c r="A56" i="7"/>
  <c r="A41" i="7"/>
  <c r="A58" i="7"/>
  <c r="A43" i="7"/>
  <c r="A36" i="7"/>
  <c r="A57" i="7"/>
  <c r="A42" i="7"/>
  <c r="E3" i="7"/>
  <c r="A35" i="7"/>
  <c r="E41" i="5"/>
  <c r="E39" i="5"/>
  <c r="F143" i="5"/>
  <c r="F142" i="5"/>
  <c r="F141" i="5"/>
  <c r="F130" i="5"/>
  <c r="G130" i="5" s="1"/>
  <c r="H130" i="5" s="1"/>
  <c r="I130" i="5" s="1"/>
  <c r="J130" i="5" s="1"/>
  <c r="K130" i="5" s="1"/>
  <c r="L130" i="5" s="1"/>
  <c r="M130" i="5" s="1"/>
  <c r="N130" i="5" s="1"/>
  <c r="O130" i="5" s="1"/>
  <c r="P130" i="5" s="1"/>
  <c r="Q130" i="5" s="1"/>
  <c r="R130" i="5" s="1"/>
  <c r="S130" i="5" s="1"/>
  <c r="T130" i="5" s="1"/>
  <c r="U130" i="5" s="1"/>
  <c r="V130" i="5" s="1"/>
  <c r="W130" i="5" s="1"/>
  <c r="X130" i="5" s="1"/>
  <c r="Y130" i="5" s="1"/>
  <c r="Z130" i="5" s="1"/>
  <c r="AA130" i="5" s="1"/>
  <c r="AB130" i="5" s="1"/>
  <c r="AC130" i="5" s="1"/>
  <c r="AD130" i="5" s="1"/>
  <c r="AE130" i="5" s="1"/>
  <c r="AF130" i="5" s="1"/>
  <c r="AG130" i="5" s="1"/>
  <c r="AH130" i="5" s="1"/>
  <c r="AI130" i="5" s="1"/>
  <c r="AJ130" i="5" s="1"/>
  <c r="AK130" i="5" s="1"/>
  <c r="AL130" i="5" s="1"/>
  <c r="AM130" i="5" s="1"/>
  <c r="AN130" i="5" s="1"/>
  <c r="AO130" i="5" s="1"/>
  <c r="AP130" i="5" s="1"/>
  <c r="F82" i="5"/>
  <c r="G82" i="5" s="1"/>
  <c r="H82" i="5" s="1"/>
  <c r="I82" i="5" s="1"/>
  <c r="J82" i="5" s="1"/>
  <c r="K82" i="5" s="1"/>
  <c r="L82" i="5" s="1"/>
  <c r="M82" i="5" s="1"/>
  <c r="N82" i="5" s="1"/>
  <c r="O82" i="5" s="1"/>
  <c r="P82" i="5" s="1"/>
  <c r="Q82" i="5" s="1"/>
  <c r="R82" i="5" s="1"/>
  <c r="S82" i="5" s="1"/>
  <c r="T82" i="5" s="1"/>
  <c r="U82" i="5" s="1"/>
  <c r="V82" i="5" s="1"/>
  <c r="W82" i="5" s="1"/>
  <c r="X82" i="5" s="1"/>
  <c r="Y82" i="5" s="1"/>
  <c r="Z82" i="5" s="1"/>
  <c r="AA82" i="5" s="1"/>
  <c r="AB82" i="5" s="1"/>
  <c r="AC82" i="5" s="1"/>
  <c r="AD82" i="5" s="1"/>
  <c r="AE82" i="5" s="1"/>
  <c r="AF82" i="5" s="1"/>
  <c r="AG82" i="5" s="1"/>
  <c r="AH82" i="5" s="1"/>
  <c r="AI82" i="5" s="1"/>
  <c r="AJ82" i="5" s="1"/>
  <c r="AK82" i="5" s="1"/>
  <c r="AL82" i="5" s="1"/>
  <c r="AM82" i="5" s="1"/>
  <c r="AN82" i="5" s="1"/>
  <c r="AO82" i="5" s="1"/>
  <c r="AP82" i="5" s="1"/>
  <c r="F78" i="5"/>
  <c r="G78" i="5" s="1"/>
  <c r="H78" i="5" s="1"/>
  <c r="I78" i="5" s="1"/>
  <c r="J78" i="5" s="1"/>
  <c r="K78" i="5" s="1"/>
  <c r="L78" i="5" s="1"/>
  <c r="M78" i="5" s="1"/>
  <c r="N78" i="5" s="1"/>
  <c r="O78" i="5" s="1"/>
  <c r="P78" i="5" s="1"/>
  <c r="Q78" i="5" s="1"/>
  <c r="R78" i="5" s="1"/>
  <c r="S78" i="5" s="1"/>
  <c r="T78" i="5" s="1"/>
  <c r="U78" i="5" s="1"/>
  <c r="V78" i="5" s="1"/>
  <c r="W78" i="5" s="1"/>
  <c r="X78" i="5" s="1"/>
  <c r="Y78" i="5" s="1"/>
  <c r="Z78" i="5" s="1"/>
  <c r="AA78" i="5" s="1"/>
  <c r="AB78" i="5" s="1"/>
  <c r="AC78" i="5" s="1"/>
  <c r="AD78" i="5" s="1"/>
  <c r="AE78" i="5" s="1"/>
  <c r="AF78" i="5" s="1"/>
  <c r="AG78" i="5" s="1"/>
  <c r="AH78" i="5" s="1"/>
  <c r="AI78" i="5" s="1"/>
  <c r="AJ78" i="5" s="1"/>
  <c r="AK78" i="5" s="1"/>
  <c r="AL78" i="5" s="1"/>
  <c r="AM78" i="5" s="1"/>
  <c r="AN78" i="5" s="1"/>
  <c r="AO78" i="5" s="1"/>
  <c r="AP78" i="5" s="1"/>
  <c r="F77" i="5"/>
  <c r="G77" i="5" s="1"/>
  <c r="H77" i="5" s="1"/>
  <c r="I77" i="5" s="1"/>
  <c r="J77" i="5" s="1"/>
  <c r="K77" i="5" s="1"/>
  <c r="L77" i="5" s="1"/>
  <c r="M77" i="5" s="1"/>
  <c r="N77" i="5" s="1"/>
  <c r="O77" i="5" s="1"/>
  <c r="P77" i="5" s="1"/>
  <c r="Q77" i="5" s="1"/>
  <c r="R77" i="5" s="1"/>
  <c r="S77" i="5" s="1"/>
  <c r="T77" i="5" s="1"/>
  <c r="U77" i="5" s="1"/>
  <c r="V77" i="5" s="1"/>
  <c r="W77" i="5" s="1"/>
  <c r="X77" i="5" s="1"/>
  <c r="Y77" i="5" s="1"/>
  <c r="Z77" i="5" s="1"/>
  <c r="AA77" i="5" s="1"/>
  <c r="AB77" i="5" s="1"/>
  <c r="AC77" i="5" s="1"/>
  <c r="AD77" i="5" s="1"/>
  <c r="AE77" i="5" s="1"/>
  <c r="AF77" i="5" s="1"/>
  <c r="AG77" i="5" s="1"/>
  <c r="AH77" i="5" s="1"/>
  <c r="AI77" i="5" s="1"/>
  <c r="AJ77" i="5" s="1"/>
  <c r="AK77" i="5" s="1"/>
  <c r="AL77" i="5" s="1"/>
  <c r="AM77" i="5" s="1"/>
  <c r="AN77" i="5" s="1"/>
  <c r="AO77" i="5" s="1"/>
  <c r="AP77" i="5" s="1"/>
  <c r="F76" i="5"/>
  <c r="G76" i="5" s="1"/>
  <c r="H76" i="5" s="1"/>
  <c r="I76" i="5" s="1"/>
  <c r="J76" i="5" s="1"/>
  <c r="K76" i="5" s="1"/>
  <c r="L76" i="5" s="1"/>
  <c r="M76" i="5" s="1"/>
  <c r="N76" i="5" s="1"/>
  <c r="O76" i="5" s="1"/>
  <c r="P76" i="5" s="1"/>
  <c r="Q76" i="5" s="1"/>
  <c r="R76" i="5" s="1"/>
  <c r="S76" i="5" s="1"/>
  <c r="T76" i="5" s="1"/>
  <c r="U76" i="5" s="1"/>
  <c r="V76" i="5" s="1"/>
  <c r="W76" i="5" s="1"/>
  <c r="X76" i="5" s="1"/>
  <c r="Y76" i="5" s="1"/>
  <c r="Z76" i="5" s="1"/>
  <c r="AA76" i="5" s="1"/>
  <c r="AB76" i="5" s="1"/>
  <c r="AC76" i="5" s="1"/>
  <c r="AD76" i="5" s="1"/>
  <c r="AE76" i="5" s="1"/>
  <c r="AF76" i="5" s="1"/>
  <c r="AG76" i="5" s="1"/>
  <c r="AH76" i="5" s="1"/>
  <c r="AI76" i="5" s="1"/>
  <c r="AJ76" i="5" s="1"/>
  <c r="AK76" i="5" s="1"/>
  <c r="AL76" i="5" s="1"/>
  <c r="AM76" i="5" s="1"/>
  <c r="AN76" i="5" s="1"/>
  <c r="AO76" i="5" s="1"/>
  <c r="AP76" i="5" s="1"/>
  <c r="F75" i="5"/>
  <c r="G75" i="5" s="1"/>
  <c r="H75" i="5" s="1"/>
  <c r="I75" i="5" s="1"/>
  <c r="J75" i="5" s="1"/>
  <c r="K75" i="5" s="1"/>
  <c r="L75" i="5" s="1"/>
  <c r="M75" i="5" s="1"/>
  <c r="N75" i="5" s="1"/>
  <c r="O75" i="5" s="1"/>
  <c r="P75" i="5" s="1"/>
  <c r="Q75" i="5" s="1"/>
  <c r="R75" i="5" s="1"/>
  <c r="S75" i="5" s="1"/>
  <c r="T75" i="5" s="1"/>
  <c r="U75" i="5" s="1"/>
  <c r="V75" i="5" s="1"/>
  <c r="W75" i="5" s="1"/>
  <c r="X75" i="5" s="1"/>
  <c r="Y75" i="5" s="1"/>
  <c r="Z75" i="5" s="1"/>
  <c r="AA75" i="5" s="1"/>
  <c r="AB75" i="5" s="1"/>
  <c r="AC75" i="5" s="1"/>
  <c r="AD75" i="5" s="1"/>
  <c r="AE75" i="5" s="1"/>
  <c r="AF75" i="5" s="1"/>
  <c r="AG75" i="5" s="1"/>
  <c r="AH75" i="5" s="1"/>
  <c r="AI75" i="5" s="1"/>
  <c r="AJ75" i="5" s="1"/>
  <c r="AK75" i="5" s="1"/>
  <c r="AL75" i="5" s="1"/>
  <c r="AM75" i="5" s="1"/>
  <c r="AN75" i="5" s="1"/>
  <c r="AO75" i="5" s="1"/>
  <c r="AP75" i="5" s="1"/>
  <c r="F74" i="5"/>
  <c r="G74" i="5" s="1"/>
  <c r="H74" i="5" s="1"/>
  <c r="I74" i="5" s="1"/>
  <c r="J74" i="5" s="1"/>
  <c r="K74" i="5" s="1"/>
  <c r="L74" i="5" s="1"/>
  <c r="M74" i="5" s="1"/>
  <c r="N74" i="5" s="1"/>
  <c r="O74" i="5" s="1"/>
  <c r="P74" i="5" s="1"/>
  <c r="Q74" i="5" s="1"/>
  <c r="R74" i="5" s="1"/>
  <c r="S74" i="5" s="1"/>
  <c r="T74" i="5" s="1"/>
  <c r="U74" i="5" s="1"/>
  <c r="V74" i="5" s="1"/>
  <c r="W74" i="5" s="1"/>
  <c r="X74" i="5" s="1"/>
  <c r="Y74" i="5" s="1"/>
  <c r="Z74" i="5" s="1"/>
  <c r="AA74" i="5" s="1"/>
  <c r="AB74" i="5" s="1"/>
  <c r="AC74" i="5" s="1"/>
  <c r="AD74" i="5" s="1"/>
  <c r="AE74" i="5" s="1"/>
  <c r="AF74" i="5" s="1"/>
  <c r="AG74" i="5" s="1"/>
  <c r="AH74" i="5" s="1"/>
  <c r="AI74" i="5" s="1"/>
  <c r="AJ74" i="5" s="1"/>
  <c r="AK74" i="5" s="1"/>
  <c r="AL74" i="5" s="1"/>
  <c r="AM74" i="5" s="1"/>
  <c r="AN74" i="5" s="1"/>
  <c r="AO74" i="5" s="1"/>
  <c r="AP74" i="5" s="1"/>
  <c r="F127" i="5"/>
  <c r="G59" i="5"/>
  <c r="F83" i="5"/>
  <c r="G83" i="5" s="1"/>
  <c r="H83" i="5" s="1"/>
  <c r="I83" i="5" s="1"/>
  <c r="J83" i="5" s="1"/>
  <c r="K83" i="5" s="1"/>
  <c r="L83" i="5" s="1"/>
  <c r="M83" i="5" s="1"/>
  <c r="N83" i="5" s="1"/>
  <c r="O83" i="5" s="1"/>
  <c r="P83" i="5" s="1"/>
  <c r="Q83" i="5" s="1"/>
  <c r="R83" i="5" s="1"/>
  <c r="S83" i="5" s="1"/>
  <c r="T83" i="5" s="1"/>
  <c r="U83" i="5" s="1"/>
  <c r="V83" i="5" s="1"/>
  <c r="W83" i="5" s="1"/>
  <c r="X83" i="5" s="1"/>
  <c r="Y83" i="5" s="1"/>
  <c r="Z83" i="5" s="1"/>
  <c r="AA83" i="5" s="1"/>
  <c r="AB83" i="5" s="1"/>
  <c r="AC83" i="5" s="1"/>
  <c r="AD83" i="5" s="1"/>
  <c r="AE83" i="5" s="1"/>
  <c r="AF83" i="5" s="1"/>
  <c r="AG83" i="5" s="1"/>
  <c r="AH83" i="5" s="1"/>
  <c r="AI83" i="5" s="1"/>
  <c r="AJ83" i="5" s="1"/>
  <c r="AK83" i="5" s="1"/>
  <c r="AL83" i="5" s="1"/>
  <c r="AM83" i="5" s="1"/>
  <c r="AN83" i="5" s="1"/>
  <c r="AO83" i="5" s="1"/>
  <c r="AP83" i="5" s="1"/>
  <c r="I4" i="4"/>
  <c r="F71" i="5"/>
  <c r="G71" i="5" s="1"/>
  <c r="H71" i="5" s="1"/>
  <c r="I71" i="5" s="1"/>
  <c r="J71" i="5" s="1"/>
  <c r="K71" i="5" s="1"/>
  <c r="L71" i="5" s="1"/>
  <c r="M71" i="5" s="1"/>
  <c r="N71" i="5" s="1"/>
  <c r="O71" i="5" s="1"/>
  <c r="P71" i="5" s="1"/>
  <c r="Q71" i="5" s="1"/>
  <c r="R71" i="5" s="1"/>
  <c r="S71" i="5" s="1"/>
  <c r="T71" i="5" s="1"/>
  <c r="U71" i="5" s="1"/>
  <c r="V71" i="5" s="1"/>
  <c r="W71" i="5" s="1"/>
  <c r="X71" i="5" s="1"/>
  <c r="Y71" i="5" s="1"/>
  <c r="Z71" i="5" s="1"/>
  <c r="AA71" i="5" s="1"/>
  <c r="AB71" i="5" s="1"/>
  <c r="AC71" i="5" s="1"/>
  <c r="AD71" i="5" s="1"/>
  <c r="AE71" i="5" s="1"/>
  <c r="AF71" i="5" s="1"/>
  <c r="AG71" i="5" s="1"/>
  <c r="AH71" i="5" s="1"/>
  <c r="AI71" i="5" s="1"/>
  <c r="AJ71" i="5" s="1"/>
  <c r="AK71" i="5" s="1"/>
  <c r="AL71" i="5" s="1"/>
  <c r="AM71" i="5" s="1"/>
  <c r="AN71" i="5" s="1"/>
  <c r="AO71" i="5" s="1"/>
  <c r="AP71" i="5" s="1"/>
  <c r="F84" i="5"/>
  <c r="G84" i="5" s="1"/>
  <c r="H84" i="5" s="1"/>
  <c r="I84" i="5" s="1"/>
  <c r="J84" i="5" s="1"/>
  <c r="K84" i="5" s="1"/>
  <c r="L84" i="5" s="1"/>
  <c r="M84" i="5" s="1"/>
  <c r="N84" i="5" s="1"/>
  <c r="O84" i="5" s="1"/>
  <c r="P84" i="5" s="1"/>
  <c r="Q84" i="5" s="1"/>
  <c r="R84" i="5" s="1"/>
  <c r="S84" i="5" s="1"/>
  <c r="T84" i="5" s="1"/>
  <c r="U84" i="5" s="1"/>
  <c r="V84" i="5" s="1"/>
  <c r="W84" i="5" s="1"/>
  <c r="X84" i="5" s="1"/>
  <c r="Y84" i="5" s="1"/>
  <c r="Z84" i="5" s="1"/>
  <c r="AA84" i="5" s="1"/>
  <c r="AB84" i="5" s="1"/>
  <c r="AC84" i="5" s="1"/>
  <c r="AD84" i="5" s="1"/>
  <c r="AE84" i="5" s="1"/>
  <c r="AF84" i="5" s="1"/>
  <c r="AG84" i="5" s="1"/>
  <c r="AH84" i="5" s="1"/>
  <c r="AI84" i="5" s="1"/>
  <c r="AJ84" i="5" s="1"/>
  <c r="AK84" i="5" s="1"/>
  <c r="AL84" i="5" s="1"/>
  <c r="AM84" i="5" s="1"/>
  <c r="AN84" i="5" s="1"/>
  <c r="AO84" i="5" s="1"/>
  <c r="AP84" i="5" s="1"/>
  <c r="C53" i="5"/>
  <c r="C58" i="5" s="1"/>
  <c r="C61" i="5" s="1"/>
  <c r="E61" i="5"/>
  <c r="E69" i="5"/>
  <c r="D91" i="5"/>
  <c r="F93" i="5"/>
  <c r="F95" i="5"/>
  <c r="F96" i="5"/>
  <c r="F104" i="5"/>
  <c r="F105" i="5"/>
  <c r="D126" i="5"/>
  <c r="D149" i="5" s="1"/>
  <c r="E127" i="5"/>
  <c r="F132" i="5"/>
  <c r="F133" i="5"/>
  <c r="G133" i="5" s="1"/>
  <c r="H133" i="5" s="1"/>
  <c r="I133" i="5" s="1"/>
  <c r="J133" i="5" s="1"/>
  <c r="K133" i="5" s="1"/>
  <c r="L133" i="5" s="1"/>
  <c r="M133" i="5" s="1"/>
  <c r="N133" i="5" s="1"/>
  <c r="O133" i="5" s="1"/>
  <c r="P133" i="5" s="1"/>
  <c r="Q133" i="5" s="1"/>
  <c r="R133" i="5" s="1"/>
  <c r="S133" i="5" s="1"/>
  <c r="T133" i="5" s="1"/>
  <c r="U133" i="5" s="1"/>
  <c r="V133" i="5" s="1"/>
  <c r="W133" i="5" s="1"/>
  <c r="X133" i="5" s="1"/>
  <c r="Y133" i="5" s="1"/>
  <c r="Z133" i="5" s="1"/>
  <c r="AA133" i="5" s="1"/>
  <c r="AB133" i="5" s="1"/>
  <c r="AC133" i="5" s="1"/>
  <c r="AD133" i="5" s="1"/>
  <c r="AE133" i="5" s="1"/>
  <c r="AF133" i="5" s="1"/>
  <c r="AG133" i="5" s="1"/>
  <c r="AH133" i="5" s="1"/>
  <c r="AI133" i="5" s="1"/>
  <c r="AJ133" i="5" s="1"/>
  <c r="AK133" i="5" s="1"/>
  <c r="AL133" i="5" s="1"/>
  <c r="AM133" i="5" s="1"/>
  <c r="AN133" i="5" s="1"/>
  <c r="AO133" i="5" s="1"/>
  <c r="AP133" i="5" s="1"/>
  <c r="F135" i="5"/>
  <c r="G135" i="5" s="1"/>
  <c r="H135" i="5" s="1"/>
  <c r="I135" i="5" s="1"/>
  <c r="J135" i="5" s="1"/>
  <c r="K135" i="5" s="1"/>
  <c r="L135" i="5" s="1"/>
  <c r="M135" i="5" s="1"/>
  <c r="N135" i="5" s="1"/>
  <c r="O135" i="5" s="1"/>
  <c r="P135" i="5" s="1"/>
  <c r="Q135" i="5" s="1"/>
  <c r="R135" i="5" s="1"/>
  <c r="S135" i="5" s="1"/>
  <c r="T135" i="5" s="1"/>
  <c r="U135" i="5" s="1"/>
  <c r="V135" i="5" s="1"/>
  <c r="W135" i="5" s="1"/>
  <c r="X135" i="5" s="1"/>
  <c r="Y135" i="5" s="1"/>
  <c r="Z135" i="5" s="1"/>
  <c r="AA135" i="5" s="1"/>
  <c r="AB135" i="5" s="1"/>
  <c r="AC135" i="5" s="1"/>
  <c r="AD135" i="5" s="1"/>
  <c r="AE135" i="5" s="1"/>
  <c r="AF135" i="5" s="1"/>
  <c r="AG135" i="5" s="1"/>
  <c r="AH135" i="5" s="1"/>
  <c r="AI135" i="5" s="1"/>
  <c r="AJ135" i="5" s="1"/>
  <c r="AK135" i="5" s="1"/>
  <c r="AL135" i="5" s="1"/>
  <c r="AM135" i="5" s="1"/>
  <c r="AN135" i="5" s="1"/>
  <c r="AO135" i="5" s="1"/>
  <c r="AP135" i="5" s="1"/>
  <c r="F137" i="5"/>
  <c r="G137" i="5" s="1"/>
  <c r="H137" i="5" s="1"/>
  <c r="I137" i="5" s="1"/>
  <c r="J137" i="5" s="1"/>
  <c r="K137" i="5" s="1"/>
  <c r="L137" i="5" s="1"/>
  <c r="M137" i="5" s="1"/>
  <c r="N137" i="5" s="1"/>
  <c r="O137" i="5" s="1"/>
  <c r="P137" i="5" s="1"/>
  <c r="Q137" i="5" s="1"/>
  <c r="R137" i="5" s="1"/>
  <c r="S137" i="5" s="1"/>
  <c r="T137" i="5" s="1"/>
  <c r="U137" i="5" s="1"/>
  <c r="V137" i="5" s="1"/>
  <c r="W137" i="5" s="1"/>
  <c r="X137" i="5" s="1"/>
  <c r="Y137" i="5" s="1"/>
  <c r="Z137" i="5" s="1"/>
  <c r="AA137" i="5" s="1"/>
  <c r="AB137" i="5" s="1"/>
  <c r="AC137" i="5" s="1"/>
  <c r="AD137" i="5" s="1"/>
  <c r="AE137" i="5" s="1"/>
  <c r="AF137" i="5" s="1"/>
  <c r="AG137" i="5" s="1"/>
  <c r="AH137" i="5" s="1"/>
  <c r="AI137" i="5" s="1"/>
  <c r="AJ137" i="5" s="1"/>
  <c r="AK137" i="5" s="1"/>
  <c r="AL137" i="5" s="1"/>
  <c r="AM137" i="5" s="1"/>
  <c r="AN137" i="5" s="1"/>
  <c r="AO137" i="5" s="1"/>
  <c r="AP137" i="5" s="1"/>
  <c r="E165" i="5"/>
  <c r="C227" i="5"/>
  <c r="C225" i="5"/>
  <c r="C216" i="5"/>
  <c r="C215" i="5"/>
  <c r="C214" i="5"/>
  <c r="C213" i="5"/>
  <c r="C217" i="5" s="1"/>
  <c r="C219" i="5" s="1"/>
  <c r="C211" i="5"/>
  <c r="C166" i="5"/>
  <c r="C165" i="5"/>
  <c r="C164" i="5"/>
  <c r="C156" i="5"/>
  <c r="C155" i="5"/>
  <c r="C154" i="5"/>
  <c r="C153" i="5"/>
  <c r="C152" i="5"/>
  <c r="C151" i="5"/>
  <c r="D156" i="5"/>
  <c r="D155" i="5"/>
  <c r="D154" i="5"/>
  <c r="D153" i="5"/>
  <c r="D152" i="5"/>
  <c r="D151" i="5"/>
  <c r="E40" i="5"/>
  <c r="D42" i="5"/>
  <c r="G58" i="5"/>
  <c r="F60" i="5"/>
  <c r="F61" i="5" s="1"/>
  <c r="E73" i="5"/>
  <c r="C91" i="5"/>
  <c r="C92" i="5"/>
  <c r="E92" i="5"/>
  <c r="C93" i="5"/>
  <c r="E93" i="5"/>
  <c r="C94" i="5"/>
  <c r="E94" i="5"/>
  <c r="C95" i="5"/>
  <c r="E95" i="5"/>
  <c r="C96" i="5"/>
  <c r="E96" i="5"/>
  <c r="C104" i="5"/>
  <c r="E104" i="5"/>
  <c r="C105" i="5"/>
  <c r="E106" i="5"/>
  <c r="F134" i="5"/>
  <c r="G134" i="5" s="1"/>
  <c r="H134" i="5" s="1"/>
  <c r="I134" i="5" s="1"/>
  <c r="J134" i="5" s="1"/>
  <c r="K134" i="5" s="1"/>
  <c r="L134" i="5" s="1"/>
  <c r="M134" i="5" s="1"/>
  <c r="N134" i="5" s="1"/>
  <c r="O134" i="5" s="1"/>
  <c r="P134" i="5" s="1"/>
  <c r="Q134" i="5" s="1"/>
  <c r="R134" i="5" s="1"/>
  <c r="S134" i="5" s="1"/>
  <c r="T134" i="5" s="1"/>
  <c r="U134" i="5" s="1"/>
  <c r="V134" i="5" s="1"/>
  <c r="W134" i="5" s="1"/>
  <c r="X134" i="5" s="1"/>
  <c r="Y134" i="5" s="1"/>
  <c r="Z134" i="5" s="1"/>
  <c r="AA134" i="5" s="1"/>
  <c r="AB134" i="5" s="1"/>
  <c r="AC134" i="5" s="1"/>
  <c r="AD134" i="5" s="1"/>
  <c r="AE134" i="5" s="1"/>
  <c r="AF134" i="5" s="1"/>
  <c r="AG134" i="5" s="1"/>
  <c r="AH134" i="5" s="1"/>
  <c r="AI134" i="5" s="1"/>
  <c r="AJ134" i="5" s="1"/>
  <c r="AK134" i="5" s="1"/>
  <c r="AL134" i="5" s="1"/>
  <c r="AM134" i="5" s="1"/>
  <c r="AN134" i="5" s="1"/>
  <c r="AO134" i="5" s="1"/>
  <c r="AP134" i="5" s="1"/>
  <c r="F136" i="5"/>
  <c r="G136" i="5" s="1"/>
  <c r="H136" i="5" s="1"/>
  <c r="I136" i="5" s="1"/>
  <c r="J136" i="5" s="1"/>
  <c r="K136" i="5" s="1"/>
  <c r="L136" i="5" s="1"/>
  <c r="M136" i="5" s="1"/>
  <c r="N136" i="5" s="1"/>
  <c r="O136" i="5" s="1"/>
  <c r="P136" i="5" s="1"/>
  <c r="Q136" i="5" s="1"/>
  <c r="R136" i="5" s="1"/>
  <c r="S136" i="5" s="1"/>
  <c r="T136" i="5" s="1"/>
  <c r="U136" i="5" s="1"/>
  <c r="V136" i="5" s="1"/>
  <c r="W136" i="5" s="1"/>
  <c r="X136" i="5" s="1"/>
  <c r="Y136" i="5" s="1"/>
  <c r="Z136" i="5" s="1"/>
  <c r="AA136" i="5" s="1"/>
  <c r="AB136" i="5" s="1"/>
  <c r="AC136" i="5" s="1"/>
  <c r="AD136" i="5" s="1"/>
  <c r="AE136" i="5" s="1"/>
  <c r="AF136" i="5" s="1"/>
  <c r="AG136" i="5" s="1"/>
  <c r="AH136" i="5" s="1"/>
  <c r="AI136" i="5" s="1"/>
  <c r="AJ136" i="5" s="1"/>
  <c r="AK136" i="5" s="1"/>
  <c r="AL136" i="5" s="1"/>
  <c r="AM136" i="5" s="1"/>
  <c r="AN136" i="5" s="1"/>
  <c r="AO136" i="5" s="1"/>
  <c r="AP136" i="5" s="1"/>
  <c r="E164" i="5"/>
  <c r="E166" i="5"/>
  <c r="C228" i="5"/>
  <c r="C261" i="5"/>
  <c r="C263" i="5"/>
  <c r="C265" i="5"/>
  <c r="C267" i="5"/>
  <c r="C269" i="5"/>
  <c r="C271" i="5"/>
  <c r="D275" i="5"/>
  <c r="E245" i="5"/>
  <c r="J34" i="4"/>
  <c r="K25" i="4"/>
  <c r="AS42" i="4"/>
  <c r="AS8" i="4" s="1"/>
  <c r="AS9" i="4" s="1"/>
  <c r="AU42" i="4"/>
  <c r="AU8" i="4" s="1"/>
  <c r="AU9" i="4" s="1"/>
  <c r="J4" i="4"/>
  <c r="H23" i="4"/>
  <c r="I23" i="4" s="1"/>
  <c r="J23" i="4" s="1"/>
  <c r="K23" i="4" s="1"/>
  <c r="L23" i="4" s="1"/>
  <c r="M23" i="4" s="1"/>
  <c r="N23" i="4" s="1"/>
  <c r="O23" i="4" s="1"/>
  <c r="P23" i="4" s="1"/>
  <c r="Q23" i="4" s="1"/>
  <c r="R23" i="4" s="1"/>
  <c r="S23" i="4" s="1"/>
  <c r="T23" i="4" s="1"/>
  <c r="U23" i="4" s="1"/>
  <c r="V23" i="4" s="1"/>
  <c r="W23" i="4" s="1"/>
  <c r="X23" i="4" s="1"/>
  <c r="Y23" i="4" s="1"/>
  <c r="Z23" i="4" s="1"/>
  <c r="AA23" i="4" s="1"/>
  <c r="AB23" i="4" s="1"/>
  <c r="AC23" i="4" s="1"/>
  <c r="AD23" i="4" s="1"/>
  <c r="AE23" i="4" s="1"/>
  <c r="AF23" i="4" s="1"/>
  <c r="AG23" i="4" s="1"/>
  <c r="AH23" i="4" s="1"/>
  <c r="AI23" i="4" s="1"/>
  <c r="AJ23" i="4" s="1"/>
  <c r="AK23" i="4" s="1"/>
  <c r="AL23" i="4" s="1"/>
  <c r="AM23" i="4" s="1"/>
  <c r="AN23" i="4" s="1"/>
  <c r="AO23" i="4" s="1"/>
  <c r="AP23" i="4" s="1"/>
  <c r="AQ23" i="4" s="1"/>
  <c r="AR23" i="4" s="1"/>
  <c r="AS23" i="4" s="1"/>
  <c r="AT23" i="4" s="1"/>
  <c r="AU23" i="4" s="1"/>
  <c r="D25" i="3"/>
  <c r="D28" i="3"/>
  <c r="D32" i="3" s="1"/>
  <c r="B8" i="1"/>
  <c r="F15" i="1"/>
  <c r="F17" i="1"/>
  <c r="C97" i="5" l="1"/>
  <c r="C113" i="5" s="1"/>
  <c r="C230" i="5"/>
  <c r="F94" i="5"/>
  <c r="F92" i="5"/>
  <c r="F3" i="7"/>
  <c r="E257" i="5"/>
  <c r="E261" i="5"/>
  <c r="E273" i="5" s="1"/>
  <c r="C110" i="5"/>
  <c r="E79" i="5"/>
  <c r="F73" i="5"/>
  <c r="F183" i="5"/>
  <c r="F106" i="5"/>
  <c r="G60" i="5"/>
  <c r="G61" i="5" s="1"/>
  <c r="E156" i="5"/>
  <c r="E155" i="5"/>
  <c r="E154" i="5"/>
  <c r="E153" i="5"/>
  <c r="E152" i="5"/>
  <c r="E151" i="5"/>
  <c r="F156" i="5"/>
  <c r="F155" i="5"/>
  <c r="F154" i="5"/>
  <c r="F153" i="5"/>
  <c r="F152" i="5"/>
  <c r="F151" i="5"/>
  <c r="G141" i="5"/>
  <c r="F164" i="5"/>
  <c r="G143" i="5"/>
  <c r="F166" i="5"/>
  <c r="E182" i="5"/>
  <c r="F41" i="5"/>
  <c r="C273" i="5"/>
  <c r="E167" i="5"/>
  <c r="C107" i="5"/>
  <c r="C109" i="5"/>
  <c r="D157" i="5"/>
  <c r="D20" i="5"/>
  <c r="C157" i="5"/>
  <c r="C169" i="5"/>
  <c r="C171" i="5"/>
  <c r="C167" i="5"/>
  <c r="C231" i="5"/>
  <c r="C235" i="5" s="1"/>
  <c r="C237" i="5" s="1"/>
  <c r="E91" i="5"/>
  <c r="C221" i="5"/>
  <c r="C239" i="5" s="1"/>
  <c r="C220" i="5"/>
  <c r="E19" i="5"/>
  <c r="G105" i="5"/>
  <c r="G104" i="5"/>
  <c r="G96" i="5"/>
  <c r="G95" i="5"/>
  <c r="G94" i="5"/>
  <c r="G93" i="5"/>
  <c r="G92" i="5"/>
  <c r="G69" i="5"/>
  <c r="H58" i="5"/>
  <c r="E126" i="5"/>
  <c r="E149" i="5" s="1"/>
  <c r="F40" i="5"/>
  <c r="D19" i="5"/>
  <c r="C170" i="5"/>
  <c r="C233" i="5"/>
  <c r="C232" i="5"/>
  <c r="F138" i="5"/>
  <c r="G132" i="5"/>
  <c r="D120" i="5"/>
  <c r="D97" i="5"/>
  <c r="D99" i="5" s="1"/>
  <c r="H59" i="5"/>
  <c r="G127" i="5"/>
  <c r="G142" i="5"/>
  <c r="F165" i="5"/>
  <c r="E68" i="5"/>
  <c r="E89" i="5" s="1"/>
  <c r="F39" i="5"/>
  <c r="E42" i="5"/>
  <c r="E107" i="5"/>
  <c r="E21" i="5"/>
  <c r="D21" i="5"/>
  <c r="D159" i="5"/>
  <c r="F107" i="5"/>
  <c r="C99" i="5"/>
  <c r="K4" i="4"/>
  <c r="K34" i="4"/>
  <c r="L25" i="4"/>
  <c r="C111" i="5" l="1"/>
  <c r="G3" i="7"/>
  <c r="D172" i="5"/>
  <c r="D161" i="5"/>
  <c r="F42" i="5"/>
  <c r="F68" i="5"/>
  <c r="F89" i="5" s="1"/>
  <c r="G39" i="5"/>
  <c r="G156" i="5"/>
  <c r="G155" i="5"/>
  <c r="G154" i="5"/>
  <c r="G153" i="5"/>
  <c r="G152" i="5"/>
  <c r="G151" i="5"/>
  <c r="D112" i="5"/>
  <c r="D101" i="5"/>
  <c r="G138" i="5"/>
  <c r="H132" i="5"/>
  <c r="G40" i="5"/>
  <c r="F126" i="5"/>
  <c r="F149" i="5" s="1"/>
  <c r="H69" i="5"/>
  <c r="I58" i="5"/>
  <c r="H105" i="5"/>
  <c r="H104" i="5"/>
  <c r="H96" i="5"/>
  <c r="H95" i="5"/>
  <c r="H94" i="5"/>
  <c r="H93" i="5"/>
  <c r="H92" i="5"/>
  <c r="E97" i="5"/>
  <c r="E120" i="5"/>
  <c r="C173" i="5"/>
  <c r="C23" i="5" s="1"/>
  <c r="C159" i="5"/>
  <c r="F182" i="5"/>
  <c r="G41" i="5"/>
  <c r="G183" i="5"/>
  <c r="G106" i="5"/>
  <c r="G107" i="5" s="1"/>
  <c r="H60" i="5"/>
  <c r="F167" i="5"/>
  <c r="F157" i="5"/>
  <c r="F20" i="5"/>
  <c r="E157" i="5"/>
  <c r="E20" i="5"/>
  <c r="C100" i="5"/>
  <c r="C101" i="5" s="1"/>
  <c r="G165" i="5"/>
  <c r="H142" i="5"/>
  <c r="H127" i="5"/>
  <c r="I59" i="5"/>
  <c r="C16" i="5"/>
  <c r="C26" i="5" s="1"/>
  <c r="G166" i="5"/>
  <c r="H143" i="5"/>
  <c r="G164" i="5"/>
  <c r="H141" i="5"/>
  <c r="F79" i="5"/>
  <c r="G73" i="5"/>
  <c r="F91" i="5"/>
  <c r="E99" i="5"/>
  <c r="E159" i="5"/>
  <c r="L34" i="4"/>
  <c r="M25" i="4"/>
  <c r="L4" i="4"/>
  <c r="G167" i="5" l="1"/>
  <c r="H3" i="7"/>
  <c r="C112" i="5"/>
  <c r="C11" i="5"/>
  <c r="D11" i="5"/>
  <c r="D12" i="5"/>
  <c r="E112" i="5"/>
  <c r="E101" i="5"/>
  <c r="G79" i="5"/>
  <c r="H73" i="5"/>
  <c r="I143" i="5"/>
  <c r="H166" i="5"/>
  <c r="E172" i="5"/>
  <c r="E161" i="5"/>
  <c r="F120" i="5"/>
  <c r="F97" i="5"/>
  <c r="H156" i="5"/>
  <c r="H155" i="5"/>
  <c r="H154" i="5"/>
  <c r="H153" i="5"/>
  <c r="H152" i="5"/>
  <c r="H151" i="5"/>
  <c r="G182" i="5"/>
  <c r="H41" i="5"/>
  <c r="I105" i="5"/>
  <c r="I104" i="5"/>
  <c r="I96" i="5"/>
  <c r="I95" i="5"/>
  <c r="I94" i="5"/>
  <c r="I93" i="5"/>
  <c r="I92" i="5"/>
  <c r="I69" i="5"/>
  <c r="J58" i="5"/>
  <c r="G126" i="5"/>
  <c r="G149" i="5" s="1"/>
  <c r="H40" i="5"/>
  <c r="G68" i="5"/>
  <c r="G89" i="5" s="1"/>
  <c r="H39" i="5"/>
  <c r="G42" i="5"/>
  <c r="H91" i="5"/>
  <c r="G157" i="5"/>
  <c r="F19" i="5"/>
  <c r="I141" i="5"/>
  <c r="H164" i="5"/>
  <c r="J59" i="5"/>
  <c r="I127" i="5"/>
  <c r="I142" i="5"/>
  <c r="H165" i="5"/>
  <c r="H183" i="5"/>
  <c r="H106" i="5"/>
  <c r="H107" i="5" s="1"/>
  <c r="I60" i="5"/>
  <c r="C160" i="5"/>
  <c r="C161" i="5" s="1"/>
  <c r="H138" i="5"/>
  <c r="I132" i="5"/>
  <c r="D114" i="5"/>
  <c r="D116" i="5" s="1"/>
  <c r="D118" i="5" s="1"/>
  <c r="D31" i="5" s="1"/>
  <c r="G91" i="5"/>
  <c r="H61" i="5"/>
  <c r="F159" i="5"/>
  <c r="F99" i="5"/>
  <c r="D174" i="5"/>
  <c r="D176" i="5" s="1"/>
  <c r="D178" i="5" s="1"/>
  <c r="D32" i="5" s="1"/>
  <c r="M4" i="4"/>
  <c r="M34" i="4"/>
  <c r="N25" i="4"/>
  <c r="G159" i="5" l="1"/>
  <c r="G161" i="5" s="1"/>
  <c r="I3" i="7"/>
  <c r="C172" i="5"/>
  <c r="C174" i="5" s="1"/>
  <c r="C176" i="5" s="1"/>
  <c r="C12" i="5"/>
  <c r="E11" i="5"/>
  <c r="I156" i="5"/>
  <c r="I155" i="5"/>
  <c r="I154" i="5"/>
  <c r="I153" i="5"/>
  <c r="I152" i="5"/>
  <c r="I151" i="5"/>
  <c r="H42" i="5"/>
  <c r="H68" i="5"/>
  <c r="H89" i="5" s="1"/>
  <c r="I39" i="5"/>
  <c r="I40" i="5"/>
  <c r="H126" i="5"/>
  <c r="H149" i="5" s="1"/>
  <c r="J69" i="5"/>
  <c r="K58" i="5"/>
  <c r="J105" i="5"/>
  <c r="J104" i="5"/>
  <c r="J96" i="5"/>
  <c r="J95" i="5"/>
  <c r="J94" i="5"/>
  <c r="J93" i="5"/>
  <c r="J92" i="5"/>
  <c r="H182" i="5"/>
  <c r="I41" i="5"/>
  <c r="I166" i="5"/>
  <c r="J143" i="5"/>
  <c r="H167" i="5"/>
  <c r="H157" i="5"/>
  <c r="D23" i="5"/>
  <c r="C14" i="5"/>
  <c r="C28" i="5" s="1"/>
  <c r="F112" i="5"/>
  <c r="F101" i="5"/>
  <c r="F172" i="5"/>
  <c r="F161" i="5"/>
  <c r="G97" i="5"/>
  <c r="G120" i="5"/>
  <c r="I138" i="5"/>
  <c r="J132" i="5"/>
  <c r="G19" i="5"/>
  <c r="I183" i="5"/>
  <c r="I106" i="5"/>
  <c r="I107" i="5" s="1"/>
  <c r="J60" i="5"/>
  <c r="J61" i="5" s="1"/>
  <c r="I165" i="5"/>
  <c r="J142" i="5"/>
  <c r="J127" i="5"/>
  <c r="K59" i="5"/>
  <c r="I164" i="5"/>
  <c r="I167" i="5" s="1"/>
  <c r="J141" i="5"/>
  <c r="H120" i="5"/>
  <c r="H97" i="5"/>
  <c r="G172" i="5"/>
  <c r="E174" i="5"/>
  <c r="E176" i="5" s="1"/>
  <c r="E178" i="5" s="1"/>
  <c r="E32" i="5" s="1"/>
  <c r="E12" i="5"/>
  <c r="H79" i="5"/>
  <c r="I73" i="5"/>
  <c r="E114" i="5"/>
  <c r="E116" i="5" s="1"/>
  <c r="E118" i="5" s="1"/>
  <c r="E31" i="5" s="1"/>
  <c r="C114" i="5"/>
  <c r="G20" i="5"/>
  <c r="G99" i="5"/>
  <c r="I61" i="5"/>
  <c r="N34" i="4"/>
  <c r="O25" i="4"/>
  <c r="N4" i="4"/>
  <c r="I157" i="5" l="1"/>
  <c r="C22" i="5"/>
  <c r="I9" i="4"/>
  <c r="J3" i="7"/>
  <c r="G12" i="5"/>
  <c r="F12" i="5"/>
  <c r="I79" i="5"/>
  <c r="J73" i="5"/>
  <c r="K141" i="5"/>
  <c r="J164" i="5"/>
  <c r="L59" i="5"/>
  <c r="K127" i="5"/>
  <c r="K142" i="5"/>
  <c r="J165" i="5"/>
  <c r="H19" i="5"/>
  <c r="J138" i="5"/>
  <c r="K132" i="5"/>
  <c r="K143" i="5"/>
  <c r="J166" i="5"/>
  <c r="I182" i="5"/>
  <c r="J41" i="5"/>
  <c r="I68" i="5"/>
  <c r="I89" i="5" s="1"/>
  <c r="J39" i="5"/>
  <c r="I42" i="5"/>
  <c r="H159" i="5"/>
  <c r="E23" i="5"/>
  <c r="C178" i="5"/>
  <c r="G112" i="5"/>
  <c r="G101" i="5"/>
  <c r="C116" i="5"/>
  <c r="C118" i="5"/>
  <c r="J156" i="5"/>
  <c r="J155" i="5"/>
  <c r="J154" i="5"/>
  <c r="J153" i="5"/>
  <c r="J152" i="5"/>
  <c r="J151" i="5"/>
  <c r="J183" i="5"/>
  <c r="J106" i="5"/>
  <c r="K60" i="5"/>
  <c r="F23" i="5"/>
  <c r="F11" i="5"/>
  <c r="K105" i="5"/>
  <c r="K104" i="5"/>
  <c r="K96" i="5"/>
  <c r="K95" i="5"/>
  <c r="K94" i="5"/>
  <c r="K93" i="5"/>
  <c r="K92" i="5"/>
  <c r="K69" i="5"/>
  <c r="K61" i="5"/>
  <c r="L58" i="5"/>
  <c r="I126" i="5"/>
  <c r="I149" i="5" s="1"/>
  <c r="I159" i="5" s="1"/>
  <c r="J40" i="5"/>
  <c r="G174" i="5"/>
  <c r="G176" i="5" s="1"/>
  <c r="G178" i="5" s="1"/>
  <c r="G32" i="5" s="1"/>
  <c r="F174" i="5"/>
  <c r="F176" i="5" s="1"/>
  <c r="F178" i="5" s="1"/>
  <c r="F32" i="5" s="1"/>
  <c r="H20" i="5"/>
  <c r="I91" i="5"/>
  <c r="J107" i="5"/>
  <c r="J91" i="5"/>
  <c r="H99" i="5"/>
  <c r="O4" i="4"/>
  <c r="O34" i="4"/>
  <c r="P25" i="4"/>
  <c r="E187" i="5" l="1"/>
  <c r="F187" i="5" s="1"/>
  <c r="G187" i="5" s="1"/>
  <c r="H187" i="5" s="1"/>
  <c r="I187" i="5" s="1"/>
  <c r="J187" i="5" s="1"/>
  <c r="K187" i="5" s="1"/>
  <c r="L187" i="5" s="1"/>
  <c r="M187" i="5" s="1"/>
  <c r="N187" i="5" s="1"/>
  <c r="O187" i="5" s="1"/>
  <c r="P187" i="5" s="1"/>
  <c r="Q187" i="5" s="1"/>
  <c r="R187" i="5" s="1"/>
  <c r="S187" i="5" s="1"/>
  <c r="T187" i="5" s="1"/>
  <c r="U187" i="5" s="1"/>
  <c r="V187" i="5" s="1"/>
  <c r="W187" i="5" s="1"/>
  <c r="X187" i="5" s="1"/>
  <c r="Y187" i="5" s="1"/>
  <c r="Z187" i="5" s="1"/>
  <c r="AA187" i="5" s="1"/>
  <c r="AB187" i="5" s="1"/>
  <c r="AC187" i="5" s="1"/>
  <c r="AD187" i="5" s="1"/>
  <c r="AE187" i="5" s="1"/>
  <c r="AF187" i="5" s="1"/>
  <c r="AG187" i="5" s="1"/>
  <c r="AH187" i="5" s="1"/>
  <c r="AI187" i="5" s="1"/>
  <c r="AJ187" i="5" s="1"/>
  <c r="AK187" i="5" s="1"/>
  <c r="AL187" i="5" s="1"/>
  <c r="AM187" i="5" s="1"/>
  <c r="AN187" i="5" s="1"/>
  <c r="AO187" i="5" s="1"/>
  <c r="AP187" i="5" s="1"/>
  <c r="E188" i="5"/>
  <c r="F188" i="5" s="1"/>
  <c r="G188" i="5" s="1"/>
  <c r="H188" i="5" s="1"/>
  <c r="I188" i="5" s="1"/>
  <c r="J188" i="5" s="1"/>
  <c r="K188" i="5" s="1"/>
  <c r="L188" i="5" s="1"/>
  <c r="M188" i="5" s="1"/>
  <c r="N188" i="5" s="1"/>
  <c r="O188" i="5" s="1"/>
  <c r="P188" i="5" s="1"/>
  <c r="Q188" i="5" s="1"/>
  <c r="R188" i="5" s="1"/>
  <c r="S188" i="5" s="1"/>
  <c r="T188" i="5" s="1"/>
  <c r="U188" i="5" s="1"/>
  <c r="V188" i="5" s="1"/>
  <c r="W188" i="5" s="1"/>
  <c r="X188" i="5" s="1"/>
  <c r="Y188" i="5" s="1"/>
  <c r="Z188" i="5" s="1"/>
  <c r="AA188" i="5" s="1"/>
  <c r="AB188" i="5" s="1"/>
  <c r="AC188" i="5" s="1"/>
  <c r="AD188" i="5" s="1"/>
  <c r="AE188" i="5" s="1"/>
  <c r="AF188" i="5" s="1"/>
  <c r="AG188" i="5" s="1"/>
  <c r="AH188" i="5" s="1"/>
  <c r="AI188" i="5" s="1"/>
  <c r="AJ188" i="5" s="1"/>
  <c r="AK188" i="5" s="1"/>
  <c r="AL188" i="5" s="1"/>
  <c r="AM188" i="5" s="1"/>
  <c r="AN188" i="5" s="1"/>
  <c r="AO188" i="5" s="1"/>
  <c r="AP188" i="5" s="1"/>
  <c r="E186" i="5"/>
  <c r="F186" i="5" s="1"/>
  <c r="G186" i="5" s="1"/>
  <c r="H186" i="5" s="1"/>
  <c r="I186" i="5" s="1"/>
  <c r="J186" i="5" s="1"/>
  <c r="K186" i="5" s="1"/>
  <c r="L186" i="5" s="1"/>
  <c r="M186" i="5" s="1"/>
  <c r="N186" i="5" s="1"/>
  <c r="O186" i="5" s="1"/>
  <c r="P186" i="5" s="1"/>
  <c r="Q186" i="5" s="1"/>
  <c r="R186" i="5" s="1"/>
  <c r="S186" i="5" s="1"/>
  <c r="T186" i="5" s="1"/>
  <c r="U186" i="5" s="1"/>
  <c r="V186" i="5" s="1"/>
  <c r="W186" i="5" s="1"/>
  <c r="X186" i="5" s="1"/>
  <c r="Y186" i="5" s="1"/>
  <c r="Z186" i="5" s="1"/>
  <c r="AA186" i="5" s="1"/>
  <c r="AB186" i="5" s="1"/>
  <c r="AC186" i="5" s="1"/>
  <c r="AD186" i="5" s="1"/>
  <c r="AE186" i="5" s="1"/>
  <c r="AF186" i="5" s="1"/>
  <c r="AG186" i="5" s="1"/>
  <c r="AH186" i="5" s="1"/>
  <c r="AI186" i="5" s="1"/>
  <c r="AJ186" i="5" s="1"/>
  <c r="AK186" i="5" s="1"/>
  <c r="AL186" i="5" s="1"/>
  <c r="AM186" i="5" s="1"/>
  <c r="AN186" i="5" s="1"/>
  <c r="AO186" i="5" s="1"/>
  <c r="AP186" i="5" s="1"/>
  <c r="K3" i="7"/>
  <c r="J97" i="5"/>
  <c r="I97" i="5"/>
  <c r="I99" i="5" s="1"/>
  <c r="I120" i="5"/>
  <c r="H112" i="5"/>
  <c r="H101" i="5"/>
  <c r="K40" i="5"/>
  <c r="J126" i="5"/>
  <c r="J149" i="5" s="1"/>
  <c r="L69" i="5"/>
  <c r="M58" i="5"/>
  <c r="L105" i="5"/>
  <c r="L104" i="5"/>
  <c r="L96" i="5"/>
  <c r="L95" i="5"/>
  <c r="L94" i="5"/>
  <c r="L93" i="5"/>
  <c r="L92" i="5"/>
  <c r="I19" i="5"/>
  <c r="K166" i="5"/>
  <c r="L143" i="5"/>
  <c r="K165" i="5"/>
  <c r="L142" i="5"/>
  <c r="L127" i="5"/>
  <c r="M59" i="5"/>
  <c r="K164" i="5"/>
  <c r="L141" i="5"/>
  <c r="K107" i="5"/>
  <c r="J157" i="5"/>
  <c r="I172" i="5"/>
  <c r="I161" i="5"/>
  <c r="K183" i="5"/>
  <c r="K106" i="5"/>
  <c r="L60" i="5"/>
  <c r="G23" i="5"/>
  <c r="G11" i="5"/>
  <c r="H172" i="5"/>
  <c r="H161" i="5"/>
  <c r="J42" i="5"/>
  <c r="J68" i="5"/>
  <c r="J89" i="5" s="1"/>
  <c r="J99" i="5" s="1"/>
  <c r="K39" i="5"/>
  <c r="J182" i="5"/>
  <c r="K41" i="5"/>
  <c r="K138" i="5"/>
  <c r="L132" i="5"/>
  <c r="K156" i="5"/>
  <c r="K155" i="5"/>
  <c r="K154" i="5"/>
  <c r="K153" i="5"/>
  <c r="K152" i="5"/>
  <c r="K151" i="5"/>
  <c r="J79" i="5"/>
  <c r="K73" i="5"/>
  <c r="I21" i="5"/>
  <c r="J19" i="5"/>
  <c r="F114" i="5"/>
  <c r="F116" i="5" s="1"/>
  <c r="F118" i="5" s="1"/>
  <c r="F31" i="5" s="1"/>
  <c r="J167" i="5"/>
  <c r="P34" i="4"/>
  <c r="Q25" i="4"/>
  <c r="P4" i="4"/>
  <c r="K167" i="5" l="1"/>
  <c r="K157" i="5"/>
  <c r="E185" i="5"/>
  <c r="D207" i="5"/>
  <c r="E192" i="5"/>
  <c r="D213" i="5"/>
  <c r="E199" i="5"/>
  <c r="D224" i="5"/>
  <c r="E200" i="5"/>
  <c r="D225" i="5"/>
  <c r="E201" i="5"/>
  <c r="D227" i="5"/>
  <c r="E191" i="5"/>
  <c r="D211" i="5"/>
  <c r="L3" i="7"/>
  <c r="J112" i="5"/>
  <c r="J101" i="5"/>
  <c r="L156" i="5"/>
  <c r="L155" i="5"/>
  <c r="L154" i="5"/>
  <c r="L153" i="5"/>
  <c r="L152" i="5"/>
  <c r="L151" i="5"/>
  <c r="M105" i="5"/>
  <c r="M104" i="5"/>
  <c r="M96" i="5"/>
  <c r="M95" i="5"/>
  <c r="M94" i="5"/>
  <c r="M93" i="5"/>
  <c r="M92" i="5"/>
  <c r="M69" i="5"/>
  <c r="N58" i="5"/>
  <c r="K126" i="5"/>
  <c r="K149" i="5" s="1"/>
  <c r="K159" i="5" s="1"/>
  <c r="L40" i="5"/>
  <c r="J20" i="5"/>
  <c r="J120" i="5"/>
  <c r="K79" i="5"/>
  <c r="L73" i="5"/>
  <c r="L91" i="5" s="1"/>
  <c r="L138" i="5"/>
  <c r="M132" i="5"/>
  <c r="K182" i="5"/>
  <c r="L41" i="5"/>
  <c r="K68" i="5"/>
  <c r="K89" i="5" s="1"/>
  <c r="L39" i="5"/>
  <c r="K42" i="5"/>
  <c r="H174" i="5"/>
  <c r="H176" i="5" s="1"/>
  <c r="H178" i="5" s="1"/>
  <c r="H32" i="5" s="1"/>
  <c r="H12" i="5"/>
  <c r="L183" i="5"/>
  <c r="L106" i="5"/>
  <c r="L107" i="5" s="1"/>
  <c r="M60" i="5"/>
  <c r="I174" i="5"/>
  <c r="I176" i="5" s="1"/>
  <c r="I178" i="5" s="1"/>
  <c r="I32" i="5" s="1"/>
  <c r="I12" i="5"/>
  <c r="I112" i="5"/>
  <c r="I101" i="5"/>
  <c r="M141" i="5"/>
  <c r="L164" i="5"/>
  <c r="N59" i="5"/>
  <c r="M127" i="5"/>
  <c r="M142" i="5"/>
  <c r="L165" i="5"/>
  <c r="M143" i="5"/>
  <c r="L166" i="5"/>
  <c r="H23" i="5"/>
  <c r="H11" i="5"/>
  <c r="K91" i="5"/>
  <c r="G114" i="5"/>
  <c r="G116" i="5" s="1"/>
  <c r="G118" i="5" s="1"/>
  <c r="G31" i="5" s="1"/>
  <c r="L61" i="5"/>
  <c r="J159" i="5"/>
  <c r="Q4" i="4"/>
  <c r="Q34" i="4"/>
  <c r="R25" i="4"/>
  <c r="E224" i="5" l="1"/>
  <c r="F199" i="5"/>
  <c r="F192" i="5"/>
  <c r="E213" i="5"/>
  <c r="F185" i="5"/>
  <c r="E207" i="5"/>
  <c r="E211" i="5"/>
  <c r="F191" i="5"/>
  <c r="F201" i="5"/>
  <c r="E227" i="5"/>
  <c r="E225" i="5"/>
  <c r="F200" i="5"/>
  <c r="M3" i="7"/>
  <c r="J172" i="5"/>
  <c r="J161" i="5"/>
  <c r="M156" i="5"/>
  <c r="M155" i="5"/>
  <c r="M154" i="5"/>
  <c r="M153" i="5"/>
  <c r="M152" i="5"/>
  <c r="M151" i="5"/>
  <c r="L42" i="5"/>
  <c r="L68" i="5"/>
  <c r="L89" i="5" s="1"/>
  <c r="M39" i="5"/>
  <c r="L182" i="5"/>
  <c r="M41" i="5"/>
  <c r="M138" i="5"/>
  <c r="N132" i="5"/>
  <c r="L79" i="5"/>
  <c r="M73" i="5"/>
  <c r="K19" i="5"/>
  <c r="M40" i="5"/>
  <c r="L126" i="5"/>
  <c r="L149" i="5" s="1"/>
  <c r="N69" i="5"/>
  <c r="O58" i="5"/>
  <c r="N105" i="5"/>
  <c r="N104" i="5"/>
  <c r="N96" i="5"/>
  <c r="N95" i="5"/>
  <c r="N94" i="5"/>
  <c r="N93" i="5"/>
  <c r="N92" i="5"/>
  <c r="L167" i="5"/>
  <c r="H114" i="5"/>
  <c r="H116" i="5" s="1"/>
  <c r="H118" i="5" s="1"/>
  <c r="H31" i="5" s="1"/>
  <c r="M91" i="5"/>
  <c r="L157" i="5"/>
  <c r="K97" i="5"/>
  <c r="K99" i="5" s="1"/>
  <c r="K120" i="5"/>
  <c r="M166" i="5"/>
  <c r="N143" i="5"/>
  <c r="M165" i="5"/>
  <c r="N142" i="5"/>
  <c r="N127" i="5"/>
  <c r="O59" i="5"/>
  <c r="M164" i="5"/>
  <c r="N141" i="5"/>
  <c r="I11" i="5"/>
  <c r="M183" i="5"/>
  <c r="M106" i="5"/>
  <c r="M107" i="5" s="1"/>
  <c r="N60" i="5"/>
  <c r="L120" i="5"/>
  <c r="L97" i="5"/>
  <c r="K172" i="5"/>
  <c r="K161" i="5"/>
  <c r="J11" i="5"/>
  <c r="K21" i="5"/>
  <c r="M61" i="5"/>
  <c r="R34" i="4"/>
  <c r="S25" i="4"/>
  <c r="R4" i="4"/>
  <c r="M167" i="5" l="1"/>
  <c r="G200" i="5"/>
  <c r="F225" i="5"/>
  <c r="G191" i="5"/>
  <c r="F211" i="5"/>
  <c r="G185" i="5"/>
  <c r="F207" i="5"/>
  <c r="G192" i="5"/>
  <c r="F213" i="5"/>
  <c r="G201" i="5"/>
  <c r="F227" i="5"/>
  <c r="G199" i="5"/>
  <c r="F224" i="5"/>
  <c r="N3" i="7"/>
  <c r="J12" i="5"/>
  <c r="N183" i="5"/>
  <c r="N106" i="5"/>
  <c r="O60" i="5"/>
  <c r="O141" i="5"/>
  <c r="N164" i="5"/>
  <c r="P59" i="5"/>
  <c r="O127" i="5"/>
  <c r="O142" i="5"/>
  <c r="N165" i="5"/>
  <c r="O143" i="5"/>
  <c r="N166" i="5"/>
  <c r="M97" i="5"/>
  <c r="O105" i="5"/>
  <c r="O104" i="5"/>
  <c r="O96" i="5"/>
  <c r="O95" i="5"/>
  <c r="O94" i="5"/>
  <c r="O93" i="5"/>
  <c r="O92" i="5"/>
  <c r="O69" i="5"/>
  <c r="O61" i="5"/>
  <c r="P58" i="5"/>
  <c r="M126" i="5"/>
  <c r="M149" i="5" s="1"/>
  <c r="N40" i="5"/>
  <c r="J23" i="5"/>
  <c r="I23" i="5"/>
  <c r="L20" i="5"/>
  <c r="N107" i="5"/>
  <c r="L99" i="5"/>
  <c r="I114" i="5"/>
  <c r="I116" i="5" s="1"/>
  <c r="I118" i="5" s="1"/>
  <c r="I31" i="5" s="1"/>
  <c r="M157" i="5"/>
  <c r="M20" i="5"/>
  <c r="J174" i="5"/>
  <c r="J176" i="5" s="1"/>
  <c r="J178" i="5" s="1"/>
  <c r="J32" i="5" s="1"/>
  <c r="K112" i="5"/>
  <c r="K101" i="5"/>
  <c r="K174" i="5"/>
  <c r="K176" i="5" s="1"/>
  <c r="K178" i="5" s="1"/>
  <c r="K32" i="5" s="1"/>
  <c r="K12" i="5"/>
  <c r="L19" i="5"/>
  <c r="N156" i="5"/>
  <c r="N155" i="5"/>
  <c r="N154" i="5"/>
  <c r="N153" i="5"/>
  <c r="N152" i="5"/>
  <c r="N151" i="5"/>
  <c r="N157" i="5" s="1"/>
  <c r="M79" i="5"/>
  <c r="N73" i="5"/>
  <c r="N91" i="5" s="1"/>
  <c r="N138" i="5"/>
  <c r="O132" i="5"/>
  <c r="M182" i="5"/>
  <c r="N41" i="5"/>
  <c r="M68" i="5"/>
  <c r="M89" i="5" s="1"/>
  <c r="M99" i="5" s="1"/>
  <c r="N39" i="5"/>
  <c r="M42" i="5"/>
  <c r="J114" i="5"/>
  <c r="J116" i="5" s="1"/>
  <c r="J118" i="5" s="1"/>
  <c r="J31" i="5" s="1"/>
  <c r="N61" i="5"/>
  <c r="L159" i="5"/>
  <c r="S4" i="4"/>
  <c r="S34" i="4"/>
  <c r="T25" i="4"/>
  <c r="H199" i="5" l="1"/>
  <c r="G224" i="5"/>
  <c r="H201" i="5"/>
  <c r="G227" i="5"/>
  <c r="H192" i="5"/>
  <c r="G213" i="5"/>
  <c r="H185" i="5"/>
  <c r="G207" i="5"/>
  <c r="H191" i="5"/>
  <c r="G211" i="5"/>
  <c r="H200" i="5"/>
  <c r="G225" i="5"/>
  <c r="O3" i="7"/>
  <c r="N97" i="5"/>
  <c r="L172" i="5"/>
  <c r="L161" i="5"/>
  <c r="M112" i="5"/>
  <c r="M101" i="5"/>
  <c r="L112" i="5"/>
  <c r="L101" i="5"/>
  <c r="O40" i="5"/>
  <c r="N126" i="5"/>
  <c r="N149" i="5" s="1"/>
  <c r="N159" i="5" s="1"/>
  <c r="P69" i="5"/>
  <c r="Q58" i="5"/>
  <c r="P105" i="5"/>
  <c r="P104" i="5"/>
  <c r="P96" i="5"/>
  <c r="P95" i="5"/>
  <c r="P94" i="5"/>
  <c r="P93" i="5"/>
  <c r="P92" i="5"/>
  <c r="O156" i="5"/>
  <c r="O155" i="5"/>
  <c r="O154" i="5"/>
  <c r="O153" i="5"/>
  <c r="O152" i="5"/>
  <c r="O151" i="5"/>
  <c r="M120" i="5"/>
  <c r="N167" i="5"/>
  <c r="N42" i="5"/>
  <c r="N68" i="5"/>
  <c r="N89" i="5" s="1"/>
  <c r="N99" i="5" s="1"/>
  <c r="O39" i="5"/>
  <c r="N182" i="5"/>
  <c r="O41" i="5"/>
  <c r="O138" i="5"/>
  <c r="P132" i="5"/>
  <c r="N79" i="5"/>
  <c r="O73" i="5"/>
  <c r="K114" i="5"/>
  <c r="K116" i="5" s="1"/>
  <c r="K118" i="5" s="1"/>
  <c r="K31" i="5" s="1"/>
  <c r="K11" i="5"/>
  <c r="O166" i="5"/>
  <c r="P143" i="5"/>
  <c r="O165" i="5"/>
  <c r="P142" i="5"/>
  <c r="P127" i="5"/>
  <c r="Q59" i="5"/>
  <c r="O164" i="5"/>
  <c r="O167" i="5" s="1"/>
  <c r="P141" i="5"/>
  <c r="M19" i="5"/>
  <c r="O183" i="5"/>
  <c r="O106" i="5"/>
  <c r="O107" i="5" s="1"/>
  <c r="P60" i="5"/>
  <c r="M159" i="5"/>
  <c r="T34" i="4"/>
  <c r="U25" i="4"/>
  <c r="T4" i="4"/>
  <c r="O157" i="5" l="1"/>
  <c r="I200" i="5"/>
  <c r="H225" i="5"/>
  <c r="I191" i="5"/>
  <c r="H211" i="5"/>
  <c r="I185" i="5"/>
  <c r="H207" i="5"/>
  <c r="I192" i="5"/>
  <c r="H213" i="5"/>
  <c r="I201" i="5"/>
  <c r="H227" i="5"/>
  <c r="I199" i="5"/>
  <c r="H224" i="5"/>
  <c r="P3" i="7"/>
  <c r="L11" i="5"/>
  <c r="L12" i="5"/>
  <c r="M172" i="5"/>
  <c r="M161" i="5"/>
  <c r="P183" i="5"/>
  <c r="P106" i="5"/>
  <c r="Q60" i="5"/>
  <c r="P156" i="5"/>
  <c r="P155" i="5"/>
  <c r="P154" i="5"/>
  <c r="P153" i="5"/>
  <c r="P152" i="5"/>
  <c r="P151" i="5"/>
  <c r="N112" i="5"/>
  <c r="N101" i="5"/>
  <c r="N19" i="5"/>
  <c r="Q105" i="5"/>
  <c r="Q104" i="5"/>
  <c r="Q96" i="5"/>
  <c r="Q95" i="5"/>
  <c r="Q94" i="5"/>
  <c r="Q93" i="5"/>
  <c r="Q92" i="5"/>
  <c r="Q69" i="5"/>
  <c r="Q61" i="5"/>
  <c r="R58" i="5"/>
  <c r="O126" i="5"/>
  <c r="O149" i="5" s="1"/>
  <c r="O159" i="5" s="1"/>
  <c r="P40" i="5"/>
  <c r="P107" i="5"/>
  <c r="Q141" i="5"/>
  <c r="P164" i="5"/>
  <c r="R59" i="5"/>
  <c r="Q127" i="5"/>
  <c r="Q142" i="5"/>
  <c r="P165" i="5"/>
  <c r="Q143" i="5"/>
  <c r="P166" i="5"/>
  <c r="O79" i="5"/>
  <c r="P73" i="5"/>
  <c r="P138" i="5"/>
  <c r="Q132" i="5"/>
  <c r="O182" i="5"/>
  <c r="P41" i="5"/>
  <c r="O68" i="5"/>
  <c r="O89" i="5" s="1"/>
  <c r="P39" i="5"/>
  <c r="O42" i="5"/>
  <c r="N172" i="5"/>
  <c r="N161" i="5"/>
  <c r="L114" i="5"/>
  <c r="L116" i="5" s="1"/>
  <c r="L118" i="5" s="1"/>
  <c r="L31" i="5" s="1"/>
  <c r="M11" i="5"/>
  <c r="K23" i="5"/>
  <c r="O91" i="5"/>
  <c r="N21" i="5"/>
  <c r="P61" i="5"/>
  <c r="L174" i="5"/>
  <c r="L176" i="5" s="1"/>
  <c r="L178" i="5" s="1"/>
  <c r="L32" i="5" s="1"/>
  <c r="N120" i="5"/>
  <c r="U4" i="4"/>
  <c r="U34" i="4"/>
  <c r="V25" i="4"/>
  <c r="E184" i="5" l="1"/>
  <c r="D210" i="5"/>
  <c r="D226" i="5"/>
  <c r="D228" i="5" s="1"/>
  <c r="D16" i="5" s="1"/>
  <c r="D212" i="5"/>
  <c r="B210" i="5" s="1"/>
  <c r="J199" i="5"/>
  <c r="I224" i="5"/>
  <c r="J201" i="5"/>
  <c r="I227" i="5"/>
  <c r="J192" i="5"/>
  <c r="I213" i="5"/>
  <c r="J185" i="5"/>
  <c r="I207" i="5"/>
  <c r="J191" i="5"/>
  <c r="I211" i="5"/>
  <c r="J200" i="5"/>
  <c r="I225" i="5"/>
  <c r="Q3" i="7"/>
  <c r="O21" i="5"/>
  <c r="N12" i="5"/>
  <c r="N174" i="5"/>
  <c r="N176" i="5" s="1"/>
  <c r="N178" i="5" s="1"/>
  <c r="N32" i="5" s="1"/>
  <c r="N11" i="5"/>
  <c r="P42" i="5"/>
  <c r="P68" i="5"/>
  <c r="P89" i="5" s="1"/>
  <c r="Q39" i="5"/>
  <c r="P182" i="5"/>
  <c r="Q41" i="5"/>
  <c r="Q138" i="5"/>
  <c r="R132" i="5"/>
  <c r="P79" i="5"/>
  <c r="Q73" i="5"/>
  <c r="Q156" i="5"/>
  <c r="Q155" i="5"/>
  <c r="Q154" i="5"/>
  <c r="Q153" i="5"/>
  <c r="Q152" i="5"/>
  <c r="Q151" i="5"/>
  <c r="O19" i="5"/>
  <c r="O172" i="5"/>
  <c r="O161" i="5"/>
  <c r="P167" i="5"/>
  <c r="P91" i="5"/>
  <c r="P157" i="5"/>
  <c r="O97" i="5"/>
  <c r="O120" i="5"/>
  <c r="Q166" i="5"/>
  <c r="R143" i="5"/>
  <c r="Q165" i="5"/>
  <c r="R142" i="5"/>
  <c r="R127" i="5"/>
  <c r="S59" i="5"/>
  <c r="Q164" i="5"/>
  <c r="Q167" i="5" s="1"/>
  <c r="R141" i="5"/>
  <c r="Q40" i="5"/>
  <c r="P126" i="5"/>
  <c r="P149" i="5" s="1"/>
  <c r="P159" i="5" s="1"/>
  <c r="R69" i="5"/>
  <c r="S58" i="5"/>
  <c r="R105" i="5"/>
  <c r="R104" i="5"/>
  <c r="R96" i="5"/>
  <c r="R95" i="5"/>
  <c r="R94" i="5"/>
  <c r="R93" i="5"/>
  <c r="R92" i="5"/>
  <c r="N114" i="5"/>
  <c r="N116" i="5" s="1"/>
  <c r="N118" i="5" s="1"/>
  <c r="N31" i="5" s="1"/>
  <c r="Q183" i="5"/>
  <c r="Q106" i="5"/>
  <c r="R60" i="5"/>
  <c r="R61" i="5" s="1"/>
  <c r="M174" i="5"/>
  <c r="M176" i="5" s="1"/>
  <c r="M178" i="5" s="1"/>
  <c r="M32" i="5" s="1"/>
  <c r="M12" i="5"/>
  <c r="M23" i="5"/>
  <c r="O99" i="5"/>
  <c r="M114" i="5"/>
  <c r="M116" i="5" s="1"/>
  <c r="M118" i="5" s="1"/>
  <c r="M31" i="5" s="1"/>
  <c r="Q91" i="5"/>
  <c r="Q107" i="5"/>
  <c r="L23" i="5"/>
  <c r="V34" i="4"/>
  <c r="W25" i="4"/>
  <c r="V4" i="4"/>
  <c r="K200" i="5" l="1"/>
  <c r="J225" i="5"/>
  <c r="K191" i="5"/>
  <c r="J211" i="5"/>
  <c r="K185" i="5"/>
  <c r="J207" i="5"/>
  <c r="K192" i="5"/>
  <c r="J213" i="5"/>
  <c r="K201" i="5"/>
  <c r="J227" i="5"/>
  <c r="K199" i="5"/>
  <c r="J224" i="5"/>
  <c r="E212" i="5"/>
  <c r="F184" i="5"/>
  <c r="E226" i="5"/>
  <c r="E228" i="5" s="1"/>
  <c r="E16" i="5" s="1"/>
  <c r="E210" i="5"/>
  <c r="R3" i="7"/>
  <c r="O112" i="5"/>
  <c r="O101" i="5"/>
  <c r="R183" i="5"/>
  <c r="R106" i="5"/>
  <c r="S60" i="5"/>
  <c r="S105" i="5"/>
  <c r="S104" i="5"/>
  <c r="S96" i="5"/>
  <c r="S95" i="5"/>
  <c r="S94" i="5"/>
  <c r="S93" i="5"/>
  <c r="S92" i="5"/>
  <c r="S69" i="5"/>
  <c r="S61" i="5"/>
  <c r="T58" i="5"/>
  <c r="Q126" i="5"/>
  <c r="Q149" i="5" s="1"/>
  <c r="R40" i="5"/>
  <c r="R156" i="5"/>
  <c r="R155" i="5"/>
  <c r="R154" i="5"/>
  <c r="R153" i="5"/>
  <c r="R152" i="5"/>
  <c r="R151" i="5"/>
  <c r="Q79" i="5"/>
  <c r="R73" i="5"/>
  <c r="R138" i="5"/>
  <c r="S132" i="5"/>
  <c r="Q182" i="5"/>
  <c r="R41" i="5"/>
  <c r="Q68" i="5"/>
  <c r="Q89" i="5" s="1"/>
  <c r="R39" i="5"/>
  <c r="Q42" i="5"/>
  <c r="R107" i="5"/>
  <c r="R91" i="5"/>
  <c r="P20" i="5"/>
  <c r="Q157" i="5"/>
  <c r="Q20" i="5"/>
  <c r="N23" i="5"/>
  <c r="Q97" i="5"/>
  <c r="P19" i="5"/>
  <c r="P172" i="5"/>
  <c r="P161" i="5"/>
  <c r="S141" i="5"/>
  <c r="R164" i="5"/>
  <c r="T59" i="5"/>
  <c r="S127" i="5"/>
  <c r="S142" i="5"/>
  <c r="R165" i="5"/>
  <c r="S143" i="5"/>
  <c r="R166" i="5"/>
  <c r="P120" i="5"/>
  <c r="P97" i="5"/>
  <c r="O174" i="5"/>
  <c r="O176" i="5" s="1"/>
  <c r="O178" i="5" s="1"/>
  <c r="O32" i="5" s="1"/>
  <c r="O12" i="5"/>
  <c r="P99" i="5"/>
  <c r="W4" i="4"/>
  <c r="W34" i="4"/>
  <c r="X25" i="4"/>
  <c r="L199" i="5" l="1"/>
  <c r="K224" i="5"/>
  <c r="L201" i="5"/>
  <c r="K227" i="5"/>
  <c r="L192" i="5"/>
  <c r="K213" i="5"/>
  <c r="L185" i="5"/>
  <c r="K207" i="5"/>
  <c r="L191" i="5"/>
  <c r="K211" i="5"/>
  <c r="L200" i="5"/>
  <c r="K225" i="5"/>
  <c r="F226" i="5"/>
  <c r="F228" i="5" s="1"/>
  <c r="F16" i="5" s="1"/>
  <c r="F212" i="5"/>
  <c r="F210" i="5"/>
  <c r="G184" i="5"/>
  <c r="S3" i="7"/>
  <c r="P112" i="5"/>
  <c r="P101" i="5"/>
  <c r="S156" i="5"/>
  <c r="S155" i="5"/>
  <c r="S154" i="5"/>
  <c r="S153" i="5"/>
  <c r="S152" i="5"/>
  <c r="S151" i="5"/>
  <c r="R97" i="5"/>
  <c r="R42" i="5"/>
  <c r="R68" i="5"/>
  <c r="R89" i="5" s="1"/>
  <c r="S39" i="5"/>
  <c r="R182" i="5"/>
  <c r="S41" i="5"/>
  <c r="S138" i="5"/>
  <c r="T132" i="5"/>
  <c r="R79" i="5"/>
  <c r="S73" i="5"/>
  <c r="S40" i="5"/>
  <c r="R126" i="5"/>
  <c r="R149" i="5" s="1"/>
  <c r="T69" i="5"/>
  <c r="U58" i="5"/>
  <c r="T105" i="5"/>
  <c r="T104" i="5"/>
  <c r="T96" i="5"/>
  <c r="T95" i="5"/>
  <c r="T94" i="5"/>
  <c r="T93" i="5"/>
  <c r="T92" i="5"/>
  <c r="R167" i="5"/>
  <c r="Q120" i="5"/>
  <c r="R157" i="5"/>
  <c r="S91" i="5"/>
  <c r="S166" i="5"/>
  <c r="T143" i="5"/>
  <c r="S165" i="5"/>
  <c r="T142" i="5"/>
  <c r="T127" i="5"/>
  <c r="U59" i="5"/>
  <c r="S164" i="5"/>
  <c r="T141" i="5"/>
  <c r="P174" i="5"/>
  <c r="P176" i="5" s="1"/>
  <c r="P178" i="5" s="1"/>
  <c r="P32" i="5" s="1"/>
  <c r="P12" i="5"/>
  <c r="S183" i="5"/>
  <c r="S106" i="5"/>
  <c r="S107" i="5" s="1"/>
  <c r="T60" i="5"/>
  <c r="O11" i="5"/>
  <c r="Q99" i="5"/>
  <c r="Q159" i="5"/>
  <c r="Q19" i="5"/>
  <c r="X34" i="4"/>
  <c r="Y25" i="4"/>
  <c r="X4" i="4"/>
  <c r="S167" i="5" l="1"/>
  <c r="R120" i="5"/>
  <c r="R99" i="5"/>
  <c r="M200" i="5"/>
  <c r="L225" i="5"/>
  <c r="M191" i="5"/>
  <c r="L211" i="5"/>
  <c r="M185" i="5"/>
  <c r="L207" i="5"/>
  <c r="M192" i="5"/>
  <c r="L213" i="5"/>
  <c r="M201" i="5"/>
  <c r="L227" i="5"/>
  <c r="M199" i="5"/>
  <c r="L224" i="5"/>
  <c r="G212" i="5"/>
  <c r="H184" i="5"/>
  <c r="G226" i="5"/>
  <c r="G228" i="5" s="1"/>
  <c r="G16" i="5" s="1"/>
  <c r="G210" i="5"/>
  <c r="T3" i="7"/>
  <c r="O23" i="5"/>
  <c r="Q112" i="5"/>
  <c r="Q101" i="5"/>
  <c r="R19" i="5"/>
  <c r="T156" i="5"/>
  <c r="T155" i="5"/>
  <c r="T154" i="5"/>
  <c r="T153" i="5"/>
  <c r="T152" i="5"/>
  <c r="T151" i="5"/>
  <c r="S97" i="5"/>
  <c r="U105" i="5"/>
  <c r="U104" i="5"/>
  <c r="U96" i="5"/>
  <c r="U95" i="5"/>
  <c r="U94" i="5"/>
  <c r="U93" i="5"/>
  <c r="U92" i="5"/>
  <c r="U69" i="5"/>
  <c r="V58" i="5"/>
  <c r="S126" i="5"/>
  <c r="S149" i="5" s="1"/>
  <c r="T40" i="5"/>
  <c r="R112" i="5"/>
  <c r="R101" i="5"/>
  <c r="S157" i="5"/>
  <c r="Q172" i="5"/>
  <c r="Q161" i="5"/>
  <c r="T183" i="5"/>
  <c r="T106" i="5"/>
  <c r="T107" i="5" s="1"/>
  <c r="U60" i="5"/>
  <c r="U141" i="5"/>
  <c r="T164" i="5"/>
  <c r="V59" i="5"/>
  <c r="U127" i="5"/>
  <c r="U142" i="5"/>
  <c r="T165" i="5"/>
  <c r="U143" i="5"/>
  <c r="T166" i="5"/>
  <c r="S79" i="5"/>
  <c r="T73" i="5"/>
  <c r="T138" i="5"/>
  <c r="U132" i="5"/>
  <c r="S182" i="5"/>
  <c r="T41" i="5"/>
  <c r="S68" i="5"/>
  <c r="S89" i="5" s="1"/>
  <c r="S99" i="5" s="1"/>
  <c r="T39" i="5"/>
  <c r="S42" i="5"/>
  <c r="P23" i="5"/>
  <c r="P11" i="5"/>
  <c r="R20" i="5"/>
  <c r="O114" i="5"/>
  <c r="O116" i="5" s="1"/>
  <c r="O118" i="5" s="1"/>
  <c r="O31" i="5" s="1"/>
  <c r="T61" i="5"/>
  <c r="R159" i="5"/>
  <c r="Y4" i="4"/>
  <c r="Y34" i="4"/>
  <c r="Z25" i="4"/>
  <c r="N199" i="5" l="1"/>
  <c r="M224" i="5"/>
  <c r="N201" i="5"/>
  <c r="M227" i="5"/>
  <c r="N192" i="5"/>
  <c r="M213" i="5"/>
  <c r="N185" i="5"/>
  <c r="M207" i="5"/>
  <c r="N191" i="5"/>
  <c r="M211" i="5"/>
  <c r="N200" i="5"/>
  <c r="M225" i="5"/>
  <c r="H226" i="5"/>
  <c r="H228" i="5" s="1"/>
  <c r="H16" i="5" s="1"/>
  <c r="H212" i="5"/>
  <c r="H210" i="5"/>
  <c r="I184" i="5"/>
  <c r="U3" i="7"/>
  <c r="Q174" i="5"/>
  <c r="Q176" i="5" s="1"/>
  <c r="Q178" i="5" s="1"/>
  <c r="Q32" i="5" s="1"/>
  <c r="Q12" i="5"/>
  <c r="R114" i="5"/>
  <c r="R116" i="5" s="1"/>
  <c r="R118" i="5" s="1"/>
  <c r="R31" i="5" s="1"/>
  <c r="R11" i="5"/>
  <c r="R172" i="5"/>
  <c r="R161" i="5"/>
  <c r="T42" i="5"/>
  <c r="T68" i="5"/>
  <c r="T89" i="5" s="1"/>
  <c r="U39" i="5"/>
  <c r="T182" i="5"/>
  <c r="U41" i="5"/>
  <c r="U138" i="5"/>
  <c r="V132" i="5"/>
  <c r="T79" i="5"/>
  <c r="U73" i="5"/>
  <c r="U156" i="5"/>
  <c r="U155" i="5"/>
  <c r="U154" i="5"/>
  <c r="U153" i="5"/>
  <c r="U152" i="5"/>
  <c r="U151" i="5"/>
  <c r="U40" i="5"/>
  <c r="T126" i="5"/>
  <c r="T149" i="5" s="1"/>
  <c r="V69" i="5"/>
  <c r="W58" i="5"/>
  <c r="V105" i="5"/>
  <c r="V104" i="5"/>
  <c r="V96" i="5"/>
  <c r="V95" i="5"/>
  <c r="V94" i="5"/>
  <c r="V93" i="5"/>
  <c r="V92" i="5"/>
  <c r="T167" i="5"/>
  <c r="S20" i="5"/>
  <c r="U91" i="5"/>
  <c r="S120" i="5"/>
  <c r="T157" i="5"/>
  <c r="S112" i="5"/>
  <c r="S101" i="5"/>
  <c r="U166" i="5"/>
  <c r="V143" i="5"/>
  <c r="U165" i="5"/>
  <c r="V142" i="5"/>
  <c r="V127" i="5"/>
  <c r="W59" i="5"/>
  <c r="U164" i="5"/>
  <c r="U167" i="5" s="1"/>
  <c r="V141" i="5"/>
  <c r="S19" i="5"/>
  <c r="U183" i="5"/>
  <c r="U106" i="5"/>
  <c r="U107" i="5" s="1"/>
  <c r="V60" i="5"/>
  <c r="Q23" i="5"/>
  <c r="Q11" i="5"/>
  <c r="T91" i="5"/>
  <c r="P114" i="5"/>
  <c r="P116" i="5" s="1"/>
  <c r="P118" i="5" s="1"/>
  <c r="P31" i="5" s="1"/>
  <c r="S159" i="5"/>
  <c r="U61" i="5"/>
  <c r="Z34" i="4"/>
  <c r="AA25" i="4"/>
  <c r="Z4" i="4"/>
  <c r="U157" i="5" l="1"/>
  <c r="I226" i="5"/>
  <c r="I228" i="5" s="1"/>
  <c r="I16" i="5" s="1"/>
  <c r="I210" i="5"/>
  <c r="I212" i="5"/>
  <c r="J184" i="5"/>
  <c r="D196" i="5"/>
  <c r="E190" i="5"/>
  <c r="D209" i="5"/>
  <c r="E194" i="5"/>
  <c r="D215" i="5"/>
  <c r="O200" i="5"/>
  <c r="N225" i="5"/>
  <c r="O191" i="5"/>
  <c r="N211" i="5"/>
  <c r="O185" i="5"/>
  <c r="N207" i="5"/>
  <c r="O192" i="5"/>
  <c r="N213" i="5"/>
  <c r="O201" i="5"/>
  <c r="N227" i="5"/>
  <c r="O199" i="5"/>
  <c r="N224" i="5"/>
  <c r="E195" i="5"/>
  <c r="D216" i="5"/>
  <c r="V3" i="7"/>
  <c r="T19" i="5"/>
  <c r="W141" i="5"/>
  <c r="V164" i="5"/>
  <c r="X59" i="5"/>
  <c r="W127" i="5"/>
  <c r="W142" i="5"/>
  <c r="V165" i="5"/>
  <c r="W143" i="5"/>
  <c r="V166" i="5"/>
  <c r="W105" i="5"/>
  <c r="W104" i="5"/>
  <c r="W96" i="5"/>
  <c r="W95" i="5"/>
  <c r="W94" i="5"/>
  <c r="W93" i="5"/>
  <c r="W92" i="5"/>
  <c r="W69" i="5"/>
  <c r="X58" i="5"/>
  <c r="U126" i="5"/>
  <c r="U149" i="5" s="1"/>
  <c r="U159" i="5" s="1"/>
  <c r="V40" i="5"/>
  <c r="T20" i="5"/>
  <c r="S172" i="5"/>
  <c r="S161" i="5"/>
  <c r="T120" i="5"/>
  <c r="T97" i="5"/>
  <c r="T99" i="5" s="1"/>
  <c r="V183" i="5"/>
  <c r="V106" i="5"/>
  <c r="V107" i="5" s="1"/>
  <c r="W60" i="5"/>
  <c r="V156" i="5"/>
  <c r="V155" i="5"/>
  <c r="V154" i="5"/>
  <c r="V153" i="5"/>
  <c r="V152" i="5"/>
  <c r="V151" i="5"/>
  <c r="V157" i="5" s="1"/>
  <c r="S11" i="5"/>
  <c r="U97" i="5"/>
  <c r="U79" i="5"/>
  <c r="V73" i="5"/>
  <c r="W132" i="5"/>
  <c r="V138" i="5"/>
  <c r="U182" i="5"/>
  <c r="V41" i="5"/>
  <c r="U68" i="5"/>
  <c r="U89" i="5" s="1"/>
  <c r="V39" i="5"/>
  <c r="U42" i="5"/>
  <c r="R174" i="5"/>
  <c r="R176" i="5" s="1"/>
  <c r="R178" i="5" s="1"/>
  <c r="R32" i="5" s="1"/>
  <c r="R12" i="5"/>
  <c r="Q114" i="5"/>
  <c r="Q116" i="5" s="1"/>
  <c r="Q118" i="5" s="1"/>
  <c r="Q31" i="5" s="1"/>
  <c r="V61" i="5"/>
  <c r="T159" i="5"/>
  <c r="AA4" i="4"/>
  <c r="AA34" i="4"/>
  <c r="AB25" i="4"/>
  <c r="U99" i="5" l="1"/>
  <c r="E216" i="5"/>
  <c r="F195" i="5"/>
  <c r="P199" i="5"/>
  <c r="O224" i="5"/>
  <c r="P201" i="5"/>
  <c r="O227" i="5"/>
  <c r="P192" i="5"/>
  <c r="O213" i="5"/>
  <c r="P185" i="5"/>
  <c r="O207" i="5"/>
  <c r="P191" i="5"/>
  <c r="O211" i="5"/>
  <c r="P200" i="5"/>
  <c r="O225" i="5"/>
  <c r="F194" i="5"/>
  <c r="E215" i="5"/>
  <c r="E209" i="5"/>
  <c r="F190" i="5"/>
  <c r="J226" i="5"/>
  <c r="J228" i="5" s="1"/>
  <c r="J16" i="5" s="1"/>
  <c r="J212" i="5"/>
  <c r="J210" i="5"/>
  <c r="K184" i="5"/>
  <c r="E193" i="5"/>
  <c r="E196" i="5" s="1"/>
  <c r="D214" i="5"/>
  <c r="D217" i="5" s="1"/>
  <c r="D219" i="5" s="1"/>
  <c r="W3" i="7"/>
  <c r="V42" i="5"/>
  <c r="V68" i="5"/>
  <c r="V89" i="5" s="1"/>
  <c r="W39" i="5"/>
  <c r="V182" i="5"/>
  <c r="W41" i="5"/>
  <c r="V79" i="5"/>
  <c r="W73" i="5"/>
  <c r="W183" i="5"/>
  <c r="W106" i="5"/>
  <c r="X60" i="5"/>
  <c r="U19" i="5"/>
  <c r="U172" i="5"/>
  <c r="U161" i="5"/>
  <c r="W166" i="5"/>
  <c r="X143" i="5"/>
  <c r="W165" i="5"/>
  <c r="X142" i="5"/>
  <c r="X127" i="5"/>
  <c r="Y59" i="5"/>
  <c r="W164" i="5"/>
  <c r="X141" i="5"/>
  <c r="R23" i="5"/>
  <c r="U120" i="5"/>
  <c r="W61" i="5"/>
  <c r="T172" i="5"/>
  <c r="T161" i="5"/>
  <c r="U112" i="5"/>
  <c r="U101" i="5"/>
  <c r="W138" i="5"/>
  <c r="X132" i="5"/>
  <c r="S174" i="5"/>
  <c r="S176" i="5" s="1"/>
  <c r="S178" i="5" s="1"/>
  <c r="S32" i="5" s="1"/>
  <c r="S12" i="5"/>
  <c r="T112" i="5"/>
  <c r="T101" i="5"/>
  <c r="W40" i="5"/>
  <c r="V126" i="5"/>
  <c r="V149" i="5" s="1"/>
  <c r="V159" i="5" s="1"/>
  <c r="X69" i="5"/>
  <c r="X61" i="5"/>
  <c r="Y58" i="5"/>
  <c r="X105" i="5"/>
  <c r="X104" i="5"/>
  <c r="X96" i="5"/>
  <c r="X95" i="5"/>
  <c r="X94" i="5"/>
  <c r="X93" i="5"/>
  <c r="X92" i="5"/>
  <c r="W156" i="5"/>
  <c r="W155" i="5"/>
  <c r="W154" i="5"/>
  <c r="W153" i="5"/>
  <c r="W152" i="5"/>
  <c r="W151" i="5"/>
  <c r="U21" i="5"/>
  <c r="V91" i="5"/>
  <c r="W91" i="5"/>
  <c r="W107" i="5"/>
  <c r="S114" i="5"/>
  <c r="S116" i="5" s="1"/>
  <c r="S118" i="5" s="1"/>
  <c r="S31" i="5" s="1"/>
  <c r="V167" i="5"/>
  <c r="AB34" i="4"/>
  <c r="AC25" i="4"/>
  <c r="AB4" i="4"/>
  <c r="W167" i="5" l="1"/>
  <c r="D233" i="5"/>
  <c r="D221" i="5"/>
  <c r="D13" i="5" s="1"/>
  <c r="D14" i="5" s="1"/>
  <c r="K226" i="5"/>
  <c r="K228" i="5" s="1"/>
  <c r="K16" i="5" s="1"/>
  <c r="K212" i="5"/>
  <c r="L184" i="5"/>
  <c r="K210" i="5"/>
  <c r="G190" i="5"/>
  <c r="F209" i="5"/>
  <c r="G194" i="5"/>
  <c r="F215" i="5"/>
  <c r="Q200" i="5"/>
  <c r="P225" i="5"/>
  <c r="Q191" i="5"/>
  <c r="P211" i="5"/>
  <c r="Q185" i="5"/>
  <c r="P207" i="5"/>
  <c r="Q192" i="5"/>
  <c r="P213" i="5"/>
  <c r="Q201" i="5"/>
  <c r="P227" i="5"/>
  <c r="Q199" i="5"/>
  <c r="P224" i="5"/>
  <c r="E214" i="5"/>
  <c r="F193" i="5"/>
  <c r="G195" i="5"/>
  <c r="F216" i="5"/>
  <c r="F21" i="5" s="1"/>
  <c r="E217" i="5"/>
  <c r="E219" i="5" s="1"/>
  <c r="X3" i="7"/>
  <c r="S23" i="5"/>
  <c r="V21" i="5"/>
  <c r="U12" i="5"/>
  <c r="U11" i="5"/>
  <c r="U174" i="5"/>
  <c r="U176" i="5" s="1"/>
  <c r="U178" i="5" s="1"/>
  <c r="U32" i="5" s="1"/>
  <c r="V120" i="5"/>
  <c r="V97" i="5"/>
  <c r="V172" i="5"/>
  <c r="V161" i="5"/>
  <c r="Y132" i="5"/>
  <c r="X138" i="5"/>
  <c r="X156" i="5"/>
  <c r="X155" i="5"/>
  <c r="X154" i="5"/>
  <c r="X153" i="5"/>
  <c r="X152" i="5"/>
  <c r="X151" i="5"/>
  <c r="W79" i="5"/>
  <c r="X73" i="5"/>
  <c r="W182" i="5"/>
  <c r="X41" i="5"/>
  <c r="W68" i="5"/>
  <c r="W89" i="5" s="1"/>
  <c r="X39" i="5"/>
  <c r="W42" i="5"/>
  <c r="W157" i="5"/>
  <c r="W97" i="5"/>
  <c r="W120" i="5"/>
  <c r="Y105" i="5"/>
  <c r="Y104" i="5"/>
  <c r="Y96" i="5"/>
  <c r="Y95" i="5"/>
  <c r="Y94" i="5"/>
  <c r="Y93" i="5"/>
  <c r="Y92" i="5"/>
  <c r="Y69" i="5"/>
  <c r="Z58" i="5"/>
  <c r="W126" i="5"/>
  <c r="W149" i="5" s="1"/>
  <c r="X40" i="5"/>
  <c r="T114" i="5"/>
  <c r="T116" i="5" s="1"/>
  <c r="T118" i="5" s="1"/>
  <c r="T31" i="5" s="1"/>
  <c r="T11" i="5"/>
  <c r="U114" i="5"/>
  <c r="U116" i="5" s="1"/>
  <c r="U118" i="5" s="1"/>
  <c r="U31" i="5" s="1"/>
  <c r="T174" i="5"/>
  <c r="T176" i="5" s="1"/>
  <c r="T178" i="5" s="1"/>
  <c r="T32" i="5" s="1"/>
  <c r="T12" i="5"/>
  <c r="V19" i="5"/>
  <c r="Y141" i="5"/>
  <c r="X164" i="5"/>
  <c r="Z59" i="5"/>
  <c r="Y127" i="5"/>
  <c r="Y142" i="5"/>
  <c r="X165" i="5"/>
  <c r="Y143" i="5"/>
  <c r="X166" i="5"/>
  <c r="X183" i="5"/>
  <c r="X106" i="5"/>
  <c r="X107" i="5" s="1"/>
  <c r="Y60" i="5"/>
  <c r="Y61" i="5" s="1"/>
  <c r="X91" i="5"/>
  <c r="V99" i="5"/>
  <c r="AC4" i="4"/>
  <c r="AC34" i="4"/>
  <c r="AD25" i="4"/>
  <c r="W99" i="5" l="1"/>
  <c r="G193" i="5"/>
  <c r="F214" i="5"/>
  <c r="F217" i="5" s="1"/>
  <c r="F219" i="5" s="1"/>
  <c r="L226" i="5"/>
  <c r="L228" i="5" s="1"/>
  <c r="L16" i="5" s="1"/>
  <c r="L212" i="5"/>
  <c r="L210" i="5"/>
  <c r="M184" i="5"/>
  <c r="D22" i="5"/>
  <c r="D24" i="5" s="1"/>
  <c r="D26" i="5" s="1"/>
  <c r="D235" i="5"/>
  <c r="D237" i="5" s="1"/>
  <c r="D239" i="5" s="1"/>
  <c r="D33" i="5" s="1"/>
  <c r="D34" i="5" s="1"/>
  <c r="F196" i="5"/>
  <c r="E233" i="5"/>
  <c r="E221" i="5"/>
  <c r="E13" i="5" s="1"/>
  <c r="E14" i="5" s="1"/>
  <c r="H195" i="5"/>
  <c r="G216" i="5"/>
  <c r="G21" i="5" s="1"/>
  <c r="R199" i="5"/>
  <c r="Q224" i="5"/>
  <c r="R201" i="5"/>
  <c r="Q227" i="5"/>
  <c r="R192" i="5"/>
  <c r="Q213" i="5"/>
  <c r="R185" i="5"/>
  <c r="Q207" i="5"/>
  <c r="R191" i="5"/>
  <c r="Q211" i="5"/>
  <c r="R200" i="5"/>
  <c r="Q225" i="5"/>
  <c r="H194" i="5"/>
  <c r="G215" i="5"/>
  <c r="H190" i="5"/>
  <c r="G196" i="5"/>
  <c r="G209" i="5"/>
  <c r="D28" i="5"/>
  <c r="Y3" i="7"/>
  <c r="V112" i="5"/>
  <c r="V101" i="5"/>
  <c r="Y156" i="5"/>
  <c r="Y155" i="5"/>
  <c r="Y154" i="5"/>
  <c r="Y153" i="5"/>
  <c r="Y152" i="5"/>
  <c r="Y151" i="5"/>
  <c r="X42" i="5"/>
  <c r="X68" i="5"/>
  <c r="X89" i="5" s="1"/>
  <c r="Y39" i="5"/>
  <c r="X182" i="5"/>
  <c r="Y41" i="5"/>
  <c r="X79" i="5"/>
  <c r="Y73" i="5"/>
  <c r="X167" i="5"/>
  <c r="W159" i="5"/>
  <c r="W20" i="5"/>
  <c r="X157" i="5"/>
  <c r="U23" i="5"/>
  <c r="X97" i="5"/>
  <c r="Y183" i="5"/>
  <c r="Y106" i="5"/>
  <c r="Z60" i="5"/>
  <c r="Y166" i="5"/>
  <c r="Z143" i="5"/>
  <c r="Y165" i="5"/>
  <c r="Z142" i="5"/>
  <c r="Z127" i="5"/>
  <c r="AA59" i="5"/>
  <c r="Y164" i="5"/>
  <c r="Z141" i="5"/>
  <c r="Y40" i="5"/>
  <c r="X126" i="5"/>
  <c r="X149" i="5" s="1"/>
  <c r="X159" i="5" s="1"/>
  <c r="Z69" i="5"/>
  <c r="Z61" i="5"/>
  <c r="AA58" i="5"/>
  <c r="Z105" i="5"/>
  <c r="Z104" i="5"/>
  <c r="Z96" i="5"/>
  <c r="Z95" i="5"/>
  <c r="Z94" i="5"/>
  <c r="Z93" i="5"/>
  <c r="Z92" i="5"/>
  <c r="W112" i="5"/>
  <c r="W101" i="5"/>
  <c r="Y138" i="5"/>
  <c r="Z132" i="5"/>
  <c r="V174" i="5"/>
  <c r="V176" i="5" s="1"/>
  <c r="V178" i="5" s="1"/>
  <c r="V32" i="5" s="1"/>
  <c r="V12" i="5"/>
  <c r="T23" i="5"/>
  <c r="Y91" i="5"/>
  <c r="Y107" i="5"/>
  <c r="X19" i="5"/>
  <c r="AD34" i="4"/>
  <c r="AE25" i="4"/>
  <c r="AD4" i="4"/>
  <c r="C22" i="2"/>
  <c r="X120" i="5" l="1"/>
  <c r="Y167" i="5"/>
  <c r="H193" i="5"/>
  <c r="H196" i="5" s="1"/>
  <c r="G214" i="5"/>
  <c r="I190" i="5"/>
  <c r="H209" i="5"/>
  <c r="I194" i="5"/>
  <c r="H215" i="5"/>
  <c r="S200" i="5"/>
  <c r="R225" i="5"/>
  <c r="S191" i="5"/>
  <c r="R211" i="5"/>
  <c r="S185" i="5"/>
  <c r="R207" i="5"/>
  <c r="S192" i="5"/>
  <c r="R213" i="5"/>
  <c r="S201" i="5"/>
  <c r="R227" i="5"/>
  <c r="S199" i="5"/>
  <c r="R224" i="5"/>
  <c r="I195" i="5"/>
  <c r="H216" i="5"/>
  <c r="H21" i="5" s="1"/>
  <c r="E22" i="5"/>
  <c r="E24" i="5" s="1"/>
  <c r="E26" i="5" s="1"/>
  <c r="E28" i="5" s="1"/>
  <c r="E235" i="5"/>
  <c r="E237" i="5" s="1"/>
  <c r="E239" i="5" s="1"/>
  <c r="E33" i="5" s="1"/>
  <c r="E34" i="5" s="1"/>
  <c r="F221" i="5"/>
  <c r="F13" i="5" s="1"/>
  <c r="F14" i="5" s="1"/>
  <c r="F233" i="5"/>
  <c r="M226" i="5"/>
  <c r="M228" i="5" s="1"/>
  <c r="M16" i="5" s="1"/>
  <c r="M210" i="5"/>
  <c r="M212" i="5"/>
  <c r="N184" i="5"/>
  <c r="G217" i="5"/>
  <c r="G219" i="5" s="1"/>
  <c r="Z3" i="7"/>
  <c r="W11" i="5"/>
  <c r="Y97" i="5"/>
  <c r="X172" i="5"/>
  <c r="X161" i="5"/>
  <c r="AA141" i="5"/>
  <c r="Z164" i="5"/>
  <c r="AB59" i="5"/>
  <c r="AA127" i="5"/>
  <c r="AA142" i="5"/>
  <c r="Z165" i="5"/>
  <c r="AA143" i="5"/>
  <c r="Z166" i="5"/>
  <c r="W172" i="5"/>
  <c r="W161" i="5"/>
  <c r="X20" i="5"/>
  <c r="X99" i="5"/>
  <c r="Y157" i="5"/>
  <c r="AA132" i="5"/>
  <c r="Z138" i="5"/>
  <c r="W114" i="5"/>
  <c r="W116" i="5" s="1"/>
  <c r="W118" i="5" s="1"/>
  <c r="W31" i="5" s="1"/>
  <c r="AA105" i="5"/>
  <c r="AA104" i="5"/>
  <c r="AA96" i="5"/>
  <c r="AA95" i="5"/>
  <c r="AA94" i="5"/>
  <c r="AA93" i="5"/>
  <c r="AA92" i="5"/>
  <c r="AA69" i="5"/>
  <c r="AB58" i="5"/>
  <c r="Y126" i="5"/>
  <c r="Y149" i="5" s="1"/>
  <c r="Y159" i="5" s="1"/>
  <c r="Z40" i="5"/>
  <c r="Z156" i="5"/>
  <c r="Z155" i="5"/>
  <c r="Z154" i="5"/>
  <c r="Z153" i="5"/>
  <c r="Z152" i="5"/>
  <c r="Z151" i="5"/>
  <c r="Z183" i="5"/>
  <c r="Z106" i="5"/>
  <c r="Z107" i="5" s="1"/>
  <c r="AA60" i="5"/>
  <c r="Y79" i="5"/>
  <c r="Z73" i="5"/>
  <c r="Y182" i="5"/>
  <c r="Z41" i="5"/>
  <c r="Y68" i="5"/>
  <c r="Y89" i="5" s="1"/>
  <c r="Y99" i="5" s="1"/>
  <c r="Z39" i="5"/>
  <c r="Y42" i="5"/>
  <c r="V23" i="5"/>
  <c r="V11" i="5"/>
  <c r="Z91" i="5"/>
  <c r="AE4" i="4"/>
  <c r="AE34" i="4"/>
  <c r="AF25" i="4"/>
  <c r="Z157" i="5" l="1"/>
  <c r="G233" i="5"/>
  <c r="G221" i="5"/>
  <c r="G13" i="5" s="1"/>
  <c r="G14" i="5" s="1"/>
  <c r="J195" i="5"/>
  <c r="I216" i="5"/>
  <c r="T199" i="5"/>
  <c r="S224" i="5"/>
  <c r="T201" i="5"/>
  <c r="S227" i="5"/>
  <c r="T192" i="5"/>
  <c r="S213" i="5"/>
  <c r="T185" i="5"/>
  <c r="S207" i="5"/>
  <c r="T191" i="5"/>
  <c r="S211" i="5"/>
  <c r="T200" i="5"/>
  <c r="S225" i="5"/>
  <c r="J194" i="5"/>
  <c r="I215" i="5"/>
  <c r="I20" i="5" s="1"/>
  <c r="J190" i="5"/>
  <c r="I209" i="5"/>
  <c r="I193" i="5"/>
  <c r="I196" i="5" s="1"/>
  <c r="H214" i="5"/>
  <c r="N226" i="5"/>
  <c r="N228" i="5" s="1"/>
  <c r="N16" i="5" s="1"/>
  <c r="N212" i="5"/>
  <c r="N210" i="5"/>
  <c r="O184" i="5"/>
  <c r="F22" i="5"/>
  <c r="F24" i="5" s="1"/>
  <c r="F26" i="5" s="1"/>
  <c r="F28" i="5" s="1"/>
  <c r="F235" i="5"/>
  <c r="F237" i="5" s="1"/>
  <c r="F239" i="5" s="1"/>
  <c r="F33" i="5" s="1"/>
  <c r="F34" i="5" s="1"/>
  <c r="H217" i="5"/>
  <c r="H219" i="5" s="1"/>
  <c r="AA3" i="7"/>
  <c r="X12" i="5"/>
  <c r="Z97" i="5"/>
  <c r="Z42" i="5"/>
  <c r="Z68" i="5"/>
  <c r="Z89" i="5" s="1"/>
  <c r="Z99" i="5" s="1"/>
  <c r="AA39" i="5"/>
  <c r="Z182" i="5"/>
  <c r="AA41" i="5"/>
  <c r="Z79" i="5"/>
  <c r="AA73" i="5"/>
  <c r="AA183" i="5"/>
  <c r="AA106" i="5"/>
  <c r="AB60" i="5"/>
  <c r="Y172" i="5"/>
  <c r="Y161" i="5"/>
  <c r="AA138" i="5"/>
  <c r="AB132" i="5"/>
  <c r="AA166" i="5"/>
  <c r="AB143" i="5"/>
  <c r="AA165" i="5"/>
  <c r="AB142" i="5"/>
  <c r="AB127" i="5"/>
  <c r="AC59" i="5"/>
  <c r="AA164" i="5"/>
  <c r="AA167" i="5" s="1"/>
  <c r="AB141" i="5"/>
  <c r="Z21" i="5"/>
  <c r="AA61" i="5"/>
  <c r="V114" i="5"/>
  <c r="V116" i="5" s="1"/>
  <c r="V118" i="5" s="1"/>
  <c r="V31" i="5" s="1"/>
  <c r="Y120" i="5"/>
  <c r="Y112" i="5"/>
  <c r="Y101" i="5"/>
  <c r="AA40" i="5"/>
  <c r="Z126" i="5"/>
  <c r="Z149" i="5" s="1"/>
  <c r="Z159" i="5" s="1"/>
  <c r="AB69" i="5"/>
  <c r="AB61" i="5"/>
  <c r="AC58" i="5"/>
  <c r="AB105" i="5"/>
  <c r="AB104" i="5"/>
  <c r="AB96" i="5"/>
  <c r="AB95" i="5"/>
  <c r="AB94" i="5"/>
  <c r="AB93" i="5"/>
  <c r="AB92" i="5"/>
  <c r="X112" i="5"/>
  <c r="X101" i="5"/>
  <c r="W174" i="5"/>
  <c r="W176" i="5" s="1"/>
  <c r="W178" i="5" s="1"/>
  <c r="W32" i="5" s="1"/>
  <c r="W12" i="5"/>
  <c r="AA156" i="5"/>
  <c r="AA155" i="5"/>
  <c r="AA154" i="5"/>
  <c r="AA153" i="5"/>
  <c r="AA152" i="5"/>
  <c r="AA151" i="5"/>
  <c r="AA91" i="5"/>
  <c r="AA107" i="5"/>
  <c r="Y20" i="5"/>
  <c r="Z167" i="5"/>
  <c r="X174" i="5"/>
  <c r="X176" i="5" s="1"/>
  <c r="X178" i="5" s="1"/>
  <c r="X32" i="5" s="1"/>
  <c r="Y19" i="5"/>
  <c r="W23" i="5"/>
  <c r="AF34" i="4"/>
  <c r="AG25" i="4"/>
  <c r="AF4" i="4"/>
  <c r="H233" i="5" l="1"/>
  <c r="H221" i="5"/>
  <c r="H13" i="5" s="1"/>
  <c r="H14" i="5" s="1"/>
  <c r="K194" i="5"/>
  <c r="J215" i="5"/>
  <c r="U200" i="5"/>
  <c r="T225" i="5"/>
  <c r="U191" i="5"/>
  <c r="T211" i="5"/>
  <c r="U185" i="5"/>
  <c r="T207" i="5"/>
  <c r="U192" i="5"/>
  <c r="T213" i="5"/>
  <c r="U201" i="5"/>
  <c r="T227" i="5"/>
  <c r="U199" i="5"/>
  <c r="T224" i="5"/>
  <c r="K195" i="5"/>
  <c r="J216" i="5"/>
  <c r="J21" i="5" s="1"/>
  <c r="G22" i="5"/>
  <c r="G24" i="5" s="1"/>
  <c r="G26" i="5" s="1"/>
  <c r="G235" i="5"/>
  <c r="G237" i="5" s="1"/>
  <c r="G239" i="5" s="1"/>
  <c r="G33" i="5" s="1"/>
  <c r="G34" i="5" s="1"/>
  <c r="O226" i="5"/>
  <c r="O228" i="5" s="1"/>
  <c r="O16" i="5" s="1"/>
  <c r="O210" i="5"/>
  <c r="O212" i="5"/>
  <c r="P184" i="5"/>
  <c r="J193" i="5"/>
  <c r="I214" i="5"/>
  <c r="I217" i="5" s="1"/>
  <c r="I219" i="5" s="1"/>
  <c r="J196" i="5"/>
  <c r="K190" i="5"/>
  <c r="J209" i="5"/>
  <c r="G28" i="5"/>
  <c r="AB3" i="7"/>
  <c r="X11" i="5"/>
  <c r="Y11" i="5"/>
  <c r="Y12" i="5"/>
  <c r="Z172" i="5"/>
  <c r="Z161" i="5"/>
  <c r="Z19" i="5"/>
  <c r="AC141" i="5"/>
  <c r="AB164" i="5"/>
  <c r="AD59" i="5"/>
  <c r="AC127" i="5"/>
  <c r="AC142" i="5"/>
  <c r="AB165" i="5"/>
  <c r="AC143" i="5"/>
  <c r="AB166" i="5"/>
  <c r="AA79" i="5"/>
  <c r="AB73" i="5"/>
  <c r="AA182" i="5"/>
  <c r="AB41" i="5"/>
  <c r="AA68" i="5"/>
  <c r="AA89" i="5" s="1"/>
  <c r="AB39" i="5"/>
  <c r="AA42" i="5"/>
  <c r="AA157" i="5"/>
  <c r="Z120" i="5"/>
  <c r="AA97" i="5"/>
  <c r="X114" i="5"/>
  <c r="X116" i="5" s="1"/>
  <c r="X118" i="5" s="1"/>
  <c r="X31" i="5" s="1"/>
  <c r="AC105" i="5"/>
  <c r="AC104" i="5"/>
  <c r="AC96" i="5"/>
  <c r="AC95" i="5"/>
  <c r="AC94" i="5"/>
  <c r="AC93" i="5"/>
  <c r="AC92" i="5"/>
  <c r="AC69" i="5"/>
  <c r="AD58" i="5"/>
  <c r="AA126" i="5"/>
  <c r="AA149" i="5" s="1"/>
  <c r="AA159" i="5" s="1"/>
  <c r="AB40" i="5"/>
  <c r="Y114" i="5"/>
  <c r="Y116" i="5" s="1"/>
  <c r="Y118" i="5" s="1"/>
  <c r="Y31" i="5" s="1"/>
  <c r="AB156" i="5"/>
  <c r="AB155" i="5"/>
  <c r="AB154" i="5"/>
  <c r="AB153" i="5"/>
  <c r="AB152" i="5"/>
  <c r="AB151" i="5"/>
  <c r="AC132" i="5"/>
  <c r="AB138" i="5"/>
  <c r="AB183" i="5"/>
  <c r="AB106" i="5"/>
  <c r="AC60" i="5"/>
  <c r="Z112" i="5"/>
  <c r="Z101" i="5"/>
  <c r="AB107" i="5"/>
  <c r="AB91" i="5"/>
  <c r="AA19" i="5"/>
  <c r="Y174" i="5"/>
  <c r="Y176" i="5" s="1"/>
  <c r="Y178" i="5" s="1"/>
  <c r="Y32" i="5" s="1"/>
  <c r="AG4" i="4"/>
  <c r="AG34" i="4"/>
  <c r="AH25" i="4"/>
  <c r="AB157" i="5" l="1"/>
  <c r="I221" i="5"/>
  <c r="I13" i="5" s="1"/>
  <c r="I14" i="5" s="1"/>
  <c r="I233" i="5"/>
  <c r="K193" i="5"/>
  <c r="J214" i="5"/>
  <c r="L195" i="5"/>
  <c r="K216" i="5"/>
  <c r="V199" i="5"/>
  <c r="U224" i="5"/>
  <c r="V201" i="5"/>
  <c r="U227" i="5"/>
  <c r="V192" i="5"/>
  <c r="U213" i="5"/>
  <c r="V185" i="5"/>
  <c r="U207" i="5"/>
  <c r="V191" i="5"/>
  <c r="U211" i="5"/>
  <c r="V200" i="5"/>
  <c r="U225" i="5"/>
  <c r="L194" i="5"/>
  <c r="K215" i="5"/>
  <c r="K20" i="5" s="1"/>
  <c r="H235" i="5"/>
  <c r="H237" i="5" s="1"/>
  <c r="H239" i="5" s="1"/>
  <c r="H33" i="5" s="1"/>
  <c r="H34" i="5" s="1"/>
  <c r="H22" i="5"/>
  <c r="H24" i="5" s="1"/>
  <c r="H26" i="5" s="1"/>
  <c r="H28" i="5" s="1"/>
  <c r="J217" i="5"/>
  <c r="J219" i="5" s="1"/>
  <c r="K196" i="5"/>
  <c r="L190" i="5"/>
  <c r="K209" i="5"/>
  <c r="P226" i="5"/>
  <c r="P228" i="5" s="1"/>
  <c r="P16" i="5" s="1"/>
  <c r="P212" i="5"/>
  <c r="P210" i="5"/>
  <c r="Q184" i="5"/>
  <c r="AC3" i="7"/>
  <c r="Z11" i="5"/>
  <c r="AB97" i="5"/>
  <c r="AC40" i="5"/>
  <c r="AB126" i="5"/>
  <c r="AB149" i="5" s="1"/>
  <c r="AB159" i="5" s="1"/>
  <c r="AD69" i="5"/>
  <c r="AE58" i="5"/>
  <c r="AD105" i="5"/>
  <c r="AD104" i="5"/>
  <c r="AD96" i="5"/>
  <c r="AD95" i="5"/>
  <c r="AD94" i="5"/>
  <c r="AD93" i="5"/>
  <c r="AD92" i="5"/>
  <c r="AB42" i="5"/>
  <c r="AB68" i="5"/>
  <c r="AB89" i="5" s="1"/>
  <c r="AB99" i="5" s="1"/>
  <c r="AC39" i="5"/>
  <c r="AB182" i="5"/>
  <c r="AC41" i="5"/>
  <c r="AB79" i="5"/>
  <c r="AC73" i="5"/>
  <c r="AC156" i="5"/>
  <c r="AC155" i="5"/>
  <c r="AC154" i="5"/>
  <c r="AC153" i="5"/>
  <c r="AC152" i="5"/>
  <c r="AC151" i="5"/>
  <c r="AC91" i="5"/>
  <c r="AC107" i="5"/>
  <c r="AA120" i="5"/>
  <c r="AB167" i="5"/>
  <c r="Z114" i="5"/>
  <c r="Z116" i="5" s="1"/>
  <c r="Z118" i="5" s="1"/>
  <c r="Z31" i="5" s="1"/>
  <c r="AC183" i="5"/>
  <c r="AC106" i="5"/>
  <c r="AD60" i="5"/>
  <c r="AC138" i="5"/>
  <c r="AD132" i="5"/>
  <c r="AA172" i="5"/>
  <c r="AA161" i="5"/>
  <c r="AC166" i="5"/>
  <c r="AD143" i="5"/>
  <c r="AC165" i="5"/>
  <c r="AD142" i="5"/>
  <c r="AD127" i="5"/>
  <c r="AE59" i="5"/>
  <c r="AC164" i="5"/>
  <c r="AD141" i="5"/>
  <c r="Z174" i="5"/>
  <c r="Z176" i="5" s="1"/>
  <c r="Z178" i="5" s="1"/>
  <c r="Z32" i="5" s="1"/>
  <c r="Z12" i="5"/>
  <c r="AC61" i="5"/>
  <c r="AA20" i="5"/>
  <c r="AA99" i="5"/>
  <c r="Y23" i="5"/>
  <c r="X23" i="5"/>
  <c r="AH34" i="4"/>
  <c r="AI25" i="4"/>
  <c r="AH4" i="4"/>
  <c r="D22" i="2"/>
  <c r="E22" i="2"/>
  <c r="AC167" i="5" l="1"/>
  <c r="M190" i="5"/>
  <c r="L209" i="5"/>
  <c r="J233" i="5"/>
  <c r="J221" i="5"/>
  <c r="J13" i="5" s="1"/>
  <c r="J14" i="5" s="1"/>
  <c r="M194" i="5"/>
  <c r="L215" i="5"/>
  <c r="W200" i="5"/>
  <c r="V225" i="5"/>
  <c r="W191" i="5"/>
  <c r="V211" i="5"/>
  <c r="W185" i="5"/>
  <c r="V207" i="5"/>
  <c r="W192" i="5"/>
  <c r="V213" i="5"/>
  <c r="W201" i="5"/>
  <c r="V227" i="5"/>
  <c r="W199" i="5"/>
  <c r="V224" i="5"/>
  <c r="M195" i="5"/>
  <c r="L216" i="5"/>
  <c r="L21" i="5" s="1"/>
  <c r="L193" i="5"/>
  <c r="L196" i="5" s="1"/>
  <c r="K214" i="5"/>
  <c r="Q226" i="5"/>
  <c r="Q228" i="5" s="1"/>
  <c r="Q16" i="5" s="1"/>
  <c r="Q210" i="5"/>
  <c r="Q212" i="5"/>
  <c r="R184" i="5"/>
  <c r="I22" i="5"/>
  <c r="I24" i="5" s="1"/>
  <c r="I26" i="5" s="1"/>
  <c r="I28" i="5" s="1"/>
  <c r="I235" i="5"/>
  <c r="I237" i="5" s="1"/>
  <c r="I239" i="5" s="1"/>
  <c r="I33" i="5" s="1"/>
  <c r="I34" i="5" s="1"/>
  <c r="K217" i="5"/>
  <c r="K219" i="5" s="1"/>
  <c r="AD3" i="7"/>
  <c r="AA12" i="5"/>
  <c r="AA112" i="5"/>
  <c r="AA101" i="5"/>
  <c r="AD156" i="5"/>
  <c r="AD155" i="5"/>
  <c r="AD154" i="5"/>
  <c r="AD153" i="5"/>
  <c r="AD152" i="5"/>
  <c r="AD151" i="5"/>
  <c r="AD157" i="5" s="1"/>
  <c r="AE132" i="5"/>
  <c r="AD138" i="5"/>
  <c r="AC79" i="5"/>
  <c r="AD73" i="5"/>
  <c r="AD91" i="5" s="1"/>
  <c r="AC182" i="5"/>
  <c r="AD41" i="5"/>
  <c r="AC68" i="5"/>
  <c r="AC89" i="5" s="1"/>
  <c r="AD39" i="5"/>
  <c r="AC42" i="5"/>
  <c r="AE105" i="5"/>
  <c r="AE104" i="5"/>
  <c r="AE96" i="5"/>
  <c r="AE95" i="5"/>
  <c r="AE94" i="5"/>
  <c r="AE93" i="5"/>
  <c r="AE92" i="5"/>
  <c r="AE69" i="5"/>
  <c r="AF58" i="5"/>
  <c r="AC126" i="5"/>
  <c r="AC149" i="5" s="1"/>
  <c r="AD40" i="5"/>
  <c r="AB21" i="5"/>
  <c r="AC157" i="5"/>
  <c r="AB120" i="5"/>
  <c r="AE141" i="5"/>
  <c r="AD164" i="5"/>
  <c r="AF59" i="5"/>
  <c r="AE127" i="5"/>
  <c r="AE142" i="5"/>
  <c r="AD165" i="5"/>
  <c r="AE143" i="5"/>
  <c r="AD166" i="5"/>
  <c r="AD183" i="5"/>
  <c r="AD106" i="5"/>
  <c r="AD107" i="5" s="1"/>
  <c r="AE60" i="5"/>
  <c r="AC97" i="5"/>
  <c r="AC120" i="5"/>
  <c r="AB19" i="5"/>
  <c r="AB112" i="5"/>
  <c r="AB101" i="5"/>
  <c r="AB172" i="5"/>
  <c r="AB161" i="5"/>
  <c r="AA174" i="5"/>
  <c r="AA176" i="5" s="1"/>
  <c r="AA178" i="5" s="1"/>
  <c r="AA32" i="5" s="1"/>
  <c r="AD61" i="5"/>
  <c r="Z23" i="5"/>
  <c r="AI4" i="4"/>
  <c r="AI34" i="4"/>
  <c r="AJ25" i="4"/>
  <c r="K233" i="5" l="1"/>
  <c r="K221" i="5"/>
  <c r="K13" i="5" s="1"/>
  <c r="K14" i="5" s="1"/>
  <c r="R226" i="5"/>
  <c r="R228" i="5" s="1"/>
  <c r="R16" i="5" s="1"/>
  <c r="R212" i="5"/>
  <c r="R210" i="5"/>
  <c r="S184" i="5"/>
  <c r="M193" i="5"/>
  <c r="L214" i="5"/>
  <c r="L217" i="5" s="1"/>
  <c r="L219" i="5" s="1"/>
  <c r="N195" i="5"/>
  <c r="M216" i="5"/>
  <c r="M21" i="5" s="1"/>
  <c r="X199" i="5"/>
  <c r="W224" i="5"/>
  <c r="X201" i="5"/>
  <c r="W227" i="5"/>
  <c r="X192" i="5"/>
  <c r="W213" i="5"/>
  <c r="X185" i="5"/>
  <c r="W207" i="5"/>
  <c r="X191" i="5"/>
  <c r="W211" i="5"/>
  <c r="X200" i="5"/>
  <c r="W225" i="5"/>
  <c r="N194" i="5"/>
  <c r="M215" i="5"/>
  <c r="J22" i="5"/>
  <c r="J24" i="5" s="1"/>
  <c r="J26" i="5" s="1"/>
  <c r="J28" i="5" s="1"/>
  <c r="J235" i="5"/>
  <c r="J237" i="5" s="1"/>
  <c r="J239" i="5" s="1"/>
  <c r="J33" i="5" s="1"/>
  <c r="J34" i="5" s="1"/>
  <c r="M196" i="5"/>
  <c r="N190" i="5"/>
  <c r="M209" i="5"/>
  <c r="AE3" i="7"/>
  <c r="AB11" i="5"/>
  <c r="AA11" i="5"/>
  <c r="AC19" i="5"/>
  <c r="AE156" i="5"/>
  <c r="AE155" i="5"/>
  <c r="AE154" i="5"/>
  <c r="AE153" i="5"/>
  <c r="AE152" i="5"/>
  <c r="AE151" i="5"/>
  <c r="AE157" i="5" s="1"/>
  <c r="AE40" i="5"/>
  <c r="AD126" i="5"/>
  <c r="AD149" i="5" s="1"/>
  <c r="AD159" i="5" s="1"/>
  <c r="AF69" i="5"/>
  <c r="AG58" i="5"/>
  <c r="AF105" i="5"/>
  <c r="AF104" i="5"/>
  <c r="AF96" i="5"/>
  <c r="AF95" i="5"/>
  <c r="AF94" i="5"/>
  <c r="AF93" i="5"/>
  <c r="AF92" i="5"/>
  <c r="AE138" i="5"/>
  <c r="AF132" i="5"/>
  <c r="AD167" i="5"/>
  <c r="AC20" i="5"/>
  <c r="AC99" i="5"/>
  <c r="AB178" i="5"/>
  <c r="AB32" i="5" s="1"/>
  <c r="AB174" i="5"/>
  <c r="AB176" i="5" s="1"/>
  <c r="AB12" i="5"/>
  <c r="AB114" i="5"/>
  <c r="AB116" i="5" s="1"/>
  <c r="AB118" i="5" s="1"/>
  <c r="AB31" i="5" s="1"/>
  <c r="AE183" i="5"/>
  <c r="AE106" i="5"/>
  <c r="AE107" i="5" s="1"/>
  <c r="AF60" i="5"/>
  <c r="AE166" i="5"/>
  <c r="AF143" i="5"/>
  <c r="AE165" i="5"/>
  <c r="AF142" i="5"/>
  <c r="AF127" i="5"/>
  <c r="AG59" i="5"/>
  <c r="AE164" i="5"/>
  <c r="AF141" i="5"/>
  <c r="AD120" i="5"/>
  <c r="AD97" i="5"/>
  <c r="AD42" i="5"/>
  <c r="AD68" i="5"/>
  <c r="AD89" i="5" s="1"/>
  <c r="AE39" i="5"/>
  <c r="AD182" i="5"/>
  <c r="AE41" i="5"/>
  <c r="AD79" i="5"/>
  <c r="AE73" i="5"/>
  <c r="AE91" i="5" s="1"/>
  <c r="AA114" i="5"/>
  <c r="AA116" i="5" s="1"/>
  <c r="AA118" i="5" s="1"/>
  <c r="AA31" i="5" s="1"/>
  <c r="AC159" i="5"/>
  <c r="AE61" i="5"/>
  <c r="AJ34" i="4"/>
  <c r="AK25" i="4"/>
  <c r="AJ4" i="4"/>
  <c r="F22" i="2"/>
  <c r="AD99" i="5" l="1"/>
  <c r="AE167" i="5"/>
  <c r="L233" i="5"/>
  <c r="L221" i="5"/>
  <c r="L13" i="5" s="1"/>
  <c r="L14" i="5" s="1"/>
  <c r="O194" i="5"/>
  <c r="N215" i="5"/>
  <c r="N20" i="5" s="1"/>
  <c r="Y200" i="5"/>
  <c r="X225" i="5"/>
  <c r="Y191" i="5"/>
  <c r="X211" i="5"/>
  <c r="Y185" i="5"/>
  <c r="X207" i="5"/>
  <c r="Y192" i="5"/>
  <c r="X213" i="5"/>
  <c r="Y201" i="5"/>
  <c r="X227" i="5"/>
  <c r="Y199" i="5"/>
  <c r="X224" i="5"/>
  <c r="O195" i="5"/>
  <c r="N216" i="5"/>
  <c r="N193" i="5"/>
  <c r="M214" i="5"/>
  <c r="M217" i="5" s="1"/>
  <c r="M219" i="5" s="1"/>
  <c r="K22" i="5"/>
  <c r="K24" i="5" s="1"/>
  <c r="K26" i="5" s="1"/>
  <c r="K235" i="5"/>
  <c r="K237" i="5" s="1"/>
  <c r="K239" i="5" s="1"/>
  <c r="K33" i="5" s="1"/>
  <c r="K34" i="5" s="1"/>
  <c r="N196" i="5"/>
  <c r="O190" i="5"/>
  <c r="N209" i="5"/>
  <c r="S212" i="5"/>
  <c r="T184" i="5"/>
  <c r="S226" i="5"/>
  <c r="S228" i="5" s="1"/>
  <c r="S16" i="5" s="1"/>
  <c r="S210" i="5"/>
  <c r="K28" i="5"/>
  <c r="AF3" i="7"/>
  <c r="AE97" i="5"/>
  <c r="AC172" i="5"/>
  <c r="AC161" i="5"/>
  <c r="AD112" i="5"/>
  <c r="AD101" i="5"/>
  <c r="AF156" i="5"/>
  <c r="AF155" i="5"/>
  <c r="AF154" i="5"/>
  <c r="AF153" i="5"/>
  <c r="AF152" i="5"/>
  <c r="AF151" i="5"/>
  <c r="AF157" i="5" s="1"/>
  <c r="AF183" i="5"/>
  <c r="AF106" i="5"/>
  <c r="AF107" i="5" s="1"/>
  <c r="AG60" i="5"/>
  <c r="AG105" i="5"/>
  <c r="AG104" i="5"/>
  <c r="AG96" i="5"/>
  <c r="AG95" i="5"/>
  <c r="AG94" i="5"/>
  <c r="AG93" i="5"/>
  <c r="AG92" i="5"/>
  <c r="AG69" i="5"/>
  <c r="AG61" i="5"/>
  <c r="AH58" i="5"/>
  <c r="AE126" i="5"/>
  <c r="AE149" i="5" s="1"/>
  <c r="AE159" i="5" s="1"/>
  <c r="AF40" i="5"/>
  <c r="AD21" i="5"/>
  <c r="AE21" i="5"/>
  <c r="AA23" i="5"/>
  <c r="AE79" i="5"/>
  <c r="AF73" i="5"/>
  <c r="AE182" i="5"/>
  <c r="AF41" i="5"/>
  <c r="AE68" i="5"/>
  <c r="AE89" i="5" s="1"/>
  <c r="AE99" i="5" s="1"/>
  <c r="AF39" i="5"/>
  <c r="AE42" i="5"/>
  <c r="AG141" i="5"/>
  <c r="AF164" i="5"/>
  <c r="AH59" i="5"/>
  <c r="AG127" i="5"/>
  <c r="AG142" i="5"/>
  <c r="AF165" i="5"/>
  <c r="AG143" i="5"/>
  <c r="AF166" i="5"/>
  <c r="AD19" i="5"/>
  <c r="AC112" i="5"/>
  <c r="AC101" i="5"/>
  <c r="AG132" i="5"/>
  <c r="AF138" i="5"/>
  <c r="AD172" i="5"/>
  <c r="AD161" i="5"/>
  <c r="AF61" i="5"/>
  <c r="AB23" i="5"/>
  <c r="AK4" i="4"/>
  <c r="AK34" i="4"/>
  <c r="AL25" i="4"/>
  <c r="G22" i="2"/>
  <c r="M221" i="5" l="1"/>
  <c r="M13" i="5" s="1"/>
  <c r="M14" i="5" s="1"/>
  <c r="M233" i="5"/>
  <c r="P190" i="5"/>
  <c r="O209" i="5"/>
  <c r="O193" i="5"/>
  <c r="O196" i="5" s="1"/>
  <c r="N214" i="5"/>
  <c r="P195" i="5"/>
  <c r="O216" i="5"/>
  <c r="Z199" i="5"/>
  <c r="Y224" i="5"/>
  <c r="Z201" i="5"/>
  <c r="Y227" i="5"/>
  <c r="Z192" i="5"/>
  <c r="Y213" i="5"/>
  <c r="Z185" i="5"/>
  <c r="Y207" i="5"/>
  <c r="Z191" i="5"/>
  <c r="Y211" i="5"/>
  <c r="Z200" i="5"/>
  <c r="Y225" i="5"/>
  <c r="P194" i="5"/>
  <c r="O215" i="5"/>
  <c r="O20" i="5" s="1"/>
  <c r="L235" i="5"/>
  <c r="L237" i="5" s="1"/>
  <c r="L239" i="5" s="1"/>
  <c r="L33" i="5" s="1"/>
  <c r="L34" i="5" s="1"/>
  <c r="L22" i="5"/>
  <c r="L24" i="5" s="1"/>
  <c r="L26" i="5" s="1"/>
  <c r="L28" i="5" s="1"/>
  <c r="T210" i="5"/>
  <c r="U184" i="5"/>
  <c r="T226" i="5"/>
  <c r="T228" i="5" s="1"/>
  <c r="T16" i="5" s="1"/>
  <c r="T212" i="5"/>
  <c r="N217" i="5"/>
  <c r="N219" i="5" s="1"/>
  <c r="AG3" i="7"/>
  <c r="AD174" i="5"/>
  <c r="AD176" i="5" s="1"/>
  <c r="AD178" i="5" s="1"/>
  <c r="AD32" i="5" s="1"/>
  <c r="AD12" i="5"/>
  <c r="AD11" i="5"/>
  <c r="AG166" i="5"/>
  <c r="AH143" i="5"/>
  <c r="AG165" i="5"/>
  <c r="AH142" i="5"/>
  <c r="AH127" i="5"/>
  <c r="AI59" i="5"/>
  <c r="AG164" i="5"/>
  <c r="AH141" i="5"/>
  <c r="AF42" i="5"/>
  <c r="AF68" i="5"/>
  <c r="AF89" i="5" s="1"/>
  <c r="AG39" i="5"/>
  <c r="AF182" i="5"/>
  <c r="AG41" i="5"/>
  <c r="AF79" i="5"/>
  <c r="AG73" i="5"/>
  <c r="AG91" i="5" s="1"/>
  <c r="AG40" i="5"/>
  <c r="AF126" i="5"/>
  <c r="AF149" i="5" s="1"/>
  <c r="AF159" i="5" s="1"/>
  <c r="AH69" i="5"/>
  <c r="AI58" i="5"/>
  <c r="AH105" i="5"/>
  <c r="AH104" i="5"/>
  <c r="AH96" i="5"/>
  <c r="AH95" i="5"/>
  <c r="AH94" i="5"/>
  <c r="AH93" i="5"/>
  <c r="AH92" i="5"/>
  <c r="AG183" i="5"/>
  <c r="AG106" i="5"/>
  <c r="AH60" i="5"/>
  <c r="AH61" i="5" s="1"/>
  <c r="AF91" i="5"/>
  <c r="AG107" i="5"/>
  <c r="AF21" i="5"/>
  <c r="AG138" i="5"/>
  <c r="AH132" i="5"/>
  <c r="AC114" i="5"/>
  <c r="AC116" i="5" s="1"/>
  <c r="AC118" i="5" s="1"/>
  <c r="AC31" i="5" s="1"/>
  <c r="AC11" i="5"/>
  <c r="AG156" i="5"/>
  <c r="AG155" i="5"/>
  <c r="AG154" i="5"/>
  <c r="AG153" i="5"/>
  <c r="AG152" i="5"/>
  <c r="AG151" i="5"/>
  <c r="AE112" i="5"/>
  <c r="AE101" i="5"/>
  <c r="AE19" i="5"/>
  <c r="AE172" i="5"/>
  <c r="AE161" i="5"/>
  <c r="AD114" i="5"/>
  <c r="AD116" i="5" s="1"/>
  <c r="AD118" i="5" s="1"/>
  <c r="AD31" i="5" s="1"/>
  <c r="AC174" i="5"/>
  <c r="AC176" i="5" s="1"/>
  <c r="AC178" i="5" s="1"/>
  <c r="AC32" i="5" s="1"/>
  <c r="AC12" i="5"/>
  <c r="AF167" i="5"/>
  <c r="AE120" i="5"/>
  <c r="AL34" i="4"/>
  <c r="AM25" i="4"/>
  <c r="AL4" i="4"/>
  <c r="H22" i="2"/>
  <c r="AG167" i="5" l="1"/>
  <c r="C35" i="7"/>
  <c r="N221" i="5"/>
  <c r="N13" i="5" s="1"/>
  <c r="N14" i="5" s="1"/>
  <c r="N233" i="5"/>
  <c r="U226" i="5"/>
  <c r="U228" i="5" s="1"/>
  <c r="U16" i="5" s="1"/>
  <c r="U210" i="5"/>
  <c r="U212" i="5"/>
  <c r="V184" i="5"/>
  <c r="Q194" i="5"/>
  <c r="P215" i="5"/>
  <c r="AA200" i="5"/>
  <c r="Z225" i="5"/>
  <c r="AA191" i="5"/>
  <c r="Z211" i="5"/>
  <c r="AA185" i="5"/>
  <c r="Z207" i="5"/>
  <c r="AA192" i="5"/>
  <c r="Z213" i="5"/>
  <c r="AA201" i="5"/>
  <c r="Z227" i="5"/>
  <c r="AA199" i="5"/>
  <c r="Z224" i="5"/>
  <c r="Q195" i="5"/>
  <c r="P216" i="5"/>
  <c r="P21" i="5" s="1"/>
  <c r="P193" i="5"/>
  <c r="O214" i="5"/>
  <c r="O217" i="5" s="1"/>
  <c r="O219" i="5" s="1"/>
  <c r="P196" i="5"/>
  <c r="Q190" i="5"/>
  <c r="P209" i="5"/>
  <c r="M235" i="5"/>
  <c r="M237" i="5" s="1"/>
  <c r="M239" i="5" s="1"/>
  <c r="M33" i="5" s="1"/>
  <c r="M34" i="5" s="1"/>
  <c r="M22" i="5"/>
  <c r="M24" i="5" s="1"/>
  <c r="M26" i="5" s="1"/>
  <c r="M28" i="5" s="1"/>
  <c r="AH3" i="7"/>
  <c r="AE11" i="5"/>
  <c r="AG97" i="5"/>
  <c r="AF120" i="5"/>
  <c r="AF97" i="5"/>
  <c r="AH183" i="5"/>
  <c r="AH106" i="5"/>
  <c r="AI60" i="5"/>
  <c r="AI105" i="5"/>
  <c r="AI104" i="5"/>
  <c r="AI96" i="5"/>
  <c r="AI95" i="5"/>
  <c r="AI94" i="5"/>
  <c r="AI93" i="5"/>
  <c r="AI92" i="5"/>
  <c r="AI69" i="5"/>
  <c r="AI61" i="5"/>
  <c r="AJ58" i="5"/>
  <c r="AG126" i="5"/>
  <c r="AG149" i="5" s="1"/>
  <c r="AG159" i="5" s="1"/>
  <c r="AH40" i="5"/>
  <c r="AI141" i="5"/>
  <c r="AH164" i="5"/>
  <c r="AJ59" i="5"/>
  <c r="AI127" i="5"/>
  <c r="AI142" i="5"/>
  <c r="AH165" i="5"/>
  <c r="AI143" i="5"/>
  <c r="AH166" i="5"/>
  <c r="AG157" i="5"/>
  <c r="AG20" i="5"/>
  <c r="AH107" i="5"/>
  <c r="AF99" i="5"/>
  <c r="AD23" i="5"/>
  <c r="AE174" i="5"/>
  <c r="AE176" i="5" s="1"/>
  <c r="AE178" i="5" s="1"/>
  <c r="AE32" i="5" s="1"/>
  <c r="AE12" i="5"/>
  <c r="AE114" i="5"/>
  <c r="AE116" i="5" s="1"/>
  <c r="AE118" i="5" s="1"/>
  <c r="AE31" i="5" s="1"/>
  <c r="AI132" i="5"/>
  <c r="AH138" i="5"/>
  <c r="AF19" i="5"/>
  <c r="AF172" i="5"/>
  <c r="AF161" i="5"/>
  <c r="AG79" i="5"/>
  <c r="AH73" i="5"/>
  <c r="AG182" i="5"/>
  <c r="AH41" i="5"/>
  <c r="AG68" i="5"/>
  <c r="AG89" i="5" s="1"/>
  <c r="AG99" i="5" s="1"/>
  <c r="AH39" i="5"/>
  <c r="AG42" i="5"/>
  <c r="AH156" i="5"/>
  <c r="AH155" i="5"/>
  <c r="AH154" i="5"/>
  <c r="AH153" i="5"/>
  <c r="AH152" i="5"/>
  <c r="AH151" i="5"/>
  <c r="AC23" i="5"/>
  <c r="AM4" i="4"/>
  <c r="AM34" i="4"/>
  <c r="AN25" i="4"/>
  <c r="I22" i="2"/>
  <c r="O221" i="5" l="1"/>
  <c r="O13" i="5" s="1"/>
  <c r="O14" i="5" s="1"/>
  <c r="O233" i="5"/>
  <c r="R190" i="5"/>
  <c r="Q209" i="5"/>
  <c r="V210" i="5"/>
  <c r="W184" i="5"/>
  <c r="V226" i="5"/>
  <c r="V228" i="5" s="1"/>
  <c r="V16" i="5" s="1"/>
  <c r="V212" i="5"/>
  <c r="N22" i="5"/>
  <c r="N24" i="5" s="1"/>
  <c r="N26" i="5" s="1"/>
  <c r="N235" i="5"/>
  <c r="N237" i="5" s="1"/>
  <c r="N239" i="5" s="1"/>
  <c r="N33" i="5" s="1"/>
  <c r="N34" i="5" s="1"/>
  <c r="D35" i="7"/>
  <c r="Q193" i="5"/>
  <c r="P214" i="5"/>
  <c r="R195" i="5"/>
  <c r="Q216" i="5"/>
  <c r="Q21" i="5" s="1"/>
  <c r="AB199" i="5"/>
  <c r="AA224" i="5"/>
  <c r="AB201" i="5"/>
  <c r="AA227" i="5"/>
  <c r="AB192" i="5"/>
  <c r="AA213" i="5"/>
  <c r="AB185" i="5"/>
  <c r="AA207" i="5"/>
  <c r="AB191" i="5"/>
  <c r="AA211" i="5"/>
  <c r="AB200" i="5"/>
  <c r="AA225" i="5"/>
  <c r="R194" i="5"/>
  <c r="Q215" i="5"/>
  <c r="P217" i="5"/>
  <c r="P219" i="5" s="1"/>
  <c r="N28" i="5"/>
  <c r="AI3" i="7"/>
  <c r="AF12" i="5"/>
  <c r="AF174" i="5"/>
  <c r="AF176" i="5" s="1"/>
  <c r="AF178" i="5" s="1"/>
  <c r="AF32" i="5" s="1"/>
  <c r="AG112" i="5"/>
  <c r="AG101" i="5"/>
  <c r="AI156" i="5"/>
  <c r="AI155" i="5"/>
  <c r="AI154" i="5"/>
  <c r="AI153" i="5"/>
  <c r="AI152" i="5"/>
  <c r="AI151" i="5"/>
  <c r="AI40" i="5"/>
  <c r="AH126" i="5"/>
  <c r="AH149" i="5" s="1"/>
  <c r="AJ69" i="5"/>
  <c r="AK58" i="5"/>
  <c r="AJ105" i="5"/>
  <c r="AJ104" i="5"/>
  <c r="AJ96" i="5"/>
  <c r="AJ95" i="5"/>
  <c r="AJ94" i="5"/>
  <c r="AJ93" i="5"/>
  <c r="AJ92" i="5"/>
  <c r="AH157" i="5"/>
  <c r="AH167" i="5"/>
  <c r="AG120" i="5"/>
  <c r="AE23" i="5"/>
  <c r="AH42" i="5"/>
  <c r="AH68" i="5"/>
  <c r="AH89" i="5" s="1"/>
  <c r="AI39" i="5"/>
  <c r="AH182" i="5"/>
  <c r="AI41" i="5"/>
  <c r="AH79" i="5"/>
  <c r="AI73" i="5"/>
  <c r="AI91" i="5" s="1"/>
  <c r="AI138" i="5"/>
  <c r="AJ132" i="5"/>
  <c r="AF112" i="5"/>
  <c r="AF101" i="5"/>
  <c r="AI166" i="5"/>
  <c r="AJ143" i="5"/>
  <c r="AI165" i="5"/>
  <c r="AJ142" i="5"/>
  <c r="AJ127" i="5"/>
  <c r="AK59" i="5"/>
  <c r="AI164" i="5"/>
  <c r="AI167" i="5" s="1"/>
  <c r="AJ141" i="5"/>
  <c r="AG172" i="5"/>
  <c r="AG161" i="5"/>
  <c r="AI183" i="5"/>
  <c r="AI106" i="5"/>
  <c r="AI107" i="5" s="1"/>
  <c r="AJ60" i="5"/>
  <c r="AH91" i="5"/>
  <c r="AN34" i="4"/>
  <c r="AO25" i="4"/>
  <c r="AN4" i="4"/>
  <c r="J22" i="2"/>
  <c r="AI157" i="5" l="1"/>
  <c r="S194" i="5"/>
  <c r="R215" i="5"/>
  <c r="AC200" i="5"/>
  <c r="AB225" i="5"/>
  <c r="AC191" i="5"/>
  <c r="AB211" i="5"/>
  <c r="AC185" i="5"/>
  <c r="AB207" i="5"/>
  <c r="AC192" i="5"/>
  <c r="AB213" i="5"/>
  <c r="AC201" i="5"/>
  <c r="AB227" i="5"/>
  <c r="AC199" i="5"/>
  <c r="AB224" i="5"/>
  <c r="S195" i="5"/>
  <c r="R216" i="5"/>
  <c r="R21" i="5" s="1"/>
  <c r="R193" i="5"/>
  <c r="Q214" i="5"/>
  <c r="W226" i="5"/>
  <c r="W228" i="5" s="1"/>
  <c r="W16" i="5" s="1"/>
  <c r="W210" i="5"/>
  <c r="W212" i="5"/>
  <c r="X184" i="5"/>
  <c r="Q217" i="5"/>
  <c r="Q219" i="5" s="1"/>
  <c r="Q196" i="5"/>
  <c r="E35" i="7"/>
  <c r="P221" i="5"/>
  <c r="P13" i="5" s="1"/>
  <c r="P14" i="5" s="1"/>
  <c r="P233" i="5"/>
  <c r="R196" i="5"/>
  <c r="S190" i="5"/>
  <c r="R209" i="5"/>
  <c r="O235" i="5"/>
  <c r="O237" i="5" s="1"/>
  <c r="O239" i="5" s="1"/>
  <c r="O33" i="5" s="1"/>
  <c r="O34" i="5" s="1"/>
  <c r="O22" i="5"/>
  <c r="O24" i="5" s="1"/>
  <c r="O26" i="5" s="1"/>
  <c r="O28" i="5" s="1"/>
  <c r="AJ3" i="7"/>
  <c r="AI97" i="5"/>
  <c r="AG174" i="5"/>
  <c r="AG176" i="5" s="1"/>
  <c r="AG178" i="5" s="1"/>
  <c r="AG32" i="5" s="1"/>
  <c r="AG12" i="5"/>
  <c r="AJ183" i="5"/>
  <c r="AJ106" i="5"/>
  <c r="AK60" i="5"/>
  <c r="AK61" i="5" s="1"/>
  <c r="AK141" i="5"/>
  <c r="AJ164" i="5"/>
  <c r="AL59" i="5"/>
  <c r="AK127" i="5"/>
  <c r="AK142" i="5"/>
  <c r="AJ165" i="5"/>
  <c r="AK143" i="5"/>
  <c r="AJ166" i="5"/>
  <c r="AK105" i="5"/>
  <c r="AK104" i="5"/>
  <c r="AK96" i="5"/>
  <c r="AK95" i="5"/>
  <c r="AK94" i="5"/>
  <c r="AK93" i="5"/>
  <c r="AK92" i="5"/>
  <c r="AK69" i="5"/>
  <c r="AL58" i="5"/>
  <c r="AI126" i="5"/>
  <c r="AI149" i="5" s="1"/>
  <c r="AI159" i="5" s="1"/>
  <c r="AJ40" i="5"/>
  <c r="AH20" i="5"/>
  <c r="AJ107" i="5"/>
  <c r="AH120" i="5"/>
  <c r="AH97" i="5"/>
  <c r="AH99" i="5" s="1"/>
  <c r="AJ156" i="5"/>
  <c r="AJ155" i="5"/>
  <c r="AJ154" i="5"/>
  <c r="AJ153" i="5"/>
  <c r="AJ152" i="5"/>
  <c r="AJ151" i="5"/>
  <c r="AF11" i="5"/>
  <c r="AK132" i="5"/>
  <c r="AJ138" i="5"/>
  <c r="AI79" i="5"/>
  <c r="AJ73" i="5"/>
  <c r="AI182" i="5"/>
  <c r="AJ41" i="5"/>
  <c r="AI68" i="5"/>
  <c r="AI89" i="5" s="1"/>
  <c r="AI99" i="5" s="1"/>
  <c r="AJ39" i="5"/>
  <c r="AI42" i="5"/>
  <c r="AG11" i="5"/>
  <c r="AJ61" i="5"/>
  <c r="AH159" i="5"/>
  <c r="AH19" i="5"/>
  <c r="AO4" i="4"/>
  <c r="AO34" i="4"/>
  <c r="AP25" i="4"/>
  <c r="AJ157" i="5" l="1"/>
  <c r="Q221" i="5"/>
  <c r="Q13" i="5" s="1"/>
  <c r="Q14" i="5" s="1"/>
  <c r="Q233" i="5"/>
  <c r="S193" i="5"/>
  <c r="R214" i="5"/>
  <c r="T195" i="5"/>
  <c r="S216" i="5"/>
  <c r="S21" i="5" s="1"/>
  <c r="AD199" i="5"/>
  <c r="AC224" i="5"/>
  <c r="AD201" i="5"/>
  <c r="AC227" i="5"/>
  <c r="AD192" i="5"/>
  <c r="AC213" i="5"/>
  <c r="AD185" i="5"/>
  <c r="AC207" i="5"/>
  <c r="AD191" i="5"/>
  <c r="AC211" i="5"/>
  <c r="AD200" i="5"/>
  <c r="AC225" i="5"/>
  <c r="T194" i="5"/>
  <c r="S215" i="5"/>
  <c r="R217" i="5"/>
  <c r="R219" i="5" s="1"/>
  <c r="T190" i="5"/>
  <c r="S196" i="5"/>
  <c r="S209" i="5"/>
  <c r="P235" i="5"/>
  <c r="P237" i="5" s="1"/>
  <c r="P239" i="5" s="1"/>
  <c r="P33" i="5" s="1"/>
  <c r="P34" i="5" s="1"/>
  <c r="P22" i="5"/>
  <c r="P24" i="5" s="1"/>
  <c r="P26" i="5" s="1"/>
  <c r="P28" i="5" s="1"/>
  <c r="C36" i="7"/>
  <c r="X226" i="5"/>
  <c r="X228" i="5" s="1"/>
  <c r="X16" i="5" s="1"/>
  <c r="X212" i="5"/>
  <c r="X210" i="5"/>
  <c r="Y184" i="5"/>
  <c r="F35" i="7"/>
  <c r="AK3" i="7"/>
  <c r="AF23" i="5"/>
  <c r="AI21" i="5"/>
  <c r="AH112" i="5"/>
  <c r="AH101" i="5"/>
  <c r="AJ42" i="5"/>
  <c r="AJ68" i="5"/>
  <c r="AJ89" i="5" s="1"/>
  <c r="AK39" i="5"/>
  <c r="AJ182" i="5"/>
  <c r="AK41" i="5"/>
  <c r="AJ79" i="5"/>
  <c r="AK73" i="5"/>
  <c r="AI19" i="5"/>
  <c r="AI172" i="5"/>
  <c r="AI161" i="5"/>
  <c r="AK166" i="5"/>
  <c r="AL143" i="5"/>
  <c r="AK165" i="5"/>
  <c r="AL142" i="5"/>
  <c r="AL127" i="5"/>
  <c r="AM59" i="5"/>
  <c r="AK164" i="5"/>
  <c r="AK167" i="5" s="1"/>
  <c r="AL141" i="5"/>
  <c r="AK183" i="5"/>
  <c r="AK106" i="5"/>
  <c r="AL60" i="5"/>
  <c r="AL61" i="5" s="1"/>
  <c r="AH172" i="5"/>
  <c r="AH161" i="5"/>
  <c r="AI112" i="5"/>
  <c r="AI101" i="5"/>
  <c r="AK138" i="5"/>
  <c r="AL132" i="5"/>
  <c r="AK40" i="5"/>
  <c r="AJ126" i="5"/>
  <c r="AJ149" i="5" s="1"/>
  <c r="AJ159" i="5" s="1"/>
  <c r="AL69" i="5"/>
  <c r="AM58" i="5"/>
  <c r="AL105" i="5"/>
  <c r="AL104" i="5"/>
  <c r="AL96" i="5"/>
  <c r="AL95" i="5"/>
  <c r="AL94" i="5"/>
  <c r="AL93" i="5"/>
  <c r="AL92" i="5"/>
  <c r="AK156" i="5"/>
  <c r="AK155" i="5"/>
  <c r="AK154" i="5"/>
  <c r="AK153" i="5"/>
  <c r="AK152" i="5"/>
  <c r="AK151" i="5"/>
  <c r="AK157" i="5" s="1"/>
  <c r="AJ91" i="5"/>
  <c r="AG114" i="5"/>
  <c r="AG116" i="5" s="1"/>
  <c r="AG118" i="5" s="1"/>
  <c r="AG31" i="5" s="1"/>
  <c r="AK91" i="5"/>
  <c r="AK107" i="5"/>
  <c r="AF114" i="5"/>
  <c r="AF116" i="5" s="1"/>
  <c r="AF118" i="5" s="1"/>
  <c r="AF31" i="5" s="1"/>
  <c r="AJ167" i="5"/>
  <c r="AI120" i="5"/>
  <c r="AP34" i="4"/>
  <c r="AQ25" i="4"/>
  <c r="AP4" i="4"/>
  <c r="L22" i="2"/>
  <c r="K22" i="2"/>
  <c r="Y226" i="5" l="1"/>
  <c r="Y228" i="5" s="1"/>
  <c r="Y16" i="5" s="1"/>
  <c r="Y210" i="5"/>
  <c r="Y212" i="5"/>
  <c r="Z184" i="5"/>
  <c r="U194" i="5"/>
  <c r="T215" i="5"/>
  <c r="AE200" i="5"/>
  <c r="AD225" i="5"/>
  <c r="AE191" i="5"/>
  <c r="AD211" i="5"/>
  <c r="AE185" i="5"/>
  <c r="AD207" i="5"/>
  <c r="AE192" i="5"/>
  <c r="AD213" i="5"/>
  <c r="AE201" i="5"/>
  <c r="AD227" i="5"/>
  <c r="AE199" i="5"/>
  <c r="AD224" i="5"/>
  <c r="U195" i="5"/>
  <c r="T216" i="5"/>
  <c r="T21" i="5" s="1"/>
  <c r="T193" i="5"/>
  <c r="S214" i="5"/>
  <c r="G35" i="7"/>
  <c r="H35" i="7" s="1"/>
  <c r="U190" i="5"/>
  <c r="T196" i="5"/>
  <c r="T209" i="5"/>
  <c r="R221" i="5"/>
  <c r="R13" i="5" s="1"/>
  <c r="R14" i="5" s="1"/>
  <c r="R233" i="5"/>
  <c r="Q22" i="5"/>
  <c r="Q24" i="5" s="1"/>
  <c r="Q26" i="5" s="1"/>
  <c r="Q28" i="5" s="1"/>
  <c r="Q235" i="5"/>
  <c r="Q237" i="5" s="1"/>
  <c r="Q239" i="5" s="1"/>
  <c r="Q33" i="5" s="1"/>
  <c r="Q34" i="5" s="1"/>
  <c r="S217" i="5"/>
  <c r="S219" i="5" s="1"/>
  <c r="AL3" i="7"/>
  <c r="AH12" i="5"/>
  <c r="AH23" i="5"/>
  <c r="AH11" i="5"/>
  <c r="AK97" i="5"/>
  <c r="AM105" i="5"/>
  <c r="AM104" i="5"/>
  <c r="AM96" i="5"/>
  <c r="AM95" i="5"/>
  <c r="AM94" i="5"/>
  <c r="AM93" i="5"/>
  <c r="AM92" i="5"/>
  <c r="AM69" i="5"/>
  <c r="AN58" i="5"/>
  <c r="AK126" i="5"/>
  <c r="AK149" i="5" s="1"/>
  <c r="AK159" i="5" s="1"/>
  <c r="AL40" i="5"/>
  <c r="AM141" i="5"/>
  <c r="AL164" i="5"/>
  <c r="AN59" i="5"/>
  <c r="AM127" i="5"/>
  <c r="AM142" i="5"/>
  <c r="AL165" i="5"/>
  <c r="AM143" i="5"/>
  <c r="AL166" i="5"/>
  <c r="AK79" i="5"/>
  <c r="AL73" i="5"/>
  <c r="AK182" i="5"/>
  <c r="AL41" i="5"/>
  <c r="AK68" i="5"/>
  <c r="AK89" i="5" s="1"/>
  <c r="AK99" i="5" s="1"/>
  <c r="AL39" i="5"/>
  <c r="AK42" i="5"/>
  <c r="AG23" i="5"/>
  <c r="AL91" i="5"/>
  <c r="AJ21" i="5"/>
  <c r="AJ120" i="5"/>
  <c r="AJ97" i="5"/>
  <c r="AJ172" i="5"/>
  <c r="AJ161" i="5"/>
  <c r="AM132" i="5"/>
  <c r="AL138" i="5"/>
  <c r="AI11" i="5"/>
  <c r="AJ19" i="5"/>
  <c r="AL183" i="5"/>
  <c r="AL106" i="5"/>
  <c r="AL107" i="5" s="1"/>
  <c r="AM60" i="5"/>
  <c r="AM61" i="5" s="1"/>
  <c r="AL156" i="5"/>
  <c r="AL155" i="5"/>
  <c r="AL154" i="5"/>
  <c r="AL153" i="5"/>
  <c r="AL152" i="5"/>
  <c r="AL151" i="5"/>
  <c r="AI174" i="5"/>
  <c r="AI176" i="5" s="1"/>
  <c r="AI178" i="5" s="1"/>
  <c r="AI32" i="5" s="1"/>
  <c r="AI12" i="5"/>
  <c r="AH114" i="5"/>
  <c r="AH116" i="5" s="1"/>
  <c r="AH118" i="5" s="1"/>
  <c r="AH31" i="5" s="1"/>
  <c r="AH174" i="5"/>
  <c r="AH176" i="5" s="1"/>
  <c r="AH178" i="5" s="1"/>
  <c r="AH32" i="5" s="1"/>
  <c r="AJ99" i="5"/>
  <c r="AQ4" i="4"/>
  <c r="AQ34" i="4"/>
  <c r="AR25" i="4"/>
  <c r="I35" i="7" l="1"/>
  <c r="R22" i="5"/>
  <c r="R24" i="5" s="1"/>
  <c r="R26" i="5" s="1"/>
  <c r="R28" i="5" s="1"/>
  <c r="R235" i="5"/>
  <c r="R237" i="5" s="1"/>
  <c r="R239" i="5" s="1"/>
  <c r="R33" i="5" s="1"/>
  <c r="R34" i="5" s="1"/>
  <c r="V190" i="5"/>
  <c r="U209" i="5"/>
  <c r="U193" i="5"/>
  <c r="U196" i="5" s="1"/>
  <c r="T214" i="5"/>
  <c r="V195" i="5"/>
  <c r="U216" i="5"/>
  <c r="AF199" i="5"/>
  <c r="AE224" i="5"/>
  <c r="AF201" i="5"/>
  <c r="AE227" i="5"/>
  <c r="AF192" i="5"/>
  <c r="AE213" i="5"/>
  <c r="AF185" i="5"/>
  <c r="AE207" i="5"/>
  <c r="AF191" i="5"/>
  <c r="AE211" i="5"/>
  <c r="AF200" i="5"/>
  <c r="AE225" i="5"/>
  <c r="V194" i="5"/>
  <c r="U215" i="5"/>
  <c r="U20" i="5" s="1"/>
  <c r="T217" i="5"/>
  <c r="T219" i="5" s="1"/>
  <c r="S233" i="5"/>
  <c r="S221" i="5"/>
  <c r="S13" i="5" s="1"/>
  <c r="S14" i="5" s="1"/>
  <c r="Z210" i="5"/>
  <c r="AA184" i="5"/>
  <c r="Z226" i="5"/>
  <c r="Z228" i="5" s="1"/>
  <c r="Z16" i="5" s="1"/>
  <c r="Z212" i="5"/>
  <c r="AM3" i="7"/>
  <c r="AJ174" i="5"/>
  <c r="AJ176" i="5" s="1"/>
  <c r="AJ178" i="5" s="1"/>
  <c r="AJ32" i="5" s="1"/>
  <c r="AJ12" i="5"/>
  <c r="AM138" i="5"/>
  <c r="AN132" i="5"/>
  <c r="AK112" i="5"/>
  <c r="AK101" i="5"/>
  <c r="AM166" i="5"/>
  <c r="AN143" i="5"/>
  <c r="AM165" i="5"/>
  <c r="AN142" i="5"/>
  <c r="AN127" i="5"/>
  <c r="AO59" i="5"/>
  <c r="AM164" i="5"/>
  <c r="AM167" i="5" s="1"/>
  <c r="AN141" i="5"/>
  <c r="AK172" i="5"/>
  <c r="AK161" i="5"/>
  <c r="AL157" i="5"/>
  <c r="AK21" i="5"/>
  <c r="AJ112" i="5"/>
  <c r="AJ101" i="5"/>
  <c r="AM183" i="5"/>
  <c r="AM106" i="5"/>
  <c r="AN60" i="5"/>
  <c r="AL97" i="5"/>
  <c r="AK19" i="5"/>
  <c r="AL42" i="5"/>
  <c r="AL68" i="5"/>
  <c r="AL89" i="5" s="1"/>
  <c r="AL99" i="5" s="1"/>
  <c r="AM39" i="5"/>
  <c r="AL182" i="5"/>
  <c r="AM41" i="5"/>
  <c r="AL79" i="5"/>
  <c r="AM73" i="5"/>
  <c r="AM156" i="5"/>
  <c r="AM155" i="5"/>
  <c r="AM154" i="5"/>
  <c r="AM153" i="5"/>
  <c r="AM152" i="5"/>
  <c r="AM151" i="5"/>
  <c r="AM40" i="5"/>
  <c r="AL126" i="5"/>
  <c r="AL149" i="5" s="1"/>
  <c r="AL159" i="5" s="1"/>
  <c r="AN69" i="5"/>
  <c r="AN61" i="5"/>
  <c r="AO58" i="5"/>
  <c r="AN105" i="5"/>
  <c r="AN104" i="5"/>
  <c r="AN96" i="5"/>
  <c r="AN95" i="5"/>
  <c r="AN94" i="5"/>
  <c r="AN93" i="5"/>
  <c r="AN92" i="5"/>
  <c r="AI23" i="5"/>
  <c r="AL167" i="5"/>
  <c r="AI114" i="5"/>
  <c r="AI116" i="5" s="1"/>
  <c r="AI118" i="5" s="1"/>
  <c r="AI31" i="5" s="1"/>
  <c r="AM91" i="5"/>
  <c r="AM107" i="5"/>
  <c r="AK120" i="5"/>
  <c r="AR34" i="4"/>
  <c r="AS25" i="4"/>
  <c r="AR4" i="4"/>
  <c r="N22" i="2"/>
  <c r="M22" i="2"/>
  <c r="AL120" i="5" l="1"/>
  <c r="AM157" i="5"/>
  <c r="J35" i="7"/>
  <c r="AA212" i="5"/>
  <c r="AB184" i="5"/>
  <c r="AA226" i="5"/>
  <c r="AA228" i="5" s="1"/>
  <c r="AA16" i="5" s="1"/>
  <c r="AA210" i="5"/>
  <c r="S22" i="5"/>
  <c r="S24" i="5" s="1"/>
  <c r="S26" i="5" s="1"/>
  <c r="S28" i="5" s="1"/>
  <c r="S235" i="5"/>
  <c r="S237" i="5" s="1"/>
  <c r="S239" i="5" s="1"/>
  <c r="S33" i="5" s="1"/>
  <c r="S34" i="5" s="1"/>
  <c r="T233" i="5"/>
  <c r="T221" i="5"/>
  <c r="T13" i="5" s="1"/>
  <c r="T14" i="5" s="1"/>
  <c r="W194" i="5"/>
  <c r="V215" i="5"/>
  <c r="V20" i="5" s="1"/>
  <c r="AG200" i="5"/>
  <c r="AF225" i="5"/>
  <c r="AG191" i="5"/>
  <c r="AF211" i="5"/>
  <c r="AG185" i="5"/>
  <c r="AF207" i="5"/>
  <c r="AG192" i="5"/>
  <c r="AF213" i="5"/>
  <c r="AG201" i="5"/>
  <c r="AF227" i="5"/>
  <c r="AG199" i="5"/>
  <c r="AF224" i="5"/>
  <c r="W195" i="5"/>
  <c r="V216" i="5"/>
  <c r="V193" i="5"/>
  <c r="V196" i="5" s="1"/>
  <c r="U214" i="5"/>
  <c r="U217" i="5" s="1"/>
  <c r="U219" i="5" s="1"/>
  <c r="W190" i="5"/>
  <c r="V209" i="5"/>
  <c r="AN3" i="7"/>
  <c r="AL20" i="5"/>
  <c r="AK174" i="5"/>
  <c r="AK176" i="5" s="1"/>
  <c r="AK178" i="5" s="1"/>
  <c r="AK32" i="5" s="1"/>
  <c r="AK12" i="5"/>
  <c r="AM97" i="5"/>
  <c r="AO105" i="5"/>
  <c r="AO104" i="5"/>
  <c r="AO96" i="5"/>
  <c r="AO95" i="5"/>
  <c r="AO94" i="5"/>
  <c r="AO93" i="5"/>
  <c r="AO92" i="5"/>
  <c r="AO69" i="5"/>
  <c r="AP58" i="5"/>
  <c r="AM126" i="5"/>
  <c r="AM149" i="5" s="1"/>
  <c r="AM159" i="5" s="1"/>
  <c r="AN40" i="5"/>
  <c r="AL112" i="5"/>
  <c r="AL101" i="5"/>
  <c r="AO141" i="5"/>
  <c r="AN164" i="5"/>
  <c r="AP59" i="5"/>
  <c r="AP127" i="5" s="1"/>
  <c r="AO127" i="5"/>
  <c r="AO142" i="5"/>
  <c r="AN165" i="5"/>
  <c r="AO143" i="5"/>
  <c r="AN166" i="5"/>
  <c r="AL172" i="5"/>
  <c r="AL161" i="5"/>
  <c r="AM79" i="5"/>
  <c r="AN73" i="5"/>
  <c r="AM182" i="5"/>
  <c r="AN41" i="5"/>
  <c r="AM68" i="5"/>
  <c r="AM89" i="5" s="1"/>
  <c r="AM99" i="5" s="1"/>
  <c r="AN39" i="5"/>
  <c r="AM42" i="5"/>
  <c r="AN183" i="5"/>
  <c r="AN106" i="5"/>
  <c r="AN107" i="5" s="1"/>
  <c r="AO60" i="5"/>
  <c r="AJ23" i="5"/>
  <c r="AJ11" i="5"/>
  <c r="AN156" i="5"/>
  <c r="AN155" i="5"/>
  <c r="AN154" i="5"/>
  <c r="AN153" i="5"/>
  <c r="AN152" i="5"/>
  <c r="AN151" i="5"/>
  <c r="AK11" i="5"/>
  <c r="AO132" i="5"/>
  <c r="AN138" i="5"/>
  <c r="AS4" i="4"/>
  <c r="AS34" i="4"/>
  <c r="AT25" i="4"/>
  <c r="U221" i="5" l="1"/>
  <c r="U13" i="5" s="1"/>
  <c r="U14" i="5" s="1"/>
  <c r="U233" i="5"/>
  <c r="X190" i="5"/>
  <c r="W209" i="5"/>
  <c r="W193" i="5"/>
  <c r="W196" i="5" s="1"/>
  <c r="V214" i="5"/>
  <c r="X195" i="5"/>
  <c r="W216" i="5"/>
  <c r="W21" i="5" s="1"/>
  <c r="AH199" i="5"/>
  <c r="AG224" i="5"/>
  <c r="AH201" i="5"/>
  <c r="AG227" i="5"/>
  <c r="AH192" i="5"/>
  <c r="AG213" i="5"/>
  <c r="AH185" i="5"/>
  <c r="AG207" i="5"/>
  <c r="AH191" i="5"/>
  <c r="AG211" i="5"/>
  <c r="AH200" i="5"/>
  <c r="AG225" i="5"/>
  <c r="X194" i="5"/>
  <c r="W215" i="5"/>
  <c r="T235" i="5"/>
  <c r="T237" i="5" s="1"/>
  <c r="T239" i="5" s="1"/>
  <c r="T33" i="5" s="1"/>
  <c r="T34" i="5" s="1"/>
  <c r="T22" i="5"/>
  <c r="T24" i="5" s="1"/>
  <c r="T26" i="5" s="1"/>
  <c r="V217" i="5"/>
  <c r="V219" i="5" s="1"/>
  <c r="K35" i="7"/>
  <c r="AB226" i="5"/>
  <c r="AB228" i="5" s="1"/>
  <c r="AB16" i="5" s="1"/>
  <c r="AB212" i="5"/>
  <c r="AB210" i="5"/>
  <c r="AC184" i="5"/>
  <c r="T28" i="5"/>
  <c r="AO3" i="7"/>
  <c r="AL12" i="5"/>
  <c r="AL11" i="5"/>
  <c r="AO138" i="5"/>
  <c r="AP132" i="5"/>
  <c r="AP138" i="5" s="1"/>
  <c r="AM112" i="5"/>
  <c r="AM101" i="5"/>
  <c r="AM19" i="5"/>
  <c r="AO166" i="5"/>
  <c r="AP143" i="5"/>
  <c r="AP166" i="5" s="1"/>
  <c r="AO165" i="5"/>
  <c r="AP142" i="5"/>
  <c r="AP165" i="5" s="1"/>
  <c r="AP156" i="5"/>
  <c r="AP155" i="5"/>
  <c r="AP154" i="5"/>
  <c r="AP153" i="5"/>
  <c r="AP152" i="5"/>
  <c r="AO164" i="5"/>
  <c r="AP141" i="5"/>
  <c r="AP164" i="5" s="1"/>
  <c r="AP167" i="5" s="1"/>
  <c r="AO40" i="5"/>
  <c r="AN126" i="5"/>
  <c r="AN149" i="5" s="1"/>
  <c r="AP69" i="5"/>
  <c r="AP105" i="5"/>
  <c r="AP104" i="5"/>
  <c r="AP96" i="5"/>
  <c r="AP95" i="5"/>
  <c r="AP94" i="5"/>
  <c r="AP93" i="5"/>
  <c r="AP92" i="5"/>
  <c r="AN157" i="5"/>
  <c r="AM120" i="5"/>
  <c r="AK23" i="5"/>
  <c r="AO183" i="5"/>
  <c r="AO106" i="5"/>
  <c r="AO107" i="5" s="1"/>
  <c r="AP60" i="5"/>
  <c r="AN42" i="5"/>
  <c r="AN68" i="5"/>
  <c r="AN89" i="5" s="1"/>
  <c r="AO39" i="5"/>
  <c r="AN182" i="5"/>
  <c r="AO41" i="5"/>
  <c r="AN79" i="5"/>
  <c r="AO73" i="5"/>
  <c r="AO156" i="5"/>
  <c r="AO155" i="5"/>
  <c r="AO154" i="5"/>
  <c r="AO153" i="5"/>
  <c r="AO152" i="5"/>
  <c r="AO151" i="5"/>
  <c r="AL114" i="5"/>
  <c r="AL116" i="5" s="1"/>
  <c r="AL118" i="5" s="1"/>
  <c r="AL31" i="5" s="1"/>
  <c r="AM172" i="5"/>
  <c r="AM161" i="5"/>
  <c r="AL174" i="5"/>
  <c r="AL176" i="5" s="1"/>
  <c r="AL178" i="5" s="1"/>
  <c r="AL32" i="5" s="1"/>
  <c r="AM21" i="5"/>
  <c r="AN91" i="5"/>
  <c r="AK114" i="5"/>
  <c r="AK116" i="5" s="1"/>
  <c r="AK118" i="5" s="1"/>
  <c r="AK31" i="5" s="1"/>
  <c r="AN167" i="5"/>
  <c r="AJ114" i="5"/>
  <c r="AJ116" i="5" s="1"/>
  <c r="AJ118" i="5" s="1"/>
  <c r="AJ31" i="5" s="1"/>
  <c r="AO61" i="5"/>
  <c r="AT34" i="4"/>
  <c r="AU25" i="4"/>
  <c r="AU34" i="4" s="1"/>
  <c r="AT4" i="4"/>
  <c r="P22" i="2"/>
  <c r="O22" i="2"/>
  <c r="AO167" i="5" l="1"/>
  <c r="AN159" i="5"/>
  <c r="AP151" i="5"/>
  <c r="AP157" i="5" s="1"/>
  <c r="L35" i="7"/>
  <c r="AC212" i="5"/>
  <c r="AD184" i="5"/>
  <c r="AC226" i="5"/>
  <c r="AC228" i="5" s="1"/>
  <c r="AC16" i="5" s="1"/>
  <c r="AC210" i="5"/>
  <c r="V233" i="5"/>
  <c r="V221" i="5"/>
  <c r="V13" i="5" s="1"/>
  <c r="V14" i="5" s="1"/>
  <c r="Y194" i="5"/>
  <c r="X215" i="5"/>
  <c r="AI200" i="5"/>
  <c r="AH225" i="5"/>
  <c r="AI191" i="5"/>
  <c r="AH211" i="5"/>
  <c r="AI185" i="5"/>
  <c r="AH207" i="5"/>
  <c r="AI192" i="5"/>
  <c r="AH213" i="5"/>
  <c r="AI201" i="5"/>
  <c r="AH227" i="5"/>
  <c r="AI199" i="5"/>
  <c r="AH224" i="5"/>
  <c r="Y195" i="5"/>
  <c r="X216" i="5"/>
  <c r="X21" i="5" s="1"/>
  <c r="X193" i="5"/>
  <c r="X196" i="5" s="1"/>
  <c r="W214" i="5"/>
  <c r="W19" i="5" s="1"/>
  <c r="Y190" i="5"/>
  <c r="X209" i="5"/>
  <c r="U235" i="5"/>
  <c r="U237" i="5" s="1"/>
  <c r="U239" i="5" s="1"/>
  <c r="U33" i="5" s="1"/>
  <c r="U34" i="5" s="1"/>
  <c r="U22" i="5"/>
  <c r="U24" i="5" s="1"/>
  <c r="U26" i="5" s="1"/>
  <c r="U28" i="5" s="1"/>
  <c r="AP3" i="7"/>
  <c r="AM12" i="5"/>
  <c r="AM11" i="5"/>
  <c r="AM174" i="5"/>
  <c r="AM176" i="5" s="1"/>
  <c r="AM178" i="5" s="1"/>
  <c r="AM32" i="5" s="1"/>
  <c r="AN120" i="5"/>
  <c r="AN97" i="5"/>
  <c r="AO79" i="5"/>
  <c r="AP73" i="5"/>
  <c r="AP79" i="5" s="1"/>
  <c r="AO182" i="5"/>
  <c r="AP41" i="5"/>
  <c r="AP182" i="5" s="1"/>
  <c r="AO68" i="5"/>
  <c r="AO89" i="5" s="1"/>
  <c r="AP39" i="5"/>
  <c r="AO42" i="5"/>
  <c r="AP183" i="5"/>
  <c r="AP106" i="5"/>
  <c r="AP107" i="5" s="1"/>
  <c r="AO126" i="5"/>
  <c r="AO149" i="5" s="1"/>
  <c r="AP40" i="5"/>
  <c r="AP126" i="5" s="1"/>
  <c r="AP149" i="5" s="1"/>
  <c r="AP159" i="5" s="1"/>
  <c r="AO157" i="5"/>
  <c r="AO91" i="5"/>
  <c r="AP91" i="5"/>
  <c r="AN172" i="5"/>
  <c r="AN161" i="5"/>
  <c r="AM114" i="5"/>
  <c r="AM116" i="5" s="1"/>
  <c r="AM118" i="5" s="1"/>
  <c r="AM31" i="5" s="1"/>
  <c r="AN99" i="5"/>
  <c r="AN20" i="5"/>
  <c r="AP61" i="5"/>
  <c r="AN19" i="5"/>
  <c r="AL23" i="5"/>
  <c r="AU4" i="4"/>
  <c r="Q22" i="2"/>
  <c r="AO159" i="5" l="1"/>
  <c r="M35" i="7"/>
  <c r="Z190" i="5"/>
  <c r="Y209" i="5"/>
  <c r="AD210" i="5"/>
  <c r="AE184" i="5"/>
  <c r="AD226" i="5"/>
  <c r="AD228" i="5" s="1"/>
  <c r="AD16" i="5" s="1"/>
  <c r="AD212" i="5"/>
  <c r="Y193" i="5"/>
  <c r="Y196" i="5" s="1"/>
  <c r="X214" i="5"/>
  <c r="Z195" i="5"/>
  <c r="Y216" i="5"/>
  <c r="Y21" i="5" s="1"/>
  <c r="AJ199" i="5"/>
  <c r="AI224" i="5"/>
  <c r="AJ201" i="5"/>
  <c r="AI227" i="5"/>
  <c r="AJ192" i="5"/>
  <c r="AI213" i="5"/>
  <c r="AJ185" i="5"/>
  <c r="AI207" i="5"/>
  <c r="AJ191" i="5"/>
  <c r="AI211" i="5"/>
  <c r="AJ200" i="5"/>
  <c r="AI225" i="5"/>
  <c r="Z194" i="5"/>
  <c r="Y215" i="5"/>
  <c r="V22" i="5"/>
  <c r="V24" i="5" s="1"/>
  <c r="V26" i="5" s="1"/>
  <c r="V28" i="5" s="1"/>
  <c r="V235" i="5"/>
  <c r="V237" i="5" s="1"/>
  <c r="V239" i="5" s="1"/>
  <c r="V33" i="5" s="1"/>
  <c r="V34" i="5" s="1"/>
  <c r="C44" i="7"/>
  <c r="C31" i="7"/>
  <c r="C6" i="7" s="1"/>
  <c r="X217" i="5"/>
  <c r="X219" i="5" s="1"/>
  <c r="W217" i="5"/>
  <c r="W219" i="5" s="1"/>
  <c r="AQ58" i="7"/>
  <c r="AQ56" i="7"/>
  <c r="AO20" i="5"/>
  <c r="AO97" i="5"/>
  <c r="AO99" i="5" s="1"/>
  <c r="AO120" i="5"/>
  <c r="AP172" i="5"/>
  <c r="AP161" i="5"/>
  <c r="AO19" i="5"/>
  <c r="AN174" i="5"/>
  <c r="AN176" i="5" s="1"/>
  <c r="AN112" i="5"/>
  <c r="AN101" i="5"/>
  <c r="AN178" i="5"/>
  <c r="AN32" i="5" s="1"/>
  <c r="AN12" i="5"/>
  <c r="AP97" i="5"/>
  <c r="AO172" i="5"/>
  <c r="AO161" i="5"/>
  <c r="AP42" i="5"/>
  <c r="AP68" i="5"/>
  <c r="AP89" i="5" s="1"/>
  <c r="AP99" i="5" s="1"/>
  <c r="R22" i="2"/>
  <c r="N35" i="7" l="1"/>
  <c r="W233" i="5"/>
  <c r="W221" i="5"/>
  <c r="W13" i="5" s="1"/>
  <c r="W14" i="5" s="1"/>
  <c r="C66" i="7"/>
  <c r="C46" i="7"/>
  <c r="C7" i="7" s="1"/>
  <c r="C8" i="7" s="1"/>
  <c r="AE212" i="5"/>
  <c r="AF184" i="5"/>
  <c r="AE226" i="5"/>
  <c r="AE228" i="5" s="1"/>
  <c r="AE16" i="5" s="1"/>
  <c r="AE210" i="5"/>
  <c r="X221" i="5"/>
  <c r="X13" i="5" s="1"/>
  <c r="X14" i="5" s="1"/>
  <c r="X233" i="5"/>
  <c r="AA194" i="5"/>
  <c r="Z215" i="5"/>
  <c r="Z20" i="5" s="1"/>
  <c r="AK200" i="5"/>
  <c r="AJ225" i="5"/>
  <c r="AK191" i="5"/>
  <c r="AJ211" i="5"/>
  <c r="AK185" i="5"/>
  <c r="AJ207" i="5"/>
  <c r="AK192" i="5"/>
  <c r="AJ213" i="5"/>
  <c r="AK201" i="5"/>
  <c r="AJ227" i="5"/>
  <c r="AK199" i="5"/>
  <c r="AJ224" i="5"/>
  <c r="AA195" i="5"/>
  <c r="Z216" i="5"/>
  <c r="Z193" i="5"/>
  <c r="Z196" i="5" s="1"/>
  <c r="Y214" i="5"/>
  <c r="Y217" i="5" s="1"/>
  <c r="Y219" i="5" s="1"/>
  <c r="AA190" i="5"/>
  <c r="Z209" i="5"/>
  <c r="AQ53" i="7"/>
  <c r="AQ57" i="7"/>
  <c r="AQ55" i="7"/>
  <c r="AQ54" i="7"/>
  <c r="AP112" i="5"/>
  <c r="AP101" i="5"/>
  <c r="AO112" i="5"/>
  <c r="AO101" i="5"/>
  <c r="AP120" i="5"/>
  <c r="AO174" i="5"/>
  <c r="AO176" i="5" s="1"/>
  <c r="AO178" i="5" s="1"/>
  <c r="AO32" i="5" s="1"/>
  <c r="AO12" i="5"/>
  <c r="AN23" i="5"/>
  <c r="AN11" i="5"/>
  <c r="AP174" i="5"/>
  <c r="AP176" i="5" s="1"/>
  <c r="AP178" i="5" s="1"/>
  <c r="AP32" i="5" s="1"/>
  <c r="AP12" i="5"/>
  <c r="AM23" i="5"/>
  <c r="Y221" i="5" l="1"/>
  <c r="Y233" i="5"/>
  <c r="O35" i="7"/>
  <c r="X22" i="5"/>
  <c r="X24" i="5" s="1"/>
  <c r="X26" i="5" s="1"/>
  <c r="X235" i="5"/>
  <c r="X237" i="5" s="1"/>
  <c r="X239" i="5" s="1"/>
  <c r="X33" i="5" s="1"/>
  <c r="X34" i="5" s="1"/>
  <c r="AF210" i="5"/>
  <c r="AG184" i="5"/>
  <c r="AF226" i="5"/>
  <c r="AF228" i="5" s="1"/>
  <c r="AF16" i="5" s="1"/>
  <c r="AF212" i="5"/>
  <c r="AB190" i="5"/>
  <c r="AA209" i="5"/>
  <c r="AA193" i="5"/>
  <c r="Z214" i="5"/>
  <c r="AB195" i="5"/>
  <c r="AA216" i="5"/>
  <c r="AA21" i="5" s="1"/>
  <c r="AL199" i="5"/>
  <c r="AK224" i="5"/>
  <c r="AL201" i="5"/>
  <c r="AK227" i="5"/>
  <c r="AL192" i="5"/>
  <c r="AK213" i="5"/>
  <c r="AL185" i="5"/>
  <c r="AK207" i="5"/>
  <c r="AL191" i="5"/>
  <c r="AK211" i="5"/>
  <c r="AL200" i="5"/>
  <c r="AK225" i="5"/>
  <c r="AB194" i="5"/>
  <c r="AA215" i="5"/>
  <c r="W22" i="5"/>
  <c r="W24" i="5" s="1"/>
  <c r="W26" i="5" s="1"/>
  <c r="W28" i="5" s="1"/>
  <c r="W235" i="5"/>
  <c r="W237" i="5" s="1"/>
  <c r="W239" i="5" s="1"/>
  <c r="W33" i="5" s="1"/>
  <c r="W34" i="5" s="1"/>
  <c r="Z217" i="5"/>
  <c r="Z219" i="5" s="1"/>
  <c r="X28" i="5"/>
  <c r="AQ52" i="7"/>
  <c r="AO11" i="5"/>
  <c r="AN114" i="5"/>
  <c r="AN116" i="5" s="1"/>
  <c r="AN118" i="5" s="1"/>
  <c r="AN31" i="5" s="1"/>
  <c r="AO114" i="5"/>
  <c r="AO116" i="5" s="1"/>
  <c r="AO118" i="5" s="1"/>
  <c r="AO31" i="5" s="1"/>
  <c r="AP114" i="5"/>
  <c r="AP116" i="5" s="1"/>
  <c r="AP118" i="5" s="1"/>
  <c r="AP31" i="5" s="1"/>
  <c r="AP11" i="5"/>
  <c r="S22" i="2"/>
  <c r="T22" i="2"/>
  <c r="P35" i="7" l="1"/>
  <c r="AC190" i="5"/>
  <c r="AB209" i="5"/>
  <c r="AG226" i="5"/>
  <c r="AG228" i="5" s="1"/>
  <c r="AG16" i="5" s="1"/>
  <c r="AG210" i="5"/>
  <c r="AG212" i="5"/>
  <c r="AH184" i="5"/>
  <c r="Y13" i="5"/>
  <c r="Y14" i="5" s="1"/>
  <c r="Z233" i="5"/>
  <c r="Z221" i="5"/>
  <c r="Z13" i="5" s="1"/>
  <c r="Z14" i="5" s="1"/>
  <c r="AC194" i="5"/>
  <c r="AB215" i="5"/>
  <c r="AB20" i="5" s="1"/>
  <c r="AM200" i="5"/>
  <c r="AL225" i="5"/>
  <c r="AM191" i="5"/>
  <c r="AL211" i="5"/>
  <c r="AM185" i="5"/>
  <c r="AL207" i="5"/>
  <c r="AM192" i="5"/>
  <c r="AL213" i="5"/>
  <c r="AM201" i="5"/>
  <c r="AL227" i="5"/>
  <c r="AM199" i="5"/>
  <c r="AL224" i="5"/>
  <c r="AC195" i="5"/>
  <c r="AB216" i="5"/>
  <c r="AB193" i="5"/>
  <c r="AA214" i="5"/>
  <c r="AA217" i="5" s="1"/>
  <c r="AA219" i="5" s="1"/>
  <c r="Y235" i="5"/>
  <c r="Y237" i="5" s="1"/>
  <c r="Y239" i="5" s="1"/>
  <c r="Y33" i="5" s="1"/>
  <c r="Y34" i="5" s="1"/>
  <c r="Y22" i="5"/>
  <c r="Y24" i="5" s="1"/>
  <c r="Y26" i="5" s="1"/>
  <c r="AA196" i="5"/>
  <c r="AP23" i="5"/>
  <c r="AO23" i="5"/>
  <c r="U22" i="2"/>
  <c r="AA221" i="5" l="1"/>
  <c r="AA13" i="5" s="1"/>
  <c r="AA14" i="5" s="1"/>
  <c r="AA233" i="5"/>
  <c r="Q35" i="7"/>
  <c r="AC193" i="5"/>
  <c r="AB214" i="5"/>
  <c r="AD195" i="5"/>
  <c r="AC216" i="5"/>
  <c r="AC21" i="5" s="1"/>
  <c r="AN199" i="5"/>
  <c r="AM224" i="5"/>
  <c r="AN201" i="5"/>
  <c r="AM227" i="5"/>
  <c r="AN192" i="5"/>
  <c r="AM213" i="5"/>
  <c r="AN185" i="5"/>
  <c r="AM207" i="5"/>
  <c r="AN191" i="5"/>
  <c r="AM211" i="5"/>
  <c r="AN200" i="5"/>
  <c r="AM225" i="5"/>
  <c r="AD194" i="5"/>
  <c r="AC215" i="5"/>
  <c r="Z22" i="5"/>
  <c r="Z24" i="5" s="1"/>
  <c r="Z26" i="5" s="1"/>
  <c r="Z235" i="5"/>
  <c r="Z237" i="5" s="1"/>
  <c r="Z239" i="5" s="1"/>
  <c r="Z33" i="5" s="1"/>
  <c r="Z34" i="5" s="1"/>
  <c r="AH226" i="5"/>
  <c r="AH228" i="5" s="1"/>
  <c r="AH16" i="5" s="1"/>
  <c r="AH212" i="5"/>
  <c r="AH210" i="5"/>
  <c r="AI184" i="5"/>
  <c r="Y28" i="5"/>
  <c r="AB217" i="5"/>
  <c r="AB219" i="5" s="1"/>
  <c r="AB196" i="5"/>
  <c r="AD190" i="5"/>
  <c r="AC196" i="5"/>
  <c r="AC209" i="5"/>
  <c r="Z28" i="5"/>
  <c r="V22" i="2"/>
  <c r="R35" i="7" l="1"/>
  <c r="AE190" i="5"/>
  <c r="AD209" i="5"/>
  <c r="AB233" i="5"/>
  <c r="AB221" i="5"/>
  <c r="AB13" i="5" s="1"/>
  <c r="AB14" i="5" s="1"/>
  <c r="AE194" i="5"/>
  <c r="AD215" i="5"/>
  <c r="AD20" i="5" s="1"/>
  <c r="AO200" i="5"/>
  <c r="AN225" i="5"/>
  <c r="AO191" i="5"/>
  <c r="AN211" i="5"/>
  <c r="AO185" i="5"/>
  <c r="AN207" i="5"/>
  <c r="AO192" i="5"/>
  <c r="AN213" i="5"/>
  <c r="AO201" i="5"/>
  <c r="AN227" i="5"/>
  <c r="AO199" i="5"/>
  <c r="AN224" i="5"/>
  <c r="AE195" i="5"/>
  <c r="AD216" i="5"/>
  <c r="AD193" i="5"/>
  <c r="AC214" i="5"/>
  <c r="AC217" i="5" s="1"/>
  <c r="AC219" i="5" s="1"/>
  <c r="AI226" i="5"/>
  <c r="AI228" i="5" s="1"/>
  <c r="AI16" i="5" s="1"/>
  <c r="AI210" i="5"/>
  <c r="AI212" i="5"/>
  <c r="AJ184" i="5"/>
  <c r="AA235" i="5"/>
  <c r="AA237" i="5" s="1"/>
  <c r="AA239" i="5" s="1"/>
  <c r="AA33" i="5" s="1"/>
  <c r="AA34" i="5" s="1"/>
  <c r="AA22" i="5"/>
  <c r="AA24" i="5" s="1"/>
  <c r="AA26" i="5" s="1"/>
  <c r="AA28" i="5" s="1"/>
  <c r="W22" i="2"/>
  <c r="AC221" i="5" l="1"/>
  <c r="AC13" i="5" s="1"/>
  <c r="AC14" i="5" s="1"/>
  <c r="AC233" i="5"/>
  <c r="AF190" i="5"/>
  <c r="AE209" i="5"/>
  <c r="S35" i="7"/>
  <c r="AJ226" i="5"/>
  <c r="AJ228" i="5" s="1"/>
  <c r="AJ16" i="5" s="1"/>
  <c r="AJ212" i="5"/>
  <c r="AJ210" i="5"/>
  <c r="AK184" i="5"/>
  <c r="AE193" i="5"/>
  <c r="AD214" i="5"/>
  <c r="AD217" i="5" s="1"/>
  <c r="AD219" i="5" s="1"/>
  <c r="AF195" i="5"/>
  <c r="AE216" i="5"/>
  <c r="AP199" i="5"/>
  <c r="AP224" i="5" s="1"/>
  <c r="AO224" i="5"/>
  <c r="AP201" i="5"/>
  <c r="AP227" i="5" s="1"/>
  <c r="AO227" i="5"/>
  <c r="AP192" i="5"/>
  <c r="AP213" i="5" s="1"/>
  <c r="AO213" i="5"/>
  <c r="AP185" i="5"/>
  <c r="AP207" i="5" s="1"/>
  <c r="AO207" i="5"/>
  <c r="AP191" i="5"/>
  <c r="AP211" i="5" s="1"/>
  <c r="AO211" i="5"/>
  <c r="AP200" i="5"/>
  <c r="AP225" i="5" s="1"/>
  <c r="AO225" i="5"/>
  <c r="AF194" i="5"/>
  <c r="AE215" i="5"/>
  <c r="AE20" i="5" s="1"/>
  <c r="AB22" i="5"/>
  <c r="AB24" i="5" s="1"/>
  <c r="AB26" i="5" s="1"/>
  <c r="AB28" i="5" s="1"/>
  <c r="AB235" i="5"/>
  <c r="AB237" i="5" s="1"/>
  <c r="AB239" i="5" s="1"/>
  <c r="AB33" i="5" s="1"/>
  <c r="AB34" i="5" s="1"/>
  <c r="AD196" i="5"/>
  <c r="AD233" i="5" l="1"/>
  <c r="AD221" i="5"/>
  <c r="AD13" i="5" s="1"/>
  <c r="AD14" i="5" s="1"/>
  <c r="AG194" i="5"/>
  <c r="AF215" i="5"/>
  <c r="AF20" i="5" s="1"/>
  <c r="AG195" i="5"/>
  <c r="AF216" i="5"/>
  <c r="AF193" i="5"/>
  <c r="AF196" i="5" s="1"/>
  <c r="AE214" i="5"/>
  <c r="AG190" i="5"/>
  <c r="AF209" i="5"/>
  <c r="AE217" i="5"/>
  <c r="AE219" i="5" s="1"/>
  <c r="T35" i="7"/>
  <c r="AK226" i="5"/>
  <c r="AK228" i="5" s="1"/>
  <c r="AK16" i="5" s="1"/>
  <c r="AK210" i="5"/>
  <c r="AK212" i="5"/>
  <c r="AL184" i="5"/>
  <c r="AC22" i="5"/>
  <c r="AC24" i="5" s="1"/>
  <c r="AC26" i="5" s="1"/>
  <c r="AC28" i="5" s="1"/>
  <c r="AC235" i="5"/>
  <c r="AC237" i="5" s="1"/>
  <c r="AC239" i="5" s="1"/>
  <c r="AC33" i="5" s="1"/>
  <c r="AC34" i="5" s="1"/>
  <c r="AE196" i="5"/>
  <c r="X22" i="2"/>
  <c r="Y22" i="2"/>
  <c r="U35" i="7" l="1"/>
  <c r="AL226" i="5"/>
  <c r="AL228" i="5" s="1"/>
  <c r="AL16" i="5" s="1"/>
  <c r="AL212" i="5"/>
  <c r="AL210" i="5"/>
  <c r="AM184" i="5"/>
  <c r="AH190" i="5"/>
  <c r="AG209" i="5"/>
  <c r="AG193" i="5"/>
  <c r="AG196" i="5" s="1"/>
  <c r="AF214" i="5"/>
  <c r="AH195" i="5"/>
  <c r="AG216" i="5"/>
  <c r="AG21" i="5" s="1"/>
  <c r="AH194" i="5"/>
  <c r="AG215" i="5"/>
  <c r="AD22" i="5"/>
  <c r="AD24" i="5" s="1"/>
  <c r="AD26" i="5" s="1"/>
  <c r="AD28" i="5" s="1"/>
  <c r="AD235" i="5"/>
  <c r="AD237" i="5" s="1"/>
  <c r="AD239" i="5" s="1"/>
  <c r="AD33" i="5" s="1"/>
  <c r="AD34" i="5" s="1"/>
  <c r="AF217" i="5"/>
  <c r="AF219" i="5" s="1"/>
  <c r="AE221" i="5"/>
  <c r="AE13" i="5" s="1"/>
  <c r="AE14" i="5" s="1"/>
  <c r="AE233" i="5"/>
  <c r="Z22" i="2"/>
  <c r="V35" i="7" l="1"/>
  <c r="AE235" i="5"/>
  <c r="AE237" i="5" s="1"/>
  <c r="AE239" i="5" s="1"/>
  <c r="AE33" i="5" s="1"/>
  <c r="AE34" i="5" s="1"/>
  <c r="AE22" i="5"/>
  <c r="AE24" i="5" s="1"/>
  <c r="AE26" i="5" s="1"/>
  <c r="AE28" i="5" s="1"/>
  <c r="AF233" i="5"/>
  <c r="AF221" i="5"/>
  <c r="AF13" i="5" s="1"/>
  <c r="AF14" i="5" s="1"/>
  <c r="AI194" i="5"/>
  <c r="AH215" i="5"/>
  <c r="AI195" i="5"/>
  <c r="AH216" i="5"/>
  <c r="AH21" i="5" s="1"/>
  <c r="AH193" i="5"/>
  <c r="AG214" i="5"/>
  <c r="AG19" i="5" s="1"/>
  <c r="AH196" i="5"/>
  <c r="AI190" i="5"/>
  <c r="AH209" i="5"/>
  <c r="AM212" i="5"/>
  <c r="AN184" i="5"/>
  <c r="AM226" i="5"/>
  <c r="AM228" i="5" s="1"/>
  <c r="AM16" i="5" s="1"/>
  <c r="AM210" i="5"/>
  <c r="W35" i="7" l="1"/>
  <c r="AJ190" i="5"/>
  <c r="AI209" i="5"/>
  <c r="AN226" i="5"/>
  <c r="AN228" i="5" s="1"/>
  <c r="AN16" i="5" s="1"/>
  <c r="AN212" i="5"/>
  <c r="AN210" i="5"/>
  <c r="AO184" i="5"/>
  <c r="AI193" i="5"/>
  <c r="AH214" i="5"/>
  <c r="AJ195" i="5"/>
  <c r="AI216" i="5"/>
  <c r="AJ194" i="5"/>
  <c r="AI215" i="5"/>
  <c r="AI20" i="5" s="1"/>
  <c r="AF22" i="5"/>
  <c r="AF24" i="5" s="1"/>
  <c r="AF26" i="5" s="1"/>
  <c r="AF28" i="5" s="1"/>
  <c r="AF235" i="5"/>
  <c r="AF237" i="5" s="1"/>
  <c r="AF239" i="5" s="1"/>
  <c r="AF33" i="5" s="1"/>
  <c r="AF34" i="5" s="1"/>
  <c r="AH217" i="5"/>
  <c r="AH219" i="5" s="1"/>
  <c r="AG217" i="5"/>
  <c r="AG219" i="5" s="1"/>
  <c r="AB22" i="2"/>
  <c r="AA22" i="2"/>
  <c r="AG221" i="5" l="1"/>
  <c r="AG13" i="5" s="1"/>
  <c r="AG14" i="5" s="1"/>
  <c r="AG233" i="5"/>
  <c r="AK194" i="5"/>
  <c r="AJ215" i="5"/>
  <c r="AJ20" i="5" s="1"/>
  <c r="AK195" i="5"/>
  <c r="AJ216" i="5"/>
  <c r="AJ193" i="5"/>
  <c r="AI214" i="5"/>
  <c r="AI217" i="5" s="1"/>
  <c r="AI219" i="5" s="1"/>
  <c r="AI196" i="5"/>
  <c r="X35" i="7"/>
  <c r="AH221" i="5"/>
  <c r="AH13" i="5" s="1"/>
  <c r="AH14" i="5" s="1"/>
  <c r="AH233" i="5"/>
  <c r="AO226" i="5"/>
  <c r="AO228" i="5" s="1"/>
  <c r="AO16" i="5" s="1"/>
  <c r="AO210" i="5"/>
  <c r="AO212" i="5"/>
  <c r="AP184" i="5"/>
  <c r="AJ196" i="5"/>
  <c r="AK190" i="5"/>
  <c r="AJ209" i="5"/>
  <c r="AC22" i="2"/>
  <c r="Y35" i="7" l="1"/>
  <c r="AI233" i="5"/>
  <c r="AI221" i="5"/>
  <c r="AI13" i="5" s="1"/>
  <c r="AI14" i="5" s="1"/>
  <c r="AK193" i="5"/>
  <c r="AK196" i="5" s="1"/>
  <c r="AJ214" i="5"/>
  <c r="AJ217" i="5" s="1"/>
  <c r="AJ219" i="5" s="1"/>
  <c r="AL195" i="5"/>
  <c r="AK216" i="5"/>
  <c r="AL194" i="5"/>
  <c r="AK215" i="5"/>
  <c r="AK20" i="5" s="1"/>
  <c r="AL190" i="5"/>
  <c r="AK209" i="5"/>
  <c r="AP210" i="5"/>
  <c r="AP226" i="5"/>
  <c r="AP228" i="5" s="1"/>
  <c r="AP16" i="5" s="1"/>
  <c r="AP212" i="5"/>
  <c r="AH235" i="5"/>
  <c r="AH237" i="5" s="1"/>
  <c r="AH239" i="5" s="1"/>
  <c r="AH33" i="5" s="1"/>
  <c r="AH34" i="5" s="1"/>
  <c r="AH22" i="5"/>
  <c r="AH24" i="5" s="1"/>
  <c r="AH26" i="5" s="1"/>
  <c r="AH28" i="5" s="1"/>
  <c r="AG22" i="5"/>
  <c r="AG24" i="5" s="1"/>
  <c r="AG26" i="5" s="1"/>
  <c r="AG28" i="5" s="1"/>
  <c r="AG235" i="5"/>
  <c r="AG237" i="5" s="1"/>
  <c r="AG239" i="5" s="1"/>
  <c r="AG33" i="5" s="1"/>
  <c r="AG34" i="5" s="1"/>
  <c r="AJ233" i="5" l="1"/>
  <c r="AJ221" i="5"/>
  <c r="AJ13" i="5" s="1"/>
  <c r="AJ14" i="5" s="1"/>
  <c r="AM194" i="5"/>
  <c r="AL215" i="5"/>
  <c r="AM195" i="5"/>
  <c r="AL216" i="5"/>
  <c r="AL21" i="5" s="1"/>
  <c r="AL193" i="5"/>
  <c r="AL196" i="5" s="1"/>
  <c r="AK214" i="5"/>
  <c r="AI235" i="5"/>
  <c r="AI237" i="5" s="1"/>
  <c r="AI239" i="5" s="1"/>
  <c r="AI33" i="5" s="1"/>
  <c r="AI34" i="5" s="1"/>
  <c r="AI22" i="5"/>
  <c r="AI24" i="5" s="1"/>
  <c r="AI26" i="5" s="1"/>
  <c r="AK217" i="5"/>
  <c r="AK219" i="5" s="1"/>
  <c r="Z35" i="7"/>
  <c r="AM190" i="5"/>
  <c r="AL209" i="5"/>
  <c r="AI28" i="5"/>
  <c r="AD22" i="2"/>
  <c r="AA35" i="7" l="1"/>
  <c r="AN190" i="5"/>
  <c r="AM209" i="5"/>
  <c r="AM193" i="5"/>
  <c r="AL214" i="5"/>
  <c r="AL19" i="5" s="1"/>
  <c r="AN195" i="5"/>
  <c r="AM216" i="5"/>
  <c r="AN194" i="5"/>
  <c r="AM215" i="5"/>
  <c r="AM20" i="5" s="1"/>
  <c r="AJ22" i="5"/>
  <c r="AJ24" i="5" s="1"/>
  <c r="AJ26" i="5" s="1"/>
  <c r="AJ235" i="5"/>
  <c r="AJ237" i="5" s="1"/>
  <c r="AJ239" i="5" s="1"/>
  <c r="AJ33" i="5" s="1"/>
  <c r="AJ34" i="5" s="1"/>
  <c r="AK221" i="5"/>
  <c r="AK233" i="5"/>
  <c r="AL217" i="5"/>
  <c r="AL219" i="5" s="1"/>
  <c r="AJ28" i="5"/>
  <c r="AE22" i="2"/>
  <c r="AF22" i="2"/>
  <c r="AB35" i="7" l="1"/>
  <c r="AK13" i="5"/>
  <c r="AK14" i="5" s="1"/>
  <c r="AO190" i="5"/>
  <c r="AN209" i="5"/>
  <c r="AL233" i="5"/>
  <c r="AL221" i="5"/>
  <c r="AL13" i="5" s="1"/>
  <c r="AL14" i="5" s="1"/>
  <c r="AK235" i="5"/>
  <c r="AK237" i="5" s="1"/>
  <c r="AK239" i="5" s="1"/>
  <c r="AK33" i="5" s="1"/>
  <c r="AK34" i="5" s="1"/>
  <c r="AK22" i="5"/>
  <c r="AK24" i="5" s="1"/>
  <c r="AK26" i="5" s="1"/>
  <c r="AK28" i="5" s="1"/>
  <c r="AO194" i="5"/>
  <c r="AN215" i="5"/>
  <c r="AO195" i="5"/>
  <c r="AN216" i="5"/>
  <c r="AN21" i="5" s="1"/>
  <c r="AN193" i="5"/>
  <c r="AM214" i="5"/>
  <c r="AM217" i="5" s="1"/>
  <c r="AM219" i="5" s="1"/>
  <c r="AM196" i="5"/>
  <c r="AM233" i="5" l="1"/>
  <c r="AM221" i="5"/>
  <c r="AM13" i="5" s="1"/>
  <c r="AM14" i="5" s="1"/>
  <c r="AC35" i="7"/>
  <c r="AO193" i="5"/>
  <c r="AN214" i="5"/>
  <c r="AP195" i="5"/>
  <c r="AP216" i="5" s="1"/>
  <c r="AP21" i="5" s="1"/>
  <c r="AO216" i="5"/>
  <c r="AO21" i="5" s="1"/>
  <c r="AP194" i="5"/>
  <c r="AP215" i="5" s="1"/>
  <c r="AP20" i="5" s="1"/>
  <c r="AO215" i="5"/>
  <c r="AL22" i="5"/>
  <c r="AL24" i="5" s="1"/>
  <c r="AL26" i="5" s="1"/>
  <c r="AL28" i="5" s="1"/>
  <c r="AL235" i="5"/>
  <c r="AL237" i="5" s="1"/>
  <c r="AL239" i="5" s="1"/>
  <c r="AL33" i="5" s="1"/>
  <c r="AL34" i="5" s="1"/>
  <c r="AN217" i="5"/>
  <c r="AN219" i="5" s="1"/>
  <c r="AN196" i="5"/>
  <c r="AO196" i="5"/>
  <c r="AP190" i="5"/>
  <c r="AO209" i="5"/>
  <c r="AH22" i="2"/>
  <c r="AG22" i="2"/>
  <c r="AD35" i="7" l="1"/>
  <c r="AN221" i="5"/>
  <c r="AN13" i="5" s="1"/>
  <c r="AN14" i="5" s="1"/>
  <c r="AN233" i="5"/>
  <c r="AP193" i="5"/>
  <c r="AP214" i="5" s="1"/>
  <c r="AP19" i="5" s="1"/>
  <c r="AO214" i="5"/>
  <c r="AM22" i="5"/>
  <c r="AM24" i="5" s="1"/>
  <c r="AM26" i="5" s="1"/>
  <c r="AM28" i="5" s="1"/>
  <c r="AM235" i="5"/>
  <c r="AM237" i="5" s="1"/>
  <c r="AM239" i="5" s="1"/>
  <c r="AM33" i="5" s="1"/>
  <c r="AM34" i="5" s="1"/>
  <c r="AO217" i="5"/>
  <c r="AO219" i="5" s="1"/>
  <c r="AP196" i="5"/>
  <c r="AP209" i="5"/>
  <c r="AP217" i="5" s="1"/>
  <c r="AP219" i="5" s="1"/>
  <c r="AE35" i="7" l="1"/>
  <c r="AP233" i="5"/>
  <c r="AP221" i="5"/>
  <c r="AP13" i="5" s="1"/>
  <c r="AP14" i="5" s="1"/>
  <c r="AO221" i="5"/>
  <c r="AO13" i="5" s="1"/>
  <c r="AO14" i="5" s="1"/>
  <c r="AO233" i="5"/>
  <c r="AN235" i="5"/>
  <c r="AN237" i="5" s="1"/>
  <c r="AN239" i="5" s="1"/>
  <c r="AN33" i="5" s="1"/>
  <c r="AN34" i="5" s="1"/>
  <c r="AN22" i="5"/>
  <c r="AN24" i="5" s="1"/>
  <c r="AN26" i="5" s="1"/>
  <c r="AN28" i="5" s="1"/>
  <c r="AI22" i="2"/>
  <c r="AF35" i="7" l="1"/>
  <c r="AP22" i="5"/>
  <c r="AP24" i="5" s="1"/>
  <c r="AP26" i="5" s="1"/>
  <c r="AP235" i="5"/>
  <c r="AP237" i="5" s="1"/>
  <c r="AP239" i="5" s="1"/>
  <c r="AP33" i="5" s="1"/>
  <c r="AP34" i="5" s="1"/>
  <c r="AO235" i="5"/>
  <c r="AO237" i="5" s="1"/>
  <c r="AO239" i="5" s="1"/>
  <c r="AO33" i="5" s="1"/>
  <c r="AO34" i="5" s="1"/>
  <c r="AO22" i="5"/>
  <c r="AO24" i="5" s="1"/>
  <c r="AO26" i="5" s="1"/>
  <c r="AO28" i="5" s="1"/>
  <c r="AP28" i="5"/>
  <c r="AJ22" i="2"/>
  <c r="AG35" i="7" l="1"/>
  <c r="AK22" i="2"/>
  <c r="AH35" i="7" l="1"/>
  <c r="AI35" i="7" l="1"/>
  <c r="AJ35" i="7" l="1"/>
  <c r="AK35" i="7" l="1"/>
  <c r="AL35" i="7" l="1"/>
  <c r="AM35" i="7" l="1"/>
  <c r="AN35" i="7" l="1"/>
  <c r="AO35" i="7" l="1"/>
  <c r="AP35" i="7" l="1"/>
  <c r="AQ35" i="7" l="1"/>
  <c r="AQ42" i="7" l="1"/>
  <c r="AQ41" i="7"/>
  <c r="AQ43" i="7" l="1"/>
  <c r="AQ50" i="7" l="1"/>
  <c r="D31" i="7" l="1"/>
  <c r="D6" i="7" s="1"/>
  <c r="D13" i="7" s="1"/>
  <c r="D36" i="7"/>
  <c r="D44" i="7" s="1"/>
  <c r="D66" i="7" l="1"/>
  <c r="D46" i="7"/>
  <c r="D7" i="7" s="1"/>
  <c r="D8" i="7" s="1"/>
  <c r="E36" i="7"/>
  <c r="E31" i="7"/>
  <c r="E6" i="7" s="1"/>
  <c r="E44" i="7" l="1"/>
  <c r="F36" i="7"/>
  <c r="E66" i="7" l="1"/>
  <c r="E46" i="7"/>
  <c r="E7" i="7" s="1"/>
  <c r="E8" i="7" s="1"/>
  <c r="AM59" i="7"/>
  <c r="AM65" i="7" s="1"/>
  <c r="W59" i="7"/>
  <c r="W65" i="7" s="1"/>
  <c r="G59" i="7"/>
  <c r="G65" i="7" s="1"/>
  <c r="AF59" i="7"/>
  <c r="AF65" i="7" s="1"/>
  <c r="P59" i="7"/>
  <c r="P65" i="7" s="1"/>
  <c r="AO59" i="7"/>
  <c r="AO65" i="7" s="1"/>
  <c r="Y59" i="7"/>
  <c r="Y65" i="7" s="1"/>
  <c r="I59" i="7"/>
  <c r="I65" i="7" s="1"/>
  <c r="AH59" i="7"/>
  <c r="AH65" i="7" s="1"/>
  <c r="R59" i="7"/>
  <c r="R65" i="7" s="1"/>
  <c r="AA59" i="7"/>
  <c r="AA65" i="7" s="1"/>
  <c r="K59" i="7"/>
  <c r="K65" i="7" s="1"/>
  <c r="AB59" i="7"/>
  <c r="AB65" i="7" s="1"/>
  <c r="L59" i="7"/>
  <c r="L65" i="7" s="1"/>
  <c r="AK59" i="7"/>
  <c r="AK65" i="7" s="1"/>
  <c r="U59" i="7"/>
  <c r="U65" i="7" s="1"/>
  <c r="E59" i="7"/>
  <c r="E65" i="7" s="1"/>
  <c r="AD59" i="7"/>
  <c r="AD65" i="7" s="1"/>
  <c r="N59" i="7"/>
  <c r="N65" i="7" s="1"/>
  <c r="F31" i="7"/>
  <c r="F6" i="7" s="1"/>
  <c r="AE59" i="7"/>
  <c r="AE65" i="7" s="1"/>
  <c r="O59" i="7"/>
  <c r="O65" i="7" s="1"/>
  <c r="AN59" i="7"/>
  <c r="AN65" i="7" s="1"/>
  <c r="X59" i="7"/>
  <c r="X65" i="7" s="1"/>
  <c r="H59" i="7"/>
  <c r="H65" i="7" s="1"/>
  <c r="AG59" i="7"/>
  <c r="AG65" i="7" s="1"/>
  <c r="Q59" i="7"/>
  <c r="Q65" i="7" s="1"/>
  <c r="AP59" i="7"/>
  <c r="AP65" i="7" s="1"/>
  <c r="Z59" i="7"/>
  <c r="Z65" i="7" s="1"/>
  <c r="J59" i="7"/>
  <c r="J65" i="7" s="1"/>
  <c r="AI59" i="7"/>
  <c r="AI65" i="7" s="1"/>
  <c r="S59" i="7"/>
  <c r="S65" i="7" s="1"/>
  <c r="AJ59" i="7"/>
  <c r="AJ65" i="7" s="1"/>
  <c r="T59" i="7"/>
  <c r="T65" i="7" s="1"/>
  <c r="D59" i="7"/>
  <c r="D65" i="7" s="1"/>
  <c r="D67" i="7" s="1"/>
  <c r="AC59" i="7"/>
  <c r="AC65" i="7" s="1"/>
  <c r="M59" i="7"/>
  <c r="M65" i="7" s="1"/>
  <c r="AL59" i="7"/>
  <c r="AL65" i="7" s="1"/>
  <c r="V59" i="7"/>
  <c r="V65" i="7" s="1"/>
  <c r="F59" i="7"/>
  <c r="F65" i="7" s="1"/>
  <c r="G36" i="7"/>
  <c r="G31" i="7"/>
  <c r="G6" i="7" s="1"/>
  <c r="F44" i="7"/>
  <c r="F66" i="7" s="1"/>
  <c r="AQ51" i="7" l="1"/>
  <c r="AQ59" i="7" s="1"/>
  <c r="C59" i="7"/>
  <c r="F46" i="7"/>
  <c r="F7" i="7" s="1"/>
  <c r="F8" i="7" s="1"/>
  <c r="E67" i="7"/>
  <c r="H36" i="7"/>
  <c r="F67" i="7"/>
  <c r="G44" i="7"/>
  <c r="G66" i="7" s="1"/>
  <c r="G67" i="7" s="1"/>
  <c r="I36" i="7" l="1"/>
  <c r="G46" i="7"/>
  <c r="G7" i="7" s="1"/>
  <c r="G8" i="7" s="1"/>
  <c r="H44" i="7"/>
  <c r="C62" i="7"/>
  <c r="C65" i="7" s="1"/>
  <c r="C67" i="7" s="1"/>
  <c r="C69" i="7" s="1"/>
  <c r="E62" i="7"/>
  <c r="D62" i="7"/>
  <c r="F62" i="7"/>
  <c r="G62" i="7"/>
  <c r="H62" i="7"/>
  <c r="I62" i="7"/>
  <c r="J62" i="7"/>
  <c r="K62" i="7"/>
  <c r="L62" i="7"/>
  <c r="N62" i="7"/>
  <c r="M62" i="7"/>
  <c r="P62" i="7"/>
  <c r="O62" i="7"/>
  <c r="Q62" i="7"/>
  <c r="R62" i="7"/>
  <c r="S62" i="7"/>
  <c r="T62" i="7"/>
  <c r="U62" i="7"/>
  <c r="V62" i="7"/>
  <c r="X62" i="7"/>
  <c r="W62" i="7"/>
  <c r="Z62" i="7"/>
  <c r="Y62" i="7"/>
  <c r="AB62" i="7"/>
  <c r="AA62" i="7"/>
  <c r="AD62" i="7"/>
  <c r="AC62" i="7"/>
  <c r="AF62" i="7"/>
  <c r="AE62" i="7"/>
  <c r="AG62" i="7"/>
  <c r="AH62" i="7"/>
  <c r="AI62" i="7"/>
  <c r="AJ62" i="7"/>
  <c r="AL62" i="7"/>
  <c r="AK62" i="7"/>
  <c r="AM62" i="7"/>
  <c r="AN62" i="7"/>
  <c r="AO62" i="7"/>
  <c r="AP62" i="7"/>
  <c r="H31" i="7"/>
  <c r="H6" i="7" s="1"/>
  <c r="C9" i="7" l="1"/>
  <c r="C10" i="7" s="1"/>
  <c r="D69" i="7"/>
  <c r="H66" i="7"/>
  <c r="H67" i="7" s="1"/>
  <c r="H46" i="7"/>
  <c r="H7" i="7" s="1"/>
  <c r="H8" i="7" s="1"/>
  <c r="J36" i="7"/>
  <c r="J31" i="7"/>
  <c r="J6" i="7" s="1"/>
  <c r="I44" i="7"/>
  <c r="I31" i="7"/>
  <c r="I6" i="7" s="1"/>
  <c r="C14" i="7" l="1"/>
  <c r="C12" i="7"/>
  <c r="C17" i="7" s="1"/>
  <c r="E69" i="7"/>
  <c r="D9" i="7"/>
  <c r="D10" i="7" s="1"/>
  <c r="I66" i="7"/>
  <c r="I67" i="7" s="1"/>
  <c r="I46" i="7"/>
  <c r="I7" i="7" s="1"/>
  <c r="I8" i="7" s="1"/>
  <c r="J44" i="7"/>
  <c r="K36" i="7"/>
  <c r="K31" i="7"/>
  <c r="K6" i="7" s="1"/>
  <c r="E9" i="7" l="1"/>
  <c r="E10" i="7" s="1"/>
  <c r="F69" i="7"/>
  <c r="E13" i="7"/>
  <c r="D14" i="7"/>
  <c r="D12" i="7" s="1"/>
  <c r="D17" i="7" s="1"/>
  <c r="J66" i="7"/>
  <c r="J67" i="7" s="1"/>
  <c r="J46" i="7"/>
  <c r="J7" i="7" s="1"/>
  <c r="J8" i="7" s="1"/>
  <c r="L36" i="7"/>
  <c r="K44" i="7"/>
  <c r="E14" i="7" l="1"/>
  <c r="E12" i="7" s="1"/>
  <c r="E17" i="7" s="1"/>
  <c r="F13" i="7"/>
  <c r="F9" i="7"/>
  <c r="F10" i="7" s="1"/>
  <c r="G69" i="7"/>
  <c r="K66" i="7"/>
  <c r="K67" i="7" s="1"/>
  <c r="K46" i="7"/>
  <c r="K7" i="7" s="1"/>
  <c r="K8" i="7" s="1"/>
  <c r="L31" i="7"/>
  <c r="L6" i="7" s="1"/>
  <c r="M36" i="7"/>
  <c r="M31" i="7"/>
  <c r="M6" i="7" s="1"/>
  <c r="L44" i="7"/>
  <c r="H69" i="7" l="1"/>
  <c r="G9" i="7"/>
  <c r="G10" i="7" s="1"/>
  <c r="F14" i="7"/>
  <c r="F12" i="7" s="1"/>
  <c r="F17" i="7" s="1"/>
  <c r="G13" i="7"/>
  <c r="L66" i="7"/>
  <c r="L67" i="7" s="1"/>
  <c r="L46" i="7"/>
  <c r="L7" i="7" s="1"/>
  <c r="L8" i="7" s="1"/>
  <c r="N36" i="7"/>
  <c r="N31" i="7"/>
  <c r="N6" i="7" s="1"/>
  <c r="M44" i="7"/>
  <c r="H9" i="7" l="1"/>
  <c r="H10" i="7" s="1"/>
  <c r="I69" i="7"/>
  <c r="G14" i="7"/>
  <c r="G12" i="7" s="1"/>
  <c r="G17" i="7" s="1"/>
  <c r="H13" i="7"/>
  <c r="M66" i="7"/>
  <c r="M67" i="7" s="1"/>
  <c r="M46" i="7"/>
  <c r="M7" i="7" s="1"/>
  <c r="M8" i="7" s="1"/>
  <c r="O36" i="7"/>
  <c r="O31" i="7"/>
  <c r="O6" i="7" s="1"/>
  <c r="N44" i="7"/>
  <c r="I13" i="7" l="1"/>
  <c r="H14" i="7"/>
  <c r="H12" i="7" s="1"/>
  <c r="H17" i="7" s="1"/>
  <c r="J69" i="7"/>
  <c r="I9" i="7"/>
  <c r="I10" i="7" s="1"/>
  <c r="N66" i="7"/>
  <c r="N67" i="7" s="1"/>
  <c r="N46" i="7"/>
  <c r="N7" i="7" s="1"/>
  <c r="N8" i="7" s="1"/>
  <c r="P36" i="7"/>
  <c r="O44" i="7"/>
  <c r="J13" i="7" l="1"/>
  <c r="I14" i="7"/>
  <c r="I12" i="7" s="1"/>
  <c r="I17" i="7" s="1"/>
  <c r="J9" i="7"/>
  <c r="J10" i="7" s="1"/>
  <c r="K69" i="7"/>
  <c r="O66" i="7"/>
  <c r="O67" i="7" s="1"/>
  <c r="O46" i="7"/>
  <c r="O7" i="7" s="1"/>
  <c r="O8" i="7" s="1"/>
  <c r="Q36" i="7"/>
  <c r="P44" i="7"/>
  <c r="P31" i="7"/>
  <c r="P6" i="7" s="1"/>
  <c r="K9" i="7" l="1"/>
  <c r="K10" i="7" s="1"/>
  <c r="L69" i="7"/>
  <c r="J14" i="7"/>
  <c r="J12" i="7" s="1"/>
  <c r="J17" i="7" s="1"/>
  <c r="K13" i="7"/>
  <c r="P66" i="7"/>
  <c r="P67" i="7" s="1"/>
  <c r="P46" i="7"/>
  <c r="P7" i="7" s="1"/>
  <c r="P8" i="7" s="1"/>
  <c r="R36" i="7"/>
  <c r="R31" i="7"/>
  <c r="R6" i="7" s="1"/>
  <c r="Q44" i="7"/>
  <c r="Q31" i="7"/>
  <c r="Q6" i="7" s="1"/>
  <c r="K14" i="7" l="1"/>
  <c r="K12" i="7" s="1"/>
  <c r="K17" i="7" s="1"/>
  <c r="L13" i="7"/>
  <c r="L9" i="7"/>
  <c r="L10" i="7" s="1"/>
  <c r="M69" i="7"/>
  <c r="Q66" i="7"/>
  <c r="Q67" i="7" s="1"/>
  <c r="Q46" i="7"/>
  <c r="Q7" i="7" s="1"/>
  <c r="Q8" i="7" s="1"/>
  <c r="R44" i="7"/>
  <c r="S36" i="7"/>
  <c r="S31" i="7"/>
  <c r="S6" i="7" s="1"/>
  <c r="M9" i="7" l="1"/>
  <c r="M10" i="7" s="1"/>
  <c r="N69" i="7"/>
  <c r="M13" i="7"/>
  <c r="L14" i="7"/>
  <c r="L12" i="7" s="1"/>
  <c r="L17" i="7" s="1"/>
  <c r="R66" i="7"/>
  <c r="R67" i="7" s="1"/>
  <c r="R46" i="7"/>
  <c r="R7" i="7" s="1"/>
  <c r="R8" i="7" s="1"/>
  <c r="T36" i="7"/>
  <c r="S44" i="7"/>
  <c r="N13" i="7" l="1"/>
  <c r="M14" i="7"/>
  <c r="M12" i="7" s="1"/>
  <c r="M17" i="7" s="1"/>
  <c r="O69" i="7"/>
  <c r="N9" i="7"/>
  <c r="N10" i="7" s="1"/>
  <c r="S66" i="7"/>
  <c r="S67" i="7" s="1"/>
  <c r="S46" i="7"/>
  <c r="S7" i="7" s="1"/>
  <c r="S8" i="7" s="1"/>
  <c r="U36" i="7"/>
  <c r="T44" i="7"/>
  <c r="T31" i="7"/>
  <c r="T6" i="7" s="1"/>
  <c r="O9" i="7" l="1"/>
  <c r="O10" i="7" s="1"/>
  <c r="P69" i="7"/>
  <c r="O13" i="7"/>
  <c r="N14" i="7"/>
  <c r="N12" i="7" s="1"/>
  <c r="N17" i="7" s="1"/>
  <c r="T66" i="7"/>
  <c r="T67" i="7" s="1"/>
  <c r="T46" i="7"/>
  <c r="T7" i="7" s="1"/>
  <c r="T8" i="7" s="1"/>
  <c r="V36" i="7"/>
  <c r="U44" i="7"/>
  <c r="U31" i="7"/>
  <c r="U6" i="7" s="1"/>
  <c r="O14" i="7" l="1"/>
  <c r="O12" i="7" s="1"/>
  <c r="O17" i="7" s="1"/>
  <c r="P13" i="7"/>
  <c r="Q69" i="7"/>
  <c r="P9" i="7"/>
  <c r="P10" i="7" s="1"/>
  <c r="U66" i="7"/>
  <c r="U67" i="7" s="1"/>
  <c r="U46" i="7"/>
  <c r="U7" i="7" s="1"/>
  <c r="U8" i="7" s="1"/>
  <c r="W36" i="7"/>
  <c r="V44" i="7"/>
  <c r="V31" i="7"/>
  <c r="V6" i="7" s="1"/>
  <c r="Q13" i="7" l="1"/>
  <c r="P14" i="7"/>
  <c r="P12" i="7" s="1"/>
  <c r="P17" i="7" s="1"/>
  <c r="R69" i="7"/>
  <c r="Q9" i="7"/>
  <c r="Q10" i="7" s="1"/>
  <c r="V66" i="7"/>
  <c r="V67" i="7" s="1"/>
  <c r="V46" i="7"/>
  <c r="V7" i="7" s="1"/>
  <c r="V8" i="7" s="1"/>
  <c r="X36" i="7"/>
  <c r="W44" i="7"/>
  <c r="W31" i="7"/>
  <c r="W6" i="7" s="1"/>
  <c r="S69" i="7" l="1"/>
  <c r="R9" i="7"/>
  <c r="R10" i="7" s="1"/>
  <c r="R13" i="7"/>
  <c r="Q14" i="7"/>
  <c r="Q12" i="7" s="1"/>
  <c r="Q17" i="7" s="1"/>
  <c r="W66" i="7"/>
  <c r="W67" i="7" s="1"/>
  <c r="W46" i="7"/>
  <c r="W7" i="7" s="1"/>
  <c r="W8" i="7" s="1"/>
  <c r="Y36" i="7"/>
  <c r="X44" i="7"/>
  <c r="X31" i="7"/>
  <c r="X6" i="7" s="1"/>
  <c r="T69" i="7" l="1"/>
  <c r="S9" i="7"/>
  <c r="S10" i="7" s="1"/>
  <c r="S13" i="7"/>
  <c r="R14" i="7"/>
  <c r="R12" i="7" s="1"/>
  <c r="R17" i="7" s="1"/>
  <c r="X66" i="7"/>
  <c r="X67" i="7" s="1"/>
  <c r="X46" i="7"/>
  <c r="X7" i="7" s="1"/>
  <c r="X8" i="7" s="1"/>
  <c r="Z36" i="7"/>
  <c r="Y44" i="7"/>
  <c r="Y31" i="7"/>
  <c r="Y6" i="7" s="1"/>
  <c r="T9" i="7" l="1"/>
  <c r="T10" i="7" s="1"/>
  <c r="U69" i="7"/>
  <c r="S14" i="7"/>
  <c r="S12" i="7" s="1"/>
  <c r="S17" i="7" s="1"/>
  <c r="T13" i="7"/>
  <c r="Y66" i="7"/>
  <c r="Y67" i="7" s="1"/>
  <c r="Y46" i="7"/>
  <c r="Y7" i="7" s="1"/>
  <c r="Y8" i="7" s="1"/>
  <c r="AA36" i="7"/>
  <c r="AA31" i="7"/>
  <c r="AA6" i="7" s="1"/>
  <c r="Z44" i="7"/>
  <c r="Z31" i="7"/>
  <c r="Z6" i="7" s="1"/>
  <c r="T14" i="7" l="1"/>
  <c r="U13" i="7"/>
  <c r="T12" i="7"/>
  <c r="T17" i="7" s="1"/>
  <c r="V69" i="7"/>
  <c r="U9" i="7"/>
  <c r="U10" i="7" s="1"/>
  <c r="Z66" i="7"/>
  <c r="Z67" i="7" s="1"/>
  <c r="Z46" i="7"/>
  <c r="Z7" i="7" s="1"/>
  <c r="Z8" i="7" s="1"/>
  <c r="AB36" i="7"/>
  <c r="AA44" i="7"/>
  <c r="U14" i="7" l="1"/>
  <c r="U12" i="7" s="1"/>
  <c r="U17" i="7" s="1"/>
  <c r="V13" i="7"/>
  <c r="V9" i="7"/>
  <c r="V10" i="7" s="1"/>
  <c r="W69" i="7"/>
  <c r="AA66" i="7"/>
  <c r="AA67" i="7" s="1"/>
  <c r="AA46" i="7"/>
  <c r="AA7" i="7" s="1"/>
  <c r="AA8" i="7" s="1"/>
  <c r="AC36" i="7"/>
  <c r="AB44" i="7"/>
  <c r="AB31" i="7"/>
  <c r="AB6" i="7" s="1"/>
  <c r="V14" i="7" l="1"/>
  <c r="V12" i="7" s="1"/>
  <c r="V17" i="7" s="1"/>
  <c r="W13" i="7"/>
  <c r="X69" i="7"/>
  <c r="W9" i="7"/>
  <c r="W10" i="7" s="1"/>
  <c r="AB66" i="7"/>
  <c r="AB67" i="7" s="1"/>
  <c r="AB46" i="7"/>
  <c r="AB7" i="7" s="1"/>
  <c r="AB8" i="7" s="1"/>
  <c r="AD36" i="7"/>
  <c r="AC44" i="7"/>
  <c r="AC31" i="7"/>
  <c r="AC6" i="7" s="1"/>
  <c r="Y69" i="7" l="1"/>
  <c r="X9" i="7"/>
  <c r="X10" i="7" s="1"/>
  <c r="W14" i="7"/>
  <c r="W12" i="7" s="1"/>
  <c r="W17" i="7" s="1"/>
  <c r="X13" i="7"/>
  <c r="AC66" i="7"/>
  <c r="AC67" i="7" s="1"/>
  <c r="AC46" i="7"/>
  <c r="AC7" i="7" s="1"/>
  <c r="AC8" i="7" s="1"/>
  <c r="AE36" i="7"/>
  <c r="AD44" i="7"/>
  <c r="AD31" i="7"/>
  <c r="AD6" i="7" s="1"/>
  <c r="Y9" i="7" l="1"/>
  <c r="Y10" i="7" s="1"/>
  <c r="Z69" i="7"/>
  <c r="X14" i="7"/>
  <c r="X12" i="7" s="1"/>
  <c r="X17" i="7" s="1"/>
  <c r="Y13" i="7"/>
  <c r="AD66" i="7"/>
  <c r="AD67" i="7" s="1"/>
  <c r="AD46" i="7"/>
  <c r="AD7" i="7" s="1"/>
  <c r="AD8" i="7" s="1"/>
  <c r="AF36" i="7"/>
  <c r="AE44" i="7"/>
  <c r="AE31" i="7"/>
  <c r="AE6" i="7" s="1"/>
  <c r="Y14" i="7" l="1"/>
  <c r="Z13" i="7"/>
  <c r="Y12" i="7"/>
  <c r="Y17" i="7" s="1"/>
  <c r="Z9" i="7"/>
  <c r="Z10" i="7" s="1"/>
  <c r="AA69" i="7"/>
  <c r="AE66" i="7"/>
  <c r="AE67" i="7" s="1"/>
  <c r="AE46" i="7"/>
  <c r="AE7" i="7" s="1"/>
  <c r="AE8" i="7" s="1"/>
  <c r="AG36" i="7"/>
  <c r="AF44" i="7"/>
  <c r="AF31" i="7"/>
  <c r="AF6" i="7" s="1"/>
  <c r="AA9" i="7" l="1"/>
  <c r="AA10" i="7" s="1"/>
  <c r="AB69" i="7"/>
  <c r="Z14" i="7"/>
  <c r="Z12" i="7" s="1"/>
  <c r="Z17" i="7" s="1"/>
  <c r="AA13" i="7"/>
  <c r="AF66" i="7"/>
  <c r="AF67" i="7" s="1"/>
  <c r="AF46" i="7"/>
  <c r="AF7" i="7" s="1"/>
  <c r="AF8" i="7" s="1"/>
  <c r="AH36" i="7"/>
  <c r="AG44" i="7"/>
  <c r="AG31" i="7"/>
  <c r="AG6" i="7" s="1"/>
  <c r="AA14" i="7" l="1"/>
  <c r="AA12" i="7" s="1"/>
  <c r="AA17" i="7" s="1"/>
  <c r="AB13" i="7"/>
  <c r="AB9" i="7"/>
  <c r="AB10" i="7" s="1"/>
  <c r="AC69" i="7"/>
  <c r="AG66" i="7"/>
  <c r="AG67" i="7" s="1"/>
  <c r="AG46" i="7"/>
  <c r="AG7" i="7" s="1"/>
  <c r="AG8" i="7" s="1"/>
  <c r="AH44" i="7"/>
  <c r="AI36" i="7"/>
  <c r="AI31" i="7"/>
  <c r="AI6" i="7" s="1"/>
  <c r="AH31" i="7"/>
  <c r="AH6" i="7" s="1"/>
  <c r="AC9" i="7" l="1"/>
  <c r="AC10" i="7" s="1"/>
  <c r="AD69" i="7"/>
  <c r="AB14" i="7"/>
  <c r="AB12" i="7" s="1"/>
  <c r="AB17" i="7" s="1"/>
  <c r="AC13" i="7"/>
  <c r="AH66" i="7"/>
  <c r="AH67" i="7" s="1"/>
  <c r="AH46" i="7"/>
  <c r="AH7" i="7" s="1"/>
  <c r="AH8" i="7" s="1"/>
  <c r="AJ36" i="7"/>
  <c r="AI44" i="7"/>
  <c r="AC14" i="7" l="1"/>
  <c r="AD13" i="7"/>
  <c r="AC12" i="7"/>
  <c r="AC17" i="7" s="1"/>
  <c r="AD9" i="7"/>
  <c r="AD10" i="7" s="1"/>
  <c r="AE69" i="7"/>
  <c r="AI66" i="7"/>
  <c r="AI67" i="7" s="1"/>
  <c r="AI46" i="7"/>
  <c r="AI7" i="7" s="1"/>
  <c r="AI8" i="7" s="1"/>
  <c r="AK36" i="7"/>
  <c r="AJ44" i="7"/>
  <c r="AJ31" i="7"/>
  <c r="AJ6" i="7" s="1"/>
  <c r="AD14" i="7" l="1"/>
  <c r="AE13" i="7"/>
  <c r="AF69" i="7"/>
  <c r="AE9" i="7"/>
  <c r="AE10" i="7" s="1"/>
  <c r="AD12" i="7"/>
  <c r="AD17" i="7" s="1"/>
  <c r="AJ66" i="7"/>
  <c r="AJ67" i="7" s="1"/>
  <c r="AJ46" i="7"/>
  <c r="AJ7" i="7" s="1"/>
  <c r="AJ8" i="7" s="1"/>
  <c r="AL36" i="7"/>
  <c r="AK44" i="7"/>
  <c r="AK31" i="7"/>
  <c r="AK6" i="7" s="1"/>
  <c r="AF13" i="7" l="1"/>
  <c r="AE14" i="7"/>
  <c r="AE12" i="7" s="1"/>
  <c r="AE17" i="7" s="1"/>
  <c r="AF9" i="7"/>
  <c r="AF10" i="7" s="1"/>
  <c r="AG69" i="7"/>
  <c r="AK66" i="7"/>
  <c r="AK67" i="7" s="1"/>
  <c r="AK46" i="7"/>
  <c r="AK7" i="7" s="1"/>
  <c r="AK8" i="7" s="1"/>
  <c r="AM36" i="7"/>
  <c r="AL44" i="7"/>
  <c r="AL31" i="7"/>
  <c r="AL6" i="7" s="1"/>
  <c r="AH69" i="7" l="1"/>
  <c r="AG9" i="7"/>
  <c r="AG10" i="7" s="1"/>
  <c r="AF14" i="7"/>
  <c r="AF12" i="7" s="1"/>
  <c r="AF17" i="7" s="1"/>
  <c r="AG13" i="7"/>
  <c r="AL66" i="7"/>
  <c r="AL67" i="7" s="1"/>
  <c r="AL46" i="7"/>
  <c r="AL7" i="7" s="1"/>
  <c r="AL8" i="7" s="1"/>
  <c r="AM44" i="7"/>
  <c r="AN36" i="7"/>
  <c r="AN31" i="7"/>
  <c r="AN6" i="7" s="1"/>
  <c r="AM31" i="7"/>
  <c r="AM6" i="7" s="1"/>
  <c r="AH9" i="7" l="1"/>
  <c r="AH10" i="7" s="1"/>
  <c r="AI69" i="7"/>
  <c r="AG14" i="7"/>
  <c r="AG12" i="7" s="1"/>
  <c r="AG17" i="7" s="1"/>
  <c r="AH13" i="7"/>
  <c r="AM66" i="7"/>
  <c r="AM67" i="7" s="1"/>
  <c r="AM46" i="7"/>
  <c r="AM7" i="7" s="1"/>
  <c r="AM8" i="7" s="1"/>
  <c r="AO36" i="7"/>
  <c r="AN44" i="7"/>
  <c r="AH14" i="7" l="1"/>
  <c r="AH12" i="7" s="1"/>
  <c r="AH17" i="7" s="1"/>
  <c r="AI13" i="7"/>
  <c r="AI9" i="7"/>
  <c r="AI10" i="7" s="1"/>
  <c r="AJ69" i="7"/>
  <c r="AN66" i="7"/>
  <c r="AN67" i="7" s="1"/>
  <c r="AN46" i="7"/>
  <c r="AN7" i="7" s="1"/>
  <c r="AN8" i="7" s="1"/>
  <c r="AP36" i="7"/>
  <c r="AO44" i="7"/>
  <c r="AQ38" i="7"/>
  <c r="AQ39" i="7"/>
  <c r="AQ40" i="7"/>
  <c r="AO31" i="7"/>
  <c r="AO6" i="7" s="1"/>
  <c r="AJ13" i="7" l="1"/>
  <c r="AI14" i="7"/>
  <c r="AI12" i="7" s="1"/>
  <c r="AI17" i="7" s="1"/>
  <c r="AJ9" i="7"/>
  <c r="AJ10" i="7" s="1"/>
  <c r="AK69" i="7"/>
  <c r="AO66" i="7"/>
  <c r="AO67" i="7" s="1"/>
  <c r="AO46" i="7"/>
  <c r="AO7" i="7" s="1"/>
  <c r="AO8" i="7" s="1"/>
  <c r="AQ36" i="7"/>
  <c r="AP44" i="7"/>
  <c r="AQ37" i="7"/>
  <c r="AP31" i="7"/>
  <c r="AP6" i="7" s="1"/>
  <c r="AL69" i="7" l="1"/>
  <c r="AK9" i="7"/>
  <c r="AK10" i="7" s="1"/>
  <c r="AJ14" i="7"/>
  <c r="AJ12" i="7" s="1"/>
  <c r="AJ17" i="7" s="1"/>
  <c r="AK13" i="7"/>
  <c r="AQ44" i="7"/>
  <c r="AP66" i="7"/>
  <c r="AP67" i="7" s="1"/>
  <c r="AP46" i="7"/>
  <c r="AP7" i="7" s="1"/>
  <c r="AP8" i="7" s="1"/>
  <c r="AL9" i="7" l="1"/>
  <c r="AL10" i="7" s="1"/>
  <c r="AM69" i="7"/>
  <c r="AK14" i="7"/>
  <c r="AK12" i="7" s="1"/>
  <c r="AK17" i="7" s="1"/>
  <c r="AL13" i="7"/>
  <c r="AL14" i="7" l="1"/>
  <c r="AL12" i="7" s="1"/>
  <c r="AL17" i="7" s="1"/>
  <c r="AM13" i="7"/>
  <c r="AN69" i="7"/>
  <c r="AM9" i="7"/>
  <c r="AM10" i="7" s="1"/>
  <c r="AO69" i="7" l="1"/>
  <c r="AN9" i="7"/>
  <c r="AN10" i="7" s="1"/>
  <c r="AN13" i="7"/>
  <c r="AM14" i="7"/>
  <c r="AM12" i="7" s="1"/>
  <c r="AM17" i="7" s="1"/>
  <c r="AO9" i="7" l="1"/>
  <c r="AO10" i="7" s="1"/>
  <c r="AP69" i="7"/>
  <c r="AP9" i="7" s="1"/>
  <c r="AP10" i="7" s="1"/>
  <c r="AP14" i="7" s="1"/>
  <c r="AO13" i="7"/>
  <c r="AN14" i="7"/>
  <c r="AN12" i="7" s="1"/>
  <c r="AN17" i="7" s="1"/>
  <c r="AO14" i="7" l="1"/>
  <c r="AP13" i="7"/>
  <c r="AP12" i="7" s="1"/>
  <c r="AP17" i="7" s="1"/>
  <c r="AO12" i="7"/>
  <c r="AO17" i="7" s="1"/>
  <c r="B22" i="2" l="1"/>
  <c r="AG21" i="2" l="1"/>
  <c r="AG28" i="2" s="1"/>
  <c r="Z21" i="2"/>
  <c r="Z28" i="2" s="1"/>
  <c r="R21" i="2"/>
  <c r="R28" i="2" s="1"/>
  <c r="AC21" i="2"/>
  <c r="AC28" i="2" s="1"/>
  <c r="I21" i="2"/>
  <c r="I28" i="2" s="1"/>
  <c r="C21" i="2"/>
  <c r="C28" i="2" s="1"/>
  <c r="N21" i="2"/>
  <c r="N28" i="2" s="1"/>
  <c r="L21" i="2"/>
  <c r="L28" i="2" s="1"/>
  <c r="Y21" i="2"/>
  <c r="Y28" i="2" s="1"/>
  <c r="T21" i="2"/>
  <c r="T28" i="2" s="1"/>
  <c r="AF21" i="2"/>
  <c r="AF28" i="2" s="1"/>
  <c r="AI21" i="2"/>
  <c r="AI28" i="2" s="1"/>
  <c r="U21" i="2"/>
  <c r="U28" i="2" s="1"/>
  <c r="M21" i="2"/>
  <c r="M28" i="2" s="1"/>
  <c r="AJ21" i="2"/>
  <c r="AJ28" i="2" s="1"/>
  <c r="AB21" i="2"/>
  <c r="AB28" i="2" s="1"/>
  <c r="G21" i="2"/>
  <c r="G28" i="2" s="1"/>
  <c r="B21" i="2"/>
  <c r="B28" i="2" s="1"/>
  <c r="D21" i="2"/>
  <c r="D28" i="2" s="1"/>
  <c r="E21" i="2"/>
  <c r="E28" i="2" s="1"/>
  <c r="AD21" i="2"/>
  <c r="AD28" i="2" s="1"/>
  <c r="AH21" i="2"/>
  <c r="AH28" i="2" s="1"/>
  <c r="H21" i="2"/>
  <c r="H28" i="2" s="1"/>
  <c r="AA21" i="2"/>
  <c r="AA28" i="2" s="1"/>
  <c r="AE21" i="2"/>
  <c r="AE28" i="2" s="1"/>
  <c r="X21" i="2"/>
  <c r="X28" i="2" s="1"/>
  <c r="W21" i="2"/>
  <c r="W28" i="2" s="1"/>
  <c r="Q21" i="2"/>
  <c r="Q28" i="2" s="1"/>
  <c r="J21" i="2"/>
  <c r="J28" i="2" s="1"/>
  <c r="P21" i="2"/>
  <c r="P28" i="2" s="1"/>
  <c r="AK21" i="2"/>
  <c r="AK28" i="2" s="1"/>
  <c r="K21" i="2"/>
  <c r="K28" i="2" s="1"/>
  <c r="S21" i="2"/>
  <c r="S28" i="2" s="1"/>
  <c r="V21" i="2"/>
  <c r="V28" i="2" s="1"/>
  <c r="O21" i="2"/>
  <c r="O28" i="2" s="1"/>
  <c r="F21" i="2"/>
  <c r="F28" i="2" s="1"/>
  <c r="F30" i="2" l="1"/>
  <c r="V30" i="2"/>
  <c r="Q30" i="2"/>
  <c r="X30" i="2"/>
  <c r="AD30" i="2"/>
  <c r="C30" i="2"/>
  <c r="S30" i="2"/>
  <c r="AK30" i="2"/>
  <c r="W30" i="2"/>
  <c r="AE30" i="2"/>
  <c r="AA30" i="2"/>
  <c r="H30" i="2"/>
  <c r="B30" i="2"/>
  <c r="AC30" i="2" l="1"/>
  <c r="AG30" i="2"/>
  <c r="R30" i="2"/>
  <c r="I30" i="2"/>
  <c r="L30" i="2"/>
  <c r="T30" i="2"/>
  <c r="M30" i="2"/>
  <c r="U30" i="2"/>
  <c r="G30" i="2"/>
  <c r="J30" i="2"/>
  <c r="Z30" i="2"/>
  <c r="N30" i="2"/>
  <c r="Y30" i="2"/>
  <c r="AF30" i="2"/>
  <c r="AB30" i="2"/>
  <c r="K30" i="2"/>
  <c r="AI30" i="2"/>
  <c r="AJ30" i="2"/>
  <c r="D30" i="2"/>
  <c r="E30" i="2"/>
  <c r="AH30" i="2"/>
  <c r="P30" i="2"/>
  <c r="O30" i="2"/>
  <c r="O23" i="2"/>
  <c r="Z23" i="2"/>
  <c r="AG23" i="2"/>
  <c r="R23" i="2"/>
  <c r="AC23" i="2"/>
  <c r="I23" i="2"/>
  <c r="N23" i="2"/>
  <c r="AF23" i="2" l="1"/>
  <c r="AF12" i="2"/>
  <c r="AF13" i="2" s="1"/>
  <c r="AI23" i="2"/>
  <c r="AI12" i="2"/>
  <c r="AI13" i="2" s="1"/>
  <c r="M23" i="2"/>
  <c r="M12" i="2"/>
  <c r="M13" i="2" s="1"/>
  <c r="L23" i="2"/>
  <c r="L12" i="2"/>
  <c r="L13" i="2" s="1"/>
  <c r="AK23" i="2"/>
  <c r="AK12" i="2"/>
  <c r="AK13" i="2" s="1"/>
  <c r="W23" i="2"/>
  <c r="W12" i="2"/>
  <c r="W13" i="2" s="1"/>
  <c r="H23" i="2"/>
  <c r="H12" i="2"/>
  <c r="H13" i="2" s="1"/>
  <c r="B23" i="2"/>
  <c r="B12" i="2"/>
  <c r="B13" i="2" s="1"/>
  <c r="S23" i="2"/>
  <c r="S12" i="2"/>
  <c r="S13" i="2" s="1"/>
  <c r="AE23" i="2"/>
  <c r="AE12" i="2"/>
  <c r="AE13" i="2" s="1"/>
  <c r="AA23" i="2"/>
  <c r="AA12" i="2"/>
  <c r="AA13" i="2" s="1"/>
  <c r="P23" i="2"/>
  <c r="P12" i="2"/>
  <c r="P13" i="2" s="1"/>
  <c r="K23" i="2"/>
  <c r="K12" i="2"/>
  <c r="K13" i="2" s="1"/>
  <c r="AC12" i="2"/>
  <c r="AC13" i="2" s="1"/>
  <c r="R12" i="2"/>
  <c r="R13" i="2" s="1"/>
  <c r="O12" i="2"/>
  <c r="O13" i="2" s="1"/>
  <c r="Z12" i="2"/>
  <c r="Z13" i="2" s="1"/>
  <c r="AJ23" i="2"/>
  <c r="AJ12" i="2"/>
  <c r="AJ13" i="2" s="1"/>
  <c r="T23" i="2"/>
  <c r="T12" i="2"/>
  <c r="T13" i="2" s="1"/>
  <c r="U23" i="2"/>
  <c r="U12" i="2"/>
  <c r="U13" i="2" s="1"/>
  <c r="AB23" i="2"/>
  <c r="AB12" i="2"/>
  <c r="AB13" i="2" s="1"/>
  <c r="Y23" i="2"/>
  <c r="Y12" i="2"/>
  <c r="Y13" i="2" s="1"/>
  <c r="V23" i="2"/>
  <c r="V12" i="2"/>
  <c r="V13" i="2" s="1"/>
  <c r="Q23" i="2"/>
  <c r="Q12" i="2"/>
  <c r="Q13" i="2" s="1"/>
  <c r="X23" i="2"/>
  <c r="X12" i="2"/>
  <c r="X13" i="2" s="1"/>
  <c r="AD23" i="2"/>
  <c r="AD12" i="2"/>
  <c r="AD13" i="2" s="1"/>
  <c r="J23" i="2"/>
  <c r="J12" i="2"/>
  <c r="J13" i="2" s="1"/>
  <c r="AH23" i="2"/>
  <c r="AH12" i="2"/>
  <c r="AH13" i="2" s="1"/>
  <c r="I12" i="2"/>
  <c r="I13" i="2" s="1"/>
  <c r="AG12" i="2"/>
  <c r="AG13" i="2" s="1"/>
  <c r="N12" i="2"/>
  <c r="N13" i="2" s="1"/>
  <c r="N15" i="2" l="1"/>
  <c r="N17" i="2"/>
  <c r="N20" i="2"/>
  <c r="I17" i="2"/>
  <c r="I20" i="2"/>
  <c r="I15" i="2"/>
  <c r="O17" i="2"/>
  <c r="O20" i="2"/>
  <c r="O15" i="2"/>
  <c r="AC17" i="2"/>
  <c r="AC20" i="2"/>
  <c r="AC15" i="2"/>
  <c r="AG17" i="2"/>
  <c r="AG20" i="2"/>
  <c r="AG15" i="2"/>
  <c r="AH15" i="2"/>
  <c r="AH17" i="2"/>
  <c r="AH20" i="2"/>
  <c r="J15" i="2"/>
  <c r="J17" i="2"/>
  <c r="J20" i="2"/>
  <c r="AD15" i="2"/>
  <c r="AD17" i="2"/>
  <c r="AD20" i="2"/>
  <c r="X15" i="2"/>
  <c r="X17" i="2"/>
  <c r="X20" i="2"/>
  <c r="Q17" i="2"/>
  <c r="Q20" i="2"/>
  <c r="Q15" i="2"/>
  <c r="V15" i="2"/>
  <c r="V17" i="2"/>
  <c r="V20" i="2"/>
  <c r="Y17" i="2"/>
  <c r="Y20" i="2"/>
  <c r="Y15" i="2"/>
  <c r="AB15" i="2"/>
  <c r="AB17" i="2"/>
  <c r="AB20" i="2"/>
  <c r="U17" i="2"/>
  <c r="U20" i="2"/>
  <c r="U15" i="2"/>
  <c r="T15" i="2"/>
  <c r="T17" i="2"/>
  <c r="T20" i="2"/>
  <c r="AJ15" i="2"/>
  <c r="AJ17" i="2"/>
  <c r="AJ20" i="2"/>
  <c r="Z15" i="2"/>
  <c r="Z17" i="2"/>
  <c r="Z20" i="2"/>
  <c r="R15" i="2"/>
  <c r="R17" i="2"/>
  <c r="R20" i="2"/>
  <c r="K17" i="2"/>
  <c r="K20" i="2"/>
  <c r="K15" i="2"/>
  <c r="P15" i="2"/>
  <c r="P17" i="2"/>
  <c r="P20" i="2"/>
  <c r="AA17" i="2"/>
  <c r="AA20" i="2"/>
  <c r="AA15" i="2"/>
  <c r="AE17" i="2"/>
  <c r="AE20" i="2"/>
  <c r="AE15" i="2"/>
  <c r="S17" i="2"/>
  <c r="S20" i="2"/>
  <c r="S15" i="2"/>
  <c r="B15" i="2"/>
  <c r="B20" i="2"/>
  <c r="H15" i="2"/>
  <c r="H17" i="2"/>
  <c r="H20" i="2"/>
  <c r="W17" i="2"/>
  <c r="W20" i="2"/>
  <c r="W15" i="2"/>
  <c r="AK17" i="2"/>
  <c r="AK20" i="2"/>
  <c r="AK15" i="2"/>
  <c r="L15" i="2"/>
  <c r="L17" i="2"/>
  <c r="L20" i="2"/>
  <c r="M17" i="2"/>
  <c r="M20" i="2"/>
  <c r="M15" i="2"/>
  <c r="AI17" i="2"/>
  <c r="AI20" i="2"/>
  <c r="AI15" i="2"/>
  <c r="AF15" i="2"/>
  <c r="AF17" i="2"/>
  <c r="AF20" i="2"/>
  <c r="M24" i="2" l="1"/>
  <c r="M27" i="2"/>
  <c r="M31" i="2" s="1"/>
  <c r="M33" i="2" s="1"/>
  <c r="M36" i="2" s="1"/>
  <c r="L24" i="2"/>
  <c r="L27" i="2"/>
  <c r="L31" i="2" s="1"/>
  <c r="L33" i="2" s="1"/>
  <c r="L36" i="2" s="1"/>
  <c r="AK24" i="2"/>
  <c r="AK27" i="2"/>
  <c r="AK31" i="2" s="1"/>
  <c r="AK33" i="2" s="1"/>
  <c r="AK36" i="2" s="1"/>
  <c r="B24" i="2"/>
  <c r="B27" i="2"/>
  <c r="B31" i="2" s="1"/>
  <c r="B33" i="2" s="1"/>
  <c r="B36" i="2" s="1"/>
  <c r="AE24" i="2"/>
  <c r="AE27" i="2"/>
  <c r="AE31" i="2" s="1"/>
  <c r="AE33" i="2" s="1"/>
  <c r="AE36" i="2" s="1"/>
  <c r="Z24" i="2"/>
  <c r="Z27" i="2"/>
  <c r="Z31" i="2" s="1"/>
  <c r="Z33" i="2" s="1"/>
  <c r="Z36" i="2" s="1"/>
  <c r="T24" i="2"/>
  <c r="T27" i="2"/>
  <c r="T31" i="2" s="1"/>
  <c r="T33" i="2" s="1"/>
  <c r="T36" i="2" s="1"/>
  <c r="U24" i="2"/>
  <c r="U27" i="2"/>
  <c r="U31" i="2" s="1"/>
  <c r="U33" i="2" s="1"/>
  <c r="U36" i="2" s="1"/>
  <c r="AB24" i="2"/>
  <c r="AB27" i="2"/>
  <c r="AB31" i="2" s="1"/>
  <c r="AB33" i="2" s="1"/>
  <c r="AB36" i="2" s="1"/>
  <c r="Y24" i="2"/>
  <c r="Y27" i="2"/>
  <c r="Y31" i="2" s="1"/>
  <c r="Y33" i="2" s="1"/>
  <c r="Y36" i="2" s="1"/>
  <c r="V24" i="2"/>
  <c r="V27" i="2"/>
  <c r="V31" i="2" s="1"/>
  <c r="V33" i="2" s="1"/>
  <c r="V36" i="2" s="1"/>
  <c r="Q24" i="2"/>
  <c r="Q27" i="2"/>
  <c r="Q31" i="2" s="1"/>
  <c r="Q33" i="2" s="1"/>
  <c r="Q36" i="2" s="1"/>
  <c r="X24" i="2"/>
  <c r="X27" i="2"/>
  <c r="X31" i="2" s="1"/>
  <c r="X33" i="2" s="1"/>
  <c r="X36" i="2" s="1"/>
  <c r="J24" i="2"/>
  <c r="J27" i="2"/>
  <c r="J31" i="2" s="1"/>
  <c r="J33" i="2" s="1"/>
  <c r="J36" i="2" s="1"/>
  <c r="AC24" i="2"/>
  <c r="AC27" i="2"/>
  <c r="AC31" i="2" s="1"/>
  <c r="AC33" i="2" s="1"/>
  <c r="AC36" i="2" s="1"/>
  <c r="I24" i="2"/>
  <c r="I27" i="2"/>
  <c r="I31" i="2" s="1"/>
  <c r="I33" i="2" s="1"/>
  <c r="I36" i="2" s="1"/>
  <c r="N24" i="2"/>
  <c r="N27" i="2"/>
  <c r="N31" i="2" s="1"/>
  <c r="N33" i="2" s="1"/>
  <c r="N36" i="2" s="1"/>
  <c r="AF24" i="2"/>
  <c r="AF27" i="2"/>
  <c r="AF31" i="2" s="1"/>
  <c r="AF33" i="2" s="1"/>
  <c r="AF36" i="2" s="1"/>
  <c r="AI24" i="2"/>
  <c r="AI27" i="2"/>
  <c r="AI31" i="2" s="1"/>
  <c r="AI33" i="2" s="1"/>
  <c r="AI36" i="2" s="1"/>
  <c r="W24" i="2"/>
  <c r="W27" i="2"/>
  <c r="W31" i="2" s="1"/>
  <c r="W33" i="2" s="1"/>
  <c r="W36" i="2" s="1"/>
  <c r="H24" i="2"/>
  <c r="H27" i="2"/>
  <c r="H31" i="2" s="1"/>
  <c r="H33" i="2" s="1"/>
  <c r="H36" i="2" s="1"/>
  <c r="S24" i="2"/>
  <c r="S27" i="2"/>
  <c r="S31" i="2" s="1"/>
  <c r="S33" i="2" s="1"/>
  <c r="S36" i="2" s="1"/>
  <c r="AA24" i="2"/>
  <c r="AA27" i="2"/>
  <c r="AA31" i="2" s="1"/>
  <c r="AA33" i="2" s="1"/>
  <c r="AA36" i="2" s="1"/>
  <c r="P24" i="2"/>
  <c r="P27" i="2"/>
  <c r="P31" i="2" s="1"/>
  <c r="P33" i="2" s="1"/>
  <c r="P36" i="2" s="1"/>
  <c r="K24" i="2"/>
  <c r="K27" i="2"/>
  <c r="K31" i="2" s="1"/>
  <c r="K33" i="2" s="1"/>
  <c r="K36" i="2" s="1"/>
  <c r="R24" i="2"/>
  <c r="R27" i="2"/>
  <c r="R31" i="2" s="1"/>
  <c r="R33" i="2" s="1"/>
  <c r="R36" i="2" s="1"/>
  <c r="AJ24" i="2"/>
  <c r="AJ27" i="2"/>
  <c r="AJ31" i="2" s="1"/>
  <c r="AJ33" i="2" s="1"/>
  <c r="AJ36" i="2" s="1"/>
  <c r="AD24" i="2"/>
  <c r="AD27" i="2"/>
  <c r="AD31" i="2" s="1"/>
  <c r="AD33" i="2" s="1"/>
  <c r="AD36" i="2" s="1"/>
  <c r="AH24" i="2"/>
  <c r="AH27" i="2"/>
  <c r="AH31" i="2" s="1"/>
  <c r="AH33" i="2" s="1"/>
  <c r="AH36" i="2" s="1"/>
  <c r="AG24" i="2"/>
  <c r="AG27" i="2"/>
  <c r="AG31" i="2" s="1"/>
  <c r="AG33" i="2" s="1"/>
  <c r="AG36" i="2" s="1"/>
  <c r="O24" i="2"/>
  <c r="O27" i="2"/>
  <c r="O31" i="2" s="1"/>
  <c r="O33" i="2" s="1"/>
  <c r="O36" i="2" s="1"/>
  <c r="B37" i="2" l="1"/>
  <c r="C23" i="2" l="1"/>
  <c r="C12" i="2" l="1"/>
  <c r="C13" i="2" s="1"/>
  <c r="C17" i="2" l="1"/>
  <c r="C20" i="2"/>
  <c r="C15" i="2"/>
  <c r="D23" i="2"/>
  <c r="C24" i="2" l="1"/>
  <c r="C27" i="2"/>
  <c r="C31" i="2" s="1"/>
  <c r="C33" i="2" s="1"/>
  <c r="C36" i="2" s="1"/>
  <c r="D12" i="2"/>
  <c r="D13" i="2" s="1"/>
  <c r="F23" i="2"/>
  <c r="E23" i="2"/>
  <c r="E12" i="2" l="1"/>
  <c r="E13" i="2" s="1"/>
  <c r="D15" i="2"/>
  <c r="D17" i="2"/>
  <c r="D20" i="2"/>
  <c r="C37" i="2"/>
  <c r="F12" i="2"/>
  <c r="F13" i="2" s="1"/>
  <c r="G23" i="2"/>
  <c r="D24" i="2" l="1"/>
  <c r="D27" i="2"/>
  <c r="D31" i="2" s="1"/>
  <c r="D33" i="2" s="1"/>
  <c r="D36" i="2" s="1"/>
  <c r="G12" i="2"/>
  <c r="G13" i="2" s="1"/>
  <c r="F15" i="2"/>
  <c r="F17" i="2"/>
  <c r="F20" i="2"/>
  <c r="E17" i="2"/>
  <c r="E20" i="2"/>
  <c r="E15" i="2"/>
  <c r="G17" i="2" l="1"/>
  <c r="G20" i="2"/>
  <c r="G15" i="2"/>
  <c r="E24" i="2"/>
  <c r="E27" i="2"/>
  <c r="E31" i="2" s="1"/>
  <c r="E33" i="2" s="1"/>
  <c r="E36" i="2" s="1"/>
  <c r="F24" i="2"/>
  <c r="F27" i="2"/>
  <c r="F31" i="2" s="1"/>
  <c r="F33" i="2" s="1"/>
  <c r="F36" i="2" s="1"/>
  <c r="F37" i="2" s="1"/>
  <c r="E37" i="2"/>
  <c r="D37" i="2"/>
  <c r="G24" i="2" l="1"/>
  <c r="G27" i="2"/>
  <c r="G31" i="2" s="1"/>
  <c r="G33" i="2" s="1"/>
  <c r="G36" i="2" s="1"/>
  <c r="U37" i="2" l="1"/>
  <c r="AK37" i="2"/>
  <c r="P37" i="2"/>
  <c r="AF37" i="2"/>
  <c r="S37" i="2"/>
  <c r="AI37" i="2"/>
  <c r="R37" i="2"/>
  <c r="AH37" i="2"/>
  <c r="Q37" i="2"/>
  <c r="AG37" i="2"/>
  <c r="L37" i="2"/>
  <c r="AB37" i="2"/>
  <c r="G37" i="2"/>
  <c r="W37" i="2"/>
  <c r="V37" i="2"/>
  <c r="B38" i="2"/>
  <c r="M37" i="2"/>
  <c r="AC37" i="2"/>
  <c r="H37" i="2"/>
  <c r="X37" i="2"/>
  <c r="K37" i="2"/>
  <c r="AA37" i="2"/>
  <c r="J37" i="2"/>
  <c r="Z37" i="2"/>
  <c r="I37" i="2"/>
  <c r="Y37" i="2"/>
  <c r="T37" i="2"/>
  <c r="AJ37" i="2"/>
  <c r="O37" i="2"/>
  <c r="AE37" i="2"/>
  <c r="N37" i="2"/>
  <c r="AD37" i="2"/>
</calcChain>
</file>

<file path=xl/comments1.xml><?xml version="1.0" encoding="utf-8"?>
<comments xmlns="http://schemas.openxmlformats.org/spreadsheetml/2006/main">
  <authors>
    <author>PSE</author>
  </authors>
  <commentList>
    <comment ref="A11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O&amp;M expenses are inflated based on the inflation rate on the assumptions page
</t>
        </r>
      </text>
    </comment>
  </commentList>
</comments>
</file>

<file path=xl/sharedStrings.xml><?xml version="1.0" encoding="utf-8"?>
<sst xmlns="http://schemas.openxmlformats.org/spreadsheetml/2006/main" count="394" uniqueCount="207">
  <si>
    <t xml:space="preserve">Buckley  Valuation </t>
  </si>
  <si>
    <t>Purchase Price 21 Year Payback</t>
  </si>
  <si>
    <t>Legal</t>
  </si>
  <si>
    <t>Sales Tax</t>
  </si>
  <si>
    <t>Net Purchase Price Buckley</t>
  </si>
  <si>
    <t>Discounted Cash Flow Sensitivity</t>
  </si>
  <si>
    <t>Legal Costs</t>
  </si>
  <si>
    <t>Contingencies</t>
  </si>
  <si>
    <t>Sales Tax @ 1.78%</t>
  </si>
  <si>
    <t>Net Purchase Price</t>
  </si>
  <si>
    <t>Payback 20 Years</t>
  </si>
  <si>
    <t>Payback 25 Years</t>
  </si>
  <si>
    <t>Payback 30 Years</t>
  </si>
  <si>
    <t>Payback 40 Years</t>
  </si>
  <si>
    <t>Assumptions</t>
  </si>
  <si>
    <t>1.  DSHS on Schedule 85</t>
  </si>
  <si>
    <t xml:space="preserve">2. Long term growth in revenue at 2.2% </t>
  </si>
  <si>
    <t>4. Assumes one-time O&amp;M expense of $130,000 and capital $110,000.</t>
  </si>
  <si>
    <t>Sum of PV of Cash Flow</t>
  </si>
  <si>
    <t>Cumulative PV Net Cash flow</t>
  </si>
  <si>
    <t>PV Net Cash Flow</t>
  </si>
  <si>
    <t>PV Discount Factor</t>
  </si>
  <si>
    <t>Net Cash Flow</t>
  </si>
  <si>
    <t>Capital  Expenditures</t>
  </si>
  <si>
    <t>Cash Flow from Operations</t>
  </si>
  <si>
    <t>Less: Tax  Benefit of  Interest</t>
  </si>
  <si>
    <t>Deferred Taxes</t>
  </si>
  <si>
    <t>Addback Depreciation</t>
  </si>
  <si>
    <t>Operating Income</t>
  </si>
  <si>
    <t>Cash flow</t>
  </si>
  <si>
    <t>EBITDA</t>
  </si>
  <si>
    <t>Addback Taxes</t>
  </si>
  <si>
    <t>Addback Conservation</t>
  </si>
  <si>
    <t>ROE Target 9.8%</t>
  </si>
  <si>
    <t>ROR Target 7.8%</t>
  </si>
  <si>
    <t>Ratebase</t>
  </si>
  <si>
    <t>Net Income</t>
  </si>
  <si>
    <t>Interest</t>
  </si>
  <si>
    <t>Operating  Expenses</t>
  </si>
  <si>
    <t>Taxes</t>
  </si>
  <si>
    <t>Book Depreciation</t>
  </si>
  <si>
    <t>Gas Costs</t>
  </si>
  <si>
    <t>Conservation Amort</t>
  </si>
  <si>
    <t xml:space="preserve">Revenue </t>
  </si>
  <si>
    <t>Summarized Financial Statements</t>
  </si>
  <si>
    <t>Project Description</t>
  </si>
  <si>
    <t>Buckley Natural Gas System</t>
  </si>
  <si>
    <t>Start Date</t>
  </si>
  <si>
    <t>Forecast Period</t>
  </si>
  <si>
    <t>FIT Tax Rate</t>
  </si>
  <si>
    <t>Levy Rate</t>
  </si>
  <si>
    <t>Property Tax Rate</t>
  </si>
  <si>
    <t>Revenue Taxes</t>
  </si>
  <si>
    <t>Construction Period Interest</t>
  </si>
  <si>
    <t>Insurance</t>
  </si>
  <si>
    <t>O&amp;M Inflation</t>
  </si>
  <si>
    <t>Capital Inflation</t>
  </si>
  <si>
    <t>Regulated Scenario</t>
  </si>
  <si>
    <t>Yes</t>
  </si>
  <si>
    <t>AFUDC</t>
  </si>
  <si>
    <t>Average</t>
  </si>
  <si>
    <t>Capital Structure</t>
  </si>
  <si>
    <t>Settlement 2008 General Rate Case, August 2008</t>
  </si>
  <si>
    <t>Cost</t>
  </si>
  <si>
    <t>WACC</t>
  </si>
  <si>
    <t>Debt</t>
  </si>
  <si>
    <t>Short Term Debt</t>
  </si>
  <si>
    <t>Preferred</t>
  </si>
  <si>
    <t>Common</t>
  </si>
  <si>
    <t>Total</t>
  </si>
  <si>
    <t>Structure</t>
  </si>
  <si>
    <t>After-Tax</t>
  </si>
  <si>
    <t>Long Term Debt</t>
  </si>
  <si>
    <t>PreTax Return</t>
  </si>
  <si>
    <t>Wieghted Cost of Interest</t>
  </si>
  <si>
    <t>Operating Expenses</t>
  </si>
  <si>
    <t>O&amp;M Escalation</t>
  </si>
  <si>
    <t>One Time O&amp;M Expenses</t>
  </si>
  <si>
    <t>CIS Customer Data Input</t>
  </si>
  <si>
    <t>O&amp;M 2</t>
  </si>
  <si>
    <t>Escalated O&amp;M Expenses</t>
  </si>
  <si>
    <t>Plant Energy (MWh)</t>
  </si>
  <si>
    <t>Price $/MWH</t>
  </si>
  <si>
    <t>Processing Flag</t>
  </si>
  <si>
    <t>Capital Escalation Factor</t>
  </si>
  <si>
    <t xml:space="preserve">Book Life </t>
  </si>
  <si>
    <t>Tax Life</t>
  </si>
  <si>
    <t>Close Date</t>
  </si>
  <si>
    <t>Month</t>
  </si>
  <si>
    <t>Depreciable</t>
  </si>
  <si>
    <t>Ongoing Capital Expenditures 1</t>
  </si>
  <si>
    <t>No</t>
  </si>
  <si>
    <t>Ongoing Capital Expenditures 2</t>
  </si>
  <si>
    <t>Purchase Price</t>
  </si>
  <si>
    <t xml:space="preserve">One Time Capital Exp </t>
  </si>
  <si>
    <t>Projects 3</t>
  </si>
  <si>
    <t>Projects 4</t>
  </si>
  <si>
    <t>Projects 5</t>
  </si>
  <si>
    <t>Projects 6</t>
  </si>
  <si>
    <t>Projects 7</t>
  </si>
  <si>
    <t>Total Capital</t>
  </si>
  <si>
    <t>Cost per Customer</t>
  </si>
  <si>
    <t>Number of Customers</t>
  </si>
  <si>
    <t>O&amp;M</t>
  </si>
  <si>
    <t>% Customer Growth</t>
  </si>
  <si>
    <t>% Rate Increase</t>
  </si>
  <si>
    <t>Summary of Results</t>
  </si>
  <si>
    <t>Revenue</t>
  </si>
  <si>
    <t xml:space="preserve">Residential </t>
  </si>
  <si>
    <t>Commercial</t>
  </si>
  <si>
    <t>DSHS</t>
  </si>
  <si>
    <t xml:space="preserve">Expenses </t>
  </si>
  <si>
    <t>Conservation</t>
  </si>
  <si>
    <t>Low Income</t>
  </si>
  <si>
    <t>Merger Rate Credit</t>
  </si>
  <si>
    <t>Muni Tax</t>
  </si>
  <si>
    <t>State Utility Taxes</t>
  </si>
  <si>
    <t>Total Rider Expenses</t>
  </si>
  <si>
    <t>Total Expenses</t>
  </si>
  <si>
    <t>Total Margin</t>
  </si>
  <si>
    <t>Margin by Category</t>
  </si>
  <si>
    <t>Residential</t>
  </si>
  <si>
    <t>TOTAL</t>
  </si>
  <si>
    <t>Input Data</t>
  </si>
  <si>
    <t>Average Usage (mcf)</t>
  </si>
  <si>
    <t xml:space="preserve">Total  Usage MCF </t>
  </si>
  <si>
    <t>Total Usage</t>
  </si>
  <si>
    <t>Conversion to Therms</t>
  </si>
  <si>
    <t>Total  Usage Therms</t>
  </si>
  <si>
    <t>Rates Calculation</t>
  </si>
  <si>
    <t>Residential Schedule 23</t>
  </si>
  <si>
    <t>Therms</t>
  </si>
  <si>
    <t>Basic Charge Rate</t>
  </si>
  <si>
    <t xml:space="preserve">Distribution Rate </t>
  </si>
  <si>
    <t>Energy Rate 101 Rate</t>
  </si>
  <si>
    <t>Schedule 106 Rate</t>
  </si>
  <si>
    <t>Schedule 120 Rate</t>
  </si>
  <si>
    <t>Low Income Rate</t>
  </si>
  <si>
    <t>Total Energy Rate</t>
  </si>
  <si>
    <t>Gas Cost Recovery - Demand Rate</t>
  </si>
  <si>
    <t>Gas Cost Recovery - Commodity Rate</t>
  </si>
  <si>
    <t>Gas Cost 106 Rate</t>
  </si>
  <si>
    <t>Muni Tax Rate</t>
  </si>
  <si>
    <t>Gas State Utility Tax Rate - applied to Margin</t>
  </si>
  <si>
    <t>Residential Revenue</t>
  </si>
  <si>
    <t>Basic Charge Revenue</t>
  </si>
  <si>
    <t>Energy Rate</t>
  </si>
  <si>
    <t>Total Energy</t>
  </si>
  <si>
    <t>Total Residential Revenue</t>
  </si>
  <si>
    <t>Total Residential  Revenue</t>
  </si>
  <si>
    <t xml:space="preserve">Schedule 106 </t>
  </si>
  <si>
    <t>Total Gas Costs</t>
  </si>
  <si>
    <t>State Utility Tax</t>
  </si>
  <si>
    <t>Total Residential Margin</t>
  </si>
  <si>
    <t>Distribution Per Residential Customer</t>
  </si>
  <si>
    <t>Commercial  Schedule 31</t>
  </si>
  <si>
    <t>Basic Charge Rate Monthly</t>
  </si>
  <si>
    <t>Distribution Rate</t>
  </si>
  <si>
    <t>Energy Rate 101</t>
  </si>
  <si>
    <t>Merger Rate Credit Rate</t>
  </si>
  <si>
    <t>Commercial  Revenue</t>
  </si>
  <si>
    <t xml:space="preserve">Distribution </t>
  </si>
  <si>
    <t>Total Commercial  Revenue</t>
  </si>
  <si>
    <t>Total Commercial  Margin</t>
  </si>
  <si>
    <t>DSHS  Revenue</t>
  </si>
  <si>
    <t>Daily Therm Demand</t>
  </si>
  <si>
    <t>Demand Charge Therm Rate</t>
  </si>
  <si>
    <t>Demand Charge Gas Cost Revenue</t>
  </si>
  <si>
    <t>Demand Charge Gas Cost</t>
  </si>
  <si>
    <t>Gas Demand</t>
  </si>
  <si>
    <t>Total Energy Revenue</t>
  </si>
  <si>
    <t>Total DSHS  Revenue</t>
  </si>
  <si>
    <t>Total DSHS Margin</t>
  </si>
  <si>
    <t>MCF Shaping</t>
  </si>
  <si>
    <t>Muni</t>
  </si>
  <si>
    <t>total Commecial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</si>
  <si>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</si>
  <si>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</si>
  <si>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</si>
  <si>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</si>
  <si>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</si>
  <si>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</si>
  <si>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</si>
  <si>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</si>
  <si>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</si>
  <si>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</si>
  <si>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</si>
  <si>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</si>
  <si>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Therms Shaping</t>
  </si>
  <si>
    <t>Daily Therm Capacity</t>
  </si>
  <si>
    <t>Plant Information</t>
  </si>
  <si>
    <t xml:space="preserve">Ratebase </t>
  </si>
  <si>
    <t>Gross Plant</t>
  </si>
  <si>
    <t>Accum Depreciation</t>
  </si>
  <si>
    <t>Net Plant</t>
  </si>
  <si>
    <t>Accum Deferred Tax</t>
  </si>
  <si>
    <t>Beginning</t>
  </si>
  <si>
    <t>End of Period</t>
  </si>
  <si>
    <t>Depreciation Rate</t>
  </si>
  <si>
    <t>Total Depreciation</t>
  </si>
  <si>
    <t>Tax Depreciation</t>
  </si>
  <si>
    <t>MACRS</t>
  </si>
  <si>
    <t>Accum Tax Depreciation</t>
  </si>
  <si>
    <t>Tax - Book Difference</t>
  </si>
  <si>
    <t>Deferred Tax</t>
  </si>
  <si>
    <t>Purchase Costs</t>
  </si>
  <si>
    <t>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</si>
</sst>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"/>
    <numFmt numFmtId="167" formatCode="_-* #,##0.00\ _D_M_-;\-* #,##0.00\ _D_M_-;_-* &quot;-&quot;??\ _D_M_-;_-@_-"/>
    <numFmt numFmtId="168" formatCode="0000000"/>
    <numFmt numFmtId="169" formatCode="0.000000"/>
    <numFmt numFmtId="170" formatCode="_(* #,##0.000_);_(* \(#,##0.000\);_(* &quot;-&quot;_);_(@_)"/>
    <numFmt numFmtId="171" formatCode="0.0%"/>
    <numFmt numFmtId="172" formatCode="0.000%"/>
    <numFmt numFmtId="173" formatCode="0_);\(0\)"/>
    <numFmt numFmtId="174" formatCode="_(* #,##0.0_);_(* \(#,##0.0\);_(* &quot;-&quot;??_);_(@_)"/>
    <numFmt numFmtId="175" formatCode="0.0000"/>
    <numFmt numFmtId="176" formatCode="0.0000%"/>
    <numFmt numFmtId="177" formatCode="#,##0_);[Red]\(#,##0\);&quot; &quot;"/>
    <numFmt numFmtId="178" formatCode="_(* #,##0.000000_);_(* \(#,##0.000000\);_(* &quot;-&quot;??_);_(@_)"/>
    <numFmt numFmtId="179" formatCode="_(* #,##0.0000_);_(* \(#,##0.0000\);_(* &quot;-&quot;??_);_(@_)"/>
    <numFmt numFmtId="180" formatCode="_(* #,##0.00000_);_(* \(#,##0.00000\);_(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Geneva"/>
    </font>
    <font>
      <sz val="10"/>
      <name val="Courier"/>
      <family val="3"/>
    </font>
    <font>
      <sz val="10"/>
      <color indexed="8"/>
      <name val="Calibri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7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8"/>
      <name val="Arial"/>
      <family val="2"/>
    </font>
    <font>
      <sz val="10"/>
      <color indexed="6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7" fillId="13" borderId="0" applyNumberFormat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38" fontId="10" fillId="17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0" fontId="10" fillId="18" borderId="9" applyNumberFormat="0" applyBorder="0" applyAlignment="0" applyProtection="0"/>
    <xf numFmtId="168" fontId="12" fillId="0" borderId="0"/>
    <xf numFmtId="0" fontId="8" fillId="0" borderId="0"/>
    <xf numFmtId="0" fontId="8" fillId="0" borderId="0"/>
    <xf numFmtId="0" fontId="13" fillId="0" borderId="0"/>
    <xf numFmtId="0" fontId="14" fillId="0" borderId="0"/>
    <xf numFmtId="0" fontId="15" fillId="0" borderId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16" fillId="19" borderId="10" applyNumberFormat="0" applyProtection="0">
      <alignment vertical="center"/>
    </xf>
    <xf numFmtId="4" fontId="17" fillId="19" borderId="10" applyNumberFormat="0" applyProtection="0">
      <alignment vertical="center"/>
    </xf>
    <xf numFmtId="4" fontId="16" fillId="19" borderId="10" applyNumberFormat="0" applyProtection="0">
      <alignment horizontal="left" vertical="center" indent="1"/>
    </xf>
    <xf numFmtId="0" fontId="16" fillId="19" borderId="10" applyNumberFormat="0" applyProtection="0">
      <alignment horizontal="left" vertical="top" indent="1"/>
    </xf>
    <xf numFmtId="4" fontId="16" fillId="20" borderId="0" applyNumberFormat="0" applyProtection="0">
      <alignment horizontal="left" vertical="center" indent="1"/>
    </xf>
    <xf numFmtId="4" fontId="18" fillId="21" borderId="10" applyNumberFormat="0" applyProtection="0">
      <alignment horizontal="right" vertical="center"/>
    </xf>
    <xf numFmtId="4" fontId="18" fillId="22" borderId="10" applyNumberFormat="0" applyProtection="0">
      <alignment horizontal="right" vertical="center"/>
    </xf>
    <xf numFmtId="4" fontId="18" fillId="23" borderId="10" applyNumberFormat="0" applyProtection="0">
      <alignment horizontal="right" vertical="center"/>
    </xf>
    <xf numFmtId="4" fontId="18" fillId="24" borderId="10" applyNumberFormat="0" applyProtection="0">
      <alignment horizontal="right" vertical="center"/>
    </xf>
    <xf numFmtId="4" fontId="18" fillId="25" borderId="10" applyNumberFormat="0" applyProtection="0">
      <alignment horizontal="right" vertical="center"/>
    </xf>
    <xf numFmtId="4" fontId="18" fillId="26" borderId="10" applyNumberFormat="0" applyProtection="0">
      <alignment horizontal="right" vertical="center"/>
    </xf>
    <xf numFmtId="4" fontId="18" fillId="27" borderId="10" applyNumberFormat="0" applyProtection="0">
      <alignment horizontal="right" vertical="center"/>
    </xf>
    <xf numFmtId="4" fontId="18" fillId="28" borderId="10" applyNumberFormat="0" applyProtection="0">
      <alignment horizontal="right" vertical="center"/>
    </xf>
    <xf numFmtId="4" fontId="18" fillId="29" borderId="10" applyNumberFormat="0" applyProtection="0">
      <alignment horizontal="right" vertical="center"/>
    </xf>
    <xf numFmtId="4" fontId="16" fillId="30" borderId="11" applyNumberFormat="0" applyProtection="0">
      <alignment horizontal="left" vertical="center" indent="1"/>
    </xf>
    <xf numFmtId="4" fontId="18" fillId="31" borderId="0" applyNumberFormat="0" applyProtection="0">
      <alignment horizontal="left" vertical="center" indent="1"/>
    </xf>
    <xf numFmtId="4" fontId="19" fillId="32" borderId="0" applyNumberFormat="0" applyProtection="0">
      <alignment horizontal="left" vertical="center" indent="1"/>
    </xf>
    <xf numFmtId="4" fontId="19" fillId="32" borderId="0" applyNumberFormat="0" applyProtection="0">
      <alignment horizontal="left" vertical="center" indent="1"/>
    </xf>
    <xf numFmtId="4" fontId="19" fillId="32" borderId="0" applyNumberFormat="0" applyProtection="0">
      <alignment horizontal="left" vertical="center" indent="1"/>
    </xf>
    <xf numFmtId="4" fontId="18" fillId="20" borderId="10" applyNumberFormat="0" applyProtection="0">
      <alignment horizontal="right" vertical="center"/>
    </xf>
    <xf numFmtId="4" fontId="18" fillId="31" borderId="0" applyNumberFormat="0" applyProtection="0">
      <alignment horizontal="left" vertical="center" indent="1"/>
    </xf>
    <xf numFmtId="4" fontId="18" fillId="31" borderId="0" applyNumberFormat="0" applyProtection="0">
      <alignment horizontal="left" vertical="center" indent="1"/>
    </xf>
    <xf numFmtId="4" fontId="18" fillId="31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4" fontId="18" fillId="20" borderId="0" applyNumberFormat="0" applyProtection="0">
      <alignment horizontal="left" vertical="center" indent="1"/>
    </xf>
    <xf numFmtId="0" fontId="8" fillId="32" borderId="10" applyNumberFormat="0" applyProtection="0">
      <alignment horizontal="left" vertical="center" indent="1"/>
    </xf>
    <xf numFmtId="0" fontId="8" fillId="32" borderId="10" applyNumberFormat="0" applyProtection="0">
      <alignment horizontal="left" vertical="center" indent="1"/>
    </xf>
    <xf numFmtId="0" fontId="8" fillId="32" borderId="10" applyNumberFormat="0" applyProtection="0">
      <alignment horizontal="left" vertical="center" indent="1"/>
    </xf>
    <xf numFmtId="0" fontId="8" fillId="32" borderId="10" applyNumberFormat="0" applyProtection="0">
      <alignment horizontal="left" vertical="top" indent="1"/>
    </xf>
    <xf numFmtId="0" fontId="8" fillId="32" borderId="10" applyNumberFormat="0" applyProtection="0">
      <alignment horizontal="left" vertical="top" indent="1"/>
    </xf>
    <xf numFmtId="0" fontId="8" fillId="32" borderId="10" applyNumberFormat="0" applyProtection="0">
      <alignment horizontal="left" vertical="top" indent="1"/>
    </xf>
    <xf numFmtId="0" fontId="8" fillId="20" borderId="10" applyNumberFormat="0" applyProtection="0">
      <alignment horizontal="left" vertical="center" indent="1"/>
    </xf>
    <xf numFmtId="0" fontId="8" fillId="20" borderId="10" applyNumberFormat="0" applyProtection="0">
      <alignment horizontal="left" vertical="center" indent="1"/>
    </xf>
    <xf numFmtId="0" fontId="8" fillId="20" borderId="10" applyNumberFormat="0" applyProtection="0">
      <alignment horizontal="left" vertical="center" indent="1"/>
    </xf>
    <xf numFmtId="0" fontId="8" fillId="20" borderId="10" applyNumberFormat="0" applyProtection="0">
      <alignment horizontal="left" vertical="top" indent="1"/>
    </xf>
    <xf numFmtId="0" fontId="8" fillId="20" borderId="10" applyNumberFormat="0" applyProtection="0">
      <alignment horizontal="left" vertical="top" indent="1"/>
    </xf>
    <xf numFmtId="0" fontId="8" fillId="20" borderId="10" applyNumberFormat="0" applyProtection="0">
      <alignment horizontal="left" vertical="top" indent="1"/>
    </xf>
    <xf numFmtId="0" fontId="8" fillId="33" borderId="10" applyNumberFormat="0" applyProtection="0">
      <alignment horizontal="left" vertical="center" indent="1"/>
    </xf>
    <xf numFmtId="0" fontId="8" fillId="33" borderId="10" applyNumberFormat="0" applyProtection="0">
      <alignment horizontal="left" vertical="center" indent="1"/>
    </xf>
    <xf numFmtId="0" fontId="8" fillId="33" borderId="10" applyNumberFormat="0" applyProtection="0">
      <alignment horizontal="left" vertical="center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3" borderId="10" applyNumberFormat="0" applyProtection="0">
      <alignment horizontal="left" vertical="top" indent="1"/>
    </xf>
    <xf numFmtId="0" fontId="8" fillId="31" borderId="10" applyNumberFormat="0" applyProtection="0">
      <alignment horizontal="left" vertical="center" indent="1"/>
    </xf>
    <xf numFmtId="0" fontId="8" fillId="31" borderId="10" applyNumberFormat="0" applyProtection="0">
      <alignment horizontal="left" vertical="center" indent="1"/>
    </xf>
    <xf numFmtId="0" fontId="8" fillId="31" borderId="10" applyNumberFormat="0" applyProtection="0">
      <alignment horizontal="left" vertical="center" indent="1"/>
    </xf>
    <xf numFmtId="0" fontId="8" fillId="31" borderId="10" applyNumberFormat="0" applyProtection="0">
      <alignment horizontal="left" vertical="top" indent="1"/>
    </xf>
    <xf numFmtId="0" fontId="8" fillId="31" borderId="10" applyNumberFormat="0" applyProtection="0">
      <alignment horizontal="left" vertical="top" indent="1"/>
    </xf>
    <xf numFmtId="0" fontId="8" fillId="31" borderId="10" applyNumberFormat="0" applyProtection="0">
      <alignment horizontal="left" vertical="top" indent="1"/>
    </xf>
    <xf numFmtId="0" fontId="8" fillId="34" borderId="9" applyNumberFormat="0">
      <protection locked="0"/>
    </xf>
    <xf numFmtId="0" fontId="8" fillId="34" borderId="9" applyNumberFormat="0">
      <protection locked="0"/>
    </xf>
    <xf numFmtId="0" fontId="8" fillId="34" borderId="9" applyNumberFormat="0">
      <protection locked="0"/>
    </xf>
    <xf numFmtId="4" fontId="18" fillId="35" borderId="10" applyNumberFormat="0" applyProtection="0">
      <alignment vertical="center"/>
    </xf>
    <xf numFmtId="4" fontId="20" fillId="35" borderId="10" applyNumberFormat="0" applyProtection="0">
      <alignment vertical="center"/>
    </xf>
    <xf numFmtId="4" fontId="18" fillId="35" borderId="10" applyNumberFormat="0" applyProtection="0">
      <alignment horizontal="left" vertical="center" indent="1"/>
    </xf>
    <xf numFmtId="0" fontId="18" fillId="35" borderId="10" applyNumberFormat="0" applyProtection="0">
      <alignment horizontal="left" vertical="top" indent="1"/>
    </xf>
    <xf numFmtId="4" fontId="18" fillId="31" borderId="10" applyNumberFormat="0" applyProtection="0">
      <alignment horizontal="right" vertical="center"/>
    </xf>
    <xf numFmtId="4" fontId="20" fillId="31" borderId="10" applyNumberFormat="0" applyProtection="0">
      <alignment horizontal="right" vertical="center"/>
    </xf>
    <xf numFmtId="4" fontId="18" fillId="20" borderId="10" applyNumberFormat="0" applyProtection="0">
      <alignment horizontal="left" vertical="center" indent="1"/>
    </xf>
    <xf numFmtId="0" fontId="18" fillId="20" borderId="10" applyNumberFormat="0" applyProtection="0">
      <alignment horizontal="left" vertical="top" indent="1"/>
    </xf>
    <xf numFmtId="4" fontId="21" fillId="36" borderId="0" applyNumberFormat="0" applyProtection="0">
      <alignment horizontal="left" vertical="center" indent="1"/>
    </xf>
    <xf numFmtId="4" fontId="21" fillId="36" borderId="0" applyNumberFormat="0" applyProtection="0">
      <alignment horizontal="left" vertical="center" indent="1"/>
    </xf>
    <xf numFmtId="4" fontId="21" fillId="36" borderId="0" applyNumberFormat="0" applyProtection="0">
      <alignment horizontal="left" vertical="center" indent="1"/>
    </xf>
    <xf numFmtId="4" fontId="22" fillId="31" borderId="10" applyNumberFormat="0" applyProtection="0">
      <alignment horizontal="right" vertical="center"/>
    </xf>
    <xf numFmtId="0" fontId="23" fillId="0" borderId="0" applyNumberFormat="0" applyFill="0" applyBorder="0" applyAlignment="0" applyProtection="0"/>
    <xf numFmtId="169" fontId="8" fillId="0" borderId="0">
      <alignment horizontal="left" wrapText="1"/>
    </xf>
    <xf numFmtId="0" fontId="24" fillId="0" borderId="0" applyFont="0"/>
  </cellStyleXfs>
  <cellXfs count="249">
    <xf numFmtId="0" fontId="0" fillId="0" borderId="0" xfId="0"/>
    <xf numFmtId="0" fontId="2" fillId="0" borderId="0" xfId="0" applyFont="1" applyBorder="1"/>
    <xf numFmtId="164" fontId="0" fillId="0" borderId="0" xfId="1" applyNumberFormat="1" applyFont="1" applyBorder="1" applyAlignment="1">
      <alignment horizontal="center"/>
    </xf>
    <xf numFmtId="43" fontId="4" fillId="0" borderId="0" xfId="0" applyNumberFormat="1" applyFont="1"/>
    <xf numFmtId="164" fontId="4" fillId="0" borderId="0" xfId="1" applyNumberFormat="1" applyFont="1"/>
    <xf numFmtId="0" fontId="0" fillId="0" borderId="0" xfId="0" applyFont="1"/>
    <xf numFmtId="164" fontId="0" fillId="0" borderId="0" xfId="0" applyNumberFormat="1" applyFont="1"/>
    <xf numFmtId="164" fontId="0" fillId="0" borderId="0" xfId="1" applyNumberFormat="1" applyFont="1"/>
    <xf numFmtId="0" fontId="4" fillId="0" borderId="0" xfId="0" applyFont="1"/>
    <xf numFmtId="0" fontId="0" fillId="0" borderId="0" xfId="0" applyFont="1" applyFill="1" applyBorder="1"/>
    <xf numFmtId="165" fontId="0" fillId="0" borderId="0" xfId="2" applyNumberFormat="1" applyFont="1" applyBorder="1" applyAlignment="1">
      <alignment horizontal="center"/>
    </xf>
    <xf numFmtId="0" fontId="4" fillId="0" borderId="0" xfId="0" applyFont="1" applyBorder="1"/>
    <xf numFmtId="165" fontId="0" fillId="0" borderId="1" xfId="2" applyNumberFormat="1" applyFont="1" applyBorder="1" applyAlignment="1">
      <alignment horizontal="center"/>
    </xf>
    <xf numFmtId="0" fontId="0" fillId="0" borderId="0" xfId="0" applyFont="1" applyBorder="1"/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65" fontId="4" fillId="0" borderId="5" xfId="2" applyNumberFormat="1" applyFont="1" applyBorder="1"/>
    <xf numFmtId="165" fontId="4" fillId="0" borderId="0" xfId="2" applyNumberFormat="1" applyFont="1" applyBorder="1"/>
    <xf numFmtId="165" fontId="4" fillId="2" borderId="6" xfId="2" applyNumberFormat="1" applyFont="1" applyFill="1" applyBorder="1" applyAlignment="1">
      <alignment horizontal="center" wrapText="1"/>
    </xf>
    <xf numFmtId="43" fontId="0" fillId="0" borderId="0" xfId="0" applyNumberFormat="1"/>
    <xf numFmtId="165" fontId="0" fillId="0" borderId="0" xfId="0" applyNumberFormat="1"/>
    <xf numFmtId="165" fontId="4" fillId="0" borderId="7" xfId="2" applyNumberFormat="1" applyFont="1" applyBorder="1" applyAlignment="1">
      <alignment horizontal="center" wrapText="1"/>
    </xf>
    <xf numFmtId="165" fontId="4" fillId="0" borderId="2" xfId="2" applyNumberFormat="1" applyFont="1" applyBorder="1"/>
    <xf numFmtId="165" fontId="4" fillId="2" borderId="8" xfId="2" applyNumberFormat="1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Border="1"/>
    <xf numFmtId="165" fontId="0" fillId="0" borderId="0" xfId="0" applyNumberFormat="1" applyBorder="1"/>
    <xf numFmtId="165" fontId="4" fillId="0" borderId="0" xfId="2" applyNumberFormat="1" applyFont="1" applyBorder="1" applyAlignment="1">
      <alignment horizontal="center" wrapText="1"/>
    </xf>
    <xf numFmtId="0" fontId="2" fillId="0" borderId="0" xfId="0" applyFont="1"/>
    <xf numFmtId="166" fontId="0" fillId="0" borderId="0" xfId="0" applyNumberFormat="1"/>
    <xf numFmtId="0" fontId="0" fillId="0" borderId="0" xfId="0" applyFill="1" applyBorder="1"/>
    <xf numFmtId="41" fontId="25" fillId="0" borderId="12" xfId="22" applyNumberFormat="1" applyFont="1" applyBorder="1"/>
    <xf numFmtId="0" fontId="25" fillId="0" borderId="13" xfId="37" applyFont="1" applyBorder="1"/>
    <xf numFmtId="165" fontId="10" fillId="37" borderId="0" xfId="2" applyNumberFormat="1" applyFont="1" applyFill="1"/>
    <xf numFmtId="165" fontId="25" fillId="0" borderId="14" xfId="2" applyNumberFormat="1" applyFont="1" applyFill="1" applyBorder="1"/>
    <xf numFmtId="165" fontId="25" fillId="0" borderId="15" xfId="2" applyNumberFormat="1" applyFont="1" applyFill="1" applyBorder="1"/>
    <xf numFmtId="165" fontId="25" fillId="0" borderId="16" xfId="2" applyNumberFormat="1" applyFont="1" applyFill="1" applyBorder="1"/>
    <xf numFmtId="165" fontId="25" fillId="0" borderId="13" xfId="2" applyNumberFormat="1" applyFont="1" applyFill="1" applyBorder="1"/>
    <xf numFmtId="0" fontId="10" fillId="0" borderId="0" xfId="37" applyFont="1"/>
    <xf numFmtId="41" fontId="26" fillId="0" borderId="17" xfId="22" applyNumberFormat="1" applyFont="1" applyBorder="1"/>
    <xf numFmtId="41" fontId="26" fillId="0" borderId="18" xfId="22" applyNumberFormat="1" applyFont="1" applyBorder="1"/>
    <xf numFmtId="0" fontId="26" fillId="0" borderId="13" xfId="37" applyFont="1" applyBorder="1"/>
    <xf numFmtId="170" fontId="26" fillId="0" borderId="19" xfId="22" applyNumberFormat="1" applyFont="1" applyBorder="1"/>
    <xf numFmtId="170" fontId="26" fillId="0" borderId="20" xfId="22" applyNumberFormat="1" applyFont="1" applyBorder="1"/>
    <xf numFmtId="0" fontId="4" fillId="0" borderId="6" xfId="0" applyFont="1" applyBorder="1"/>
    <xf numFmtId="0" fontId="4" fillId="0" borderId="5" xfId="0" applyFont="1" applyBorder="1"/>
    <xf numFmtId="165" fontId="2" fillId="0" borderId="14" xfId="2" applyNumberFormat="1" applyFont="1" applyBorder="1"/>
    <xf numFmtId="165" fontId="2" fillId="0" borderId="16" xfId="2" applyNumberFormat="1" applyFont="1" applyBorder="1"/>
    <xf numFmtId="0" fontId="2" fillId="0" borderId="21" xfId="0" applyFont="1" applyBorder="1"/>
    <xf numFmtId="165" fontId="0" fillId="0" borderId="17" xfId="2" applyNumberFormat="1" applyFont="1" applyBorder="1"/>
    <xf numFmtId="165" fontId="0" fillId="0" borderId="18" xfId="2" applyNumberFormat="1" applyFont="1" applyBorder="1"/>
    <xf numFmtId="0" fontId="0" fillId="0" borderId="13" xfId="0" applyFont="1" applyBorder="1"/>
    <xf numFmtId="165" fontId="0" fillId="0" borderId="22" xfId="2" applyNumberFormat="1" applyFont="1" applyBorder="1"/>
    <xf numFmtId="165" fontId="0" fillId="0" borderId="23" xfId="2" applyNumberFormat="1" applyFont="1" applyBorder="1"/>
    <xf numFmtId="165" fontId="0" fillId="0" borderId="24" xfId="2" applyNumberFormat="1" applyFont="1" applyBorder="1"/>
    <xf numFmtId="165" fontId="0" fillId="0" borderId="19" xfId="2" applyNumberFormat="1" applyFont="1" applyBorder="1"/>
    <xf numFmtId="165" fontId="0" fillId="0" borderId="20" xfId="2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165" fontId="0" fillId="0" borderId="25" xfId="2" applyNumberFormat="1" applyFont="1" applyBorder="1"/>
    <xf numFmtId="0" fontId="2" fillId="0" borderId="13" xfId="0" applyFont="1" applyBorder="1"/>
    <xf numFmtId="165" fontId="0" fillId="0" borderId="26" xfId="2" applyNumberFormat="1" applyFont="1" applyBorder="1"/>
    <xf numFmtId="165" fontId="0" fillId="0" borderId="27" xfId="2" applyNumberFormat="1" applyFont="1" applyBorder="1"/>
    <xf numFmtId="165" fontId="0" fillId="0" borderId="12" xfId="2" applyNumberFormat="1" applyFont="1" applyBorder="1"/>
    <xf numFmtId="0" fontId="0" fillId="0" borderId="28" xfId="0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41" fontId="0" fillId="0" borderId="26" xfId="3" applyNumberFormat="1" applyFont="1" applyBorder="1"/>
    <xf numFmtId="41" fontId="0" fillId="0" borderId="12" xfId="3" applyNumberFormat="1" applyFont="1" applyBorder="1"/>
    <xf numFmtId="10" fontId="0" fillId="0" borderId="19" xfId="3" applyNumberFormat="1" applyFont="1" applyBorder="1"/>
    <xf numFmtId="10" fontId="0" fillId="0" borderId="12" xfId="3" applyNumberFormat="1" applyFont="1" applyBorder="1"/>
    <xf numFmtId="9" fontId="0" fillId="0" borderId="26" xfId="3" applyFont="1" applyBorder="1"/>
    <xf numFmtId="9" fontId="0" fillId="0" borderId="12" xfId="3" applyFont="1" applyBorder="1"/>
    <xf numFmtId="165" fontId="5" fillId="0" borderId="0" xfId="2" applyNumberFormat="1" applyFont="1" applyBorder="1"/>
    <xf numFmtId="165" fontId="5" fillId="0" borderId="5" xfId="2" applyNumberFormat="1" applyFont="1" applyBorder="1"/>
    <xf numFmtId="165" fontId="2" fillId="0" borderId="15" xfId="2" applyNumberFormat="1" applyFont="1" applyBorder="1"/>
    <xf numFmtId="165" fontId="2" fillId="0" borderId="29" xfId="2" applyNumberFormat="1" applyFont="1" applyBorder="1"/>
    <xf numFmtId="165" fontId="2" fillId="0" borderId="5" xfId="2" applyNumberFormat="1" applyFont="1" applyBorder="1"/>
    <xf numFmtId="41" fontId="0" fillId="0" borderId="30" xfId="3" applyNumberFormat="1" applyFont="1" applyBorder="1"/>
    <xf numFmtId="41" fontId="0" fillId="0" borderId="31" xfId="3" applyNumberFormat="1" applyFont="1" applyBorder="1"/>
    <xf numFmtId="0" fontId="0" fillId="0" borderId="32" xfId="0" applyFont="1" applyBorder="1"/>
    <xf numFmtId="165" fontId="0" fillId="0" borderId="33" xfId="2" applyNumberFormat="1" applyFont="1" applyBorder="1"/>
    <xf numFmtId="165" fontId="0" fillId="0" borderId="34" xfId="2" applyNumberFormat="1" applyFont="1" applyBorder="1"/>
    <xf numFmtId="0" fontId="0" fillId="0" borderId="26" xfId="0" applyFont="1" applyBorder="1"/>
    <xf numFmtId="0" fontId="0" fillId="0" borderId="12" xfId="0" applyFont="1" applyBorder="1"/>
    <xf numFmtId="0" fontId="0" fillId="37" borderId="9" xfId="0" applyFont="1" applyFill="1" applyBorder="1" applyAlignment="1">
      <alignment horizontal="center"/>
    </xf>
    <xf numFmtId="0" fontId="0" fillId="37" borderId="35" xfId="0" applyFont="1" applyFill="1" applyBorder="1"/>
    <xf numFmtId="0" fontId="27" fillId="0" borderId="2" xfId="0" applyFont="1" applyBorder="1" applyAlignment="1">
      <alignment horizontal="center"/>
    </xf>
    <xf numFmtId="0" fontId="3" fillId="0" borderId="2" xfId="0" applyFont="1" applyBorder="1" applyAlignment="1"/>
    <xf numFmtId="0" fontId="0" fillId="0" borderId="0" xfId="0" applyFont="1" applyBorder="1" applyAlignment="1">
      <alignment horizontal="center"/>
    </xf>
    <xf numFmtId="1" fontId="10" fillId="38" borderId="0" xfId="37" applyNumberFormat="1" applyFont="1" applyFill="1"/>
    <xf numFmtId="0" fontId="10" fillId="38" borderId="0" xfId="37" applyFont="1" applyFill="1"/>
    <xf numFmtId="9" fontId="10" fillId="38" borderId="0" xfId="3" applyFont="1" applyFill="1"/>
    <xf numFmtId="171" fontId="10" fillId="38" borderId="0" xfId="3" applyNumberFormat="1" applyFont="1" applyFill="1"/>
    <xf numFmtId="10" fontId="10" fillId="38" borderId="0" xfId="3" applyNumberFormat="1" applyFont="1" applyFill="1"/>
    <xf numFmtId="172" fontId="10" fillId="38" borderId="0" xfId="3" applyNumberFormat="1" applyFont="1" applyFill="1"/>
    <xf numFmtId="10" fontId="0" fillId="0" borderId="0" xfId="0" applyNumberFormat="1" applyFill="1"/>
    <xf numFmtId="10" fontId="10" fillId="38" borderId="0" xfId="3" applyNumberFormat="1" applyFont="1" applyFill="1" applyAlignment="1">
      <alignment horizontal="right"/>
    </xf>
    <xf numFmtId="1" fontId="10" fillId="0" borderId="0" xfId="37" applyNumberFormat="1" applyFont="1"/>
    <xf numFmtId="171" fontId="10" fillId="0" borderId="0" xfId="3" applyNumberFormat="1" applyFont="1" applyFill="1"/>
    <xf numFmtId="9" fontId="10" fillId="0" borderId="0" xfId="3" applyFont="1" applyFill="1"/>
    <xf numFmtId="0" fontId="28" fillId="0" borderId="0" xfId="37" applyFont="1" applyAlignment="1">
      <alignment horizontal="center"/>
    </xf>
    <xf numFmtId="10" fontId="10" fillId="0" borderId="0" xfId="3" applyNumberFormat="1" applyFont="1"/>
    <xf numFmtId="9" fontId="10" fillId="0" borderId="36" xfId="37" applyNumberFormat="1" applyFont="1" applyBorder="1"/>
    <xf numFmtId="10" fontId="10" fillId="0" borderId="36" xfId="37" applyNumberFormat="1" applyFont="1" applyBorder="1"/>
    <xf numFmtId="9" fontId="10" fillId="0" borderId="0" xfId="3" applyFont="1"/>
    <xf numFmtId="10" fontId="10" fillId="0" borderId="0" xfId="37" applyNumberFormat="1" applyFont="1"/>
    <xf numFmtId="10" fontId="0" fillId="0" borderId="0" xfId="0" applyNumberFormat="1"/>
    <xf numFmtId="0" fontId="8" fillId="0" borderId="0" xfId="37" applyFont="1"/>
    <xf numFmtId="0" fontId="29" fillId="0" borderId="0" xfId="37" applyFont="1"/>
    <xf numFmtId="0" fontId="30" fillId="0" borderId="0" xfId="0" applyFont="1"/>
    <xf numFmtId="0" fontId="31" fillId="0" borderId="0" xfId="37" applyFont="1"/>
    <xf numFmtId="10" fontId="29" fillId="39" borderId="0" xfId="37" applyNumberFormat="1" applyFont="1" applyFill="1"/>
    <xf numFmtId="0" fontId="31" fillId="0" borderId="37" xfId="37" applyFont="1" applyBorder="1"/>
    <xf numFmtId="173" fontId="8" fillId="0" borderId="37" xfId="1" applyNumberFormat="1" applyFont="1" applyBorder="1"/>
    <xf numFmtId="6" fontId="8" fillId="0" borderId="0" xfId="37" quotePrefix="1" applyNumberFormat="1" applyFont="1"/>
    <xf numFmtId="171" fontId="8" fillId="0" borderId="0" xfId="3" applyNumberFormat="1" applyFont="1"/>
    <xf numFmtId="0" fontId="8" fillId="0" borderId="0" xfId="37" applyFont="1" applyAlignment="1">
      <alignment horizontal="left"/>
    </xf>
    <xf numFmtId="41" fontId="8" fillId="38" borderId="0" xfId="37" applyNumberFormat="1" applyFont="1" applyFill="1"/>
    <xf numFmtId="41" fontId="8" fillId="0" borderId="36" xfId="37" applyNumberFormat="1" applyFont="1" applyBorder="1"/>
    <xf numFmtId="41" fontId="8" fillId="0" borderId="0" xfId="37" applyNumberFormat="1" applyFont="1" applyBorder="1"/>
    <xf numFmtId="164" fontId="8" fillId="0" borderId="0" xfId="1" applyNumberFormat="1" applyFont="1"/>
    <xf numFmtId="41" fontId="8" fillId="0" borderId="0" xfId="37" applyNumberFormat="1" applyFont="1"/>
    <xf numFmtId="10" fontId="30" fillId="39" borderId="0" xfId="0" applyNumberFormat="1" applyFont="1" applyFill="1"/>
    <xf numFmtId="0" fontId="8" fillId="0" borderId="0" xfId="37" applyFont="1" applyAlignment="1">
      <alignment horizontal="center"/>
    </xf>
    <xf numFmtId="173" fontId="8" fillId="0" borderId="0" xfId="1" applyNumberFormat="1" applyFont="1" applyAlignment="1">
      <alignment horizontal="center"/>
    </xf>
    <xf numFmtId="173" fontId="8" fillId="0" borderId="0" xfId="37" applyNumberFormat="1" applyFont="1"/>
    <xf numFmtId="0" fontId="8" fillId="38" borderId="0" xfId="37" applyFont="1" applyFill="1"/>
    <xf numFmtId="174" fontId="8" fillId="38" borderId="0" xfId="1" applyNumberFormat="1" applyFont="1" applyFill="1"/>
    <xf numFmtId="41" fontId="8" fillId="38" borderId="0" xfId="1" applyNumberFormat="1" applyFont="1" applyFill="1"/>
    <xf numFmtId="41" fontId="30" fillId="0" borderId="36" xfId="0" applyNumberFormat="1" applyFont="1" applyBorder="1"/>
    <xf numFmtId="164" fontId="30" fillId="0" borderId="0" xfId="1" applyNumberFormat="1" applyFont="1"/>
    <xf numFmtId="164" fontId="30" fillId="0" borderId="0" xfId="0" applyNumberFormat="1" applyFont="1"/>
    <xf numFmtId="164" fontId="30" fillId="0" borderId="36" xfId="1" applyNumberFormat="1" applyFont="1" applyBorder="1"/>
    <xf numFmtId="164" fontId="0" fillId="0" borderId="0" xfId="1" applyNumberFormat="1" applyFont="1" applyBorder="1"/>
    <xf numFmtId="9" fontId="0" fillId="0" borderId="0" xfId="3" applyFont="1" applyBorder="1"/>
    <xf numFmtId="171" fontId="0" fillId="0" borderId="0" xfId="3" applyNumberFormat="1" applyFont="1" applyBorder="1"/>
    <xf numFmtId="0" fontId="2" fillId="0" borderId="38" xfId="0" applyFont="1" applyBorder="1"/>
    <xf numFmtId="0" fontId="0" fillId="0" borderId="36" xfId="0" applyBorder="1"/>
    <xf numFmtId="164" fontId="0" fillId="0" borderId="36" xfId="1" applyNumberFormat="1" applyFont="1" applyBorder="1"/>
    <xf numFmtId="9" fontId="0" fillId="0" borderId="36" xfId="3" applyFont="1" applyBorder="1"/>
    <xf numFmtId="0" fontId="2" fillId="0" borderId="5" xfId="0" applyFont="1" applyBorder="1"/>
    <xf numFmtId="0" fontId="2" fillId="0" borderId="5" xfId="0" applyFont="1" applyBorder="1" applyAlignment="1">
      <alignment horizontal="left" indent="1"/>
    </xf>
    <xf numFmtId="0" fontId="0" fillId="0" borderId="5" xfId="0" applyBorder="1" applyAlignment="1">
      <alignment horizontal="left" indent="2"/>
    </xf>
    <xf numFmtId="164" fontId="0" fillId="0" borderId="0" xfId="0" applyNumberFormat="1" applyBorder="1"/>
    <xf numFmtId="0" fontId="0" fillId="0" borderId="5" xfId="0" applyBorder="1" applyAlignment="1">
      <alignment horizontal="left" indent="1"/>
    </xf>
    <xf numFmtId="164" fontId="0" fillId="0" borderId="36" xfId="0" applyNumberFormat="1" applyBorder="1"/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2" xfId="0" applyBorder="1"/>
    <xf numFmtId="164" fontId="0" fillId="0" borderId="1" xfId="0" applyNumberFormat="1" applyBorder="1"/>
    <xf numFmtId="0" fontId="2" fillId="0" borderId="38" xfId="0" applyFont="1" applyBorder="1" applyAlignment="1">
      <alignment horizontal="left"/>
    </xf>
    <xf numFmtId="164" fontId="0" fillId="0" borderId="39" xfId="0" applyNumberFormat="1" applyBorder="1"/>
    <xf numFmtId="164" fontId="0" fillId="0" borderId="6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0" fontId="2" fillId="0" borderId="0" xfId="0" applyFont="1" applyBorder="1" applyAlignment="1">
      <alignment horizontal="left"/>
    </xf>
    <xf numFmtId="0" fontId="2" fillId="0" borderId="2" xfId="0" applyFont="1" applyFill="1" applyBorder="1"/>
    <xf numFmtId="0" fontId="0" fillId="0" borderId="39" xfId="0" applyBorder="1"/>
    <xf numFmtId="0" fontId="0" fillId="0" borderId="6" xfId="0" applyBorder="1"/>
    <xf numFmtId="0" fontId="0" fillId="0" borderId="5" xfId="0" applyBorder="1" applyAlignment="1">
      <alignment horizontal="left" indent="3"/>
    </xf>
    <xf numFmtId="164" fontId="0" fillId="0" borderId="6" xfId="1" applyNumberFormat="1" applyFont="1" applyBorder="1"/>
    <xf numFmtId="164" fontId="0" fillId="0" borderId="39" xfId="1" applyNumberFormat="1" applyFont="1" applyBorder="1"/>
    <xf numFmtId="43" fontId="0" fillId="0" borderId="0" xfId="1" applyNumberFormat="1" applyFont="1" applyBorder="1"/>
    <xf numFmtId="43" fontId="0" fillId="0" borderId="6" xfId="1" applyNumberFormat="1" applyFont="1" applyBorder="1"/>
    <xf numFmtId="0" fontId="0" fillId="0" borderId="7" xfId="0" applyBorder="1" applyAlignment="1">
      <alignment horizontal="left" indent="3"/>
    </xf>
    <xf numFmtId="164" fontId="0" fillId="0" borderId="2" xfId="1" applyNumberFormat="1" applyFont="1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0" fontId="0" fillId="0" borderId="0" xfId="0" applyBorder="1" applyAlignment="1">
      <alignment horizontal="left" indent="3"/>
    </xf>
    <xf numFmtId="0" fontId="2" fillId="0" borderId="36" xfId="0" applyFont="1" applyBorder="1" applyAlignment="1">
      <alignment horizontal="left"/>
    </xf>
    <xf numFmtId="43" fontId="0" fillId="0" borderId="36" xfId="0" applyNumberFormat="1" applyBorder="1"/>
    <xf numFmtId="0" fontId="2" fillId="0" borderId="0" xfId="0" applyFont="1" applyBorder="1" applyAlignment="1">
      <alignment horizontal="left" indent="1"/>
    </xf>
    <xf numFmtId="0" fontId="34" fillId="0" borderId="38" xfId="0" applyFont="1" applyBorder="1" applyAlignment="1">
      <alignment horizontal="left" indent="1"/>
    </xf>
    <xf numFmtId="0" fontId="34" fillId="0" borderId="5" xfId="0" applyFont="1" applyBorder="1" applyAlignment="1">
      <alignment horizontal="left" indent="1"/>
    </xf>
    <xf numFmtId="0" fontId="0" fillId="0" borderId="5" xfId="0" applyFont="1" applyBorder="1" applyAlignment="1">
      <alignment horizontal="left" indent="2"/>
    </xf>
    <xf numFmtId="0" fontId="0" fillId="0" borderId="5" xfId="0" applyFont="1" applyBorder="1" applyAlignment="1">
      <alignment horizontal="left" indent="3"/>
    </xf>
    <xf numFmtId="2" fontId="0" fillId="0" borderId="0" xfId="0" applyNumberFormat="1" applyBorder="1"/>
    <xf numFmtId="175" fontId="0" fillId="0" borderId="0" xfId="0" applyNumberFormat="1" applyBorder="1"/>
    <xf numFmtId="175" fontId="0" fillId="0" borderId="6" xfId="0" applyNumberFormat="1" applyBorder="1"/>
    <xf numFmtId="166" fontId="0" fillId="0" borderId="0" xfId="0" applyNumberFormat="1" applyBorder="1"/>
    <xf numFmtId="166" fontId="0" fillId="0" borderId="0" xfId="1" applyNumberFormat="1" applyFont="1" applyBorder="1"/>
    <xf numFmtId="0" fontId="2" fillId="0" borderId="5" xfId="0" applyFont="1" applyBorder="1" applyAlignment="1">
      <alignment horizontal="left" indent="3"/>
    </xf>
    <xf numFmtId="175" fontId="0" fillId="0" borderId="36" xfId="0" applyNumberFormat="1" applyBorder="1"/>
    <xf numFmtId="166" fontId="0" fillId="0" borderId="36" xfId="0" applyNumberFormat="1" applyBorder="1"/>
    <xf numFmtId="175" fontId="0" fillId="0" borderId="39" xfId="0" applyNumberFormat="1" applyBorder="1"/>
    <xf numFmtId="10" fontId="0" fillId="0" borderId="0" xfId="3" applyNumberFormat="1" applyFont="1" applyBorder="1"/>
    <xf numFmtId="171" fontId="0" fillId="0" borderId="6" xfId="3" applyNumberFormat="1" applyFont="1" applyBorder="1"/>
    <xf numFmtId="0" fontId="0" fillId="0" borderId="7" xfId="0" applyFont="1" applyBorder="1" applyAlignment="1">
      <alignment horizontal="left" indent="3"/>
    </xf>
    <xf numFmtId="10" fontId="0" fillId="0" borderId="2" xfId="3" applyNumberFormat="1" applyFont="1" applyBorder="1"/>
    <xf numFmtId="176" fontId="0" fillId="0" borderId="2" xfId="3" applyNumberFormat="1" applyFont="1" applyBorder="1"/>
    <xf numFmtId="176" fontId="0" fillId="0" borderId="8" xfId="3" applyNumberFormat="1" applyFont="1" applyBorder="1"/>
    <xf numFmtId="0" fontId="2" fillId="0" borderId="38" xfId="0" applyFont="1" applyBorder="1" applyAlignment="1">
      <alignment horizontal="left" indent="1"/>
    </xf>
    <xf numFmtId="175" fontId="0" fillId="0" borderId="36" xfId="0" applyNumberFormat="1" applyFill="1" applyBorder="1"/>
    <xf numFmtId="175" fontId="0" fillId="0" borderId="39" xfId="0" applyNumberFormat="1" applyFill="1" applyBorder="1"/>
    <xf numFmtId="0" fontId="0" fillId="0" borderId="5" xfId="0" applyFont="1" applyBorder="1" applyAlignment="1">
      <alignment horizontal="left" indent="4"/>
    </xf>
    <xf numFmtId="43" fontId="0" fillId="0" borderId="0" xfId="0" applyNumberFormat="1" applyBorder="1"/>
    <xf numFmtId="0" fontId="2" fillId="0" borderId="5" xfId="0" applyFont="1" applyBorder="1" applyAlignment="1">
      <alignment horizontal="left" indent="2"/>
    </xf>
    <xf numFmtId="164" fontId="0" fillId="0" borderId="40" xfId="1" applyNumberFormat="1" applyFont="1" applyBorder="1"/>
    <xf numFmtId="164" fontId="0" fillId="0" borderId="41" xfId="1" applyNumberFormat="1" applyFont="1" applyBorder="1"/>
    <xf numFmtId="177" fontId="35" fillId="0" borderId="0" xfId="0" applyNumberFormat="1" applyFont="1" applyBorder="1" applyAlignment="1">
      <alignment horizontal="right"/>
    </xf>
    <xf numFmtId="0" fontId="0" fillId="0" borderId="5" xfId="0" applyFont="1" applyFill="1" applyBorder="1" applyAlignment="1">
      <alignment horizontal="left" indent="4"/>
    </xf>
    <xf numFmtId="0" fontId="2" fillId="0" borderId="5" xfId="0" applyFont="1" applyFill="1" applyBorder="1" applyAlignment="1">
      <alignment horizontal="left" indent="2"/>
    </xf>
    <xf numFmtId="0" fontId="2" fillId="0" borderId="5" xfId="0" applyFont="1" applyFill="1" applyBorder="1" applyAlignment="1">
      <alignment horizontal="left" indent="1"/>
    </xf>
    <xf numFmtId="0" fontId="2" fillId="0" borderId="7" xfId="0" applyFont="1" applyBorder="1" applyAlignment="1">
      <alignment horizontal="left" indent="2"/>
    </xf>
    <xf numFmtId="164" fontId="0" fillId="0" borderId="8" xfId="1" applyNumberFormat="1" applyFont="1" applyBorder="1"/>
    <xf numFmtId="178" fontId="0" fillId="0" borderId="0" xfId="1" applyNumberFormat="1" applyFont="1" applyBorder="1"/>
    <xf numFmtId="179" fontId="0" fillId="0" borderId="0" xfId="1" applyNumberFormat="1" applyFont="1" applyBorder="1"/>
    <xf numFmtId="179" fontId="0" fillId="0" borderId="6" xfId="1" applyNumberFormat="1" applyFont="1" applyBorder="1"/>
    <xf numFmtId="178" fontId="0" fillId="0" borderId="0" xfId="0" applyNumberFormat="1" applyBorder="1"/>
    <xf numFmtId="179" fontId="0" fillId="0" borderId="36" xfId="1" applyNumberFormat="1" applyFont="1" applyBorder="1"/>
    <xf numFmtId="179" fontId="0" fillId="0" borderId="39" xfId="1" applyNumberFormat="1" applyFont="1" applyBorder="1"/>
    <xf numFmtId="172" fontId="0" fillId="0" borderId="2" xfId="3" applyNumberFormat="1" applyFont="1" applyBorder="1"/>
    <xf numFmtId="172" fontId="0" fillId="0" borderId="8" xfId="3" applyNumberFormat="1" applyFont="1" applyBorder="1"/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0" xfId="0" applyAlignment="1">
      <alignment horizontal="left" indent="2"/>
    </xf>
    <xf numFmtId="0" fontId="2" fillId="0" borderId="0" xfId="0" applyFont="1" applyBorder="1" applyAlignment="1">
      <alignment horizontal="left" indent="2"/>
    </xf>
    <xf numFmtId="10" fontId="0" fillId="0" borderId="8" xfId="3" applyNumberFormat="1" applyFont="1" applyBorder="1"/>
    <xf numFmtId="179" fontId="0" fillId="0" borderId="0" xfId="0" applyNumberFormat="1" applyBorder="1"/>
    <xf numFmtId="0" fontId="0" fillId="0" borderId="7" xfId="0" applyBorder="1"/>
    <xf numFmtId="0" fontId="0" fillId="0" borderId="8" xfId="0" applyBorder="1"/>
    <xf numFmtId="180" fontId="0" fillId="0" borderId="0" xfId="1" applyNumberFormat="1" applyFont="1"/>
    <xf numFmtId="175" fontId="0" fillId="0" borderId="0" xfId="0" applyNumberFormat="1"/>
    <xf numFmtId="0" fontId="36" fillId="0" borderId="0" xfId="0" applyFont="1" applyFill="1"/>
    <xf numFmtId="0" fontId="4" fillId="0" borderId="0" xfId="0" applyFont="1" applyFill="1"/>
    <xf numFmtId="0" fontId="37" fillId="0" borderId="0" xfId="37" applyFont="1" applyFill="1"/>
    <xf numFmtId="173" fontId="37" fillId="0" borderId="0" xfId="37" applyNumberFormat="1" applyFont="1" applyFill="1"/>
    <xf numFmtId="0" fontId="38" fillId="0" borderId="0" xfId="37" applyFont="1" applyFill="1"/>
    <xf numFmtId="164" fontId="37" fillId="0" borderId="0" xfId="1" applyNumberFormat="1" applyFont="1" applyFill="1"/>
    <xf numFmtId="164" fontId="37" fillId="0" borderId="36" xfId="1" applyNumberFormat="1" applyFont="1" applyFill="1" applyBorder="1"/>
    <xf numFmtId="0" fontId="38" fillId="0" borderId="0" xfId="37" applyFont="1" applyFill="1" applyAlignment="1">
      <alignment horizontal="center" wrapText="1"/>
    </xf>
    <xf numFmtId="41" fontId="37" fillId="0" borderId="0" xfId="1" applyNumberFormat="1" applyFont="1" applyFill="1"/>
    <xf numFmtId="41" fontId="4" fillId="0" borderId="36" xfId="0" applyNumberFormat="1" applyFont="1" applyFill="1" applyBorder="1"/>
    <xf numFmtId="0" fontId="5" fillId="0" borderId="0" xfId="0" applyFont="1" applyAlignment="1">
      <alignment horizontal="center" wrapText="1"/>
    </xf>
    <xf numFmtId="10" fontId="37" fillId="0" borderId="0" xfId="3" applyNumberFormat="1" applyFont="1" applyFill="1"/>
    <xf numFmtId="164" fontId="4" fillId="0" borderId="36" xfId="0" applyNumberFormat="1" applyFont="1" applyBorder="1"/>
    <xf numFmtId="41" fontId="4" fillId="0" borderId="0" xfId="0" applyNumberFormat="1" applyFont="1"/>
    <xf numFmtId="0" fontId="5" fillId="0" borderId="0" xfId="0" applyFont="1" applyAlignment="1">
      <alignment horizontal="center"/>
    </xf>
    <xf numFmtId="41" fontId="4" fillId="0" borderId="36" xfId="0" applyNumberFormat="1" applyFont="1" applyBorder="1"/>
    <xf numFmtId="9" fontId="4" fillId="0" borderId="0" xfId="3" applyFont="1"/>
    <xf numFmtId="164" fontId="0" fillId="0" borderId="0" xfId="1" applyNumberFormat="1" applyFont="1" applyBorder="1" applyAlignment="1">
      <alignment horizontal="left" indent="2"/>
    </xf>
    <xf numFmtId="164" fontId="0" fillId="0" borderId="6" xfId="1" applyNumberFormat="1" applyFont="1" applyBorder="1" applyAlignment="1">
      <alignment horizontal="left" indent="2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08">
    <cellStyle name="Accent1 - 20%" xfId="4"/>
    <cellStyle name="Accent1 - 40%" xfId="5"/>
    <cellStyle name="Accent1 - 60%" xfId="6"/>
    <cellStyle name="Accent2 - 20%" xfId="7"/>
    <cellStyle name="Accent2 - 40%" xfId="8"/>
    <cellStyle name="Accent2 - 60%" xfId="9"/>
    <cellStyle name="Accent3 - 20%" xfId="10"/>
    <cellStyle name="Accent3 - 40%" xfId="11"/>
    <cellStyle name="Accent3 - 60%" xfId="12"/>
    <cellStyle name="Accent4 - 20%" xfId="13"/>
    <cellStyle name="Accent4 - 40%" xfId="14"/>
    <cellStyle name="Accent4 - 60%" xfId="15"/>
    <cellStyle name="Accent5 - 20%" xfId="16"/>
    <cellStyle name="Accent5 - 40%" xfId="17"/>
    <cellStyle name="Accent5 - 60%" xfId="18"/>
    <cellStyle name="Accent6 - 20%" xfId="19"/>
    <cellStyle name="Accent6 - 40%" xfId="20"/>
    <cellStyle name="Accent6 - 60%" xfId="21"/>
    <cellStyle name="Comma" xfId="1" builtinId="3"/>
    <cellStyle name="Comma 2" xfId="22"/>
    <cellStyle name="Comma 2 2" xfId="23"/>
    <cellStyle name="Comma 3" xfId="24"/>
    <cellStyle name="Currency" xfId="2" builtinId="4"/>
    <cellStyle name="Emphasis 1" xfId="25"/>
    <cellStyle name="Emphasis 2" xfId="26"/>
    <cellStyle name="Emphasis 3" xfId="27"/>
    <cellStyle name="Grey" xfId="28"/>
    <cellStyle name="Hyperlink 2" xfId="29"/>
    <cellStyle name="Hyperlink 3" xfId="30"/>
    <cellStyle name="Input [yellow]" xfId="31"/>
    <cellStyle name="Normal" xfId="0" builtinId="0"/>
    <cellStyle name="Normal - Style1" xfId="32"/>
    <cellStyle name="Normal 2" xfId="33"/>
    <cellStyle name="Normal 2 2" xfId="34"/>
    <cellStyle name="Normal 3" xfId="35"/>
    <cellStyle name="Normal 4" xfId="36"/>
    <cellStyle name="Normal_test" xfId="37"/>
    <cellStyle name="Percent" xfId="3" builtinId="5"/>
    <cellStyle name="Percent [2]" xfId="38"/>
    <cellStyle name="Percent 2" xfId="39"/>
    <cellStyle name="SAPBEXaggData" xfId="40"/>
    <cellStyle name="SAPBEXaggDataEmph" xfId="41"/>
    <cellStyle name="SAPBEXaggItem" xfId="42"/>
    <cellStyle name="SAPBEXaggItemX" xfId="43"/>
    <cellStyle name="SAPBEXchaText" xfId="44"/>
    <cellStyle name="SAPBEXexcBad7" xfId="45"/>
    <cellStyle name="SAPBEXexcBad8" xfId="46"/>
    <cellStyle name="SAPBEXexcBad9" xfId="47"/>
    <cellStyle name="SAPBEXexcCritical4" xfId="48"/>
    <cellStyle name="SAPBEXexcCritical5" xfId="49"/>
    <cellStyle name="SAPBEXexcCritical6" xfId="50"/>
    <cellStyle name="SAPBEXexcGood1" xfId="51"/>
    <cellStyle name="SAPBEXexcGood2" xfId="52"/>
    <cellStyle name="SAPBEXexcGood3" xfId="53"/>
    <cellStyle name="SAPBEXfilterDrill" xfId="54"/>
    <cellStyle name="SAPBEXfilterItem" xfId="55"/>
    <cellStyle name="SAPBEXfilterText" xfId="56"/>
    <cellStyle name="SAPBEXfilterText 2" xfId="57"/>
    <cellStyle name="SAPBEXfilterText 3" xfId="58"/>
    <cellStyle name="SAPBEXformats" xfId="59"/>
    <cellStyle name="SAPBEXheaderItem" xfId="60"/>
    <cellStyle name="SAPBEXheaderItem 2" xfId="61"/>
    <cellStyle name="SAPBEXheaderItem 3" xfId="62"/>
    <cellStyle name="SAPBEXheaderText" xfId="63"/>
    <cellStyle name="SAPBEXheaderText 2" xfId="64"/>
    <cellStyle name="SAPBEXheaderText 3" xfId="65"/>
    <cellStyle name="SAPBEXHLevel0" xfId="66"/>
    <cellStyle name="SAPBEXHLevel0 2" xfId="67"/>
    <cellStyle name="SAPBEXHLevel0 3" xfId="68"/>
    <cellStyle name="SAPBEXHLevel0X" xfId="69"/>
    <cellStyle name="SAPBEXHLevel0X 2" xfId="70"/>
    <cellStyle name="SAPBEXHLevel0X 3" xfId="71"/>
    <cellStyle name="SAPBEXHLevel1" xfId="72"/>
    <cellStyle name="SAPBEXHLevel1 2" xfId="73"/>
    <cellStyle name="SAPBEXHLevel1 3" xfId="74"/>
    <cellStyle name="SAPBEXHLevel1X" xfId="75"/>
    <cellStyle name="SAPBEXHLevel1X 2" xfId="76"/>
    <cellStyle name="SAPBEXHLevel1X 3" xfId="77"/>
    <cellStyle name="SAPBEXHLevel2" xfId="78"/>
    <cellStyle name="SAPBEXHLevel2 2" xfId="79"/>
    <cellStyle name="SAPBEXHLevel2 3" xfId="80"/>
    <cellStyle name="SAPBEXHLevel2X" xfId="81"/>
    <cellStyle name="SAPBEXHLevel2X 2" xfId="82"/>
    <cellStyle name="SAPBEXHLevel2X 3" xfId="83"/>
    <cellStyle name="SAPBEXHLevel3" xfId="84"/>
    <cellStyle name="SAPBEXHLevel3 2" xfId="85"/>
    <cellStyle name="SAPBEXHLevel3 3" xfId="86"/>
    <cellStyle name="SAPBEXHLevel3X" xfId="87"/>
    <cellStyle name="SAPBEXHLevel3X 2" xfId="88"/>
    <cellStyle name="SAPBEXHLevel3X 3" xfId="89"/>
    <cellStyle name="SAPBEXinputData" xfId="90"/>
    <cellStyle name="SAPBEXinputData 2" xfId="91"/>
    <cellStyle name="SAPBEXinputData 3" xfId="92"/>
    <cellStyle name="SAPBEXresData" xfId="93"/>
    <cellStyle name="SAPBEXresDataEmph" xfId="94"/>
    <cellStyle name="SAPBEXresItem" xfId="95"/>
    <cellStyle name="SAPBEXresItemX" xfId="96"/>
    <cellStyle name="SAPBEXstdData" xfId="97"/>
    <cellStyle name="SAPBEXstdDataEmph" xfId="98"/>
    <cellStyle name="SAPBEXstdItem" xfId="99"/>
    <cellStyle name="SAPBEXstdItemX" xfId="100"/>
    <cellStyle name="SAPBEXtitle" xfId="101"/>
    <cellStyle name="SAPBEXtitle 2" xfId="102"/>
    <cellStyle name="SAPBEXtitle 3" xfId="103"/>
    <cellStyle name="SAPBEXundefined" xfId="104"/>
    <cellStyle name="Sheet Title" xfId="105"/>
    <cellStyle name="Style 1" xfId="106"/>
    <cellStyle name="TTS" xfId="1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ckley%20Analysis%20For%20Rates%20%20Updated%20Usage-kb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sults"/>
      <sheetName val="Summarized IS"/>
      <sheetName val="Income Statement Base"/>
      <sheetName val="Cost Assumptions"/>
      <sheetName val="Assumptions"/>
      <sheetName val="Input Expenses"/>
      <sheetName val="Revenue"/>
      <sheetName val="Ranier School Rates"/>
      <sheetName val="Summary"/>
      <sheetName val="Cash Flow Statement (Results)"/>
      <sheetName val="Revenue Requirement"/>
      <sheetName val="Plant Results"/>
      <sheetName val="Tax Depreciation"/>
      <sheetName val="Capital Results "/>
      <sheetName val="MACRS RATES"/>
      <sheetName val="CF No Purhcase Price"/>
      <sheetName val="Scenario Calculat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 t="str">
            <v>Buckley Natural Gas System</v>
          </cell>
        </row>
        <row r="2">
          <cell r="B2">
            <v>2013</v>
          </cell>
        </row>
        <row r="3">
          <cell r="B3">
            <v>40</v>
          </cell>
        </row>
        <row r="4">
          <cell r="B4">
            <v>0.35</v>
          </cell>
        </row>
        <row r="5">
          <cell r="B5">
            <v>1</v>
          </cell>
        </row>
        <row r="6">
          <cell r="B6">
            <v>5.7499999999999999E-3</v>
          </cell>
        </row>
        <row r="7">
          <cell r="B7">
            <v>4.3886000000000001E-2</v>
          </cell>
        </row>
        <row r="9">
          <cell r="B9">
            <v>0</v>
          </cell>
        </row>
        <row r="11">
          <cell r="B11">
            <v>2.5000000000000001E-2</v>
          </cell>
        </row>
        <row r="12">
          <cell r="B12" t="str">
            <v>Yes</v>
          </cell>
        </row>
        <row r="17">
          <cell r="B17" t="str">
            <v>Average</v>
          </cell>
        </row>
        <row r="28">
          <cell r="D28">
            <v>4.7E-2</v>
          </cell>
        </row>
        <row r="35">
          <cell r="D35">
            <v>4.7039999999999998E-2</v>
          </cell>
        </row>
        <row r="38">
          <cell r="D38">
            <v>0.10300923076923077</v>
          </cell>
        </row>
      </sheetData>
      <sheetData sheetId="5">
        <row r="2">
          <cell r="B2">
            <v>2.5000000000000001E-2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O25"/>
  <sheetViews>
    <sheetView tabSelected="1" workbookViewId="0">
      <selection sqref="A1:A1048576"/>
    </sheetView>
  </sheetViews>
  <sheetFormatPr defaultRowHeight="15"/>
  <cols>
    <col min="1" max="1" width="42.5703125" bestFit="1" customWidth="1"/>
    <col min="2" max="2" width="17.5703125" customWidth="1"/>
    <col min="3" max="3" width="13.42578125" bestFit="1" customWidth="1"/>
    <col min="4" max="4" width="16.140625" customWidth="1"/>
    <col min="5" max="5" width="13.5703125" bestFit="1" customWidth="1"/>
    <col min="6" max="6" width="15.42578125" bestFit="1" customWidth="1"/>
    <col min="7" max="7" width="13.28515625" bestFit="1" customWidth="1"/>
    <col min="8" max="8" width="16.28515625" bestFit="1" customWidth="1"/>
    <col min="9" max="9" width="13.28515625" bestFit="1" customWidth="1"/>
    <col min="10" max="10" width="14.28515625" bestFit="1" customWidth="1"/>
  </cols>
  <sheetData>
    <row r="1" spans="1:15" ht="15.75">
      <c r="B1" s="245" t="s">
        <v>0</v>
      </c>
      <c r="C1" s="245"/>
      <c r="D1" s="245"/>
      <c r="E1" s="245"/>
      <c r="F1" s="245"/>
    </row>
    <row r="2" spans="1:15">
      <c r="B2" s="246"/>
      <c r="C2" s="246"/>
      <c r="D2" s="246"/>
      <c r="E2" s="246"/>
      <c r="F2" s="246"/>
    </row>
    <row r="3" spans="1:15" s="8" customFormat="1">
      <c r="A3" s="1" t="s">
        <v>1</v>
      </c>
      <c r="B3" s="2"/>
      <c r="C3" s="3"/>
      <c r="D3" s="4"/>
      <c r="E3" s="5"/>
      <c r="F3" s="6"/>
      <c r="G3" s="7"/>
      <c r="H3" s="7"/>
      <c r="I3" s="7"/>
      <c r="J3" s="5"/>
      <c r="K3" s="5"/>
      <c r="L3" s="5"/>
      <c r="M3" s="5"/>
      <c r="N3" s="5"/>
      <c r="O3" s="5"/>
    </row>
    <row r="4" spans="1:15" s="8" customFormat="1">
      <c r="A4" s="9" t="s">
        <v>205</v>
      </c>
      <c r="B4" s="10">
        <v>5905110.9753614329</v>
      </c>
      <c r="C4" s="3"/>
      <c r="D4" s="4"/>
      <c r="E4" s="5"/>
      <c r="F4" s="6"/>
      <c r="G4" s="7"/>
      <c r="H4" s="7"/>
      <c r="I4" s="7"/>
      <c r="J4" s="5"/>
      <c r="K4" s="5"/>
      <c r="L4" s="5"/>
      <c r="M4" s="5"/>
      <c r="N4" s="5"/>
      <c r="O4" s="5"/>
    </row>
    <row r="5" spans="1:15" s="8" customFormat="1">
      <c r="A5" s="9" t="s">
        <v>2</v>
      </c>
      <c r="B5" s="10">
        <v>-300000</v>
      </c>
      <c r="C5" s="3"/>
      <c r="D5" s="4"/>
      <c r="E5" s="5"/>
      <c r="F5" s="6"/>
      <c r="G5" s="7"/>
      <c r="H5" s="7"/>
      <c r="I5" s="7"/>
      <c r="J5" s="5"/>
      <c r="K5" s="5"/>
      <c r="L5" s="5"/>
      <c r="M5" s="5"/>
      <c r="N5" s="5"/>
      <c r="O5" s="5"/>
    </row>
    <row r="6" spans="1:15" s="8" customFormat="1">
      <c r="A6" s="32" t="s">
        <v>206</v>
      </c>
      <c r="B6" s="10">
        <v>-100000</v>
      </c>
      <c r="C6" s="3"/>
      <c r="D6" s="4"/>
      <c r="E6" s="5"/>
      <c r="F6" s="6"/>
      <c r="G6" s="7"/>
      <c r="H6" s="7"/>
      <c r="I6" s="7"/>
      <c r="J6" s="5"/>
      <c r="K6" s="5"/>
      <c r="L6" s="5"/>
      <c r="M6" s="5"/>
      <c r="N6" s="5"/>
      <c r="O6" s="5"/>
    </row>
    <row r="7" spans="1:15" s="8" customFormat="1">
      <c r="A7" s="9" t="s">
        <v>3</v>
      </c>
      <c r="B7" s="10">
        <f>-B4*0.0178</f>
        <v>-105110.97536143351</v>
      </c>
      <c r="C7" s="3"/>
      <c r="D7" s="11"/>
      <c r="E7" s="5"/>
      <c r="F7" s="6"/>
      <c r="G7" s="7"/>
      <c r="H7" s="7"/>
      <c r="I7" s="7"/>
      <c r="J7" s="5"/>
      <c r="K7" s="5"/>
      <c r="L7" s="5"/>
      <c r="M7" s="5"/>
      <c r="N7" s="5"/>
      <c r="O7" s="5"/>
    </row>
    <row r="8" spans="1:15" s="8" customFormat="1">
      <c r="A8" s="9" t="s">
        <v>4</v>
      </c>
      <c r="B8" s="12">
        <f>SUM(B4:B7)</f>
        <v>5399999.9999999991</v>
      </c>
      <c r="C8" s="3"/>
      <c r="D8" s="11"/>
      <c r="E8" s="5"/>
      <c r="F8" s="6"/>
      <c r="G8" s="7"/>
      <c r="H8" s="7"/>
      <c r="I8" s="7"/>
      <c r="J8" s="5"/>
      <c r="K8" s="5"/>
      <c r="L8" s="5"/>
      <c r="M8" s="5"/>
      <c r="N8" s="5"/>
      <c r="O8" s="5"/>
    </row>
    <row r="9" spans="1:15" s="8" customFormat="1">
      <c r="A9" s="13"/>
      <c r="B9" s="2"/>
      <c r="C9" s="3"/>
      <c r="E9" s="5"/>
      <c r="F9" s="6"/>
      <c r="G9" s="7"/>
      <c r="H9" s="7"/>
      <c r="I9" s="7"/>
      <c r="J9" s="5"/>
      <c r="K9" s="5"/>
      <c r="L9" s="5"/>
      <c r="M9" s="5"/>
      <c r="N9" s="5"/>
      <c r="O9" s="5"/>
    </row>
    <row r="12" spans="1:15">
      <c r="A12" s="14"/>
      <c r="B12" s="247" t="s">
        <v>5</v>
      </c>
      <c r="C12" s="247"/>
      <c r="D12" s="247"/>
      <c r="E12" s="247"/>
      <c r="F12" s="247"/>
    </row>
    <row r="13" spans="1:15" ht="30">
      <c r="B13" s="15" t="s">
        <v>205</v>
      </c>
      <c r="C13" s="16" t="s">
        <v>6</v>
      </c>
      <c r="D13" s="16" t="s">
        <v>7</v>
      </c>
      <c r="E13" s="16" t="s">
        <v>8</v>
      </c>
      <c r="F13" s="17" t="s">
        <v>9</v>
      </c>
    </row>
    <row r="14" spans="1:15">
      <c r="A14" s="8" t="s">
        <v>10</v>
      </c>
      <c r="B14" s="18">
        <v>5763667.1820268761</v>
      </c>
      <c r="C14" s="19">
        <v>-300000</v>
      </c>
      <c r="D14" s="19">
        <v>-100000</v>
      </c>
      <c r="E14" s="19">
        <f t="shared" ref="E14:E16" si="0">-B14*0.0178</f>
        <v>-102593.27584007839</v>
      </c>
      <c r="F14" s="20">
        <f t="shared" ref="F14:F16" si="1">SUM(B14:E14)</f>
        <v>5261073.9061867977</v>
      </c>
      <c r="H14" s="7"/>
      <c r="I14" s="21"/>
    </row>
    <row r="15" spans="1:15">
      <c r="A15" s="8" t="s">
        <v>11</v>
      </c>
      <c r="B15" s="18">
        <v>6577976.8374235136</v>
      </c>
      <c r="C15" s="19">
        <v>-300000</v>
      </c>
      <c r="D15" s="19">
        <v>-100000</v>
      </c>
      <c r="E15" s="19">
        <f t="shared" si="0"/>
        <v>-117087.98770613855</v>
      </c>
      <c r="F15" s="20">
        <f t="shared" ref="F15" si="2">SUM(B15:E15)</f>
        <v>6060888.8497173749</v>
      </c>
      <c r="H15" s="7"/>
      <c r="I15" s="21"/>
    </row>
    <row r="16" spans="1:15">
      <c r="A16" s="8" t="s">
        <v>12</v>
      </c>
      <c r="B16" s="18">
        <v>7214111.6428682702</v>
      </c>
      <c r="C16" s="19">
        <v>-300000</v>
      </c>
      <c r="D16" s="19">
        <v>-100000</v>
      </c>
      <c r="E16" s="19">
        <f t="shared" si="0"/>
        <v>-128411.1872430552</v>
      </c>
      <c r="F16" s="20">
        <f t="shared" si="1"/>
        <v>6685700.4556252146</v>
      </c>
      <c r="G16" s="22"/>
      <c r="H16" s="7"/>
    </row>
    <row r="17" spans="1:10">
      <c r="A17" s="8" t="s">
        <v>13</v>
      </c>
      <c r="B17" s="23">
        <v>8564006.7095233761</v>
      </c>
      <c r="C17" s="24">
        <v>-300000</v>
      </c>
      <c r="D17" s="24">
        <v>-100000</v>
      </c>
      <c r="E17" s="24">
        <f>-(SUM(B17:D17)/(1+0.0178))*0.0178</f>
        <v>-142777.87328504233</v>
      </c>
      <c r="F17" s="25">
        <f t="shared" ref="F17" si="3">SUM(B17:E17)</f>
        <v>8021228.836238334</v>
      </c>
      <c r="H17" s="7"/>
      <c r="I17" s="26"/>
      <c r="J17" s="22"/>
    </row>
    <row r="18" spans="1:10" ht="15" customHeight="1">
      <c r="A18" s="27"/>
      <c r="B18" s="248"/>
      <c r="C18" s="248"/>
      <c r="D18" s="248"/>
      <c r="E18" s="248"/>
      <c r="F18" s="248"/>
      <c r="G18" s="28"/>
      <c r="H18" s="7"/>
    </row>
    <row r="19" spans="1:10">
      <c r="A19" s="8"/>
      <c r="B19" s="19"/>
      <c r="C19" s="19"/>
      <c r="D19" s="19"/>
      <c r="E19" s="19"/>
      <c r="F19" s="29"/>
      <c r="H19" s="7"/>
    </row>
    <row r="21" spans="1:10">
      <c r="A21" s="30" t="s">
        <v>14</v>
      </c>
      <c r="H21" s="22"/>
      <c r="I21" s="31"/>
    </row>
    <row r="22" spans="1:10">
      <c r="A22" t="s">
        <v>15</v>
      </c>
      <c r="G22" s="22"/>
      <c r="H22" s="22"/>
      <c r="J22" s="21"/>
    </row>
    <row r="23" spans="1:10">
      <c r="A23" t="s">
        <v>16</v>
      </c>
      <c r="G23" s="22"/>
      <c r="H23" s="22"/>
    </row>
    <row r="24" spans="1:10">
      <c r="A24" s="32" t="s">
        <v>17</v>
      </c>
      <c r="G24" s="22"/>
      <c r="H24" s="22"/>
    </row>
    <row r="25" spans="1:10">
      <c r="G25" s="22"/>
    </row>
  </sheetData>
  <mergeCells count="4">
    <mergeCell ref="B1:F1"/>
    <mergeCell ref="B2:F2"/>
    <mergeCell ref="B12:F12"/>
    <mergeCell ref="B18:F18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38"/>
  <sheetViews>
    <sheetView topLeftCell="K1" workbookViewId="0">
      <selection activeCell="M32" sqref="M32"/>
    </sheetView>
  </sheetViews>
  <sheetFormatPr defaultRowHeight="14.25"/>
  <cols>
    <col min="1" max="1" width="45.140625" style="8" bestFit="1" customWidth="1"/>
    <col min="2" max="2" width="20" style="8" customWidth="1"/>
    <col min="3" max="3" width="17.140625" style="8" customWidth="1"/>
    <col min="4" max="37" width="16.42578125" style="8" customWidth="1"/>
    <col min="38" max="16384" width="9.140625" style="8"/>
  </cols>
  <sheetData>
    <row r="1" spans="1:38" ht="15">
      <c r="A1" s="13"/>
      <c r="B1" s="91"/>
      <c r="C1" s="5"/>
      <c r="D1" s="5"/>
      <c r="E1" s="5"/>
      <c r="F1" s="5"/>
      <c r="G1" s="5"/>
      <c r="H1" s="5"/>
      <c r="I1" s="5"/>
    </row>
    <row r="2" spans="1:38" ht="15.75">
      <c r="A2" s="90" t="s">
        <v>44</v>
      </c>
      <c r="B2" s="89">
        <v>0</v>
      </c>
      <c r="C2" s="89">
        <v>1</v>
      </c>
      <c r="D2" s="89">
        <v>2</v>
      </c>
      <c r="E2" s="89">
        <v>3</v>
      </c>
      <c r="F2" s="89">
        <v>4</v>
      </c>
      <c r="G2" s="89">
        <v>5</v>
      </c>
      <c r="H2" s="89">
        <v>6</v>
      </c>
      <c r="I2" s="89">
        <v>7</v>
      </c>
      <c r="J2" s="89">
        <v>8</v>
      </c>
      <c r="K2" s="89">
        <v>9</v>
      </c>
      <c r="L2" s="89">
        <v>10</v>
      </c>
      <c r="M2" s="89">
        <v>11</v>
      </c>
      <c r="N2" s="89">
        <v>12</v>
      </c>
      <c r="O2" s="89">
        <v>13</v>
      </c>
      <c r="P2" s="89">
        <v>14</v>
      </c>
      <c r="Q2" s="89">
        <v>15</v>
      </c>
      <c r="R2" s="89">
        <v>16</v>
      </c>
      <c r="S2" s="89">
        <v>17</v>
      </c>
      <c r="T2" s="89">
        <v>18</v>
      </c>
      <c r="U2" s="89">
        <v>19</v>
      </c>
      <c r="V2" s="89">
        <v>20</v>
      </c>
      <c r="W2" s="89">
        <v>21</v>
      </c>
      <c r="X2" s="89">
        <v>22</v>
      </c>
      <c r="Y2" s="89">
        <v>23</v>
      </c>
      <c r="Z2" s="89">
        <v>24</v>
      </c>
      <c r="AA2" s="89">
        <v>25</v>
      </c>
      <c r="AB2" s="89">
        <v>26</v>
      </c>
      <c r="AC2" s="89">
        <v>27</v>
      </c>
      <c r="AD2" s="89">
        <v>28</v>
      </c>
      <c r="AE2" s="89">
        <v>29</v>
      </c>
      <c r="AF2" s="89">
        <v>30</v>
      </c>
      <c r="AG2" s="89">
        <v>31</v>
      </c>
      <c r="AH2" s="89">
        <v>32</v>
      </c>
      <c r="AI2" s="89">
        <v>33</v>
      </c>
      <c r="AJ2" s="89">
        <v>34</v>
      </c>
      <c r="AK2" s="89">
        <v>35</v>
      </c>
    </row>
    <row r="3" spans="1:38" ht="15">
      <c r="A3" s="88"/>
      <c r="B3" s="87">
        <v>2013</v>
      </c>
      <c r="C3" s="87">
        <f t="shared" ref="C3:AK3" si="0">B3+1</f>
        <v>2014</v>
      </c>
      <c r="D3" s="87">
        <f t="shared" si="0"/>
        <v>2015</v>
      </c>
      <c r="E3" s="87">
        <f t="shared" si="0"/>
        <v>2016</v>
      </c>
      <c r="F3" s="87">
        <f t="shared" si="0"/>
        <v>2017</v>
      </c>
      <c r="G3" s="87">
        <f t="shared" si="0"/>
        <v>2018</v>
      </c>
      <c r="H3" s="87">
        <f t="shared" si="0"/>
        <v>2019</v>
      </c>
      <c r="I3" s="87">
        <f t="shared" si="0"/>
        <v>2020</v>
      </c>
      <c r="J3" s="87">
        <f t="shared" si="0"/>
        <v>2021</v>
      </c>
      <c r="K3" s="87">
        <f t="shared" si="0"/>
        <v>2022</v>
      </c>
      <c r="L3" s="87">
        <f t="shared" si="0"/>
        <v>2023</v>
      </c>
      <c r="M3" s="87">
        <f t="shared" si="0"/>
        <v>2024</v>
      </c>
      <c r="N3" s="87">
        <f t="shared" si="0"/>
        <v>2025</v>
      </c>
      <c r="O3" s="87">
        <f t="shared" si="0"/>
        <v>2026</v>
      </c>
      <c r="P3" s="87">
        <f t="shared" si="0"/>
        <v>2027</v>
      </c>
      <c r="Q3" s="87">
        <f t="shared" si="0"/>
        <v>2028</v>
      </c>
      <c r="R3" s="87">
        <f t="shared" si="0"/>
        <v>2029</v>
      </c>
      <c r="S3" s="87">
        <f t="shared" si="0"/>
        <v>2030</v>
      </c>
      <c r="T3" s="87">
        <f t="shared" si="0"/>
        <v>2031</v>
      </c>
      <c r="U3" s="87">
        <f t="shared" si="0"/>
        <v>2032</v>
      </c>
      <c r="V3" s="87">
        <f t="shared" si="0"/>
        <v>2033</v>
      </c>
      <c r="W3" s="87">
        <f t="shared" si="0"/>
        <v>2034</v>
      </c>
      <c r="X3" s="87">
        <f t="shared" si="0"/>
        <v>2035</v>
      </c>
      <c r="Y3" s="87">
        <f t="shared" si="0"/>
        <v>2036</v>
      </c>
      <c r="Z3" s="87">
        <f t="shared" si="0"/>
        <v>2037</v>
      </c>
      <c r="AA3" s="87">
        <f t="shared" si="0"/>
        <v>2038</v>
      </c>
      <c r="AB3" s="87">
        <f t="shared" si="0"/>
        <v>2039</v>
      </c>
      <c r="AC3" s="87">
        <f t="shared" si="0"/>
        <v>2040</v>
      </c>
      <c r="AD3" s="87">
        <f t="shared" si="0"/>
        <v>2041</v>
      </c>
      <c r="AE3" s="87">
        <f t="shared" si="0"/>
        <v>2042</v>
      </c>
      <c r="AF3" s="87">
        <f t="shared" si="0"/>
        <v>2043</v>
      </c>
      <c r="AG3" s="87">
        <f t="shared" si="0"/>
        <v>2044</v>
      </c>
      <c r="AH3" s="87">
        <f t="shared" si="0"/>
        <v>2045</v>
      </c>
      <c r="AI3" s="87">
        <f t="shared" si="0"/>
        <v>2046</v>
      </c>
      <c r="AJ3" s="87">
        <f t="shared" si="0"/>
        <v>2047</v>
      </c>
      <c r="AK3" s="87">
        <f t="shared" si="0"/>
        <v>2048</v>
      </c>
    </row>
    <row r="4" spans="1:38" ht="15">
      <c r="A4" s="62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5"/>
    </row>
    <row r="5" spans="1:38" ht="15">
      <c r="A5" s="62" t="s">
        <v>43</v>
      </c>
      <c r="B5" s="58">
        <v>0</v>
      </c>
      <c r="C5" s="58">
        <v>1960621.6077138686</v>
      </c>
      <c r="D5" s="58">
        <v>2003755.2830835739</v>
      </c>
      <c r="E5" s="58">
        <v>2047837.8993114126</v>
      </c>
      <c r="F5" s="58">
        <v>2092890.3330962635</v>
      </c>
      <c r="G5" s="58">
        <v>2138933.9204243813</v>
      </c>
      <c r="H5" s="58">
        <v>2185990.4666737178</v>
      </c>
      <c r="I5" s="58">
        <v>2234082.2569405399</v>
      </c>
      <c r="J5" s="58">
        <v>2283232.0665932316</v>
      </c>
      <c r="K5" s="58">
        <v>2333463.1720582824</v>
      </c>
      <c r="L5" s="58">
        <v>2384799.3618435645</v>
      </c>
      <c r="M5" s="58">
        <v>2437264.9478041236</v>
      </c>
      <c r="N5" s="58">
        <v>2490884.7766558141</v>
      </c>
      <c r="O5" s="58">
        <v>2545684.2417422421</v>
      </c>
      <c r="P5" s="58">
        <v>2601689.2950605713</v>
      </c>
      <c r="Q5" s="58">
        <v>2658926.4595519044</v>
      </c>
      <c r="R5" s="58">
        <v>2717422.8416620456</v>
      </c>
      <c r="S5" s="58">
        <v>2777206.1441786112</v>
      </c>
      <c r="T5" s="58">
        <v>2838304.6793505405</v>
      </c>
      <c r="U5" s="58">
        <v>2900747.382296253</v>
      </c>
      <c r="V5" s="58">
        <v>2964563.8247067705</v>
      </c>
      <c r="W5" s="58">
        <v>3029784.2288503191</v>
      </c>
      <c r="X5" s="58">
        <v>3096439.4818850267</v>
      </c>
      <c r="Y5" s="58">
        <v>3164561.1504864963</v>
      </c>
      <c r="Z5" s="58">
        <v>3234181.4957972001</v>
      </c>
      <c r="AA5" s="58">
        <v>3305333.4887047382</v>
      </c>
      <c r="AB5" s="58">
        <v>3378050.825456243</v>
      </c>
      <c r="AC5" s="58">
        <v>3452367.9436162799</v>
      </c>
      <c r="AD5" s="58">
        <v>3528320.0383758382</v>
      </c>
      <c r="AE5" s="58">
        <v>3605943.0792201068</v>
      </c>
      <c r="AF5" s="58">
        <v>3685273.8269629497</v>
      </c>
      <c r="AG5" s="58">
        <v>3766349.8511561346</v>
      </c>
      <c r="AH5" s="58">
        <v>3849209.5478815688</v>
      </c>
      <c r="AI5" s="58">
        <v>3933892.1579349637</v>
      </c>
      <c r="AJ5" s="58">
        <v>4020437.785409533</v>
      </c>
      <c r="AK5" s="57">
        <v>4108887.4166885437</v>
      </c>
    </row>
    <row r="6" spans="1:38" ht="15">
      <c r="A6" s="62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5"/>
    </row>
    <row r="7" spans="1:38" ht="15">
      <c r="A7" s="53" t="s">
        <v>38</v>
      </c>
      <c r="B7" s="58">
        <v>0</v>
      </c>
      <c r="C7" s="58">
        <v>460599.38682991464</v>
      </c>
      <c r="D7" s="58">
        <v>355191.49541811406</v>
      </c>
      <c r="E7" s="58">
        <v>362622.00311219844</v>
      </c>
      <c r="F7" s="58">
        <v>370225.73283648677</v>
      </c>
      <c r="G7" s="58">
        <v>378006.78581704106</v>
      </c>
      <c r="H7" s="58">
        <v>385969.36312303127</v>
      </c>
      <c r="I7" s="58">
        <v>394117.76822304062</v>
      </c>
      <c r="J7" s="58">
        <v>402456.40961264604</v>
      </c>
      <c r="K7" s="58">
        <v>410989.8035155228</v>
      </c>
      <c r="L7" s="58">
        <v>419722.57666040643</v>
      </c>
      <c r="M7" s="58">
        <v>428659.46913632768</v>
      </c>
      <c r="N7" s="58">
        <v>437805.33732862805</v>
      </c>
      <c r="O7" s="58">
        <v>447165.15693835553</v>
      </c>
      <c r="P7" s="58">
        <v>456744.0260877331</v>
      </c>
      <c r="Q7" s="58">
        <v>466547.16851450031</v>
      </c>
      <c r="R7" s="58">
        <v>476579.93685802491</v>
      </c>
      <c r="S7" s="58">
        <v>486847.81604019948</v>
      </c>
      <c r="T7" s="58">
        <v>497356.42674424307</v>
      </c>
      <c r="U7" s="58">
        <v>508111.52899465483</v>
      </c>
      <c r="V7" s="58">
        <v>519119.02584168437</v>
      </c>
      <c r="W7" s="58">
        <v>530384.96715381765</v>
      </c>
      <c r="X7" s="58">
        <v>541915.55352190905</v>
      </c>
      <c r="Y7" s="58">
        <v>553717.14027872926</v>
      </c>
      <c r="Z7" s="58">
        <v>565796.24163785472</v>
      </c>
      <c r="AA7" s="58">
        <v>578159.53495596151</v>
      </c>
      <c r="AB7" s="58">
        <v>590813.86512276519</v>
      </c>
      <c r="AC7" s="58">
        <v>603766.24908299767</v>
      </c>
      <c r="AD7" s="58">
        <v>617023.88049500098</v>
      </c>
      <c r="AE7" s="58">
        <v>630594.13453068619</v>
      </c>
      <c r="AF7" s="58">
        <v>644484.57282180979</v>
      </c>
      <c r="AG7" s="58">
        <v>658702.94855770434</v>
      </c>
      <c r="AH7" s="58">
        <v>673257.21173981903</v>
      </c>
      <c r="AI7" s="58">
        <v>688155.51459863328</v>
      </c>
      <c r="AJ7" s="58">
        <v>703406.21717873833</v>
      </c>
      <c r="AK7" s="58">
        <v>719017.89309811697</v>
      </c>
    </row>
    <row r="8" spans="1:38" ht="15">
      <c r="A8" s="53" t="s">
        <v>42</v>
      </c>
      <c r="B8" s="60">
        <v>0</v>
      </c>
      <c r="C8" s="60">
        <v>20733.354107621784</v>
      </c>
      <c r="D8" s="60">
        <v>21189.487897989464</v>
      </c>
      <c r="E8" s="60">
        <v>21655.656631745234</v>
      </c>
      <c r="F8" s="60">
        <v>22132.081077643623</v>
      </c>
      <c r="G8" s="60">
        <v>22618.986861351787</v>
      </c>
      <c r="H8" s="60">
        <v>23116.604572301523</v>
      </c>
      <c r="I8" s="60">
        <v>23625.169872892162</v>
      </c>
      <c r="J8" s="60">
        <v>24144.923610095786</v>
      </c>
      <c r="K8" s="60">
        <v>24676.111929517901</v>
      </c>
      <c r="L8" s="60">
        <v>25218.98639196729</v>
      </c>
      <c r="M8" s="60">
        <v>25773.804092590573</v>
      </c>
      <c r="N8" s="60">
        <v>26340.827782627566</v>
      </c>
      <c r="O8" s="60">
        <v>26920.325993845374</v>
      </c>
      <c r="P8" s="60">
        <v>27512.573165709971</v>
      </c>
      <c r="Q8" s="60">
        <v>28117.849775355586</v>
      </c>
      <c r="R8" s="60">
        <v>28736.442470413411</v>
      </c>
      <c r="S8" s="60">
        <v>29368.644204762506</v>
      </c>
      <c r="T8" s="60">
        <v>30014.75437726728</v>
      </c>
      <c r="U8" s="60">
        <v>30675.078973567161</v>
      </c>
      <c r="V8" s="60">
        <v>31349.930710985645</v>
      </c>
      <c r="W8" s="60">
        <v>32039.629186627331</v>
      </c>
      <c r="X8" s="60">
        <v>32744.501028733124</v>
      </c>
      <c r="Y8" s="60">
        <v>33464.88005136526</v>
      </c>
      <c r="Z8" s="60">
        <v>34201.107412495287</v>
      </c>
      <c r="AA8" s="60">
        <v>34953.531775570184</v>
      </c>
      <c r="AB8" s="60">
        <v>35722.509474632738</v>
      </c>
      <c r="AC8" s="60">
        <v>36508.404683074659</v>
      </c>
      <c r="AD8" s="60">
        <v>37311.589586102295</v>
      </c>
      <c r="AE8" s="60">
        <v>38132.444556996539</v>
      </c>
      <c r="AF8" s="60">
        <v>38971.358337250458</v>
      </c>
      <c r="AG8" s="60">
        <v>39828.728220669975</v>
      </c>
      <c r="AH8" s="60">
        <v>40704.960241524714</v>
      </c>
      <c r="AI8" s="60">
        <v>41600.469366838253</v>
      </c>
      <c r="AJ8" s="60">
        <v>42515.6796929087</v>
      </c>
      <c r="AK8" s="60">
        <v>43451.024646152691</v>
      </c>
    </row>
    <row r="9" spans="1:38" ht="15">
      <c r="A9" s="53" t="s">
        <v>41</v>
      </c>
      <c r="B9" s="60"/>
      <c r="C9" s="60">
        <v>1023235.5606999999</v>
      </c>
      <c r="D9" s="60">
        <v>1045746.7430354001</v>
      </c>
      <c r="E9" s="60">
        <v>1068753.1713821786</v>
      </c>
      <c r="F9" s="60">
        <v>1092265.7411525866</v>
      </c>
      <c r="G9" s="60">
        <v>1116295.5874579437</v>
      </c>
      <c r="H9" s="60">
        <v>1140854.0903820186</v>
      </c>
      <c r="I9" s="60">
        <v>1165952.8803704227</v>
      </c>
      <c r="J9" s="60">
        <v>1191603.8437385722</v>
      </c>
      <c r="K9" s="60">
        <v>1217819.1283008207</v>
      </c>
      <c r="L9" s="60">
        <v>1244611.1491234389</v>
      </c>
      <c r="M9" s="60">
        <v>1271992.5944041545</v>
      </c>
      <c r="N9" s="60">
        <v>1299976.4314810461</v>
      </c>
      <c r="O9" s="60">
        <v>1328575.9129736293</v>
      </c>
      <c r="P9" s="60">
        <v>1357804.5830590492</v>
      </c>
      <c r="Q9" s="60">
        <v>1387676.2838863479</v>
      </c>
      <c r="R9" s="60">
        <v>1418205.1621318478</v>
      </c>
      <c r="S9" s="60">
        <v>1449405.6756987483</v>
      </c>
      <c r="T9" s="60">
        <v>1481292.600564121</v>
      </c>
      <c r="U9" s="60">
        <v>1513881.0377765317</v>
      </c>
      <c r="V9" s="60">
        <v>1547186.4206076157</v>
      </c>
      <c r="W9" s="60">
        <v>1581224.5218609828</v>
      </c>
      <c r="X9" s="60">
        <v>1616011.4613419245</v>
      </c>
      <c r="Y9" s="60">
        <v>1651563.7134914473</v>
      </c>
      <c r="Z9" s="60">
        <v>1687898.1151882587</v>
      </c>
      <c r="AA9" s="60">
        <v>1725031.8737224005</v>
      </c>
      <c r="AB9" s="60">
        <v>1762982.5749442936</v>
      </c>
      <c r="AC9" s="60">
        <v>1801768.1915930682</v>
      </c>
      <c r="AD9" s="60">
        <v>1841407.0918081151</v>
      </c>
      <c r="AE9" s="60">
        <v>1881918.0478278939</v>
      </c>
      <c r="AF9" s="60">
        <v>1923320.2448801077</v>
      </c>
      <c r="AG9" s="60">
        <v>1965633.2902674698</v>
      </c>
      <c r="AH9" s="60">
        <v>2008877.2226533543</v>
      </c>
      <c r="AI9" s="60">
        <v>2053072.5215517282</v>
      </c>
      <c r="AJ9" s="60">
        <v>2098240.1170258662</v>
      </c>
      <c r="AK9" s="60">
        <v>2144401.399600435</v>
      </c>
    </row>
    <row r="10" spans="1:38" ht="15">
      <c r="A10" s="53" t="s">
        <v>40</v>
      </c>
      <c r="B10" s="60">
        <v>0</v>
      </c>
      <c r="C10" s="60">
        <v>165881.55487115093</v>
      </c>
      <c r="D10" s="60">
        <v>167881.81745795647</v>
      </c>
      <c r="E10" s="60">
        <v>168188.5256298857</v>
      </c>
      <c r="F10" s="60">
        <v>168510.76090301888</v>
      </c>
      <c r="G10" s="60">
        <v>168849.30933685441</v>
      </c>
      <c r="H10" s="60">
        <v>169204.99678515288</v>
      </c>
      <c r="I10" s="60">
        <v>169578.69091052146</v>
      </c>
      <c r="J10" s="60">
        <v>169971.30330098682</v>
      </c>
      <c r="K10" s="60">
        <v>170383.79169371948</v>
      </c>
      <c r="L10" s="60">
        <v>170817.16231133422</v>
      </c>
      <c r="M10" s="60">
        <v>171272.47231646575</v>
      </c>
      <c r="N10" s="60">
        <v>171750.83239060701</v>
      </c>
      <c r="O10" s="60">
        <v>172253.4094435017</v>
      </c>
      <c r="P10" s="60">
        <v>172781.4294596992</v>
      </c>
      <c r="Q10" s="60">
        <v>173336.18048921667</v>
      </c>
      <c r="R10" s="60">
        <v>173919.01578960347</v>
      </c>
      <c r="S10" s="60">
        <v>174531.35712707235</v>
      </c>
      <c r="T10" s="60">
        <v>175174.69824475059</v>
      </c>
      <c r="U10" s="60">
        <v>175850.60850651129</v>
      </c>
      <c r="V10" s="60">
        <v>176560.73672527363</v>
      </c>
      <c r="W10" s="60">
        <v>177306.81518511081</v>
      </c>
      <c r="X10" s="60">
        <v>178090.66386697727</v>
      </c>
      <c r="Y10" s="60">
        <v>178914.19488836318</v>
      </c>
      <c r="Z10" s="60">
        <v>179779.41716770679</v>
      </c>
      <c r="AA10" s="60">
        <v>180688.44132494216</v>
      </c>
      <c r="AB10" s="60">
        <v>181643.48483013755</v>
      </c>
      <c r="AC10" s="60">
        <v>182646.87741278348</v>
      </c>
      <c r="AD10" s="60">
        <v>183701.06674492583</v>
      </c>
      <c r="AE10" s="60">
        <v>184808.62441200792</v>
      </c>
      <c r="AF10" s="60">
        <v>185972.25218598603</v>
      </c>
      <c r="AG10" s="60">
        <v>187194.78861602177</v>
      </c>
      <c r="AH10" s="60">
        <v>188479.21595282809</v>
      </c>
      <c r="AI10" s="60">
        <v>189828.6674235602</v>
      </c>
      <c r="AJ10" s="60">
        <v>191246.43487499814</v>
      </c>
      <c r="AK10" s="60">
        <v>192735.97680366514</v>
      </c>
    </row>
    <row r="11" spans="1:38" ht="15">
      <c r="A11" s="53" t="s">
        <v>39</v>
      </c>
      <c r="B11" s="68">
        <v>0</v>
      </c>
      <c r="C11" s="68">
        <v>37682.992729573438</v>
      </c>
      <c r="D11" s="68">
        <v>83287.91119798414</v>
      </c>
      <c r="E11" s="68">
        <v>90429.629558922883</v>
      </c>
      <c r="F11" s="68">
        <v>97545.054981696099</v>
      </c>
      <c r="G11" s="68">
        <v>104643.66308430972</v>
      </c>
      <c r="H11" s="68">
        <v>111734.95877567216</v>
      </c>
      <c r="I11" s="68">
        <v>118829.61185246875</v>
      </c>
      <c r="J11" s="68">
        <v>125930.37565627885</v>
      </c>
      <c r="K11" s="68">
        <v>133083.16784194901</v>
      </c>
      <c r="L11" s="68">
        <v>140337.40646923688</v>
      </c>
      <c r="M11" s="68">
        <v>147694.92467745359</v>
      </c>
      <c r="N11" s="68">
        <v>155157.57781458643</v>
      </c>
      <c r="O11" s="68">
        <v>162727.2430601191</v>
      </c>
      <c r="P11" s="68">
        <v>170405.81899701024</v>
      </c>
      <c r="Q11" s="68">
        <v>178195.2251295982</v>
      </c>
      <c r="R11" s="68">
        <v>186097.40134400441</v>
      </c>
      <c r="S11" s="68">
        <v>194114.30730744274</v>
      </c>
      <c r="T11" s="68">
        <v>202247.92180262005</v>
      </c>
      <c r="U11" s="68">
        <v>210500.24199323007</v>
      </c>
      <c r="V11" s="68">
        <v>218873.2826163047</v>
      </c>
      <c r="W11" s="68">
        <v>227109.05972583982</v>
      </c>
      <c r="X11" s="68">
        <v>234961.6312022873</v>
      </c>
      <c r="Y11" s="68">
        <v>242692.14559635619</v>
      </c>
      <c r="Z11" s="68">
        <v>250549.6918594272</v>
      </c>
      <c r="AA11" s="68">
        <v>258536.26119092817</v>
      </c>
      <c r="AB11" s="68">
        <v>266653.85083423794</v>
      </c>
      <c r="AC11" s="68">
        <v>274904.46237079852</v>
      </c>
      <c r="AD11" s="68">
        <v>283290.09988543385</v>
      </c>
      <c r="AE11" s="68">
        <v>291812.76799545041</v>
      </c>
      <c r="AF11" s="68">
        <v>300474.46973573824</v>
      </c>
      <c r="AG11" s="68">
        <v>309277.20429163921</v>
      </c>
      <c r="AH11" s="68">
        <v>318222.96457094047</v>
      </c>
      <c r="AI11" s="68">
        <v>327313.73460588284</v>
      </c>
      <c r="AJ11" s="68">
        <v>336551.48677559325</v>
      </c>
      <c r="AK11" s="68">
        <v>345938.17883884703</v>
      </c>
    </row>
    <row r="12" spans="1:38" ht="15">
      <c r="A12" s="53" t="s">
        <v>38</v>
      </c>
      <c r="B12" s="84">
        <f t="shared" ref="B12:AK12" si="1">SUM(B7:B11)</f>
        <v>0</v>
      </c>
      <c r="C12" s="84">
        <f t="shared" si="1"/>
        <v>1708132.8492382609</v>
      </c>
      <c r="D12" s="84">
        <f t="shared" si="1"/>
        <v>1673297.4550074441</v>
      </c>
      <c r="E12" s="84">
        <f t="shared" si="1"/>
        <v>1711648.986314931</v>
      </c>
      <c r="F12" s="84">
        <f t="shared" si="1"/>
        <v>1750679.370951432</v>
      </c>
      <c r="G12" s="84">
        <f t="shared" si="1"/>
        <v>1790414.3325575008</v>
      </c>
      <c r="H12" s="84">
        <f t="shared" si="1"/>
        <v>1830880.0136381765</v>
      </c>
      <c r="I12" s="84">
        <f t="shared" si="1"/>
        <v>1872104.1212293457</v>
      </c>
      <c r="J12" s="84">
        <f t="shared" si="1"/>
        <v>1914106.8559185795</v>
      </c>
      <c r="K12" s="84">
        <f t="shared" si="1"/>
        <v>1956952.00328153</v>
      </c>
      <c r="L12" s="84">
        <f t="shared" si="1"/>
        <v>2000707.2809563836</v>
      </c>
      <c r="M12" s="84">
        <f t="shared" si="1"/>
        <v>2045393.2646269919</v>
      </c>
      <c r="N12" s="84">
        <f t="shared" si="1"/>
        <v>2091031.0067974953</v>
      </c>
      <c r="O12" s="84">
        <f t="shared" si="1"/>
        <v>2137642.0484094508</v>
      </c>
      <c r="P12" s="84">
        <f t="shared" si="1"/>
        <v>2185248.4307692018</v>
      </c>
      <c r="Q12" s="84">
        <f t="shared" si="1"/>
        <v>2233872.7077950188</v>
      </c>
      <c r="R12" s="84">
        <f t="shared" si="1"/>
        <v>2283537.9585938943</v>
      </c>
      <c r="S12" s="84">
        <f t="shared" si="1"/>
        <v>2334267.8003782253</v>
      </c>
      <c r="T12" s="84">
        <f t="shared" si="1"/>
        <v>2386086.4017330017</v>
      </c>
      <c r="U12" s="84">
        <f t="shared" si="1"/>
        <v>2439018.4962444948</v>
      </c>
      <c r="V12" s="84">
        <f t="shared" si="1"/>
        <v>2493089.3965018638</v>
      </c>
      <c r="W12" s="84">
        <f t="shared" si="1"/>
        <v>2548064.9931123783</v>
      </c>
      <c r="X12" s="84">
        <f t="shared" si="1"/>
        <v>2603723.8109618314</v>
      </c>
      <c r="Y12" s="84">
        <f t="shared" si="1"/>
        <v>2660352.0743062613</v>
      </c>
      <c r="Z12" s="84">
        <f t="shared" si="1"/>
        <v>2718224.573265743</v>
      </c>
      <c r="AA12" s="84">
        <f t="shared" si="1"/>
        <v>2777369.6429698025</v>
      </c>
      <c r="AB12" s="84">
        <f t="shared" si="1"/>
        <v>2837816.2852060669</v>
      </c>
      <c r="AC12" s="84">
        <f t="shared" si="1"/>
        <v>2899594.1851427224</v>
      </c>
      <c r="AD12" s="84">
        <f t="shared" si="1"/>
        <v>2962733.728519578</v>
      </c>
      <c r="AE12" s="84">
        <f t="shared" si="1"/>
        <v>3027266.0193230351</v>
      </c>
      <c r="AF12" s="84">
        <f t="shared" si="1"/>
        <v>3093222.8979608919</v>
      </c>
      <c r="AG12" s="84">
        <f t="shared" si="1"/>
        <v>3160636.9599535051</v>
      </c>
      <c r="AH12" s="84">
        <f t="shared" si="1"/>
        <v>3229541.5751584666</v>
      </c>
      <c r="AI12" s="84">
        <f t="shared" si="1"/>
        <v>3299970.9075466427</v>
      </c>
      <c r="AJ12" s="84">
        <f t="shared" si="1"/>
        <v>3371959.9355481043</v>
      </c>
      <c r="AK12" s="83">
        <f t="shared" si="1"/>
        <v>3445544.4729872169</v>
      </c>
    </row>
    <row r="13" spans="1:38" ht="15">
      <c r="A13" s="53" t="s">
        <v>28</v>
      </c>
      <c r="B13" s="70">
        <f t="shared" ref="B13:AK13" si="2">B5-B12</f>
        <v>0</v>
      </c>
      <c r="C13" s="70">
        <f t="shared" si="2"/>
        <v>252488.75847560773</v>
      </c>
      <c r="D13" s="70">
        <f t="shared" si="2"/>
        <v>330457.82807612978</v>
      </c>
      <c r="E13" s="70">
        <f t="shared" si="2"/>
        <v>336188.91299648164</v>
      </c>
      <c r="F13" s="70">
        <f t="shared" si="2"/>
        <v>342210.96214483143</v>
      </c>
      <c r="G13" s="70">
        <f t="shared" si="2"/>
        <v>348519.58786688047</v>
      </c>
      <c r="H13" s="70">
        <f t="shared" si="2"/>
        <v>355110.45303554134</v>
      </c>
      <c r="I13" s="70">
        <f t="shared" si="2"/>
        <v>361978.13571119425</v>
      </c>
      <c r="J13" s="70">
        <f t="shared" si="2"/>
        <v>369125.21067465213</v>
      </c>
      <c r="K13" s="70">
        <f t="shared" si="2"/>
        <v>376511.16877675243</v>
      </c>
      <c r="L13" s="70">
        <f t="shared" si="2"/>
        <v>384092.08088718099</v>
      </c>
      <c r="M13" s="70">
        <f t="shared" si="2"/>
        <v>391871.68317713169</v>
      </c>
      <c r="N13" s="70">
        <f t="shared" si="2"/>
        <v>399853.76985831885</v>
      </c>
      <c r="O13" s="70">
        <f t="shared" si="2"/>
        <v>408042.19333279133</v>
      </c>
      <c r="P13" s="70">
        <f t="shared" si="2"/>
        <v>416440.86429136945</v>
      </c>
      <c r="Q13" s="70">
        <f t="shared" si="2"/>
        <v>425053.75175688555</v>
      </c>
      <c r="R13" s="70">
        <f t="shared" si="2"/>
        <v>433884.88306815131</v>
      </c>
      <c r="S13" s="70">
        <f t="shared" si="2"/>
        <v>442938.34380038595</v>
      </c>
      <c r="T13" s="70">
        <f t="shared" si="2"/>
        <v>452218.27761753881</v>
      </c>
      <c r="U13" s="70">
        <f t="shared" si="2"/>
        <v>461728.88605175819</v>
      </c>
      <c r="V13" s="70">
        <f t="shared" si="2"/>
        <v>471474.42820490664</v>
      </c>
      <c r="W13" s="70">
        <f t="shared" si="2"/>
        <v>481719.23573794076</v>
      </c>
      <c r="X13" s="70">
        <f t="shared" si="2"/>
        <v>492715.67092319531</v>
      </c>
      <c r="Y13" s="70">
        <f t="shared" si="2"/>
        <v>504209.07618023502</v>
      </c>
      <c r="Z13" s="70">
        <f t="shared" si="2"/>
        <v>515956.92253145715</v>
      </c>
      <c r="AA13" s="70">
        <f t="shared" si="2"/>
        <v>527963.84573493572</v>
      </c>
      <c r="AB13" s="70">
        <f t="shared" si="2"/>
        <v>540234.5402501761</v>
      </c>
      <c r="AC13" s="70">
        <f t="shared" si="2"/>
        <v>552773.75847355742</v>
      </c>
      <c r="AD13" s="70">
        <f t="shared" si="2"/>
        <v>565586.3098562602</v>
      </c>
      <c r="AE13" s="70">
        <f t="shared" si="2"/>
        <v>578677.05989707168</v>
      </c>
      <c r="AF13" s="70">
        <f t="shared" si="2"/>
        <v>592050.92900205776</v>
      </c>
      <c r="AG13" s="70">
        <f t="shared" si="2"/>
        <v>605712.89120262954</v>
      </c>
      <c r="AH13" s="70">
        <f t="shared" si="2"/>
        <v>619667.9727231022</v>
      </c>
      <c r="AI13" s="70">
        <f t="shared" si="2"/>
        <v>633921.250388321</v>
      </c>
      <c r="AJ13" s="70">
        <f t="shared" si="2"/>
        <v>648477.84986142861</v>
      </c>
      <c r="AK13" s="69">
        <f t="shared" si="2"/>
        <v>663342.94370132685</v>
      </c>
    </row>
    <row r="14" spans="1:38" ht="15">
      <c r="A14" s="82" t="s">
        <v>37</v>
      </c>
      <c r="B14" s="81">
        <v>0</v>
      </c>
      <c r="C14" s="81">
        <v>-182506.05769211426</v>
      </c>
      <c r="D14" s="81">
        <v>-175780.27870844485</v>
      </c>
      <c r="E14" s="81">
        <v>-168248.17238705378</v>
      </c>
      <c r="F14" s="81">
        <v>-161055.86003596717</v>
      </c>
      <c r="G14" s="81">
        <v>-154181.3564245913</v>
      </c>
      <c r="H14" s="81">
        <v>-147602.67245215017</v>
      </c>
      <c r="I14" s="81">
        <v>-141294.57084232353</v>
      </c>
      <c r="J14" s="81">
        <v>-135254.51302727713</v>
      </c>
      <c r="K14" s="81">
        <v>-129356.71421313286</v>
      </c>
      <c r="L14" s="81">
        <v>-123465.46887288387</v>
      </c>
      <c r="M14" s="81">
        <v>-117581.10877614612</v>
      </c>
      <c r="N14" s="81">
        <v>-111703.98248837233</v>
      </c>
      <c r="O14" s="81">
        <v>-105834.45622114134</v>
      </c>
      <c r="P14" s="81">
        <v>-99972.914725493116</v>
      </c>
      <c r="Q14" s="81">
        <v>-94119.762230489054</v>
      </c>
      <c r="R14" s="81">
        <v>-88275.423429286733</v>
      </c>
      <c r="S14" s="81">
        <v>-82440.344515134871</v>
      </c>
      <c r="T14" s="81">
        <v>-76614.994269815405</v>
      </c>
      <c r="U14" s="81">
        <v>-70799.865207187991</v>
      </c>
      <c r="V14" s="81">
        <v>-64995.474774626382</v>
      </c>
      <c r="W14" s="81">
        <v>-59945.267675666633</v>
      </c>
      <c r="X14" s="81">
        <v>-56358.355833233138</v>
      </c>
      <c r="Y14" s="81">
        <v>-53495.091501287883</v>
      </c>
      <c r="Z14" s="81">
        <v>-50650.351935377839</v>
      </c>
      <c r="AA14" s="81">
        <v>-47825.074951783514</v>
      </c>
      <c r="AB14" s="81">
        <v>-45020.245843734672</v>
      </c>
      <c r="AC14" s="81">
        <v>-42236.899784930807</v>
      </c>
      <c r="AD14" s="81">
        <v>-39476.124354739928</v>
      </c>
      <c r="AE14" s="81">
        <v>-36739.062191235571</v>
      </c>
      <c r="AF14" s="81">
        <v>-34026.913778543742</v>
      </c>
      <c r="AG14" s="81">
        <v>-31340.940375299309</v>
      </c>
      <c r="AH14" s="81">
        <v>-28682.467091355556</v>
      </c>
      <c r="AI14" s="81">
        <v>-26052.886120252104</v>
      </c>
      <c r="AJ14" s="81">
        <v>-23453.660135326478</v>
      </c>
      <c r="AK14" s="80">
        <v>-20886.32585775392</v>
      </c>
    </row>
    <row r="15" spans="1:38" s="75" customFormat="1" ht="15.75" thickBot="1">
      <c r="A15" s="79" t="s">
        <v>36</v>
      </c>
      <c r="B15" s="78">
        <f t="shared" ref="B15:AK15" si="3">SUM(B13:B14)</f>
        <v>0</v>
      </c>
      <c r="C15" s="49">
        <f t="shared" si="3"/>
        <v>69982.700783493463</v>
      </c>
      <c r="D15" s="49">
        <f t="shared" si="3"/>
        <v>154677.54936768493</v>
      </c>
      <c r="E15" s="49">
        <f t="shared" si="3"/>
        <v>167940.74060942786</v>
      </c>
      <c r="F15" s="49">
        <f t="shared" si="3"/>
        <v>181155.10210886426</v>
      </c>
      <c r="G15" s="49">
        <f t="shared" si="3"/>
        <v>194338.23144228916</v>
      </c>
      <c r="H15" s="49">
        <f t="shared" si="3"/>
        <v>207507.78058339117</v>
      </c>
      <c r="I15" s="49">
        <f t="shared" si="3"/>
        <v>220683.56486887072</v>
      </c>
      <c r="J15" s="49">
        <f t="shared" si="3"/>
        <v>233870.697647375</v>
      </c>
      <c r="K15" s="49">
        <f t="shared" si="3"/>
        <v>247154.45456361957</v>
      </c>
      <c r="L15" s="49">
        <f t="shared" si="3"/>
        <v>260626.6120142971</v>
      </c>
      <c r="M15" s="49">
        <f t="shared" si="3"/>
        <v>274290.57440098556</v>
      </c>
      <c r="N15" s="49">
        <f t="shared" si="3"/>
        <v>288149.78736994648</v>
      </c>
      <c r="O15" s="49">
        <f t="shared" si="3"/>
        <v>302207.73711165</v>
      </c>
      <c r="P15" s="49">
        <f t="shared" si="3"/>
        <v>316467.94956587633</v>
      </c>
      <c r="Q15" s="49">
        <f t="shared" si="3"/>
        <v>330933.9895263965</v>
      </c>
      <c r="R15" s="49">
        <f t="shared" si="3"/>
        <v>345609.45963886456</v>
      </c>
      <c r="S15" s="49">
        <f t="shared" si="3"/>
        <v>360497.99928525108</v>
      </c>
      <c r="T15" s="49">
        <f t="shared" si="3"/>
        <v>375603.28334772342</v>
      </c>
      <c r="U15" s="49">
        <f t="shared" si="3"/>
        <v>390929.02084457019</v>
      </c>
      <c r="V15" s="49">
        <f t="shared" si="3"/>
        <v>406478.95343028026</v>
      </c>
      <c r="W15" s="49">
        <f t="shared" si="3"/>
        <v>421773.96806227416</v>
      </c>
      <c r="X15" s="49">
        <f t="shared" si="3"/>
        <v>436357.31508996215</v>
      </c>
      <c r="Y15" s="49">
        <f t="shared" si="3"/>
        <v>450713.98467894713</v>
      </c>
      <c r="Z15" s="49">
        <f t="shared" si="3"/>
        <v>465306.57059607934</v>
      </c>
      <c r="AA15" s="49">
        <f t="shared" si="3"/>
        <v>480138.7707831522</v>
      </c>
      <c r="AB15" s="49">
        <f t="shared" si="3"/>
        <v>495214.29440644145</v>
      </c>
      <c r="AC15" s="49">
        <f t="shared" si="3"/>
        <v>510536.85868862661</v>
      </c>
      <c r="AD15" s="49">
        <f t="shared" si="3"/>
        <v>526110.18550152029</v>
      </c>
      <c r="AE15" s="49">
        <f t="shared" si="3"/>
        <v>541937.99770583608</v>
      </c>
      <c r="AF15" s="49">
        <f t="shared" si="3"/>
        <v>558024.01522351406</v>
      </c>
      <c r="AG15" s="49">
        <f t="shared" si="3"/>
        <v>574371.95082733023</v>
      </c>
      <c r="AH15" s="49">
        <f t="shared" si="3"/>
        <v>590985.50563174661</v>
      </c>
      <c r="AI15" s="49">
        <f t="shared" si="3"/>
        <v>607868.36426806892</v>
      </c>
      <c r="AJ15" s="49">
        <f t="shared" si="3"/>
        <v>625024.18972610217</v>
      </c>
      <c r="AK15" s="77">
        <f t="shared" si="3"/>
        <v>642456.61784357298</v>
      </c>
      <c r="AL15" s="76"/>
    </row>
    <row r="16" spans="1:38" ht="15.75" thickTop="1">
      <c r="A16" s="66" t="s">
        <v>35</v>
      </c>
      <c r="B16" s="70">
        <v>0</v>
      </c>
      <c r="C16" s="70">
        <v>5944822.7261274997</v>
      </c>
      <c r="D16" s="70">
        <v>5725741.9774737731</v>
      </c>
      <c r="E16" s="70">
        <v>5480396.4946923051</v>
      </c>
      <c r="F16" s="70">
        <v>5246119.2194126109</v>
      </c>
      <c r="G16" s="70">
        <v>5022194.0203449931</v>
      </c>
      <c r="H16" s="70">
        <v>4807904.6401351849</v>
      </c>
      <c r="I16" s="70">
        <v>4602429.0176652614</v>
      </c>
      <c r="J16" s="70">
        <v>4405684.4634292228</v>
      </c>
      <c r="K16" s="70">
        <v>4213573.7528707767</v>
      </c>
      <c r="L16" s="70">
        <v>4021676.5105173895</v>
      </c>
      <c r="M16" s="70">
        <v>3830003.5431969417</v>
      </c>
      <c r="N16" s="70">
        <v>3638566.2048329748</v>
      </c>
      <c r="O16" s="70">
        <v>3447376.4241414117</v>
      </c>
      <c r="P16" s="70">
        <v>3256446.7337294174</v>
      </c>
      <c r="Q16" s="70">
        <v>3065790.3006673958</v>
      </c>
      <c r="R16" s="70">
        <v>2875420.9586086883</v>
      </c>
      <c r="S16" s="70">
        <v>2685353.2415353376</v>
      </c>
      <c r="T16" s="70">
        <v>2495602.4192122282</v>
      </c>
      <c r="U16" s="70">
        <v>2306184.5344360908</v>
      </c>
      <c r="V16" s="70">
        <v>2117116.4421702405</v>
      </c>
      <c r="W16" s="70">
        <v>1952614.5822692714</v>
      </c>
      <c r="X16" s="70">
        <v>1835777.0629717633</v>
      </c>
      <c r="Y16" s="70">
        <v>1742511.123820452</v>
      </c>
      <c r="Z16" s="70">
        <v>1649848.5972435777</v>
      </c>
      <c r="AA16" s="70">
        <v>1557820.0310027204</v>
      </c>
      <c r="AB16" s="70">
        <v>1466457.5193398916</v>
      </c>
      <c r="AC16" s="70">
        <v>1375794.7812681044</v>
      </c>
      <c r="AD16" s="70">
        <v>1285867.2428254047</v>
      </c>
      <c r="AE16" s="70">
        <v>1196712.1234930153</v>
      </c>
      <c r="AF16" s="70">
        <v>1108368.5269883955</v>
      </c>
      <c r="AG16" s="70">
        <v>1020877.5366547005</v>
      </c>
      <c r="AH16" s="70">
        <v>934282.31567933399</v>
      </c>
      <c r="AI16" s="70">
        <v>848628.21238606202</v>
      </c>
      <c r="AJ16" s="70">
        <v>763962.87085753994</v>
      </c>
      <c r="AK16" s="69">
        <v>680336.34715810814</v>
      </c>
    </row>
    <row r="17" spans="1:37" ht="15">
      <c r="A17" s="53" t="s">
        <v>34</v>
      </c>
      <c r="B17" s="72"/>
      <c r="C17" s="72">
        <f t="shared" ref="C17:AK17" si="4">C13/C16</f>
        <v>4.2472041658352479E-2</v>
      </c>
      <c r="D17" s="72">
        <f t="shared" si="4"/>
        <v>5.7714411403136517E-2</v>
      </c>
      <c r="E17" s="72">
        <f t="shared" si="4"/>
        <v>6.1343903369414303E-2</v>
      </c>
      <c r="F17" s="72">
        <f t="shared" si="4"/>
        <v>6.5231259114074722E-2</v>
      </c>
      <c r="G17" s="72">
        <f t="shared" si="4"/>
        <v>6.9395882846226511E-2</v>
      </c>
      <c r="H17" s="72">
        <f t="shared" si="4"/>
        <v>7.3859712206263028E-2</v>
      </c>
      <c r="I17" s="72">
        <f t="shared" si="4"/>
        <v>7.8649368479520837E-2</v>
      </c>
      <c r="J17" s="72">
        <f t="shared" si="4"/>
        <v>8.3783851008553303E-2</v>
      </c>
      <c r="K17" s="72">
        <f t="shared" si="4"/>
        <v>8.9356729194600956E-2</v>
      </c>
      <c r="L17" s="72">
        <f t="shared" si="4"/>
        <v>9.5505463923493808E-2</v>
      </c>
      <c r="M17" s="72">
        <f t="shared" si="4"/>
        <v>0.10231627171029521</v>
      </c>
      <c r="N17" s="72">
        <f t="shared" si="4"/>
        <v>0.109893223689927</v>
      </c>
      <c r="O17" s="72">
        <f t="shared" si="4"/>
        <v>0.11836310954479434</v>
      </c>
      <c r="P17" s="72">
        <f t="shared" si="4"/>
        <v>0.12788198252346175</v>
      </c>
      <c r="Q17" s="72">
        <f t="shared" si="4"/>
        <v>0.13864410480532705</v>
      </c>
      <c r="R17" s="72">
        <f t="shared" si="4"/>
        <v>0.15089438705284128</v>
      </c>
      <c r="S17" s="72">
        <f t="shared" si="4"/>
        <v>0.16494602533078223</v>
      </c>
      <c r="T17" s="72">
        <f t="shared" si="4"/>
        <v>0.18120605835936313</v>
      </c>
      <c r="U17" s="72">
        <f t="shared" si="4"/>
        <v>0.2002133303546155</v>
      </c>
      <c r="V17" s="72">
        <f t="shared" si="4"/>
        <v>0.22269650304241256</v>
      </c>
      <c r="W17" s="72">
        <f t="shared" si="4"/>
        <v>0.24670472099931814</v>
      </c>
      <c r="X17" s="72">
        <f t="shared" si="4"/>
        <v>0.26839624530746953</v>
      </c>
      <c r="Y17" s="72">
        <f t="shared" si="4"/>
        <v>0.28935773739840331</v>
      </c>
      <c r="Z17" s="72">
        <f t="shared" si="4"/>
        <v>0.31272986102692862</v>
      </c>
      <c r="AA17" s="74">
        <f t="shared" si="4"/>
        <v>0.33891196365930781</v>
      </c>
      <c r="AB17" s="74">
        <f t="shared" si="4"/>
        <v>0.36839426517677526</v>
      </c>
      <c r="AC17" s="74">
        <f t="shared" si="4"/>
        <v>0.40178503800112692</v>
      </c>
      <c r="AD17" s="74">
        <f t="shared" si="4"/>
        <v>0.43984813596581807</v>
      </c>
      <c r="AE17" s="74">
        <f t="shared" si="4"/>
        <v>0.48355577631151925</v>
      </c>
      <c r="AF17" s="74">
        <f t="shared" si="4"/>
        <v>0.53416432764538113</v>
      </c>
      <c r="AG17" s="74">
        <f t="shared" si="4"/>
        <v>0.59332571190417382</v>
      </c>
      <c r="AH17" s="74">
        <f t="shared" si="4"/>
        <v>0.66325559450681681</v>
      </c>
      <c r="AI17" s="74">
        <f t="shared" si="4"/>
        <v>0.74699525791859311</v>
      </c>
      <c r="AJ17" s="74">
        <f t="shared" si="4"/>
        <v>0.84883424914815475</v>
      </c>
      <c r="AK17" s="73">
        <f t="shared" si="4"/>
        <v>0.97502205559387511</v>
      </c>
    </row>
    <row r="18" spans="1:37" ht="15">
      <c r="A18" s="53" t="s">
        <v>33</v>
      </c>
      <c r="B18" s="70"/>
      <c r="C18" s="72">
        <v>2.4525086788234327E-2</v>
      </c>
      <c r="D18" s="72">
        <v>5.628002375653441E-2</v>
      </c>
      <c r="E18" s="72">
        <v>6.3841465352946464E-2</v>
      </c>
      <c r="F18" s="72">
        <v>7.1940123154322327E-2</v>
      </c>
      <c r="G18" s="72">
        <v>8.0616422596305221E-2</v>
      </c>
      <c r="H18" s="72">
        <v>8.9916067096381308E-2</v>
      </c>
      <c r="I18" s="72">
        <v>9.9894517665668398E-2</v>
      </c>
      <c r="J18" s="72">
        <v>0.11059135626781939</v>
      </c>
      <c r="K18" s="72">
        <v>0.12220151915541864</v>
      </c>
      <c r="L18" s="72">
        <v>0.13501138317394543</v>
      </c>
      <c r="M18" s="72">
        <v>0.14920056606311502</v>
      </c>
      <c r="N18" s="72">
        <v>0.1649858826873479</v>
      </c>
      <c r="O18" s="72">
        <v>0.18263147821832157</v>
      </c>
      <c r="P18" s="72">
        <v>0.20246246359054532</v>
      </c>
      <c r="Q18" s="72">
        <v>0.22488355167776472</v>
      </c>
      <c r="R18" s="72">
        <v>0.25040497302675263</v>
      </c>
      <c r="S18" s="72">
        <v>0.2796792194391296</v>
      </c>
      <c r="T18" s="72">
        <v>0.31355428824867321</v>
      </c>
      <c r="U18" s="72">
        <v>0.35315277157211561</v>
      </c>
      <c r="V18" s="72">
        <v>0.39999271467169289</v>
      </c>
      <c r="W18" s="72">
        <v>0.4500098354152462</v>
      </c>
      <c r="X18" s="72">
        <v>0.49520051105722818</v>
      </c>
      <c r="Y18" s="72">
        <v>0.53887028624667355</v>
      </c>
      <c r="Z18" s="72">
        <v>0.58756221047276802</v>
      </c>
      <c r="AA18" s="72">
        <v>0.64210825762355794</v>
      </c>
      <c r="AB18" s="72">
        <v>0.70352971911828188</v>
      </c>
      <c r="AC18" s="72">
        <v>0.77309382916901437</v>
      </c>
      <c r="AD18" s="72">
        <v>0.85239194992878764</v>
      </c>
      <c r="AE18" s="72">
        <v>0.94344953398233178</v>
      </c>
      <c r="AF18" s="72">
        <v>1.0488840159278774</v>
      </c>
      <c r="AG18" s="72">
        <v>1.1721368998003623</v>
      </c>
      <c r="AH18" s="72">
        <v>1.3178241552225349</v>
      </c>
      <c r="AI18" s="72">
        <v>1.4922817873304024</v>
      </c>
      <c r="AJ18" s="72">
        <v>1.7044463523919893</v>
      </c>
      <c r="AK18" s="71">
        <v>1.9673376158205733</v>
      </c>
    </row>
    <row r="19" spans="1:37" ht="15">
      <c r="A19" s="62" t="s">
        <v>30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69"/>
    </row>
    <row r="20" spans="1:37" ht="15">
      <c r="A20" s="53" t="s">
        <v>28</v>
      </c>
      <c r="B20" s="58">
        <f t="shared" ref="B20:AK20" si="5">B13</f>
        <v>0</v>
      </c>
      <c r="C20" s="58">
        <f t="shared" si="5"/>
        <v>252488.75847560773</v>
      </c>
      <c r="D20" s="58">
        <f t="shared" si="5"/>
        <v>330457.82807612978</v>
      </c>
      <c r="E20" s="58">
        <f t="shared" si="5"/>
        <v>336188.91299648164</v>
      </c>
      <c r="F20" s="58">
        <f t="shared" si="5"/>
        <v>342210.96214483143</v>
      </c>
      <c r="G20" s="58">
        <f t="shared" si="5"/>
        <v>348519.58786688047</v>
      </c>
      <c r="H20" s="58">
        <f t="shared" si="5"/>
        <v>355110.45303554134</v>
      </c>
      <c r="I20" s="58">
        <f t="shared" si="5"/>
        <v>361978.13571119425</v>
      </c>
      <c r="J20" s="58">
        <f t="shared" si="5"/>
        <v>369125.21067465213</v>
      </c>
      <c r="K20" s="58">
        <f t="shared" si="5"/>
        <v>376511.16877675243</v>
      </c>
      <c r="L20" s="58">
        <f t="shared" si="5"/>
        <v>384092.08088718099</v>
      </c>
      <c r="M20" s="58">
        <f t="shared" si="5"/>
        <v>391871.68317713169</v>
      </c>
      <c r="N20" s="58">
        <f t="shared" si="5"/>
        <v>399853.76985831885</v>
      </c>
      <c r="O20" s="58">
        <f t="shared" si="5"/>
        <v>408042.19333279133</v>
      </c>
      <c r="P20" s="58">
        <f t="shared" si="5"/>
        <v>416440.86429136945</v>
      </c>
      <c r="Q20" s="58">
        <f t="shared" si="5"/>
        <v>425053.75175688555</v>
      </c>
      <c r="R20" s="58">
        <f t="shared" si="5"/>
        <v>433884.88306815131</v>
      </c>
      <c r="S20" s="58">
        <f t="shared" si="5"/>
        <v>442938.34380038595</v>
      </c>
      <c r="T20" s="58">
        <f t="shared" si="5"/>
        <v>452218.27761753881</v>
      </c>
      <c r="U20" s="58">
        <f t="shared" si="5"/>
        <v>461728.88605175819</v>
      </c>
      <c r="V20" s="58">
        <f t="shared" si="5"/>
        <v>471474.42820490664</v>
      </c>
      <c r="W20" s="58">
        <f t="shared" si="5"/>
        <v>481719.23573794076</v>
      </c>
      <c r="X20" s="58">
        <f t="shared" si="5"/>
        <v>492715.67092319531</v>
      </c>
      <c r="Y20" s="58">
        <f t="shared" si="5"/>
        <v>504209.07618023502</v>
      </c>
      <c r="Z20" s="58">
        <f t="shared" si="5"/>
        <v>515956.92253145715</v>
      </c>
      <c r="AA20" s="58">
        <f t="shared" si="5"/>
        <v>527963.84573493572</v>
      </c>
      <c r="AB20" s="58">
        <f t="shared" si="5"/>
        <v>540234.5402501761</v>
      </c>
      <c r="AC20" s="58">
        <f t="shared" si="5"/>
        <v>552773.75847355742</v>
      </c>
      <c r="AD20" s="58">
        <f t="shared" si="5"/>
        <v>565586.3098562602</v>
      </c>
      <c r="AE20" s="58">
        <f t="shared" si="5"/>
        <v>578677.05989707168</v>
      </c>
      <c r="AF20" s="58">
        <f t="shared" si="5"/>
        <v>592050.92900205776</v>
      </c>
      <c r="AG20" s="58">
        <f t="shared" si="5"/>
        <v>605712.89120262954</v>
      </c>
      <c r="AH20" s="58">
        <f t="shared" si="5"/>
        <v>619667.9727231022</v>
      </c>
      <c r="AI20" s="58">
        <f t="shared" si="5"/>
        <v>633921.250388321</v>
      </c>
      <c r="AJ20" s="58">
        <f t="shared" si="5"/>
        <v>648477.84986142861</v>
      </c>
      <c r="AK20" s="57">
        <f t="shared" si="5"/>
        <v>663342.94370132685</v>
      </c>
    </row>
    <row r="21" spans="1:37" ht="15">
      <c r="A21" s="53" t="s">
        <v>27</v>
      </c>
      <c r="B21" s="60">
        <f t="shared" ref="B21:AK21" si="6">B10</f>
        <v>0</v>
      </c>
      <c r="C21" s="60">
        <f t="shared" si="6"/>
        <v>165881.55487115093</v>
      </c>
      <c r="D21" s="60">
        <f t="shared" si="6"/>
        <v>167881.81745795647</v>
      </c>
      <c r="E21" s="60">
        <f t="shared" si="6"/>
        <v>168188.5256298857</v>
      </c>
      <c r="F21" s="60">
        <f t="shared" si="6"/>
        <v>168510.76090301888</v>
      </c>
      <c r="G21" s="60">
        <f t="shared" si="6"/>
        <v>168849.30933685441</v>
      </c>
      <c r="H21" s="60">
        <f t="shared" si="6"/>
        <v>169204.99678515288</v>
      </c>
      <c r="I21" s="60">
        <f t="shared" si="6"/>
        <v>169578.69091052146</v>
      </c>
      <c r="J21" s="60">
        <f t="shared" si="6"/>
        <v>169971.30330098682</v>
      </c>
      <c r="K21" s="60">
        <f t="shared" si="6"/>
        <v>170383.79169371948</v>
      </c>
      <c r="L21" s="60">
        <f t="shared" si="6"/>
        <v>170817.16231133422</v>
      </c>
      <c r="M21" s="60">
        <f t="shared" si="6"/>
        <v>171272.47231646575</v>
      </c>
      <c r="N21" s="60">
        <f t="shared" si="6"/>
        <v>171750.83239060701</v>
      </c>
      <c r="O21" s="60">
        <f t="shared" si="6"/>
        <v>172253.4094435017</v>
      </c>
      <c r="P21" s="60">
        <f t="shared" si="6"/>
        <v>172781.4294596992</v>
      </c>
      <c r="Q21" s="60">
        <f t="shared" si="6"/>
        <v>173336.18048921667</v>
      </c>
      <c r="R21" s="60">
        <f t="shared" si="6"/>
        <v>173919.01578960347</v>
      </c>
      <c r="S21" s="60">
        <f t="shared" si="6"/>
        <v>174531.35712707235</v>
      </c>
      <c r="T21" s="60">
        <f t="shared" si="6"/>
        <v>175174.69824475059</v>
      </c>
      <c r="U21" s="60">
        <f t="shared" si="6"/>
        <v>175850.60850651129</v>
      </c>
      <c r="V21" s="60">
        <f t="shared" si="6"/>
        <v>176560.73672527363</v>
      </c>
      <c r="W21" s="60">
        <f t="shared" si="6"/>
        <v>177306.81518511081</v>
      </c>
      <c r="X21" s="60">
        <f t="shared" si="6"/>
        <v>178090.66386697727</v>
      </c>
      <c r="Y21" s="60">
        <f t="shared" si="6"/>
        <v>178914.19488836318</v>
      </c>
      <c r="Z21" s="60">
        <f t="shared" si="6"/>
        <v>179779.41716770679</v>
      </c>
      <c r="AA21" s="60">
        <f t="shared" si="6"/>
        <v>180688.44132494216</v>
      </c>
      <c r="AB21" s="60">
        <f t="shared" si="6"/>
        <v>181643.48483013755</v>
      </c>
      <c r="AC21" s="60">
        <f t="shared" si="6"/>
        <v>182646.87741278348</v>
      </c>
      <c r="AD21" s="60">
        <f t="shared" si="6"/>
        <v>183701.06674492583</v>
      </c>
      <c r="AE21" s="60">
        <f t="shared" si="6"/>
        <v>184808.62441200792</v>
      </c>
      <c r="AF21" s="60">
        <f t="shared" si="6"/>
        <v>185972.25218598603</v>
      </c>
      <c r="AG21" s="60">
        <f t="shared" si="6"/>
        <v>187194.78861602177</v>
      </c>
      <c r="AH21" s="60">
        <f t="shared" si="6"/>
        <v>188479.21595282809</v>
      </c>
      <c r="AI21" s="60">
        <f t="shared" si="6"/>
        <v>189828.6674235602</v>
      </c>
      <c r="AJ21" s="60">
        <f t="shared" si="6"/>
        <v>191246.43487499814</v>
      </c>
      <c r="AK21" s="59">
        <f t="shared" si="6"/>
        <v>192735.97680366514</v>
      </c>
    </row>
    <row r="22" spans="1:37" ht="15">
      <c r="A22" s="53" t="s">
        <v>32</v>
      </c>
      <c r="B22" s="60">
        <f t="shared" ref="B22:AK22" si="7">B8</f>
        <v>0</v>
      </c>
      <c r="C22" s="60">
        <f t="shared" si="7"/>
        <v>20733.354107621784</v>
      </c>
      <c r="D22" s="60">
        <f t="shared" si="7"/>
        <v>21189.487897989464</v>
      </c>
      <c r="E22" s="60">
        <f t="shared" si="7"/>
        <v>21655.656631745234</v>
      </c>
      <c r="F22" s="60">
        <f t="shared" si="7"/>
        <v>22132.081077643623</v>
      </c>
      <c r="G22" s="60">
        <f t="shared" si="7"/>
        <v>22618.986861351787</v>
      </c>
      <c r="H22" s="60">
        <f t="shared" si="7"/>
        <v>23116.604572301523</v>
      </c>
      <c r="I22" s="60">
        <f t="shared" si="7"/>
        <v>23625.169872892162</v>
      </c>
      <c r="J22" s="60">
        <f t="shared" si="7"/>
        <v>24144.923610095786</v>
      </c>
      <c r="K22" s="60">
        <f t="shared" si="7"/>
        <v>24676.111929517901</v>
      </c>
      <c r="L22" s="60">
        <f t="shared" si="7"/>
        <v>25218.98639196729</v>
      </c>
      <c r="M22" s="60">
        <f t="shared" si="7"/>
        <v>25773.804092590573</v>
      </c>
      <c r="N22" s="60">
        <f t="shared" si="7"/>
        <v>26340.827782627566</v>
      </c>
      <c r="O22" s="60">
        <f t="shared" si="7"/>
        <v>26920.325993845374</v>
      </c>
      <c r="P22" s="60">
        <f t="shared" si="7"/>
        <v>27512.573165709971</v>
      </c>
      <c r="Q22" s="60">
        <f t="shared" si="7"/>
        <v>28117.849775355586</v>
      </c>
      <c r="R22" s="60">
        <f t="shared" si="7"/>
        <v>28736.442470413411</v>
      </c>
      <c r="S22" s="60">
        <f t="shared" si="7"/>
        <v>29368.644204762506</v>
      </c>
      <c r="T22" s="60">
        <f t="shared" si="7"/>
        <v>30014.75437726728</v>
      </c>
      <c r="U22" s="60">
        <f t="shared" si="7"/>
        <v>30675.078973567161</v>
      </c>
      <c r="V22" s="60">
        <f t="shared" si="7"/>
        <v>31349.930710985645</v>
      </c>
      <c r="W22" s="60">
        <f t="shared" si="7"/>
        <v>32039.629186627331</v>
      </c>
      <c r="X22" s="60">
        <f t="shared" si="7"/>
        <v>32744.501028733124</v>
      </c>
      <c r="Y22" s="60">
        <f t="shared" si="7"/>
        <v>33464.88005136526</v>
      </c>
      <c r="Z22" s="60">
        <f t="shared" si="7"/>
        <v>34201.107412495287</v>
      </c>
      <c r="AA22" s="60">
        <f t="shared" si="7"/>
        <v>34953.531775570184</v>
      </c>
      <c r="AB22" s="60">
        <f t="shared" si="7"/>
        <v>35722.509474632738</v>
      </c>
      <c r="AC22" s="60">
        <f t="shared" si="7"/>
        <v>36508.404683074659</v>
      </c>
      <c r="AD22" s="60">
        <f t="shared" si="7"/>
        <v>37311.589586102295</v>
      </c>
      <c r="AE22" s="60">
        <f t="shared" si="7"/>
        <v>38132.444556996539</v>
      </c>
      <c r="AF22" s="60">
        <f t="shared" si="7"/>
        <v>38971.358337250458</v>
      </c>
      <c r="AG22" s="60">
        <f t="shared" si="7"/>
        <v>39828.728220669975</v>
      </c>
      <c r="AH22" s="60">
        <f t="shared" si="7"/>
        <v>40704.960241524714</v>
      </c>
      <c r="AI22" s="60">
        <f t="shared" si="7"/>
        <v>41600.469366838253</v>
      </c>
      <c r="AJ22" s="60">
        <f t="shared" si="7"/>
        <v>42515.6796929087</v>
      </c>
      <c r="AK22" s="59">
        <f t="shared" si="7"/>
        <v>43451.024646152691</v>
      </c>
    </row>
    <row r="23" spans="1:37" ht="15">
      <c r="A23" s="53" t="s">
        <v>31</v>
      </c>
      <c r="B23" s="68">
        <f t="shared" ref="B23:AK23" si="8">B11</f>
        <v>0</v>
      </c>
      <c r="C23" s="68">
        <f t="shared" si="8"/>
        <v>37682.992729573438</v>
      </c>
      <c r="D23" s="68">
        <f t="shared" si="8"/>
        <v>83287.91119798414</v>
      </c>
      <c r="E23" s="68">
        <f t="shared" si="8"/>
        <v>90429.629558922883</v>
      </c>
      <c r="F23" s="68">
        <f t="shared" si="8"/>
        <v>97545.054981696099</v>
      </c>
      <c r="G23" s="68">
        <f t="shared" si="8"/>
        <v>104643.66308430972</v>
      </c>
      <c r="H23" s="68">
        <f t="shared" si="8"/>
        <v>111734.95877567216</v>
      </c>
      <c r="I23" s="68">
        <f t="shared" si="8"/>
        <v>118829.61185246875</v>
      </c>
      <c r="J23" s="68">
        <f t="shared" si="8"/>
        <v>125930.37565627885</v>
      </c>
      <c r="K23" s="68">
        <f t="shared" si="8"/>
        <v>133083.16784194901</v>
      </c>
      <c r="L23" s="68">
        <f t="shared" si="8"/>
        <v>140337.40646923688</v>
      </c>
      <c r="M23" s="68">
        <f t="shared" si="8"/>
        <v>147694.92467745359</v>
      </c>
      <c r="N23" s="68">
        <f t="shared" si="8"/>
        <v>155157.57781458643</v>
      </c>
      <c r="O23" s="68">
        <f t="shared" si="8"/>
        <v>162727.2430601191</v>
      </c>
      <c r="P23" s="68">
        <f t="shared" si="8"/>
        <v>170405.81899701024</v>
      </c>
      <c r="Q23" s="68">
        <f t="shared" si="8"/>
        <v>178195.2251295982</v>
      </c>
      <c r="R23" s="68">
        <f t="shared" si="8"/>
        <v>186097.40134400441</v>
      </c>
      <c r="S23" s="68">
        <f t="shared" si="8"/>
        <v>194114.30730744274</v>
      </c>
      <c r="T23" s="68">
        <f t="shared" si="8"/>
        <v>202247.92180262005</v>
      </c>
      <c r="U23" s="68">
        <f t="shared" si="8"/>
        <v>210500.24199323007</v>
      </c>
      <c r="V23" s="68">
        <f t="shared" si="8"/>
        <v>218873.2826163047</v>
      </c>
      <c r="W23" s="68">
        <f t="shared" si="8"/>
        <v>227109.05972583982</v>
      </c>
      <c r="X23" s="68">
        <f t="shared" si="8"/>
        <v>234961.6312022873</v>
      </c>
      <c r="Y23" s="68">
        <f t="shared" si="8"/>
        <v>242692.14559635619</v>
      </c>
      <c r="Z23" s="68">
        <f t="shared" si="8"/>
        <v>250549.6918594272</v>
      </c>
      <c r="AA23" s="68">
        <f t="shared" si="8"/>
        <v>258536.26119092817</v>
      </c>
      <c r="AB23" s="68">
        <f t="shared" si="8"/>
        <v>266653.85083423794</v>
      </c>
      <c r="AC23" s="68">
        <f t="shared" si="8"/>
        <v>274904.46237079852</v>
      </c>
      <c r="AD23" s="68">
        <f t="shared" si="8"/>
        <v>283290.09988543385</v>
      </c>
      <c r="AE23" s="68">
        <f t="shared" si="8"/>
        <v>291812.76799545041</v>
      </c>
      <c r="AF23" s="68">
        <f t="shared" si="8"/>
        <v>300474.46973573824</v>
      </c>
      <c r="AG23" s="68">
        <f t="shared" si="8"/>
        <v>309277.20429163921</v>
      </c>
      <c r="AH23" s="68">
        <f t="shared" si="8"/>
        <v>318222.96457094047</v>
      </c>
      <c r="AI23" s="68">
        <f t="shared" si="8"/>
        <v>327313.73460588284</v>
      </c>
      <c r="AJ23" s="68">
        <f t="shared" si="8"/>
        <v>336551.48677559325</v>
      </c>
      <c r="AK23" s="67">
        <f t="shared" si="8"/>
        <v>345938.17883884703</v>
      </c>
    </row>
    <row r="24" spans="1:37" s="14" customFormat="1" ht="15.75" thickBot="1">
      <c r="A24" s="50" t="s">
        <v>30</v>
      </c>
      <c r="B24" s="49">
        <f t="shared" ref="B24:AK24" si="9">SUM(B20:B23)</f>
        <v>0</v>
      </c>
      <c r="C24" s="49">
        <f t="shared" si="9"/>
        <v>476786.66018395388</v>
      </c>
      <c r="D24" s="49">
        <f t="shared" si="9"/>
        <v>602817.04463005986</v>
      </c>
      <c r="E24" s="49">
        <f t="shared" si="9"/>
        <v>616462.72481703549</v>
      </c>
      <c r="F24" s="49">
        <f t="shared" si="9"/>
        <v>630398.85910719004</v>
      </c>
      <c r="G24" s="49">
        <f t="shared" si="9"/>
        <v>644631.54714939627</v>
      </c>
      <c r="H24" s="49">
        <f t="shared" si="9"/>
        <v>659167.01316866791</v>
      </c>
      <c r="I24" s="49">
        <f t="shared" si="9"/>
        <v>674011.60834707669</v>
      </c>
      <c r="J24" s="49">
        <f t="shared" si="9"/>
        <v>689171.81324201345</v>
      </c>
      <c r="K24" s="49">
        <f t="shared" si="9"/>
        <v>704654.24024193885</v>
      </c>
      <c r="L24" s="49">
        <f t="shared" si="9"/>
        <v>720465.63605971937</v>
      </c>
      <c r="M24" s="49">
        <f t="shared" si="9"/>
        <v>736612.88426364167</v>
      </c>
      <c r="N24" s="49">
        <f t="shared" si="9"/>
        <v>753103.00784613984</v>
      </c>
      <c r="O24" s="49">
        <f t="shared" si="9"/>
        <v>769943.17183025752</v>
      </c>
      <c r="P24" s="49">
        <f t="shared" si="9"/>
        <v>787140.68591378885</v>
      </c>
      <c r="Q24" s="49">
        <f t="shared" si="9"/>
        <v>804703.00715105596</v>
      </c>
      <c r="R24" s="49">
        <f t="shared" si="9"/>
        <v>822637.74267217261</v>
      </c>
      <c r="S24" s="49">
        <f t="shared" si="9"/>
        <v>840952.65243966354</v>
      </c>
      <c r="T24" s="49">
        <f t="shared" si="9"/>
        <v>859655.65204217681</v>
      </c>
      <c r="U24" s="49">
        <f t="shared" si="9"/>
        <v>878754.81552506669</v>
      </c>
      <c r="V24" s="49">
        <f t="shared" si="9"/>
        <v>898258.37825747067</v>
      </c>
      <c r="W24" s="49">
        <f t="shared" si="9"/>
        <v>918174.73983551865</v>
      </c>
      <c r="X24" s="49">
        <f t="shared" si="9"/>
        <v>938512.46702119289</v>
      </c>
      <c r="Y24" s="49">
        <f t="shared" si="9"/>
        <v>959280.29671631963</v>
      </c>
      <c r="Z24" s="49">
        <f t="shared" si="9"/>
        <v>980487.13897108636</v>
      </c>
      <c r="AA24" s="49">
        <f t="shared" si="9"/>
        <v>1002142.0800263762</v>
      </c>
      <c r="AB24" s="49">
        <f t="shared" si="9"/>
        <v>1024254.3853891843</v>
      </c>
      <c r="AC24" s="49">
        <f t="shared" si="9"/>
        <v>1046833.502940214</v>
      </c>
      <c r="AD24" s="49">
        <f t="shared" si="9"/>
        <v>1069889.0660727222</v>
      </c>
      <c r="AE24" s="49">
        <f t="shared" si="9"/>
        <v>1093430.8968615266</v>
      </c>
      <c r="AF24" s="49">
        <f t="shared" si="9"/>
        <v>1117469.0092610326</v>
      </c>
      <c r="AG24" s="49">
        <f t="shared" si="9"/>
        <v>1142013.6123309606</v>
      </c>
      <c r="AH24" s="49">
        <f t="shared" si="9"/>
        <v>1167075.1134883955</v>
      </c>
      <c r="AI24" s="49">
        <f t="shared" si="9"/>
        <v>1192664.1217846023</v>
      </c>
      <c r="AJ24" s="49">
        <f t="shared" si="9"/>
        <v>1218791.4512049286</v>
      </c>
      <c r="AK24" s="48">
        <f t="shared" si="9"/>
        <v>1245468.1239899918</v>
      </c>
    </row>
    <row r="25" spans="1:37" ht="15.75" thickTop="1">
      <c r="A25" s="66"/>
      <c r="B25" s="65"/>
      <c r="C25" s="65"/>
      <c r="D25" s="65"/>
      <c r="E25" s="65"/>
      <c r="F25" s="65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3"/>
    </row>
    <row r="26" spans="1:37" ht="15">
      <c r="A26" s="62" t="s">
        <v>29</v>
      </c>
      <c r="B26" s="58"/>
      <c r="C26" s="58"/>
      <c r="D26" s="58"/>
      <c r="E26" s="58"/>
      <c r="F26" s="58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57"/>
    </row>
    <row r="27" spans="1:37" ht="15">
      <c r="A27" s="53" t="s">
        <v>28</v>
      </c>
      <c r="B27" s="58">
        <f t="shared" ref="B27:AK27" si="10">B20</f>
        <v>0</v>
      </c>
      <c r="C27" s="58">
        <f t="shared" si="10"/>
        <v>252488.75847560773</v>
      </c>
      <c r="D27" s="58">
        <f t="shared" si="10"/>
        <v>330457.82807612978</v>
      </c>
      <c r="E27" s="58">
        <f t="shared" si="10"/>
        <v>336188.91299648164</v>
      </c>
      <c r="F27" s="58">
        <f t="shared" si="10"/>
        <v>342210.96214483143</v>
      </c>
      <c r="G27" s="58">
        <f t="shared" si="10"/>
        <v>348519.58786688047</v>
      </c>
      <c r="H27" s="58">
        <f t="shared" si="10"/>
        <v>355110.45303554134</v>
      </c>
      <c r="I27" s="58">
        <f t="shared" si="10"/>
        <v>361978.13571119425</v>
      </c>
      <c r="J27" s="58">
        <f t="shared" si="10"/>
        <v>369125.21067465213</v>
      </c>
      <c r="K27" s="58">
        <f t="shared" si="10"/>
        <v>376511.16877675243</v>
      </c>
      <c r="L27" s="58">
        <f t="shared" si="10"/>
        <v>384092.08088718099</v>
      </c>
      <c r="M27" s="58">
        <f t="shared" si="10"/>
        <v>391871.68317713169</v>
      </c>
      <c r="N27" s="58">
        <f t="shared" si="10"/>
        <v>399853.76985831885</v>
      </c>
      <c r="O27" s="58">
        <f t="shared" si="10"/>
        <v>408042.19333279133</v>
      </c>
      <c r="P27" s="58">
        <f t="shared" si="10"/>
        <v>416440.86429136945</v>
      </c>
      <c r="Q27" s="58">
        <f t="shared" si="10"/>
        <v>425053.75175688555</v>
      </c>
      <c r="R27" s="58">
        <f t="shared" si="10"/>
        <v>433884.88306815131</v>
      </c>
      <c r="S27" s="58">
        <f t="shared" si="10"/>
        <v>442938.34380038595</v>
      </c>
      <c r="T27" s="58">
        <f t="shared" si="10"/>
        <v>452218.27761753881</v>
      </c>
      <c r="U27" s="58">
        <f t="shared" si="10"/>
        <v>461728.88605175819</v>
      </c>
      <c r="V27" s="58">
        <f t="shared" si="10"/>
        <v>471474.42820490664</v>
      </c>
      <c r="W27" s="58">
        <f t="shared" si="10"/>
        <v>481719.23573794076</v>
      </c>
      <c r="X27" s="58">
        <f t="shared" si="10"/>
        <v>492715.67092319531</v>
      </c>
      <c r="Y27" s="58">
        <f t="shared" si="10"/>
        <v>504209.07618023502</v>
      </c>
      <c r="Z27" s="58">
        <f t="shared" si="10"/>
        <v>515956.92253145715</v>
      </c>
      <c r="AA27" s="58">
        <f t="shared" si="10"/>
        <v>527963.84573493572</v>
      </c>
      <c r="AB27" s="58">
        <f t="shared" si="10"/>
        <v>540234.5402501761</v>
      </c>
      <c r="AC27" s="58">
        <f t="shared" si="10"/>
        <v>552773.75847355742</v>
      </c>
      <c r="AD27" s="58">
        <f t="shared" si="10"/>
        <v>565586.3098562602</v>
      </c>
      <c r="AE27" s="58">
        <f t="shared" si="10"/>
        <v>578677.05989707168</v>
      </c>
      <c r="AF27" s="58">
        <f t="shared" si="10"/>
        <v>592050.92900205776</v>
      </c>
      <c r="AG27" s="58">
        <f t="shared" si="10"/>
        <v>605712.89120262954</v>
      </c>
      <c r="AH27" s="58">
        <f t="shared" si="10"/>
        <v>619667.9727231022</v>
      </c>
      <c r="AI27" s="58">
        <f t="shared" si="10"/>
        <v>633921.250388321</v>
      </c>
      <c r="AJ27" s="58">
        <f t="shared" si="10"/>
        <v>648477.84986142861</v>
      </c>
      <c r="AK27" s="57">
        <f t="shared" si="10"/>
        <v>663342.94370132685</v>
      </c>
    </row>
    <row r="28" spans="1:37" ht="15">
      <c r="A28" s="53" t="s">
        <v>27</v>
      </c>
      <c r="B28" s="60">
        <f t="shared" ref="B28:AK28" si="11">B21</f>
        <v>0</v>
      </c>
      <c r="C28" s="60">
        <f t="shared" si="11"/>
        <v>165881.55487115093</v>
      </c>
      <c r="D28" s="60">
        <f t="shared" si="11"/>
        <v>167881.81745795647</v>
      </c>
      <c r="E28" s="60">
        <f t="shared" si="11"/>
        <v>168188.5256298857</v>
      </c>
      <c r="F28" s="60">
        <f t="shared" si="11"/>
        <v>168510.76090301888</v>
      </c>
      <c r="G28" s="60">
        <f t="shared" si="11"/>
        <v>168849.30933685441</v>
      </c>
      <c r="H28" s="60">
        <f t="shared" si="11"/>
        <v>169204.99678515288</v>
      </c>
      <c r="I28" s="60">
        <f t="shared" si="11"/>
        <v>169578.69091052146</v>
      </c>
      <c r="J28" s="60">
        <f t="shared" si="11"/>
        <v>169971.30330098682</v>
      </c>
      <c r="K28" s="60">
        <f t="shared" si="11"/>
        <v>170383.79169371948</v>
      </c>
      <c r="L28" s="60">
        <f t="shared" si="11"/>
        <v>170817.16231133422</v>
      </c>
      <c r="M28" s="60">
        <f t="shared" si="11"/>
        <v>171272.47231646575</v>
      </c>
      <c r="N28" s="60">
        <f t="shared" si="11"/>
        <v>171750.83239060701</v>
      </c>
      <c r="O28" s="60">
        <f t="shared" si="11"/>
        <v>172253.4094435017</v>
      </c>
      <c r="P28" s="60">
        <f t="shared" si="11"/>
        <v>172781.4294596992</v>
      </c>
      <c r="Q28" s="60">
        <f t="shared" si="11"/>
        <v>173336.18048921667</v>
      </c>
      <c r="R28" s="60">
        <f t="shared" si="11"/>
        <v>173919.01578960347</v>
      </c>
      <c r="S28" s="60">
        <f t="shared" si="11"/>
        <v>174531.35712707235</v>
      </c>
      <c r="T28" s="60">
        <f t="shared" si="11"/>
        <v>175174.69824475059</v>
      </c>
      <c r="U28" s="60">
        <f t="shared" si="11"/>
        <v>175850.60850651129</v>
      </c>
      <c r="V28" s="60">
        <f t="shared" si="11"/>
        <v>176560.73672527363</v>
      </c>
      <c r="W28" s="60">
        <f t="shared" si="11"/>
        <v>177306.81518511081</v>
      </c>
      <c r="X28" s="60">
        <f t="shared" si="11"/>
        <v>178090.66386697727</v>
      </c>
      <c r="Y28" s="60">
        <f t="shared" si="11"/>
        <v>178914.19488836318</v>
      </c>
      <c r="Z28" s="60">
        <f t="shared" si="11"/>
        <v>179779.41716770679</v>
      </c>
      <c r="AA28" s="60">
        <f t="shared" si="11"/>
        <v>180688.44132494216</v>
      </c>
      <c r="AB28" s="60">
        <f t="shared" si="11"/>
        <v>181643.48483013755</v>
      </c>
      <c r="AC28" s="60">
        <f t="shared" si="11"/>
        <v>182646.87741278348</v>
      </c>
      <c r="AD28" s="60">
        <f t="shared" si="11"/>
        <v>183701.06674492583</v>
      </c>
      <c r="AE28" s="60">
        <f t="shared" si="11"/>
        <v>184808.62441200792</v>
      </c>
      <c r="AF28" s="60">
        <f t="shared" si="11"/>
        <v>185972.25218598603</v>
      </c>
      <c r="AG28" s="60">
        <f t="shared" si="11"/>
        <v>187194.78861602177</v>
      </c>
      <c r="AH28" s="60">
        <f t="shared" si="11"/>
        <v>188479.21595282809</v>
      </c>
      <c r="AI28" s="60">
        <f t="shared" si="11"/>
        <v>189828.6674235602</v>
      </c>
      <c r="AJ28" s="60">
        <f t="shared" si="11"/>
        <v>191246.43487499814</v>
      </c>
      <c r="AK28" s="59">
        <f t="shared" si="11"/>
        <v>192735.97680366514</v>
      </c>
    </row>
    <row r="29" spans="1:37" ht="15">
      <c r="A29" s="53" t="s">
        <v>26</v>
      </c>
      <c r="B29" s="60">
        <v>0</v>
      </c>
      <c r="C29" s="60">
        <v>21194.943596715981</v>
      </c>
      <c r="D29" s="60">
        <v>93972.087631629867</v>
      </c>
      <c r="E29" s="60">
        <v>82731.523222369709</v>
      </c>
      <c r="F29" s="60">
        <v>72324.680469702609</v>
      </c>
      <c r="G29" s="60">
        <v>62541.134661818098</v>
      </c>
      <c r="H29" s="60">
        <v>53592.815913280094</v>
      </c>
      <c r="I29" s="60">
        <v>45480.71835743008</v>
      </c>
      <c r="J29" s="60">
        <v>36726.488016646443</v>
      </c>
      <c r="K29" s="60">
        <v>36839.002382289669</v>
      </c>
      <c r="L29" s="60">
        <v>36957.212787693577</v>
      </c>
      <c r="M29" s="60">
        <v>37081.40759487106</v>
      </c>
      <c r="N29" s="60">
        <v>37211.88976416189</v>
      </c>
      <c r="O29" s="60">
        <v>37348.977593273092</v>
      </c>
      <c r="P29" s="60">
        <v>37493.005493733021</v>
      </c>
      <c r="Q29" s="60">
        <v>37644.324806653742</v>
      </c>
      <c r="R29" s="60">
        <v>37803.30465979108</v>
      </c>
      <c r="S29" s="60">
        <v>37970.332867993508</v>
      </c>
      <c r="T29" s="60">
        <v>38145.816879236176</v>
      </c>
      <c r="U29" s="60">
        <v>38330.184768547995</v>
      </c>
      <c r="V29" s="60">
        <v>38523.886282256208</v>
      </c>
      <c r="W29" s="60">
        <v>-9670.0692824259422</v>
      </c>
      <c r="X29" s="60">
        <v>-55615.2660802627</v>
      </c>
      <c r="Y29" s="60">
        <v>-55563.480832668065</v>
      </c>
      <c r="Z29" s="60">
        <v>-55509.073956913962</v>
      </c>
      <c r="AA29" s="60">
        <v>-55451.912733074816</v>
      </c>
      <c r="AB29" s="60">
        <v>-55391.857722278786</v>
      </c>
      <c r="AC29" s="60">
        <v>-55328.762426561232</v>
      </c>
      <c r="AD29" s="60">
        <v>-55262.472931497963</v>
      </c>
      <c r="AE29" s="60">
        <v>-55192.827530747119</v>
      </c>
      <c r="AF29" s="60">
        <v>-55119.656331583268</v>
      </c>
      <c r="AG29" s="60">
        <v>-55042.780840461746</v>
      </c>
      <c r="AH29" s="60">
        <v>-54962.013527602205</v>
      </c>
      <c r="AI29" s="60">
        <v>-54877.157369529123</v>
      </c>
      <c r="AJ29" s="60">
        <v>-54788.005368453611</v>
      </c>
      <c r="AK29" s="59">
        <v>-54694.340047323662</v>
      </c>
    </row>
    <row r="30" spans="1:37" ht="15">
      <c r="A30" s="53" t="s">
        <v>25</v>
      </c>
      <c r="B30" s="58">
        <f t="shared" ref="B30:AK30" si="12">B14*0.35</f>
        <v>0</v>
      </c>
      <c r="C30" s="58">
        <f t="shared" si="12"/>
        <v>-63877.120192239985</v>
      </c>
      <c r="D30" s="58">
        <f t="shared" si="12"/>
        <v>-61523.097547955695</v>
      </c>
      <c r="E30" s="58">
        <f t="shared" si="12"/>
        <v>-58886.860335468817</v>
      </c>
      <c r="F30" s="58">
        <f t="shared" si="12"/>
        <v>-56369.551012588505</v>
      </c>
      <c r="G30" s="58">
        <f t="shared" si="12"/>
        <v>-53963.474748606954</v>
      </c>
      <c r="H30" s="58">
        <f t="shared" si="12"/>
        <v>-51660.935358252558</v>
      </c>
      <c r="I30" s="58">
        <f t="shared" si="12"/>
        <v>-49453.099794813235</v>
      </c>
      <c r="J30" s="58">
        <f t="shared" si="12"/>
        <v>-47339.079559546997</v>
      </c>
      <c r="K30" s="58">
        <f t="shared" si="12"/>
        <v>-45274.849974596495</v>
      </c>
      <c r="L30" s="58">
        <f t="shared" si="12"/>
        <v>-43212.91410550935</v>
      </c>
      <c r="M30" s="58">
        <f t="shared" si="12"/>
        <v>-41153.388071651141</v>
      </c>
      <c r="N30" s="58">
        <f t="shared" si="12"/>
        <v>-39096.393870930311</v>
      </c>
      <c r="O30" s="58">
        <f t="shared" si="12"/>
        <v>-37042.059677399469</v>
      </c>
      <c r="P30" s="58">
        <f t="shared" si="12"/>
        <v>-34990.520153922589</v>
      </c>
      <c r="Q30" s="58">
        <f t="shared" si="12"/>
        <v>-32941.91678067117</v>
      </c>
      <c r="R30" s="58">
        <f t="shared" si="12"/>
        <v>-30896.398200250354</v>
      </c>
      <c r="S30" s="58">
        <f t="shared" si="12"/>
        <v>-28854.120580297204</v>
      </c>
      <c r="T30" s="58">
        <f t="shared" si="12"/>
        <v>-26815.247994435391</v>
      </c>
      <c r="U30" s="58">
        <f t="shared" si="12"/>
        <v>-24779.952822515796</v>
      </c>
      <c r="V30" s="58">
        <f t="shared" si="12"/>
        <v>-22748.416171119232</v>
      </c>
      <c r="W30" s="58">
        <f t="shared" si="12"/>
        <v>-20980.84368648332</v>
      </c>
      <c r="X30" s="58">
        <f t="shared" si="12"/>
        <v>-19725.424541631597</v>
      </c>
      <c r="Y30" s="58">
        <f t="shared" si="12"/>
        <v>-18723.282025450757</v>
      </c>
      <c r="Z30" s="58">
        <f t="shared" si="12"/>
        <v>-17727.623177382244</v>
      </c>
      <c r="AA30" s="58">
        <f t="shared" si="12"/>
        <v>-16738.77623312423</v>
      </c>
      <c r="AB30" s="58">
        <f t="shared" si="12"/>
        <v>-15757.086045307135</v>
      </c>
      <c r="AC30" s="58">
        <f t="shared" si="12"/>
        <v>-14782.914924725781</v>
      </c>
      <c r="AD30" s="58">
        <f t="shared" si="12"/>
        <v>-13816.643524158973</v>
      </c>
      <c r="AE30" s="58">
        <f t="shared" si="12"/>
        <v>-12858.67176693245</v>
      </c>
      <c r="AF30" s="58">
        <f t="shared" si="12"/>
        <v>-11909.419822490308</v>
      </c>
      <c r="AG30" s="58">
        <f t="shared" si="12"/>
        <v>-10969.329131354758</v>
      </c>
      <c r="AH30" s="58">
        <f t="shared" si="12"/>
        <v>-10038.863481974444</v>
      </c>
      <c r="AI30" s="58">
        <f t="shared" si="12"/>
        <v>-9118.5101420882365</v>
      </c>
      <c r="AJ30" s="58">
        <f t="shared" si="12"/>
        <v>-8208.7810473642676</v>
      </c>
      <c r="AK30" s="57">
        <f t="shared" si="12"/>
        <v>-7310.2140502138718</v>
      </c>
    </row>
    <row r="31" spans="1:37" ht="15">
      <c r="A31" s="53" t="s">
        <v>24</v>
      </c>
      <c r="B31" s="56">
        <f t="shared" ref="B31:AK31" si="13">SUM(B27:B30)</f>
        <v>0</v>
      </c>
      <c r="C31" s="55">
        <f t="shared" si="13"/>
        <v>375688.13675123465</v>
      </c>
      <c r="D31" s="55">
        <f t="shared" si="13"/>
        <v>530788.63561776048</v>
      </c>
      <c r="E31" s="55">
        <f t="shared" si="13"/>
        <v>528222.10151326831</v>
      </c>
      <c r="F31" s="55">
        <f t="shared" si="13"/>
        <v>526676.85250496434</v>
      </c>
      <c r="G31" s="55">
        <f t="shared" si="13"/>
        <v>525946.55711694609</v>
      </c>
      <c r="H31" s="55">
        <f t="shared" si="13"/>
        <v>526247.33037572179</v>
      </c>
      <c r="I31" s="55">
        <f t="shared" si="13"/>
        <v>527584.44518433255</v>
      </c>
      <c r="J31" s="55">
        <f t="shared" si="13"/>
        <v>528483.92243273836</v>
      </c>
      <c r="K31" s="55">
        <f t="shared" si="13"/>
        <v>538459.11287816497</v>
      </c>
      <c r="L31" s="55">
        <f t="shared" si="13"/>
        <v>548653.54188069934</v>
      </c>
      <c r="M31" s="55">
        <f t="shared" si="13"/>
        <v>559072.1750168174</v>
      </c>
      <c r="N31" s="55">
        <f t="shared" si="13"/>
        <v>569720.09814215743</v>
      </c>
      <c r="O31" s="55">
        <f t="shared" si="13"/>
        <v>580602.52069216664</v>
      </c>
      <c r="P31" s="55">
        <f t="shared" si="13"/>
        <v>591724.77909087902</v>
      </c>
      <c r="Q31" s="55">
        <f t="shared" si="13"/>
        <v>603092.34027208481</v>
      </c>
      <c r="R31" s="55">
        <f t="shared" si="13"/>
        <v>614710.80531729548</v>
      </c>
      <c r="S31" s="55">
        <f t="shared" si="13"/>
        <v>626585.91321515455</v>
      </c>
      <c r="T31" s="55">
        <f t="shared" si="13"/>
        <v>638723.5447470902</v>
      </c>
      <c r="U31" s="55">
        <f t="shared" si="13"/>
        <v>651129.72650430177</v>
      </c>
      <c r="V31" s="55">
        <f t="shared" si="13"/>
        <v>663810.63504131732</v>
      </c>
      <c r="W31" s="55">
        <f t="shared" si="13"/>
        <v>628375.13795414229</v>
      </c>
      <c r="X31" s="55">
        <f t="shared" si="13"/>
        <v>595465.6441682782</v>
      </c>
      <c r="Y31" s="55">
        <f t="shared" si="13"/>
        <v>608836.5082104794</v>
      </c>
      <c r="Z31" s="55">
        <f t="shared" si="13"/>
        <v>622499.64256486762</v>
      </c>
      <c r="AA31" s="55">
        <f t="shared" si="13"/>
        <v>636461.59809367883</v>
      </c>
      <c r="AB31" s="55">
        <f t="shared" si="13"/>
        <v>650729.08131272777</v>
      </c>
      <c r="AC31" s="55">
        <f t="shared" si="13"/>
        <v>665308.95853505388</v>
      </c>
      <c r="AD31" s="55">
        <f t="shared" si="13"/>
        <v>680208.26014552906</v>
      </c>
      <c r="AE31" s="55">
        <f t="shared" si="13"/>
        <v>695434.18501139991</v>
      </c>
      <c r="AF31" s="55">
        <f t="shared" si="13"/>
        <v>710994.10503397021</v>
      </c>
      <c r="AG31" s="55">
        <f t="shared" si="13"/>
        <v>726895.56984683475</v>
      </c>
      <c r="AH31" s="55">
        <f t="shared" si="13"/>
        <v>743146.31166635361</v>
      </c>
      <c r="AI31" s="55">
        <f t="shared" si="13"/>
        <v>759754.25030026375</v>
      </c>
      <c r="AJ31" s="55">
        <f t="shared" si="13"/>
        <v>776727.49832060898</v>
      </c>
      <c r="AK31" s="54">
        <f t="shared" si="13"/>
        <v>794074.36640745448</v>
      </c>
    </row>
    <row r="32" spans="1:37" ht="15">
      <c r="A32" s="53" t="s">
        <v>23</v>
      </c>
      <c r="B32" s="52">
        <v>-5905110.9753614329</v>
      </c>
      <c r="C32" s="52">
        <v>-133250</v>
      </c>
      <c r="D32" s="52">
        <v>-10768.90625</v>
      </c>
      <c r="E32" s="52">
        <v>-11314.082128906246</v>
      </c>
      <c r="F32" s="52">
        <v>-11886.857536682122</v>
      </c>
      <c r="G32" s="52">
        <v>-12488.629699476651</v>
      </c>
      <c r="H32" s="52">
        <v>-13120.866578012656</v>
      </c>
      <c r="I32" s="52">
        <v>-13785.110448524547</v>
      </c>
      <c r="J32" s="52">
        <v>-14482.981664981098</v>
      </c>
      <c r="K32" s="52">
        <v>-15216.182611770762</v>
      </c>
      <c r="L32" s="52">
        <v>-15986.501856491657</v>
      </c>
      <c r="M32" s="52">
        <v>-16795.818512976544</v>
      </c>
      <c r="N32" s="52">
        <v>-17646.10682519598</v>
      </c>
      <c r="O32" s="52">
        <v>-18539.440983221521</v>
      </c>
      <c r="P32" s="52">
        <v>-19478.000182997108</v>
      </c>
      <c r="Q32" s="52">
        <v>-20464.073942261337</v>
      </c>
      <c r="R32" s="52">
        <v>-21500.067685588318</v>
      </c>
      <c r="S32" s="52">
        <v>-22588.508612171219</v>
      </c>
      <c r="T32" s="52">
        <v>-23732.051860662388</v>
      </c>
      <c r="U32" s="52">
        <v>-24933.486986108419</v>
      </c>
      <c r="V32" s="52">
        <v>-26195.744764780149</v>
      </c>
      <c r="W32" s="52">
        <v>-27521.904343497139</v>
      </c>
      <c r="X32" s="52">
        <v>-28915.200750886677</v>
      </c>
      <c r="Y32" s="52">
        <v>-30379.032788900317</v>
      </c>
      <c r="Z32" s="52">
        <v>-31916.971323838388</v>
      </c>
      <c r="AA32" s="52">
        <v>-33532.767997107701</v>
      </c>
      <c r="AB32" s="52">
        <v>-35230.364376961275</v>
      </c>
      <c r="AC32" s="52">
        <v>-37013.901573544936</v>
      </c>
      <c r="AD32" s="52">
        <v>-38887.730340705632</v>
      </c>
      <c r="AE32" s="52">
        <v>-40856.42168920386</v>
      </c>
      <c r="AF32" s="52">
        <v>-42924.778037219789</v>
      </c>
      <c r="AG32" s="52">
        <v>-45097.844925354053</v>
      </c>
      <c r="AH32" s="52">
        <v>-47380.923324700088</v>
      </c>
      <c r="AI32" s="52">
        <v>-49779.582568013029</v>
      </c>
      <c r="AJ32" s="52">
        <v>-52299.67393551868</v>
      </c>
      <c r="AK32" s="51">
        <v>-54947.344928504303</v>
      </c>
    </row>
    <row r="33" spans="1:41" s="14" customFormat="1" ht="15.75" thickBot="1">
      <c r="A33" s="50" t="s">
        <v>22</v>
      </c>
      <c r="B33" s="49">
        <f t="shared" ref="B33:AK33" si="14">SUM(B31:B32)</f>
        <v>-5905110.9753614329</v>
      </c>
      <c r="C33" s="49">
        <f t="shared" si="14"/>
        <v>242438.13675123465</v>
      </c>
      <c r="D33" s="49">
        <f t="shared" si="14"/>
        <v>520019.72936776048</v>
      </c>
      <c r="E33" s="49">
        <f t="shared" si="14"/>
        <v>516908.01938436204</v>
      </c>
      <c r="F33" s="49">
        <f t="shared" si="14"/>
        <v>514789.99496828223</v>
      </c>
      <c r="G33" s="49">
        <f t="shared" si="14"/>
        <v>513457.92741746944</v>
      </c>
      <c r="H33" s="49">
        <f t="shared" si="14"/>
        <v>513126.46379770915</v>
      </c>
      <c r="I33" s="49">
        <f t="shared" si="14"/>
        <v>513799.33473580802</v>
      </c>
      <c r="J33" s="49">
        <f t="shared" si="14"/>
        <v>514000.94076775725</v>
      </c>
      <c r="K33" s="49">
        <f t="shared" si="14"/>
        <v>523242.93026639422</v>
      </c>
      <c r="L33" s="49">
        <f t="shared" si="14"/>
        <v>532667.04002420767</v>
      </c>
      <c r="M33" s="49">
        <f t="shared" si="14"/>
        <v>542276.35650384089</v>
      </c>
      <c r="N33" s="49">
        <f t="shared" si="14"/>
        <v>552073.99131696147</v>
      </c>
      <c r="O33" s="49">
        <f t="shared" si="14"/>
        <v>562063.07970894512</v>
      </c>
      <c r="P33" s="49">
        <f t="shared" si="14"/>
        <v>572246.77890788193</v>
      </c>
      <c r="Q33" s="49">
        <f t="shared" si="14"/>
        <v>582628.26632982353</v>
      </c>
      <c r="R33" s="49">
        <f t="shared" si="14"/>
        <v>593210.73763170722</v>
      </c>
      <c r="S33" s="49">
        <f t="shared" si="14"/>
        <v>603997.40460298338</v>
      </c>
      <c r="T33" s="49">
        <f t="shared" si="14"/>
        <v>614991.49288642779</v>
      </c>
      <c r="U33" s="49">
        <f t="shared" si="14"/>
        <v>626196.2395181933</v>
      </c>
      <c r="V33" s="49">
        <f t="shared" si="14"/>
        <v>637614.89027653716</v>
      </c>
      <c r="W33" s="49">
        <f t="shared" si="14"/>
        <v>600853.23361064517</v>
      </c>
      <c r="X33" s="49">
        <f t="shared" si="14"/>
        <v>566550.44341739151</v>
      </c>
      <c r="Y33" s="49">
        <f t="shared" si="14"/>
        <v>578457.47542157909</v>
      </c>
      <c r="Z33" s="49">
        <f t="shared" si="14"/>
        <v>590582.67124102928</v>
      </c>
      <c r="AA33" s="49">
        <f t="shared" si="14"/>
        <v>602928.83009657112</v>
      </c>
      <c r="AB33" s="49">
        <f t="shared" si="14"/>
        <v>615498.71693576651</v>
      </c>
      <c r="AC33" s="49">
        <f t="shared" si="14"/>
        <v>628295.05696150893</v>
      </c>
      <c r="AD33" s="49">
        <f t="shared" si="14"/>
        <v>641320.52980482345</v>
      </c>
      <c r="AE33" s="49">
        <f t="shared" si="14"/>
        <v>654577.76332219609</v>
      </c>
      <c r="AF33" s="49">
        <f t="shared" si="14"/>
        <v>668069.32699675043</v>
      </c>
      <c r="AG33" s="49">
        <f t="shared" si="14"/>
        <v>681797.72492148075</v>
      </c>
      <c r="AH33" s="49">
        <f t="shared" si="14"/>
        <v>695765.38834165351</v>
      </c>
      <c r="AI33" s="49">
        <f t="shared" si="14"/>
        <v>709974.66773225076</v>
      </c>
      <c r="AJ33" s="49">
        <f t="shared" si="14"/>
        <v>724427.82438509027</v>
      </c>
      <c r="AK33" s="48">
        <f t="shared" si="14"/>
        <v>739127.02147895016</v>
      </c>
    </row>
    <row r="34" spans="1:41" ht="15" thickTop="1">
      <c r="A34" s="47"/>
      <c r="AK34" s="46"/>
    </row>
    <row r="35" spans="1:41" s="40" customFormat="1" ht="15">
      <c r="A35" s="43" t="s">
        <v>21</v>
      </c>
      <c r="B35" s="45">
        <v>1</v>
      </c>
      <c r="C35" s="45">
        <v>1.032935622388927</v>
      </c>
      <c r="D35" s="45">
        <v>1.1020968599216001</v>
      </c>
      <c r="E35" s="45">
        <v>1.1758888572745108</v>
      </c>
      <c r="F35" s="45">
        <v>1.254621671602183</v>
      </c>
      <c r="G35" s="45">
        <v>1.3386261202459786</v>
      </c>
      <c r="H35" s="45">
        <v>1.4282551707531683</v>
      </c>
      <c r="I35" s="45">
        <v>1.5238854239661175</v>
      </c>
      <c r="J35" s="45">
        <v>1.6259186964131929</v>
      </c>
      <c r="K35" s="45">
        <v>1.7347837086502347</v>
      </c>
      <c r="L35" s="45">
        <v>1.85093788664662</v>
      </c>
      <c r="M35" s="45">
        <v>1.9748692837849311</v>
      </c>
      <c r="N35" s="45">
        <v>2.1070986315500346</v>
      </c>
      <c r="O35" s="45">
        <v>2.2481815275240993</v>
      </c>
      <c r="P35" s="45">
        <v>2.3987107698810024</v>
      </c>
      <c r="Q35" s="45">
        <v>2.5593188481891551</v>
      </c>
      <c r="R35" s="45">
        <v>2.7306806009885078</v>
      </c>
      <c r="S35" s="45">
        <v>2.9135160513082949</v>
      </c>
      <c r="T35" s="45">
        <v>3.1085934320396928</v>
      </c>
      <c r="U35" s="45">
        <v>3.3167324138753425</v>
      </c>
      <c r="V35" s="45">
        <v>3.5388075493787805</v>
      </c>
      <c r="W35" s="45">
        <v>3.7757519476549861</v>
      </c>
      <c r="X35" s="45">
        <v>4.0285611950621734</v>
      </c>
      <c r="Y35" s="45">
        <v>4.2982975384387565</v>
      </c>
      <c r="Z35" s="45">
        <v>4.5860943484224617</v>
      </c>
      <c r="AA35" s="45">
        <v>4.8931608816154357</v>
      </c>
      <c r="AB35" s="45">
        <v>5.220787361604879</v>
      </c>
      <c r="AC35" s="45">
        <v>5.570350400188496</v>
      </c>
      <c r="AD35" s="45">
        <v>5.9433187815835167</v>
      </c>
      <c r="AE35" s="45">
        <v>6.3412596339232223</v>
      </c>
      <c r="AF35" s="45">
        <v>6.7658450139721866</v>
      </c>
      <c r="AG35" s="45">
        <v>7.2188589327277075</v>
      </c>
      <c r="AH35" s="45">
        <v>7.7022048514274255</v>
      </c>
      <c r="AI35" s="45">
        <v>8.2179136794595973</v>
      </c>
      <c r="AJ35" s="45">
        <v>8.7681523077814969</v>
      </c>
      <c r="AK35" s="44">
        <v>9.3552327137013158</v>
      </c>
      <c r="AL35" s="8"/>
      <c r="AM35" s="8"/>
      <c r="AN35" s="8"/>
      <c r="AO35" s="8"/>
    </row>
    <row r="36" spans="1:41" s="40" customFormat="1" ht="15">
      <c r="A36" s="43" t="s">
        <v>20</v>
      </c>
      <c r="B36" s="42">
        <f t="shared" ref="B36:AK36" si="15">B33/B35</f>
        <v>-5905110.9753614329</v>
      </c>
      <c r="C36" s="42">
        <f t="shared" si="15"/>
        <v>234707.8864320069</v>
      </c>
      <c r="D36" s="42">
        <f t="shared" si="15"/>
        <v>471845.75900593086</v>
      </c>
      <c r="E36" s="42">
        <f t="shared" si="15"/>
        <v>439589.18071768928</v>
      </c>
      <c r="F36" s="42">
        <f t="shared" si="15"/>
        <v>410314.9233114096</v>
      </c>
      <c r="G36" s="42">
        <f t="shared" si="15"/>
        <v>383570.82657487603</v>
      </c>
      <c r="H36" s="42">
        <f t="shared" si="15"/>
        <v>359268.05959128425</v>
      </c>
      <c r="I36" s="42">
        <f t="shared" si="15"/>
        <v>337164.01945664384</v>
      </c>
      <c r="J36" s="42">
        <f t="shared" si="15"/>
        <v>316129.54688426486</v>
      </c>
      <c r="K36" s="42">
        <f t="shared" si="15"/>
        <v>301618.54048854799</v>
      </c>
      <c r="L36" s="42">
        <f t="shared" si="15"/>
        <v>287782.23400529713</v>
      </c>
      <c r="M36" s="42">
        <f t="shared" si="15"/>
        <v>274588.48084595369</v>
      </c>
      <c r="N36" s="42">
        <f t="shared" si="15"/>
        <v>262006.71532439941</v>
      </c>
      <c r="O36" s="42">
        <f t="shared" si="15"/>
        <v>250007.87206357834</v>
      </c>
      <c r="P36" s="42">
        <f t="shared" si="15"/>
        <v>238564.30966717613</v>
      </c>
      <c r="Q36" s="42">
        <f t="shared" si="15"/>
        <v>227649.73842241731</v>
      </c>
      <c r="R36" s="42">
        <f t="shared" si="15"/>
        <v>217239.15181327492</v>
      </c>
      <c r="S36" s="42">
        <f t="shared" si="15"/>
        <v>207308.7616358806</v>
      </c>
      <c r="T36" s="42">
        <f t="shared" si="15"/>
        <v>197835.93651965715</v>
      </c>
      <c r="U36" s="42">
        <f t="shared" si="15"/>
        <v>188799.14366879297</v>
      </c>
      <c r="V36" s="42">
        <f t="shared" si="15"/>
        <v>180177.89364908164</v>
      </c>
      <c r="W36" s="42">
        <f t="shared" si="15"/>
        <v>159134.72122654092</v>
      </c>
      <c r="X36" s="42">
        <f t="shared" si="15"/>
        <v>140633.4460332426</v>
      </c>
      <c r="Y36" s="42">
        <f t="shared" si="15"/>
        <v>134578.27668944679</v>
      </c>
      <c r="Z36" s="42">
        <f t="shared" si="15"/>
        <v>128776.82541445743</v>
      </c>
      <c r="AA36" s="42">
        <f t="shared" si="15"/>
        <v>123218.68107012236</v>
      </c>
      <c r="AB36" s="42">
        <f t="shared" si="15"/>
        <v>117893.84901256755</v>
      </c>
      <c r="AC36" s="42">
        <f t="shared" si="15"/>
        <v>112792.73507466387</v>
      </c>
      <c r="AD36" s="42">
        <f t="shared" si="15"/>
        <v>107906.13012246203</v>
      </c>
      <c r="AE36" s="42">
        <f t="shared" si="15"/>
        <v>103225.19516792292</v>
      </c>
      <c r="AF36" s="42">
        <f t="shared" si="15"/>
        <v>98741.447020603708</v>
      </c>
      <c r="AG36" s="42">
        <f t="shared" si="15"/>
        <v>94446.744461296417</v>
      </c>
      <c r="AH36" s="42">
        <f t="shared" si="15"/>
        <v>90333.274920974029</v>
      </c>
      <c r="AI36" s="42">
        <f t="shared" si="15"/>
        <v>86393.541648753118</v>
      </c>
      <c r="AJ36" s="42">
        <f t="shared" si="15"/>
        <v>82620.351352950413</v>
      </c>
      <c r="AK36" s="41">
        <f t="shared" si="15"/>
        <v>79006.8022996855</v>
      </c>
      <c r="AL36" s="8"/>
      <c r="AM36" s="8"/>
      <c r="AN36" s="8"/>
      <c r="AO36" s="8"/>
    </row>
    <row r="37" spans="1:41" s="35" customFormat="1" ht="15.75" thickBot="1">
      <c r="A37" s="39" t="s">
        <v>19</v>
      </c>
      <c r="B37" s="38">
        <f>B36</f>
        <v>-5905110.9753614329</v>
      </c>
      <c r="C37" s="38">
        <f>SUM($B36:C36)</f>
        <v>-5670403.0889294259</v>
      </c>
      <c r="D37" s="38">
        <f>SUM($B36:D36)</f>
        <v>-5198557.3299234947</v>
      </c>
      <c r="E37" s="38">
        <f>SUM($B36:E36)</f>
        <v>-4758968.1492058057</v>
      </c>
      <c r="F37" s="37">
        <f>SUM($B36:F36)</f>
        <v>-4348653.2258943962</v>
      </c>
      <c r="G37" s="37">
        <f>SUM($B36:G36)</f>
        <v>-3965082.3993195202</v>
      </c>
      <c r="H37" s="37">
        <f>SUM($B36:H36)</f>
        <v>-3605814.3397282362</v>
      </c>
      <c r="I37" s="37">
        <f>SUM($B36:I36)</f>
        <v>-3268650.3202715926</v>
      </c>
      <c r="J37" s="37">
        <f>SUM($B36:J36)</f>
        <v>-2952520.7733873278</v>
      </c>
      <c r="K37" s="37">
        <f>SUM($B36:K36)</f>
        <v>-2650902.2328987797</v>
      </c>
      <c r="L37" s="37">
        <f>SUM($B36:L36)</f>
        <v>-2363119.9988934826</v>
      </c>
      <c r="M37" s="37">
        <f>SUM($B36:M36)</f>
        <v>-2088531.5180475288</v>
      </c>
      <c r="N37" s="37">
        <f>SUM($B36:N36)</f>
        <v>-1826524.8027231293</v>
      </c>
      <c r="O37" s="37">
        <f>SUM($B36:O36)</f>
        <v>-1576516.9306595509</v>
      </c>
      <c r="P37" s="37">
        <f>SUM($B36:P36)</f>
        <v>-1337952.6209923748</v>
      </c>
      <c r="Q37" s="37">
        <f>SUM($B36:Q36)</f>
        <v>-1110302.8825699575</v>
      </c>
      <c r="R37" s="37">
        <f>SUM($B36:R36)</f>
        <v>-893063.73075668258</v>
      </c>
      <c r="S37" s="37">
        <f>SUM($B36:S36)</f>
        <v>-685754.96912080201</v>
      </c>
      <c r="T37" s="37">
        <f>SUM($B36:T36)</f>
        <v>-487919.03260114486</v>
      </c>
      <c r="U37" s="37">
        <f>SUM($B36:U36)</f>
        <v>-299119.8889323519</v>
      </c>
      <c r="V37" s="37">
        <f>SUM($B36:V36)</f>
        <v>-118941.99528327025</v>
      </c>
      <c r="W37" s="37">
        <f>SUM($B36:W36)</f>
        <v>40192.725943270663</v>
      </c>
      <c r="X37" s="37">
        <f>SUM($B36:X36)</f>
        <v>180826.17197651326</v>
      </c>
      <c r="Y37" s="37">
        <f>SUM($B36:Y36)</f>
        <v>315404.44866596005</v>
      </c>
      <c r="Z37" s="37">
        <f>SUM($B36:Z36)</f>
        <v>444181.27408041747</v>
      </c>
      <c r="AA37" s="37">
        <f>SUM($B36:AA36)</f>
        <v>567399.95515053987</v>
      </c>
      <c r="AB37" s="37">
        <f>SUM($B36:AB36)</f>
        <v>685293.80416310742</v>
      </c>
      <c r="AC37" s="37">
        <f>SUM($B36:AC36)</f>
        <v>798086.5392377713</v>
      </c>
      <c r="AD37" s="37">
        <f>SUM($B36:AD36)</f>
        <v>905992.66936023335</v>
      </c>
      <c r="AE37" s="37">
        <f>SUM($B36:AE36)</f>
        <v>1009217.8645281562</v>
      </c>
      <c r="AF37" s="37">
        <f>SUM($B36:AF36)</f>
        <v>1107959.3115487599</v>
      </c>
      <c r="AG37" s="37">
        <f>SUM($B36:AG36)</f>
        <v>1202406.0560100563</v>
      </c>
      <c r="AH37" s="37">
        <f>SUM($B36:AH36)</f>
        <v>1292739.3309310302</v>
      </c>
      <c r="AI37" s="37">
        <f>SUM($B36:AI36)</f>
        <v>1379132.8725797834</v>
      </c>
      <c r="AJ37" s="37">
        <f>SUM($B36:AJ36)</f>
        <v>1461753.2239327338</v>
      </c>
      <c r="AK37" s="36">
        <f>SUM($B36:AK36)</f>
        <v>1540760.0262324193</v>
      </c>
      <c r="AL37" s="8"/>
      <c r="AM37" s="8"/>
      <c r="AN37" s="8"/>
      <c r="AO37" s="8"/>
    </row>
    <row r="38" spans="1:41" ht="15.75" thickTop="1">
      <c r="A38" s="34" t="s">
        <v>18</v>
      </c>
      <c r="B38" s="33">
        <f>SUM(B36:AO36)</f>
        <v>1540760.0262324193</v>
      </c>
    </row>
  </sheetData>
  <pageMargins left="0.7" right="0.7" top="0.75" bottom="0.75" header="0.3" footer="0.3"/>
  <pageSetup scale="75" fitToWidth="20" orientation="landscape" copies="6" r:id="rId1"/>
  <headerFooter>
    <oddHeader xml:space="preserve">&amp;L&amp;G&amp;C&amp;"-,Bold"&amp;16Summary of Results
Purchase of Buckley Natural Gas &amp;12
</oddHeader>
    <oddFooter>&amp;R&amp;D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5"/>
  <sheetViews>
    <sheetView topLeftCell="A7" workbookViewId="0">
      <selection activeCell="H31" sqref="H31"/>
    </sheetView>
  </sheetViews>
  <sheetFormatPr defaultRowHeight="15"/>
  <cols>
    <col min="1" max="1" width="23.140625" customWidth="1"/>
    <col min="2" max="2" width="17.28515625" customWidth="1"/>
    <col min="3" max="3" width="23.7109375" customWidth="1"/>
  </cols>
  <sheetData>
    <row r="1" spans="1:4">
      <c r="A1" s="40" t="s">
        <v>45</v>
      </c>
      <c r="B1" s="40" t="s">
        <v>46</v>
      </c>
      <c r="C1" s="40"/>
      <c r="D1" s="40"/>
    </row>
    <row r="2" spans="1:4">
      <c r="A2" s="40" t="s">
        <v>47</v>
      </c>
      <c r="B2" s="92">
        <v>2013</v>
      </c>
      <c r="C2" s="40"/>
      <c r="D2" s="40"/>
    </row>
    <row r="3" spans="1:4">
      <c r="A3" s="40" t="s">
        <v>48</v>
      </c>
      <c r="B3" s="93">
        <v>40</v>
      </c>
      <c r="C3" s="40"/>
      <c r="D3" s="40"/>
    </row>
    <row r="4" spans="1:4">
      <c r="A4" s="40" t="s">
        <v>49</v>
      </c>
      <c r="B4" s="94">
        <v>0.35</v>
      </c>
      <c r="C4" s="40"/>
      <c r="D4" s="40"/>
    </row>
    <row r="5" spans="1:4">
      <c r="A5" s="40" t="s">
        <v>50</v>
      </c>
      <c r="B5" s="95">
        <v>1</v>
      </c>
      <c r="C5" s="40"/>
      <c r="D5" s="93">
        <v>1</v>
      </c>
    </row>
    <row r="6" spans="1:4">
      <c r="A6" s="40" t="s">
        <v>51</v>
      </c>
      <c r="B6" s="96">
        <v>5.7499999999999999E-3</v>
      </c>
      <c r="C6" s="40"/>
      <c r="D6" s="93">
        <v>1</v>
      </c>
    </row>
    <row r="7" spans="1:4">
      <c r="A7" s="40" t="s">
        <v>52</v>
      </c>
      <c r="B7" s="96">
        <v>4.3886000000000001E-2</v>
      </c>
      <c r="C7" s="40"/>
      <c r="D7" s="40"/>
    </row>
    <row r="8" spans="1:4">
      <c r="A8" s="40" t="s">
        <v>53</v>
      </c>
      <c r="B8" s="96">
        <v>7.7700000000000005E-2</v>
      </c>
      <c r="C8" s="40"/>
      <c r="D8" s="40"/>
    </row>
    <row r="9" spans="1:4">
      <c r="A9" s="40" t="s">
        <v>54</v>
      </c>
      <c r="B9" s="97">
        <v>0</v>
      </c>
      <c r="C9" s="40"/>
      <c r="D9" s="93">
        <v>1</v>
      </c>
    </row>
    <row r="10" spans="1:4">
      <c r="A10" s="40" t="s">
        <v>55</v>
      </c>
      <c r="B10" s="96">
        <v>2.5000000000000001E-2</v>
      </c>
      <c r="C10" s="40"/>
      <c r="D10" s="40"/>
    </row>
    <row r="11" spans="1:4">
      <c r="A11" s="40" t="s">
        <v>56</v>
      </c>
      <c r="B11" s="98">
        <v>2.5000000000000001E-2</v>
      </c>
      <c r="C11" s="40"/>
      <c r="D11" s="40"/>
    </row>
    <row r="12" spans="1:4">
      <c r="A12" s="40" t="s">
        <v>57</v>
      </c>
      <c r="B12" s="99" t="s">
        <v>58</v>
      </c>
      <c r="C12" s="100">
        <v>1</v>
      </c>
      <c r="D12" s="40"/>
    </row>
    <row r="13" spans="1:4">
      <c r="A13" s="40" t="s">
        <v>59</v>
      </c>
      <c r="B13" s="99" t="s">
        <v>58</v>
      </c>
      <c r="C13" s="100">
        <f>IF(B13="yes",1,0)</f>
        <v>1</v>
      </c>
      <c r="D13" s="40"/>
    </row>
    <row r="14" spans="1:4">
      <c r="A14" s="40"/>
      <c r="B14" s="101"/>
      <c r="C14" s="100"/>
      <c r="D14" s="40"/>
    </row>
    <row r="15" spans="1:4">
      <c r="A15" s="40"/>
      <c r="B15" s="102"/>
      <c r="C15" s="100"/>
      <c r="D15" s="40"/>
    </row>
    <row r="16" spans="1:4">
      <c r="A16" s="40"/>
      <c r="B16" s="102"/>
      <c r="C16" s="100"/>
      <c r="D16" s="40"/>
    </row>
    <row r="17" spans="1:4">
      <c r="A17" s="40"/>
      <c r="B17" s="40"/>
      <c r="C17" s="40"/>
      <c r="D17" s="40"/>
    </row>
    <row r="18" spans="1:4">
      <c r="A18" s="40" t="s">
        <v>61</v>
      </c>
      <c r="B18" s="40"/>
      <c r="C18" s="40"/>
      <c r="D18" s="40"/>
    </row>
    <row r="19" spans="1:4">
      <c r="A19" s="40" t="s">
        <v>62</v>
      </c>
      <c r="B19" s="40"/>
      <c r="C19" s="40"/>
      <c r="D19" s="40"/>
    </row>
    <row r="20" spans="1:4">
      <c r="A20" s="40"/>
      <c r="B20" s="103"/>
      <c r="C20" s="103" t="s">
        <v>63</v>
      </c>
      <c r="D20" s="103" t="s">
        <v>64</v>
      </c>
    </row>
    <row r="21" spans="1:4">
      <c r="A21" s="40" t="s">
        <v>65</v>
      </c>
      <c r="B21" s="104">
        <v>0.48</v>
      </c>
      <c r="C21" s="104">
        <v>6.1600000000000002E-2</v>
      </c>
      <c r="D21" s="104">
        <f>ROUND(B21*C21,4)</f>
        <v>2.9600000000000001E-2</v>
      </c>
    </row>
    <row r="22" spans="1:4">
      <c r="A22" s="40" t="s">
        <v>66</v>
      </c>
      <c r="B22" s="104">
        <v>0.04</v>
      </c>
      <c r="C22" s="104">
        <v>2.6800000000000001E-2</v>
      </c>
      <c r="D22" s="104">
        <f>ROUND(B22*C22,4)</f>
        <v>1.1000000000000001E-3</v>
      </c>
    </row>
    <row r="23" spans="1:4">
      <c r="A23" s="40" t="s">
        <v>67</v>
      </c>
      <c r="B23" s="104"/>
      <c r="C23" s="104"/>
      <c r="D23" s="104">
        <f>ROUND(B23*C23,4)</f>
        <v>0</v>
      </c>
    </row>
    <row r="24" spans="1:4">
      <c r="A24" s="40" t="s">
        <v>68</v>
      </c>
      <c r="B24" s="104">
        <v>0.48</v>
      </c>
      <c r="C24" s="104">
        <v>9.8000000000000004E-2</v>
      </c>
      <c r="D24" s="104">
        <f>ROUND(B24*C24,4)</f>
        <v>4.7E-2</v>
      </c>
    </row>
    <row r="25" spans="1:4">
      <c r="A25" s="40" t="s">
        <v>69</v>
      </c>
      <c r="B25" s="105">
        <f>SUM(B21:B24)</f>
        <v>1</v>
      </c>
      <c r="C25" s="40"/>
      <c r="D25" s="106">
        <f>SUM(D21:D24)</f>
        <v>7.7700000000000005E-2</v>
      </c>
    </row>
    <row r="26" spans="1:4">
      <c r="A26" s="40"/>
      <c r="B26" s="40"/>
      <c r="C26" s="40"/>
      <c r="D26" s="40"/>
    </row>
    <row r="27" spans="1:4">
      <c r="A27" s="40"/>
      <c r="B27" s="103" t="s">
        <v>70</v>
      </c>
      <c r="C27" s="103" t="s">
        <v>63</v>
      </c>
      <c r="D27" s="103" t="s">
        <v>71</v>
      </c>
    </row>
    <row r="28" spans="1:4">
      <c r="A28" s="40" t="s">
        <v>72</v>
      </c>
      <c r="B28" s="107">
        <f>B21</f>
        <v>0.48</v>
      </c>
      <c r="C28" s="104">
        <f>C21*0.65</f>
        <v>4.0039999999999999E-2</v>
      </c>
      <c r="D28" s="108">
        <f>B28*C28</f>
        <v>1.9219199999999999E-2</v>
      </c>
    </row>
    <row r="29" spans="1:4">
      <c r="A29" s="40" t="s">
        <v>66</v>
      </c>
      <c r="B29" s="107">
        <f>B22</f>
        <v>0.04</v>
      </c>
      <c r="C29" s="104">
        <f>C22*0.65</f>
        <v>1.7420000000000001E-2</v>
      </c>
      <c r="D29" s="108">
        <f>B29*C29</f>
        <v>6.9680000000000002E-4</v>
      </c>
    </row>
    <row r="30" spans="1:4">
      <c r="A30" s="40" t="s">
        <v>67</v>
      </c>
      <c r="B30" s="107">
        <f t="shared" ref="B30:C31" si="0">B23</f>
        <v>0</v>
      </c>
      <c r="C30" s="104">
        <f t="shared" si="0"/>
        <v>0</v>
      </c>
      <c r="D30" s="108">
        <f>B30*C30</f>
        <v>0</v>
      </c>
    </row>
    <row r="31" spans="1:4">
      <c r="A31" s="40" t="s">
        <v>68</v>
      </c>
      <c r="B31" s="107">
        <f t="shared" si="0"/>
        <v>0.48</v>
      </c>
      <c r="C31" s="104">
        <f t="shared" si="0"/>
        <v>9.8000000000000004E-2</v>
      </c>
      <c r="D31" s="108">
        <f>B31*C31</f>
        <v>4.7039999999999998E-2</v>
      </c>
    </row>
    <row r="32" spans="1:4">
      <c r="A32" s="40" t="s">
        <v>69</v>
      </c>
      <c r="B32" s="105">
        <f>SUM(B28:B31)</f>
        <v>1</v>
      </c>
      <c r="C32" s="40"/>
      <c r="D32" s="106">
        <f>SUM(D28:D31)</f>
        <v>6.6956000000000002E-2</v>
      </c>
    </row>
    <row r="33" spans="1:4">
      <c r="A33" s="40"/>
      <c r="B33" s="40"/>
      <c r="C33" s="40"/>
      <c r="D33" s="40"/>
    </row>
    <row r="34" spans="1:4">
      <c r="A34" s="40" t="s">
        <v>73</v>
      </c>
      <c r="B34" s="40"/>
      <c r="D34" s="104">
        <v>0.10300923076923077</v>
      </c>
    </row>
    <row r="35" spans="1:4">
      <c r="C35" t="s">
        <v>74</v>
      </c>
      <c r="D35" s="109">
        <f>SUM(D21:D22)</f>
        <v>3.0700000000000002E-2</v>
      </c>
    </row>
  </sheetData>
  <dataValidations count="1">
    <dataValidation type="list" allowBlank="1" showInputMessage="1" showErrorMessage="1" sqref="B12:B13">
      <formula1>"Yes, 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U42"/>
  <sheetViews>
    <sheetView topLeftCell="A7" workbookViewId="0">
      <selection activeCell="A41" sqref="A41"/>
    </sheetView>
  </sheetViews>
  <sheetFormatPr defaultRowHeight="12.75"/>
  <cols>
    <col min="1" max="1" width="31.85546875" style="112" customWidth="1"/>
    <col min="2" max="3" width="9.140625" style="112"/>
    <col min="4" max="4" width="11.85546875" style="112" customWidth="1"/>
    <col min="5" max="5" width="9.140625" style="112"/>
    <col min="6" max="6" width="10.42578125" style="112" customWidth="1"/>
    <col min="7" max="7" width="9.140625" style="112"/>
    <col min="8" max="8" width="11.28515625" style="112" bestFit="1" customWidth="1"/>
    <col min="9" max="9" width="11" style="112" bestFit="1" customWidth="1"/>
    <col min="10" max="13" width="9.7109375" style="112" bestFit="1" customWidth="1"/>
    <col min="14" max="16384" width="9.140625" style="112"/>
  </cols>
  <sheetData>
    <row r="1" spans="1:47">
      <c r="A1" s="110" t="s">
        <v>75</v>
      </c>
      <c r="B1" s="110"/>
      <c r="C1" s="110"/>
      <c r="D1" s="110"/>
      <c r="E1" s="110"/>
      <c r="F1" s="110"/>
      <c r="G1" s="110"/>
      <c r="H1" s="111">
        <v>1</v>
      </c>
      <c r="I1" s="111">
        <f>+H1+1</f>
        <v>2</v>
      </c>
      <c r="J1" s="111">
        <f t="shared" ref="J1:AU1" si="0">+I1+1</f>
        <v>3</v>
      </c>
      <c r="K1" s="111">
        <f t="shared" si="0"/>
        <v>4</v>
      </c>
      <c r="L1" s="111">
        <f t="shared" si="0"/>
        <v>5</v>
      </c>
      <c r="M1" s="111">
        <f t="shared" si="0"/>
        <v>6</v>
      </c>
      <c r="N1" s="111">
        <f t="shared" si="0"/>
        <v>7</v>
      </c>
      <c r="O1" s="111">
        <f t="shared" si="0"/>
        <v>8</v>
      </c>
      <c r="P1" s="111">
        <f t="shared" si="0"/>
        <v>9</v>
      </c>
      <c r="Q1" s="111">
        <f t="shared" si="0"/>
        <v>10</v>
      </c>
      <c r="R1" s="111">
        <f t="shared" si="0"/>
        <v>11</v>
      </c>
      <c r="S1" s="111">
        <f t="shared" si="0"/>
        <v>12</v>
      </c>
      <c r="T1" s="111">
        <f t="shared" si="0"/>
        <v>13</v>
      </c>
      <c r="U1" s="111">
        <f t="shared" si="0"/>
        <v>14</v>
      </c>
      <c r="V1" s="111">
        <f t="shared" si="0"/>
        <v>15</v>
      </c>
      <c r="W1" s="111">
        <f t="shared" si="0"/>
        <v>16</v>
      </c>
      <c r="X1" s="111">
        <f t="shared" si="0"/>
        <v>17</v>
      </c>
      <c r="Y1" s="111">
        <f t="shared" si="0"/>
        <v>18</v>
      </c>
      <c r="Z1" s="111">
        <f t="shared" si="0"/>
        <v>19</v>
      </c>
      <c r="AA1" s="111">
        <f t="shared" si="0"/>
        <v>20</v>
      </c>
      <c r="AB1" s="111">
        <f t="shared" si="0"/>
        <v>21</v>
      </c>
      <c r="AC1" s="111">
        <f t="shared" si="0"/>
        <v>22</v>
      </c>
      <c r="AD1" s="111">
        <f t="shared" si="0"/>
        <v>23</v>
      </c>
      <c r="AE1" s="111">
        <f t="shared" si="0"/>
        <v>24</v>
      </c>
      <c r="AF1" s="111">
        <f t="shared" si="0"/>
        <v>25</v>
      </c>
      <c r="AG1" s="111">
        <f t="shared" si="0"/>
        <v>26</v>
      </c>
      <c r="AH1" s="111">
        <f t="shared" si="0"/>
        <v>27</v>
      </c>
      <c r="AI1" s="111">
        <f t="shared" si="0"/>
        <v>28</v>
      </c>
      <c r="AJ1" s="111">
        <f t="shared" si="0"/>
        <v>29</v>
      </c>
      <c r="AK1" s="111">
        <f t="shared" si="0"/>
        <v>30</v>
      </c>
      <c r="AL1" s="111">
        <f t="shared" si="0"/>
        <v>31</v>
      </c>
      <c r="AM1" s="111">
        <f t="shared" si="0"/>
        <v>32</v>
      </c>
      <c r="AN1" s="111">
        <f t="shared" si="0"/>
        <v>33</v>
      </c>
      <c r="AO1" s="111">
        <f t="shared" si="0"/>
        <v>34</v>
      </c>
      <c r="AP1" s="111">
        <f t="shared" si="0"/>
        <v>35</v>
      </c>
      <c r="AQ1" s="111">
        <f t="shared" si="0"/>
        <v>36</v>
      </c>
      <c r="AR1" s="111">
        <f t="shared" si="0"/>
        <v>37</v>
      </c>
      <c r="AS1" s="111">
        <f t="shared" si="0"/>
        <v>38</v>
      </c>
      <c r="AT1" s="111">
        <f t="shared" si="0"/>
        <v>39</v>
      </c>
      <c r="AU1" s="111">
        <f t="shared" si="0"/>
        <v>40</v>
      </c>
    </row>
    <row r="2" spans="1:47">
      <c r="A2" s="113" t="s">
        <v>76</v>
      </c>
      <c r="B2" s="114">
        <v>2.5000000000000001E-2</v>
      </c>
      <c r="C2" s="113"/>
      <c r="D2" s="113"/>
      <c r="E2" s="113"/>
      <c r="F2" s="113"/>
      <c r="G2" s="113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</row>
    <row r="3" spans="1:47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</row>
    <row r="4" spans="1:47" ht="13.5" thickBot="1">
      <c r="A4" s="115"/>
      <c r="B4" s="115"/>
      <c r="C4" s="115"/>
      <c r="D4" s="115"/>
      <c r="E4" s="115"/>
      <c r="F4" s="115"/>
      <c r="G4" s="115"/>
      <c r="H4" s="116">
        <v>2013</v>
      </c>
      <c r="I4" s="116">
        <f>H4+1</f>
        <v>2014</v>
      </c>
      <c r="J4" s="116">
        <f t="shared" ref="J4:AU4" si="1">I4+1</f>
        <v>2015</v>
      </c>
      <c r="K4" s="116">
        <f t="shared" si="1"/>
        <v>2016</v>
      </c>
      <c r="L4" s="116">
        <f t="shared" si="1"/>
        <v>2017</v>
      </c>
      <c r="M4" s="116">
        <f t="shared" si="1"/>
        <v>2018</v>
      </c>
      <c r="N4" s="116">
        <f t="shared" si="1"/>
        <v>2019</v>
      </c>
      <c r="O4" s="116">
        <f t="shared" si="1"/>
        <v>2020</v>
      </c>
      <c r="P4" s="116">
        <f t="shared" si="1"/>
        <v>2021</v>
      </c>
      <c r="Q4" s="116">
        <f t="shared" si="1"/>
        <v>2022</v>
      </c>
      <c r="R4" s="116">
        <f t="shared" si="1"/>
        <v>2023</v>
      </c>
      <c r="S4" s="116">
        <f t="shared" si="1"/>
        <v>2024</v>
      </c>
      <c r="T4" s="116">
        <f t="shared" si="1"/>
        <v>2025</v>
      </c>
      <c r="U4" s="116">
        <f t="shared" si="1"/>
        <v>2026</v>
      </c>
      <c r="V4" s="116">
        <f t="shared" si="1"/>
        <v>2027</v>
      </c>
      <c r="W4" s="116">
        <f t="shared" si="1"/>
        <v>2028</v>
      </c>
      <c r="X4" s="116">
        <f t="shared" si="1"/>
        <v>2029</v>
      </c>
      <c r="Y4" s="116">
        <f t="shared" si="1"/>
        <v>2030</v>
      </c>
      <c r="Z4" s="116">
        <f t="shared" si="1"/>
        <v>2031</v>
      </c>
      <c r="AA4" s="116">
        <f t="shared" si="1"/>
        <v>2032</v>
      </c>
      <c r="AB4" s="116">
        <f t="shared" si="1"/>
        <v>2033</v>
      </c>
      <c r="AC4" s="116">
        <f t="shared" si="1"/>
        <v>2034</v>
      </c>
      <c r="AD4" s="116">
        <f t="shared" si="1"/>
        <v>2035</v>
      </c>
      <c r="AE4" s="116">
        <f t="shared" si="1"/>
        <v>2036</v>
      </c>
      <c r="AF4" s="116">
        <f t="shared" si="1"/>
        <v>2037</v>
      </c>
      <c r="AG4" s="116">
        <f t="shared" si="1"/>
        <v>2038</v>
      </c>
      <c r="AH4" s="116">
        <f t="shared" si="1"/>
        <v>2039</v>
      </c>
      <c r="AI4" s="116">
        <f t="shared" si="1"/>
        <v>2040</v>
      </c>
      <c r="AJ4" s="116">
        <f t="shared" si="1"/>
        <v>2041</v>
      </c>
      <c r="AK4" s="116">
        <f t="shared" si="1"/>
        <v>2042</v>
      </c>
      <c r="AL4" s="116">
        <f t="shared" si="1"/>
        <v>2043</v>
      </c>
      <c r="AM4" s="116">
        <f t="shared" si="1"/>
        <v>2044</v>
      </c>
      <c r="AN4" s="116">
        <f t="shared" si="1"/>
        <v>2045</v>
      </c>
      <c r="AO4" s="116">
        <f t="shared" si="1"/>
        <v>2046</v>
      </c>
      <c r="AP4" s="116">
        <f t="shared" si="1"/>
        <v>2047</v>
      </c>
      <c r="AQ4" s="116">
        <f t="shared" si="1"/>
        <v>2048</v>
      </c>
      <c r="AR4" s="116">
        <f t="shared" si="1"/>
        <v>2049</v>
      </c>
      <c r="AS4" s="116">
        <f t="shared" si="1"/>
        <v>2050</v>
      </c>
      <c r="AT4" s="116">
        <f t="shared" si="1"/>
        <v>2051</v>
      </c>
      <c r="AU4" s="116">
        <f t="shared" si="1"/>
        <v>2052</v>
      </c>
    </row>
    <row r="5" spans="1:47" ht="13.5" thickTop="1">
      <c r="A5" s="117"/>
      <c r="B5" s="117"/>
      <c r="C5" s="117"/>
      <c r="D5" s="117"/>
      <c r="E5" s="117"/>
      <c r="F5" s="117"/>
      <c r="G5" s="117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</row>
    <row r="6" spans="1:47">
      <c r="A6" s="119" t="s">
        <v>77</v>
      </c>
      <c r="B6" s="119"/>
      <c r="C6" s="119"/>
      <c r="D6" s="119"/>
      <c r="E6" s="119"/>
      <c r="F6" s="119"/>
      <c r="G6" s="119"/>
      <c r="H6" s="120"/>
      <c r="I6" s="120">
        <v>120000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</row>
    <row r="7" spans="1:47">
      <c r="A7" s="110" t="s">
        <v>78</v>
      </c>
      <c r="B7" s="110"/>
      <c r="C7" s="110"/>
      <c r="D7" s="110"/>
      <c r="E7" s="110"/>
      <c r="F7" s="110"/>
      <c r="G7" s="110"/>
      <c r="H7" s="120"/>
      <c r="I7" s="120">
        <v>10000</v>
      </c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</row>
    <row r="8" spans="1:47">
      <c r="A8" s="110" t="s">
        <v>79</v>
      </c>
      <c r="B8" s="110"/>
      <c r="C8" s="110"/>
      <c r="D8" s="110"/>
      <c r="E8" s="110"/>
      <c r="F8" s="110"/>
      <c r="G8" s="110"/>
      <c r="H8" s="120"/>
      <c r="I8" s="120">
        <f>I42</f>
        <v>103200</v>
      </c>
      <c r="J8" s="120">
        <f t="shared" ref="J8:AU8" si="2">J42</f>
        <v>103200</v>
      </c>
      <c r="K8" s="120">
        <f t="shared" si="2"/>
        <v>103200</v>
      </c>
      <c r="L8" s="120">
        <f t="shared" si="2"/>
        <v>103200</v>
      </c>
      <c r="M8" s="120">
        <f t="shared" si="2"/>
        <v>103200</v>
      </c>
      <c r="N8" s="120">
        <f t="shared" si="2"/>
        <v>103200</v>
      </c>
      <c r="O8" s="120">
        <f t="shared" si="2"/>
        <v>103200</v>
      </c>
      <c r="P8" s="120">
        <f t="shared" si="2"/>
        <v>103200</v>
      </c>
      <c r="Q8" s="120">
        <f t="shared" si="2"/>
        <v>103200</v>
      </c>
      <c r="R8" s="120">
        <f t="shared" si="2"/>
        <v>103200</v>
      </c>
      <c r="S8" s="120">
        <f t="shared" si="2"/>
        <v>103200</v>
      </c>
      <c r="T8" s="120">
        <f t="shared" si="2"/>
        <v>103200</v>
      </c>
      <c r="U8" s="120">
        <f t="shared" si="2"/>
        <v>103200</v>
      </c>
      <c r="V8" s="120">
        <f t="shared" si="2"/>
        <v>103200</v>
      </c>
      <c r="W8" s="120">
        <f t="shared" si="2"/>
        <v>103200</v>
      </c>
      <c r="X8" s="120">
        <f t="shared" si="2"/>
        <v>103200</v>
      </c>
      <c r="Y8" s="120">
        <f t="shared" si="2"/>
        <v>103200</v>
      </c>
      <c r="Z8" s="120">
        <f t="shared" si="2"/>
        <v>103200</v>
      </c>
      <c r="AA8" s="120">
        <f t="shared" si="2"/>
        <v>103200</v>
      </c>
      <c r="AB8" s="120">
        <f t="shared" si="2"/>
        <v>103200</v>
      </c>
      <c r="AC8" s="120">
        <f t="shared" si="2"/>
        <v>103200</v>
      </c>
      <c r="AD8" s="120">
        <f t="shared" si="2"/>
        <v>103200</v>
      </c>
      <c r="AE8" s="120">
        <f t="shared" si="2"/>
        <v>103200</v>
      </c>
      <c r="AF8" s="120">
        <f t="shared" si="2"/>
        <v>103200</v>
      </c>
      <c r="AG8" s="120">
        <f t="shared" si="2"/>
        <v>103200</v>
      </c>
      <c r="AH8" s="120">
        <f t="shared" si="2"/>
        <v>103200</v>
      </c>
      <c r="AI8" s="120">
        <f t="shared" si="2"/>
        <v>103200</v>
      </c>
      <c r="AJ8" s="120">
        <f t="shared" si="2"/>
        <v>103200</v>
      </c>
      <c r="AK8" s="120">
        <f t="shared" si="2"/>
        <v>103200</v>
      </c>
      <c r="AL8" s="120">
        <f t="shared" si="2"/>
        <v>103200</v>
      </c>
      <c r="AM8" s="120">
        <f t="shared" si="2"/>
        <v>103200</v>
      </c>
      <c r="AN8" s="120">
        <f t="shared" si="2"/>
        <v>103200</v>
      </c>
      <c r="AO8" s="120">
        <f t="shared" si="2"/>
        <v>103200</v>
      </c>
      <c r="AP8" s="120">
        <f t="shared" si="2"/>
        <v>103200</v>
      </c>
      <c r="AQ8" s="120">
        <f t="shared" si="2"/>
        <v>103200</v>
      </c>
      <c r="AR8" s="120">
        <f t="shared" si="2"/>
        <v>103200</v>
      </c>
      <c r="AS8" s="120">
        <f t="shared" si="2"/>
        <v>103200</v>
      </c>
      <c r="AT8" s="120">
        <f t="shared" si="2"/>
        <v>103200</v>
      </c>
      <c r="AU8" s="120">
        <f t="shared" si="2"/>
        <v>103200</v>
      </c>
    </row>
    <row r="9" spans="1:47">
      <c r="A9" s="110"/>
      <c r="B9" s="110"/>
      <c r="C9" s="110"/>
      <c r="D9" s="110"/>
      <c r="E9" s="110"/>
      <c r="F9" s="110"/>
      <c r="G9" s="110"/>
      <c r="H9" s="121">
        <f>SUM(H6:H8)</f>
        <v>0</v>
      </c>
      <c r="I9" s="121">
        <f t="shared" ref="I9:AU9" si="3">SUM(I6:I8)</f>
        <v>233200</v>
      </c>
      <c r="J9" s="121">
        <f t="shared" si="3"/>
        <v>103200</v>
      </c>
      <c r="K9" s="121">
        <f t="shared" si="3"/>
        <v>103200</v>
      </c>
      <c r="L9" s="121">
        <f t="shared" si="3"/>
        <v>103200</v>
      </c>
      <c r="M9" s="121">
        <f t="shared" si="3"/>
        <v>103200</v>
      </c>
      <c r="N9" s="121">
        <f t="shared" si="3"/>
        <v>103200</v>
      </c>
      <c r="O9" s="121">
        <f t="shared" si="3"/>
        <v>103200</v>
      </c>
      <c r="P9" s="121">
        <f t="shared" si="3"/>
        <v>103200</v>
      </c>
      <c r="Q9" s="121">
        <f t="shared" si="3"/>
        <v>103200</v>
      </c>
      <c r="R9" s="121">
        <f t="shared" si="3"/>
        <v>103200</v>
      </c>
      <c r="S9" s="121">
        <f t="shared" si="3"/>
        <v>103200</v>
      </c>
      <c r="T9" s="121">
        <f t="shared" si="3"/>
        <v>103200</v>
      </c>
      <c r="U9" s="121">
        <f t="shared" si="3"/>
        <v>103200</v>
      </c>
      <c r="V9" s="121">
        <f t="shared" si="3"/>
        <v>103200</v>
      </c>
      <c r="W9" s="121">
        <f t="shared" si="3"/>
        <v>103200</v>
      </c>
      <c r="X9" s="121">
        <f t="shared" si="3"/>
        <v>103200</v>
      </c>
      <c r="Y9" s="121">
        <f t="shared" si="3"/>
        <v>103200</v>
      </c>
      <c r="Z9" s="121">
        <f t="shared" si="3"/>
        <v>103200</v>
      </c>
      <c r="AA9" s="121">
        <f t="shared" si="3"/>
        <v>103200</v>
      </c>
      <c r="AB9" s="121">
        <f t="shared" si="3"/>
        <v>103200</v>
      </c>
      <c r="AC9" s="121">
        <f t="shared" si="3"/>
        <v>103200</v>
      </c>
      <c r="AD9" s="121">
        <f t="shared" si="3"/>
        <v>103200</v>
      </c>
      <c r="AE9" s="121">
        <f t="shared" si="3"/>
        <v>103200</v>
      </c>
      <c r="AF9" s="121">
        <f t="shared" si="3"/>
        <v>103200</v>
      </c>
      <c r="AG9" s="121">
        <f t="shared" si="3"/>
        <v>103200</v>
      </c>
      <c r="AH9" s="121">
        <f t="shared" si="3"/>
        <v>103200</v>
      </c>
      <c r="AI9" s="121">
        <f t="shared" si="3"/>
        <v>103200</v>
      </c>
      <c r="AJ9" s="121">
        <f t="shared" si="3"/>
        <v>103200</v>
      </c>
      <c r="AK9" s="121">
        <f t="shared" si="3"/>
        <v>103200</v>
      </c>
      <c r="AL9" s="121">
        <f t="shared" si="3"/>
        <v>103200</v>
      </c>
      <c r="AM9" s="121">
        <f t="shared" si="3"/>
        <v>103200</v>
      </c>
      <c r="AN9" s="121">
        <f t="shared" si="3"/>
        <v>103200</v>
      </c>
      <c r="AO9" s="121">
        <f t="shared" si="3"/>
        <v>103200</v>
      </c>
      <c r="AP9" s="121">
        <f t="shared" si="3"/>
        <v>103200</v>
      </c>
      <c r="AQ9" s="121">
        <f t="shared" si="3"/>
        <v>103200</v>
      </c>
      <c r="AR9" s="121">
        <f t="shared" si="3"/>
        <v>103200</v>
      </c>
      <c r="AS9" s="121">
        <f t="shared" si="3"/>
        <v>103200</v>
      </c>
      <c r="AT9" s="121">
        <f t="shared" si="3"/>
        <v>103200</v>
      </c>
      <c r="AU9" s="121">
        <f t="shared" si="3"/>
        <v>103200</v>
      </c>
    </row>
    <row r="10" spans="1:47">
      <c r="A10" s="110"/>
      <c r="B10" s="110"/>
      <c r="C10" s="110"/>
      <c r="D10" s="110"/>
      <c r="E10" s="110"/>
      <c r="F10" s="110"/>
      <c r="G10" s="110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>
      <c r="A11" s="110" t="s">
        <v>80</v>
      </c>
      <c r="B11" s="110"/>
      <c r="C11" s="110"/>
      <c r="D11" s="110"/>
      <c r="E11" s="110"/>
      <c r="F11" s="110"/>
      <c r="G11" s="110"/>
      <c r="H11" s="122">
        <v>0</v>
      </c>
      <c r="I11" s="122">
        <v>233200</v>
      </c>
      <c r="J11" s="122">
        <v>105779.99999999999</v>
      </c>
      <c r="K11" s="122">
        <v>108424.49999999999</v>
      </c>
      <c r="L11" s="122">
        <v>111135.11249999999</v>
      </c>
      <c r="M11" s="122">
        <v>113913.49031249997</v>
      </c>
      <c r="N11" s="122">
        <v>116761.32757031247</v>
      </c>
      <c r="O11" s="122">
        <v>119680.36075957026</v>
      </c>
      <c r="P11" s="122">
        <v>122672.36977855953</v>
      </c>
      <c r="Q11" s="122">
        <v>125739.17902302351</v>
      </c>
      <c r="R11" s="122">
        <v>128882.65849859908</v>
      </c>
      <c r="S11" s="122">
        <v>132104.72496106406</v>
      </c>
      <c r="T11" s="122">
        <v>135407.34308509066</v>
      </c>
      <c r="U11" s="122">
        <v>138792.52666221789</v>
      </c>
      <c r="V11" s="122">
        <v>142262.33982877334</v>
      </c>
      <c r="W11" s="122">
        <v>145818.89832449265</v>
      </c>
      <c r="X11" s="122">
        <v>149464.37078260499</v>
      </c>
      <c r="Y11" s="122">
        <v>153200.98005217011</v>
      </c>
      <c r="Z11" s="122">
        <v>157031.00455347434</v>
      </c>
      <c r="AA11" s="122">
        <v>160956.7796673112</v>
      </c>
      <c r="AB11" s="122">
        <v>164980.69915899399</v>
      </c>
      <c r="AC11" s="122">
        <v>169105.21663796881</v>
      </c>
      <c r="AD11" s="122">
        <v>173332.84705391803</v>
      </c>
      <c r="AE11" s="122">
        <v>177666.16823026596</v>
      </c>
      <c r="AF11" s="122">
        <v>182107.82243602263</v>
      </c>
      <c r="AG11" s="122">
        <v>186660.51799692318</v>
      </c>
      <c r="AH11" s="122">
        <v>191327.03094684624</v>
      </c>
      <c r="AI11" s="122">
        <v>196110.20672051737</v>
      </c>
      <c r="AJ11" s="122">
        <v>201012.96188853029</v>
      </c>
      <c r="AK11" s="122">
        <v>206038.28593574354</v>
      </c>
      <c r="AL11" s="122">
        <v>211189.24308413715</v>
      </c>
      <c r="AM11" s="122">
        <v>216468.97416124053</v>
      </c>
      <c r="AN11" s="122">
        <v>221880.69851527159</v>
      </c>
      <c r="AO11" s="122">
        <v>227427.71597815334</v>
      </c>
      <c r="AP11" s="122">
        <v>233113.40887760717</v>
      </c>
      <c r="AQ11" s="122">
        <v>238941.24409954733</v>
      </c>
      <c r="AR11" s="122">
        <v>244914.77520203599</v>
      </c>
      <c r="AS11" s="122">
        <v>251037.64458208691</v>
      </c>
      <c r="AT11" s="122">
        <v>257313.58569663906</v>
      </c>
      <c r="AU11" s="122">
        <v>263746.42533905496</v>
      </c>
    </row>
    <row r="12" spans="1:47">
      <c r="A12" s="110"/>
      <c r="B12" s="110"/>
      <c r="C12" s="110"/>
      <c r="D12" s="110"/>
      <c r="E12" s="110"/>
      <c r="F12" s="110"/>
      <c r="G12" s="110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>
      <c r="A13" s="110"/>
      <c r="B13" s="110"/>
      <c r="C13" s="110"/>
      <c r="D13" s="110"/>
      <c r="E13" s="110"/>
      <c r="F13" s="110"/>
      <c r="G13" s="110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</row>
    <row r="14" spans="1:47">
      <c r="A14" s="110"/>
      <c r="B14" s="110"/>
      <c r="C14" s="110"/>
      <c r="D14" s="110"/>
      <c r="E14" s="110"/>
      <c r="F14" s="110"/>
      <c r="G14" s="110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</row>
    <row r="15" spans="1:47">
      <c r="A15" s="110" t="s">
        <v>81</v>
      </c>
      <c r="B15" s="110"/>
      <c r="C15" s="110"/>
      <c r="D15" s="110"/>
      <c r="E15" s="110"/>
      <c r="F15" s="110"/>
      <c r="G15" s="11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10" t="s">
        <v>82</v>
      </c>
      <c r="B16" s="110"/>
      <c r="C16" s="110"/>
      <c r="D16" s="110"/>
      <c r="E16" s="110"/>
      <c r="F16" s="110"/>
      <c r="G16" s="11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</row>
    <row r="18" spans="1:47">
      <c r="A18" s="110" t="s">
        <v>83</v>
      </c>
      <c r="B18" s="110"/>
      <c r="C18" s="110"/>
      <c r="D18" s="110"/>
      <c r="E18" s="110"/>
      <c r="F18" s="110"/>
      <c r="G18" s="110"/>
      <c r="H18" s="124">
        <v>1</v>
      </c>
      <c r="I18" s="124">
        <v>1</v>
      </c>
      <c r="J18" s="124">
        <v>1</v>
      </c>
      <c r="K18" s="124">
        <v>1</v>
      </c>
      <c r="L18" s="124">
        <v>1</v>
      </c>
      <c r="M18" s="124">
        <v>1</v>
      </c>
      <c r="N18" s="124">
        <v>1</v>
      </c>
      <c r="O18" s="124">
        <v>1</v>
      </c>
      <c r="P18" s="124">
        <v>1</v>
      </c>
      <c r="Q18" s="124">
        <v>1</v>
      </c>
      <c r="R18" s="124">
        <v>1</v>
      </c>
      <c r="S18" s="124">
        <v>1</v>
      </c>
      <c r="T18" s="124">
        <v>1</v>
      </c>
      <c r="U18" s="124">
        <v>1</v>
      </c>
      <c r="V18" s="124">
        <v>1</v>
      </c>
      <c r="W18" s="124">
        <v>1</v>
      </c>
      <c r="X18" s="124">
        <v>1</v>
      </c>
      <c r="Y18" s="124">
        <v>1</v>
      </c>
      <c r="Z18" s="124">
        <v>1</v>
      </c>
      <c r="AA18" s="124">
        <v>1</v>
      </c>
      <c r="AB18" s="124">
        <v>1</v>
      </c>
      <c r="AC18" s="124">
        <v>1</v>
      </c>
      <c r="AD18" s="124">
        <v>1</v>
      </c>
      <c r="AE18" s="124">
        <v>1</v>
      </c>
      <c r="AF18" s="124">
        <v>1</v>
      </c>
      <c r="AG18" s="124">
        <v>1</v>
      </c>
      <c r="AH18" s="124">
        <v>1</v>
      </c>
      <c r="AI18" s="124">
        <v>1</v>
      </c>
      <c r="AJ18" s="124">
        <v>1</v>
      </c>
      <c r="AK18" s="124">
        <v>1</v>
      </c>
      <c r="AL18" s="124">
        <v>1</v>
      </c>
      <c r="AM18" s="124">
        <v>1</v>
      </c>
      <c r="AN18" s="124">
        <v>1</v>
      </c>
      <c r="AO18" s="124">
        <v>1</v>
      </c>
      <c r="AP18" s="124">
        <v>1</v>
      </c>
      <c r="AQ18" s="124">
        <v>1</v>
      </c>
      <c r="AR18" s="124">
        <v>1</v>
      </c>
      <c r="AS18" s="124">
        <v>1</v>
      </c>
      <c r="AT18" s="124">
        <v>1</v>
      </c>
      <c r="AU18" s="124">
        <v>1</v>
      </c>
    </row>
    <row r="21" spans="1:47">
      <c r="A21" s="112" t="s">
        <v>84</v>
      </c>
      <c r="B21" s="125">
        <v>2.5000000000000001E-2</v>
      </c>
    </row>
    <row r="23" spans="1:47">
      <c r="A23" s="110"/>
      <c r="B23" s="110" t="s">
        <v>85</v>
      </c>
      <c r="C23" s="110" t="s">
        <v>86</v>
      </c>
      <c r="D23" s="110" t="s">
        <v>87</v>
      </c>
      <c r="E23" s="126" t="s">
        <v>88</v>
      </c>
      <c r="F23" s="126" t="s">
        <v>89</v>
      </c>
      <c r="G23" s="126" t="s">
        <v>59</v>
      </c>
      <c r="H23" s="127">
        <f>H4</f>
        <v>2013</v>
      </c>
      <c r="I23" s="128">
        <f t="shared" ref="I23:AU23" si="4">H23+1</f>
        <v>2014</v>
      </c>
      <c r="J23" s="128">
        <f t="shared" si="4"/>
        <v>2015</v>
      </c>
      <c r="K23" s="128">
        <f t="shared" si="4"/>
        <v>2016</v>
      </c>
      <c r="L23" s="128">
        <f t="shared" si="4"/>
        <v>2017</v>
      </c>
      <c r="M23" s="128">
        <f t="shared" si="4"/>
        <v>2018</v>
      </c>
      <c r="N23" s="128">
        <f t="shared" si="4"/>
        <v>2019</v>
      </c>
      <c r="O23" s="128">
        <f t="shared" si="4"/>
        <v>2020</v>
      </c>
      <c r="P23" s="128">
        <f t="shared" si="4"/>
        <v>2021</v>
      </c>
      <c r="Q23" s="128">
        <f t="shared" si="4"/>
        <v>2022</v>
      </c>
      <c r="R23" s="128">
        <f t="shared" si="4"/>
        <v>2023</v>
      </c>
      <c r="S23" s="128">
        <f t="shared" si="4"/>
        <v>2024</v>
      </c>
      <c r="T23" s="128">
        <f t="shared" si="4"/>
        <v>2025</v>
      </c>
      <c r="U23" s="128">
        <f t="shared" si="4"/>
        <v>2026</v>
      </c>
      <c r="V23" s="128">
        <f t="shared" si="4"/>
        <v>2027</v>
      </c>
      <c r="W23" s="128">
        <f t="shared" si="4"/>
        <v>2028</v>
      </c>
      <c r="X23" s="128">
        <f t="shared" si="4"/>
        <v>2029</v>
      </c>
      <c r="Y23" s="128">
        <f t="shared" si="4"/>
        <v>2030</v>
      </c>
      <c r="Z23" s="128">
        <f t="shared" si="4"/>
        <v>2031</v>
      </c>
      <c r="AA23" s="128">
        <f t="shared" si="4"/>
        <v>2032</v>
      </c>
      <c r="AB23" s="128">
        <f t="shared" si="4"/>
        <v>2033</v>
      </c>
      <c r="AC23" s="128">
        <f t="shared" si="4"/>
        <v>2034</v>
      </c>
      <c r="AD23" s="128">
        <f t="shared" si="4"/>
        <v>2035</v>
      </c>
      <c r="AE23" s="128">
        <f t="shared" si="4"/>
        <v>2036</v>
      </c>
      <c r="AF23" s="128">
        <f t="shared" si="4"/>
        <v>2037</v>
      </c>
      <c r="AG23" s="128">
        <f t="shared" si="4"/>
        <v>2038</v>
      </c>
      <c r="AH23" s="128">
        <f t="shared" si="4"/>
        <v>2039</v>
      </c>
      <c r="AI23" s="128">
        <f t="shared" si="4"/>
        <v>2040</v>
      </c>
      <c r="AJ23" s="128">
        <f t="shared" si="4"/>
        <v>2041</v>
      </c>
      <c r="AK23" s="128">
        <f t="shared" si="4"/>
        <v>2042</v>
      </c>
      <c r="AL23" s="128">
        <f t="shared" si="4"/>
        <v>2043</v>
      </c>
      <c r="AM23" s="128">
        <f t="shared" si="4"/>
        <v>2044</v>
      </c>
      <c r="AN23" s="128">
        <f t="shared" si="4"/>
        <v>2045</v>
      </c>
      <c r="AO23" s="128">
        <f t="shared" si="4"/>
        <v>2046</v>
      </c>
      <c r="AP23" s="128">
        <f t="shared" si="4"/>
        <v>2047</v>
      </c>
      <c r="AQ23" s="128">
        <f t="shared" si="4"/>
        <v>2048</v>
      </c>
      <c r="AR23" s="128">
        <f t="shared" si="4"/>
        <v>2049</v>
      </c>
      <c r="AS23" s="128">
        <f t="shared" si="4"/>
        <v>2050</v>
      </c>
      <c r="AT23" s="128">
        <f t="shared" si="4"/>
        <v>2051</v>
      </c>
      <c r="AU23" s="128">
        <f t="shared" si="4"/>
        <v>2052</v>
      </c>
    </row>
    <row r="24" spans="1:47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</row>
    <row r="25" spans="1:47">
      <c r="A25" s="129" t="s">
        <v>90</v>
      </c>
      <c r="B25" s="130">
        <v>36</v>
      </c>
      <c r="C25" s="129">
        <v>20</v>
      </c>
      <c r="D25" s="129">
        <v>2014</v>
      </c>
      <c r="E25" s="129">
        <v>6</v>
      </c>
      <c r="F25" s="129" t="s">
        <v>58</v>
      </c>
      <c r="G25" s="129" t="s">
        <v>91</v>
      </c>
      <c r="H25" s="131"/>
      <c r="I25" s="131">
        <v>10000</v>
      </c>
      <c r="J25" s="131">
        <f>I25*(1+$B$21)</f>
        <v>10250</v>
      </c>
      <c r="K25" s="131">
        <f t="shared" ref="K25:AU25" si="5">J25*(1+$B$21)</f>
        <v>10506.249999999998</v>
      </c>
      <c r="L25" s="131">
        <f t="shared" si="5"/>
        <v>10768.906249999996</v>
      </c>
      <c r="M25" s="131">
        <f t="shared" si="5"/>
        <v>11038.128906249995</v>
      </c>
      <c r="N25" s="131">
        <f t="shared" si="5"/>
        <v>11314.082128906244</v>
      </c>
      <c r="O25" s="131">
        <f t="shared" si="5"/>
        <v>11596.9341821289</v>
      </c>
      <c r="P25" s="131">
        <f t="shared" si="5"/>
        <v>11886.857536682121</v>
      </c>
      <c r="Q25" s="131">
        <f t="shared" si="5"/>
        <v>12184.028975099172</v>
      </c>
      <c r="R25" s="131">
        <f t="shared" si="5"/>
        <v>12488.629699476651</v>
      </c>
      <c r="S25" s="131">
        <f t="shared" si="5"/>
        <v>12800.845441963565</v>
      </c>
      <c r="T25" s="131">
        <f t="shared" si="5"/>
        <v>13120.866578012654</v>
      </c>
      <c r="U25" s="131">
        <f t="shared" si="5"/>
        <v>13448.888242462968</v>
      </c>
      <c r="V25" s="131">
        <f t="shared" si="5"/>
        <v>13785.110448524541</v>
      </c>
      <c r="W25" s="131">
        <f t="shared" si="5"/>
        <v>14129.738209737654</v>
      </c>
      <c r="X25" s="131">
        <f t="shared" si="5"/>
        <v>14482.981664981095</v>
      </c>
      <c r="Y25" s="131">
        <f t="shared" si="5"/>
        <v>14845.056206605621</v>
      </c>
      <c r="Z25" s="131">
        <f t="shared" si="5"/>
        <v>15216.182611770761</v>
      </c>
      <c r="AA25" s="131">
        <f t="shared" si="5"/>
        <v>15596.587177065028</v>
      </c>
      <c r="AB25" s="131">
        <f t="shared" si="5"/>
        <v>15986.501856491652</v>
      </c>
      <c r="AC25" s="131">
        <f t="shared" si="5"/>
        <v>16386.164402903942</v>
      </c>
      <c r="AD25" s="131">
        <f t="shared" si="5"/>
        <v>16795.818512976537</v>
      </c>
      <c r="AE25" s="131">
        <f t="shared" si="5"/>
        <v>17215.713975800951</v>
      </c>
      <c r="AF25" s="131">
        <f t="shared" si="5"/>
        <v>17646.106825195973</v>
      </c>
      <c r="AG25" s="131">
        <f t="shared" si="5"/>
        <v>18087.259495825871</v>
      </c>
      <c r="AH25" s="131">
        <f t="shared" si="5"/>
        <v>18539.440983221517</v>
      </c>
      <c r="AI25" s="131">
        <f t="shared" si="5"/>
        <v>19002.927007802053</v>
      </c>
      <c r="AJ25" s="131">
        <f t="shared" si="5"/>
        <v>19478.000182997101</v>
      </c>
      <c r="AK25" s="131">
        <f t="shared" si="5"/>
        <v>19964.950187572027</v>
      </c>
      <c r="AL25" s="131">
        <f t="shared" si="5"/>
        <v>20464.073942261326</v>
      </c>
      <c r="AM25" s="131">
        <f t="shared" si="5"/>
        <v>20975.675790817859</v>
      </c>
      <c r="AN25" s="131">
        <f t="shared" si="5"/>
        <v>21500.067685588303</v>
      </c>
      <c r="AO25" s="131">
        <f t="shared" si="5"/>
        <v>22037.56937772801</v>
      </c>
      <c r="AP25" s="131">
        <f t="shared" si="5"/>
        <v>22588.508612171208</v>
      </c>
      <c r="AQ25" s="131">
        <f t="shared" si="5"/>
        <v>23153.221327475487</v>
      </c>
      <c r="AR25" s="131">
        <f t="shared" si="5"/>
        <v>23732.051860662374</v>
      </c>
      <c r="AS25" s="131">
        <f t="shared" si="5"/>
        <v>24325.353157178932</v>
      </c>
      <c r="AT25" s="131">
        <f t="shared" si="5"/>
        <v>24933.486986108404</v>
      </c>
      <c r="AU25" s="131">
        <f t="shared" si="5"/>
        <v>25556.824160761113</v>
      </c>
    </row>
    <row r="26" spans="1:47">
      <c r="A26" s="129" t="s">
        <v>92</v>
      </c>
      <c r="B26" s="130">
        <v>36</v>
      </c>
      <c r="C26" s="129">
        <v>20</v>
      </c>
      <c r="D26" s="129">
        <v>2014</v>
      </c>
      <c r="E26" s="129">
        <v>6</v>
      </c>
      <c r="F26" s="129" t="s">
        <v>58</v>
      </c>
      <c r="G26" s="129" t="s">
        <v>91</v>
      </c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</row>
    <row r="27" spans="1:47">
      <c r="A27" s="129" t="s">
        <v>205</v>
      </c>
      <c r="B27" s="130">
        <v>36</v>
      </c>
      <c r="C27" s="129">
        <v>20</v>
      </c>
      <c r="D27" s="129">
        <v>2014</v>
      </c>
      <c r="E27" s="129">
        <v>12</v>
      </c>
      <c r="F27" s="129" t="s">
        <v>58</v>
      </c>
      <c r="G27" s="129" t="s">
        <v>91</v>
      </c>
      <c r="H27" s="131">
        <v>5905110.9753614329</v>
      </c>
      <c r="I27" s="131"/>
      <c r="J27" s="131"/>
      <c r="K27" s="131"/>
      <c r="L27" s="131"/>
      <c r="M27" s="131"/>
      <c r="N27" s="131"/>
      <c r="O27" s="131"/>
      <c r="P27" s="131"/>
      <c r="Q27" s="131"/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</row>
    <row r="28" spans="1:47">
      <c r="A28" s="129" t="s">
        <v>94</v>
      </c>
      <c r="B28" s="130">
        <v>36</v>
      </c>
      <c r="C28" s="129">
        <v>20</v>
      </c>
      <c r="D28" s="129">
        <v>2014</v>
      </c>
      <c r="E28" s="129">
        <v>6</v>
      </c>
      <c r="F28" s="129" t="s">
        <v>58</v>
      </c>
      <c r="G28" s="129" t="s">
        <v>91</v>
      </c>
      <c r="H28" s="131"/>
      <c r="I28" s="131">
        <v>120000</v>
      </c>
      <c r="J28" s="131"/>
      <c r="K28" s="131"/>
      <c r="L28" s="131"/>
      <c r="M28" s="131"/>
      <c r="N28" s="131"/>
      <c r="O28" s="131"/>
      <c r="P28" s="131"/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</row>
    <row r="29" spans="1:47">
      <c r="A29" s="129" t="s">
        <v>95</v>
      </c>
      <c r="B29" s="130">
        <v>30</v>
      </c>
      <c r="C29" s="129">
        <v>20</v>
      </c>
      <c r="D29" s="129">
        <v>2017</v>
      </c>
      <c r="E29" s="129">
        <v>6</v>
      </c>
      <c r="F29" s="129" t="s">
        <v>58</v>
      </c>
      <c r="G29" s="129" t="s">
        <v>91</v>
      </c>
      <c r="H29" s="131"/>
      <c r="I29" s="131"/>
      <c r="J29" s="131"/>
      <c r="K29" s="131"/>
      <c r="L29" s="131"/>
      <c r="M29" s="131"/>
      <c r="N29" s="131"/>
      <c r="O29" s="131"/>
      <c r="P29" s="131"/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</v>
      </c>
      <c r="AS29" s="131">
        <v>0</v>
      </c>
      <c r="AT29" s="131">
        <v>0</v>
      </c>
      <c r="AU29" s="131">
        <v>0</v>
      </c>
    </row>
    <row r="30" spans="1:47">
      <c r="A30" s="129" t="s">
        <v>96</v>
      </c>
      <c r="B30" s="130">
        <v>30</v>
      </c>
      <c r="C30" s="129">
        <v>20</v>
      </c>
      <c r="D30" s="129">
        <v>2018</v>
      </c>
      <c r="E30" s="129">
        <v>6</v>
      </c>
      <c r="F30" s="129" t="s">
        <v>58</v>
      </c>
      <c r="G30" s="129" t="s">
        <v>91</v>
      </c>
      <c r="H30" s="131"/>
      <c r="I30" s="131"/>
      <c r="J30" s="131"/>
      <c r="K30" s="131"/>
      <c r="L30" s="131"/>
      <c r="M30" s="131"/>
      <c r="N30" s="131"/>
      <c r="O30" s="131"/>
      <c r="P30" s="131"/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</row>
    <row r="31" spans="1:47">
      <c r="A31" s="129" t="s">
        <v>97</v>
      </c>
      <c r="B31" s="130">
        <v>30</v>
      </c>
      <c r="C31" s="129">
        <v>20</v>
      </c>
      <c r="D31" s="129">
        <v>2013</v>
      </c>
      <c r="E31" s="129">
        <v>6</v>
      </c>
      <c r="F31" s="129" t="s">
        <v>58</v>
      </c>
      <c r="G31" s="129" t="s">
        <v>91</v>
      </c>
      <c r="H31" s="131"/>
      <c r="I31" s="131"/>
      <c r="J31" s="131"/>
      <c r="K31" s="131"/>
      <c r="L31" s="131"/>
      <c r="M31" s="131"/>
      <c r="N31" s="131"/>
      <c r="O31" s="131"/>
      <c r="P31" s="131"/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</row>
    <row r="32" spans="1:47">
      <c r="A32" s="129" t="s">
        <v>98</v>
      </c>
      <c r="B32" s="130">
        <v>30</v>
      </c>
      <c r="C32" s="129">
        <v>20</v>
      </c>
      <c r="D32" s="129">
        <v>2013</v>
      </c>
      <c r="E32" s="129">
        <v>6</v>
      </c>
      <c r="F32" s="129" t="s">
        <v>58</v>
      </c>
      <c r="G32" s="129" t="s">
        <v>91</v>
      </c>
      <c r="H32" s="131"/>
      <c r="I32" s="131"/>
      <c r="J32" s="131"/>
      <c r="K32" s="131"/>
      <c r="L32" s="131"/>
      <c r="M32" s="131"/>
      <c r="N32" s="131"/>
      <c r="O32" s="131"/>
      <c r="P32" s="131"/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</row>
    <row r="33" spans="1:47">
      <c r="A33" s="129" t="s">
        <v>99</v>
      </c>
      <c r="B33" s="130">
        <v>30</v>
      </c>
      <c r="C33" s="129">
        <v>15</v>
      </c>
      <c r="D33" s="129">
        <v>2013</v>
      </c>
      <c r="E33" s="129">
        <v>6</v>
      </c>
      <c r="F33" s="129" t="s">
        <v>58</v>
      </c>
      <c r="G33" s="129" t="s">
        <v>91</v>
      </c>
      <c r="H33" s="131"/>
      <c r="I33" s="131"/>
      <c r="J33" s="131"/>
      <c r="K33" s="131"/>
      <c r="L33" s="131"/>
      <c r="M33" s="131"/>
      <c r="N33" s="131"/>
      <c r="O33" s="131"/>
      <c r="P33" s="131"/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0</v>
      </c>
      <c r="AK33" s="131">
        <v>0</v>
      </c>
      <c r="AL33" s="131">
        <v>0</v>
      </c>
      <c r="AM33" s="131">
        <v>0</v>
      </c>
      <c r="AN33" s="131">
        <v>0</v>
      </c>
      <c r="AO33" s="131">
        <v>0</v>
      </c>
      <c r="AP33" s="131">
        <v>0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</row>
    <row r="34" spans="1:47">
      <c r="A34" s="129" t="s">
        <v>100</v>
      </c>
      <c r="H34" s="132">
        <f t="shared" ref="H34:AU34" si="6">SUM(H25:H33)</f>
        <v>5905110.9753614329</v>
      </c>
      <c r="I34" s="132">
        <f t="shared" si="6"/>
        <v>130000</v>
      </c>
      <c r="J34" s="132">
        <f t="shared" si="6"/>
        <v>10250</v>
      </c>
      <c r="K34" s="132">
        <f t="shared" si="6"/>
        <v>10506.249999999998</v>
      </c>
      <c r="L34" s="132">
        <f t="shared" si="6"/>
        <v>10768.906249999996</v>
      </c>
      <c r="M34" s="132">
        <f t="shared" si="6"/>
        <v>11038.128906249995</v>
      </c>
      <c r="N34" s="132">
        <f t="shared" si="6"/>
        <v>11314.082128906244</v>
      </c>
      <c r="O34" s="132">
        <f t="shared" si="6"/>
        <v>11596.9341821289</v>
      </c>
      <c r="P34" s="132">
        <f t="shared" si="6"/>
        <v>11886.857536682121</v>
      </c>
      <c r="Q34" s="132">
        <f t="shared" si="6"/>
        <v>12184.028975099172</v>
      </c>
      <c r="R34" s="132">
        <f t="shared" si="6"/>
        <v>12488.629699476651</v>
      </c>
      <c r="S34" s="132">
        <f t="shared" si="6"/>
        <v>12800.845441963565</v>
      </c>
      <c r="T34" s="132">
        <f t="shared" si="6"/>
        <v>13120.866578012654</v>
      </c>
      <c r="U34" s="132">
        <f t="shared" si="6"/>
        <v>13448.888242462968</v>
      </c>
      <c r="V34" s="132">
        <f t="shared" si="6"/>
        <v>13785.110448524541</v>
      </c>
      <c r="W34" s="132">
        <f t="shared" si="6"/>
        <v>14129.738209737654</v>
      </c>
      <c r="X34" s="132">
        <f t="shared" si="6"/>
        <v>14482.981664981095</v>
      </c>
      <c r="Y34" s="132">
        <f t="shared" si="6"/>
        <v>14845.056206605621</v>
      </c>
      <c r="Z34" s="132">
        <f t="shared" si="6"/>
        <v>15216.182611770761</v>
      </c>
      <c r="AA34" s="132">
        <f t="shared" si="6"/>
        <v>15596.587177065028</v>
      </c>
      <c r="AB34" s="132">
        <f t="shared" si="6"/>
        <v>15986.501856491652</v>
      </c>
      <c r="AC34" s="132">
        <f t="shared" si="6"/>
        <v>16386.164402903942</v>
      </c>
      <c r="AD34" s="132">
        <f t="shared" si="6"/>
        <v>16795.818512976537</v>
      </c>
      <c r="AE34" s="132">
        <f t="shared" si="6"/>
        <v>17215.713975800951</v>
      </c>
      <c r="AF34" s="132">
        <f t="shared" si="6"/>
        <v>17646.106825195973</v>
      </c>
      <c r="AG34" s="132">
        <f t="shared" si="6"/>
        <v>18087.259495825871</v>
      </c>
      <c r="AH34" s="132">
        <f t="shared" si="6"/>
        <v>18539.440983221517</v>
      </c>
      <c r="AI34" s="132">
        <f t="shared" si="6"/>
        <v>19002.927007802053</v>
      </c>
      <c r="AJ34" s="132">
        <f t="shared" si="6"/>
        <v>19478.000182997101</v>
      </c>
      <c r="AK34" s="132">
        <f t="shared" si="6"/>
        <v>19964.950187572027</v>
      </c>
      <c r="AL34" s="132">
        <f t="shared" si="6"/>
        <v>20464.073942261326</v>
      </c>
      <c r="AM34" s="132">
        <f t="shared" si="6"/>
        <v>20975.675790817859</v>
      </c>
      <c r="AN34" s="132">
        <f t="shared" si="6"/>
        <v>21500.067685588303</v>
      </c>
      <c r="AO34" s="132">
        <f t="shared" si="6"/>
        <v>22037.56937772801</v>
      </c>
      <c r="AP34" s="132">
        <f t="shared" si="6"/>
        <v>22588.508612171208</v>
      </c>
      <c r="AQ34" s="132">
        <f t="shared" si="6"/>
        <v>23153.221327475487</v>
      </c>
      <c r="AR34" s="132">
        <f t="shared" si="6"/>
        <v>23732.051860662374</v>
      </c>
      <c r="AS34" s="132">
        <f t="shared" si="6"/>
        <v>24325.353157178932</v>
      </c>
      <c r="AT34" s="132">
        <f t="shared" si="6"/>
        <v>24933.486986108404</v>
      </c>
      <c r="AU34" s="132">
        <f t="shared" si="6"/>
        <v>25556.824160761113</v>
      </c>
    </row>
    <row r="40" spans="1:47">
      <c r="A40" s="112" t="s">
        <v>102</v>
      </c>
      <c r="I40" s="133">
        <v>1376</v>
      </c>
      <c r="J40" s="133">
        <v>1376</v>
      </c>
      <c r="K40" s="133">
        <v>1376</v>
      </c>
      <c r="L40" s="133">
        <v>1376</v>
      </c>
      <c r="M40" s="133">
        <v>1376</v>
      </c>
      <c r="N40" s="133">
        <v>1376</v>
      </c>
      <c r="O40" s="133">
        <v>1376</v>
      </c>
      <c r="P40" s="133">
        <v>1376</v>
      </c>
      <c r="Q40" s="133">
        <v>1376</v>
      </c>
      <c r="R40" s="133">
        <v>1376</v>
      </c>
      <c r="S40" s="133">
        <v>1376</v>
      </c>
      <c r="T40" s="133">
        <v>1376</v>
      </c>
      <c r="U40" s="133">
        <v>1376</v>
      </c>
      <c r="V40" s="133">
        <v>1376</v>
      </c>
      <c r="W40" s="133">
        <v>1376</v>
      </c>
      <c r="X40" s="133">
        <v>1376</v>
      </c>
      <c r="Y40" s="133">
        <v>1376</v>
      </c>
      <c r="Z40" s="133">
        <v>1376</v>
      </c>
      <c r="AA40" s="133">
        <v>1376</v>
      </c>
      <c r="AB40" s="133">
        <v>1376</v>
      </c>
      <c r="AC40" s="133">
        <v>1376</v>
      </c>
      <c r="AD40" s="133">
        <v>1376</v>
      </c>
      <c r="AE40" s="133">
        <v>1376</v>
      </c>
      <c r="AF40" s="133">
        <v>1376</v>
      </c>
      <c r="AG40" s="133">
        <v>1376</v>
      </c>
      <c r="AH40" s="133">
        <v>1376</v>
      </c>
      <c r="AI40" s="133">
        <v>1376</v>
      </c>
      <c r="AJ40" s="133">
        <v>1376</v>
      </c>
      <c r="AK40" s="133">
        <v>1376</v>
      </c>
      <c r="AL40" s="133">
        <v>1376</v>
      </c>
      <c r="AM40" s="133">
        <v>1376</v>
      </c>
      <c r="AN40" s="133">
        <v>1376</v>
      </c>
      <c r="AO40" s="133">
        <v>1376</v>
      </c>
      <c r="AP40" s="133">
        <v>1376</v>
      </c>
      <c r="AQ40" s="133">
        <v>1376</v>
      </c>
      <c r="AR40" s="133">
        <v>1376</v>
      </c>
      <c r="AS40" s="133">
        <v>1376</v>
      </c>
      <c r="AT40" s="133">
        <v>1376</v>
      </c>
      <c r="AU40" s="133">
        <v>1376</v>
      </c>
    </row>
    <row r="41" spans="1:47">
      <c r="A41" s="112" t="s">
        <v>101</v>
      </c>
      <c r="I41" s="133">
        <v>75</v>
      </c>
      <c r="J41" s="134">
        <f>I41</f>
        <v>75</v>
      </c>
      <c r="K41" s="134">
        <f t="shared" ref="K41:AU41" si="7">J41</f>
        <v>75</v>
      </c>
      <c r="L41" s="134">
        <f t="shared" si="7"/>
        <v>75</v>
      </c>
      <c r="M41" s="134">
        <f t="shared" si="7"/>
        <v>75</v>
      </c>
      <c r="N41" s="134">
        <f t="shared" si="7"/>
        <v>75</v>
      </c>
      <c r="O41" s="134">
        <f t="shared" si="7"/>
        <v>75</v>
      </c>
      <c r="P41" s="134">
        <f t="shared" si="7"/>
        <v>75</v>
      </c>
      <c r="Q41" s="134">
        <f t="shared" si="7"/>
        <v>75</v>
      </c>
      <c r="R41" s="134">
        <f t="shared" si="7"/>
        <v>75</v>
      </c>
      <c r="S41" s="134">
        <f t="shared" si="7"/>
        <v>75</v>
      </c>
      <c r="T41" s="134">
        <f t="shared" si="7"/>
        <v>75</v>
      </c>
      <c r="U41" s="134">
        <f t="shared" si="7"/>
        <v>75</v>
      </c>
      <c r="V41" s="134">
        <f t="shared" si="7"/>
        <v>75</v>
      </c>
      <c r="W41" s="134">
        <f t="shared" si="7"/>
        <v>75</v>
      </c>
      <c r="X41" s="134">
        <f t="shared" si="7"/>
        <v>75</v>
      </c>
      <c r="Y41" s="134">
        <f t="shared" si="7"/>
        <v>75</v>
      </c>
      <c r="Z41" s="134">
        <f t="shared" si="7"/>
        <v>75</v>
      </c>
      <c r="AA41" s="134">
        <f t="shared" si="7"/>
        <v>75</v>
      </c>
      <c r="AB41" s="134">
        <f t="shared" si="7"/>
        <v>75</v>
      </c>
      <c r="AC41" s="134">
        <f t="shared" si="7"/>
        <v>75</v>
      </c>
      <c r="AD41" s="134">
        <f t="shared" si="7"/>
        <v>75</v>
      </c>
      <c r="AE41" s="134">
        <f t="shared" si="7"/>
        <v>75</v>
      </c>
      <c r="AF41" s="134">
        <f t="shared" si="7"/>
        <v>75</v>
      </c>
      <c r="AG41" s="134">
        <f t="shared" si="7"/>
        <v>75</v>
      </c>
      <c r="AH41" s="134">
        <f t="shared" si="7"/>
        <v>75</v>
      </c>
      <c r="AI41" s="134">
        <f t="shared" si="7"/>
        <v>75</v>
      </c>
      <c r="AJ41" s="134">
        <f t="shared" si="7"/>
        <v>75</v>
      </c>
      <c r="AK41" s="134">
        <f t="shared" si="7"/>
        <v>75</v>
      </c>
      <c r="AL41" s="134">
        <f t="shared" si="7"/>
        <v>75</v>
      </c>
      <c r="AM41" s="134">
        <f t="shared" si="7"/>
        <v>75</v>
      </c>
      <c r="AN41" s="134">
        <f t="shared" si="7"/>
        <v>75</v>
      </c>
      <c r="AO41" s="134">
        <f t="shared" si="7"/>
        <v>75</v>
      </c>
      <c r="AP41" s="134">
        <f t="shared" si="7"/>
        <v>75</v>
      </c>
      <c r="AQ41" s="134">
        <f t="shared" si="7"/>
        <v>75</v>
      </c>
      <c r="AR41" s="134">
        <f t="shared" si="7"/>
        <v>75</v>
      </c>
      <c r="AS41" s="134">
        <f t="shared" si="7"/>
        <v>75</v>
      </c>
      <c r="AT41" s="134">
        <f t="shared" si="7"/>
        <v>75</v>
      </c>
      <c r="AU41" s="134">
        <f t="shared" si="7"/>
        <v>75</v>
      </c>
    </row>
    <row r="42" spans="1:47">
      <c r="A42" s="112" t="s">
        <v>103</v>
      </c>
      <c r="I42" s="135">
        <f>I40*I41</f>
        <v>103200</v>
      </c>
      <c r="J42" s="135">
        <f>J40*J41</f>
        <v>103200</v>
      </c>
      <c r="K42" s="135">
        <f t="shared" ref="K42:AU42" si="8">K40*K41</f>
        <v>103200</v>
      </c>
      <c r="L42" s="135">
        <f t="shared" si="8"/>
        <v>103200</v>
      </c>
      <c r="M42" s="135">
        <f t="shared" si="8"/>
        <v>103200</v>
      </c>
      <c r="N42" s="135">
        <f t="shared" si="8"/>
        <v>103200</v>
      </c>
      <c r="O42" s="135">
        <f t="shared" si="8"/>
        <v>103200</v>
      </c>
      <c r="P42" s="135">
        <f t="shared" si="8"/>
        <v>103200</v>
      </c>
      <c r="Q42" s="135">
        <f t="shared" si="8"/>
        <v>103200</v>
      </c>
      <c r="R42" s="135">
        <f t="shared" si="8"/>
        <v>103200</v>
      </c>
      <c r="S42" s="135">
        <f t="shared" si="8"/>
        <v>103200</v>
      </c>
      <c r="T42" s="135">
        <f t="shared" si="8"/>
        <v>103200</v>
      </c>
      <c r="U42" s="135">
        <f t="shared" si="8"/>
        <v>103200</v>
      </c>
      <c r="V42" s="135">
        <f t="shared" si="8"/>
        <v>103200</v>
      </c>
      <c r="W42" s="135">
        <f t="shared" si="8"/>
        <v>103200</v>
      </c>
      <c r="X42" s="135">
        <f t="shared" si="8"/>
        <v>103200</v>
      </c>
      <c r="Y42" s="135">
        <f t="shared" si="8"/>
        <v>103200</v>
      </c>
      <c r="Z42" s="135">
        <f t="shared" si="8"/>
        <v>103200</v>
      </c>
      <c r="AA42" s="135">
        <f t="shared" si="8"/>
        <v>103200</v>
      </c>
      <c r="AB42" s="135">
        <f t="shared" si="8"/>
        <v>103200</v>
      </c>
      <c r="AC42" s="135">
        <f t="shared" si="8"/>
        <v>103200</v>
      </c>
      <c r="AD42" s="135">
        <f t="shared" si="8"/>
        <v>103200</v>
      </c>
      <c r="AE42" s="135">
        <f t="shared" si="8"/>
        <v>103200</v>
      </c>
      <c r="AF42" s="135">
        <f t="shared" si="8"/>
        <v>103200</v>
      </c>
      <c r="AG42" s="135">
        <f t="shared" si="8"/>
        <v>103200</v>
      </c>
      <c r="AH42" s="135">
        <f t="shared" si="8"/>
        <v>103200</v>
      </c>
      <c r="AI42" s="135">
        <f t="shared" si="8"/>
        <v>103200</v>
      </c>
      <c r="AJ42" s="135">
        <f t="shared" si="8"/>
        <v>103200</v>
      </c>
      <c r="AK42" s="135">
        <f t="shared" si="8"/>
        <v>103200</v>
      </c>
      <c r="AL42" s="135">
        <f t="shared" si="8"/>
        <v>103200</v>
      </c>
      <c r="AM42" s="135">
        <f t="shared" si="8"/>
        <v>103200</v>
      </c>
      <c r="AN42" s="135">
        <f t="shared" si="8"/>
        <v>103200</v>
      </c>
      <c r="AO42" s="135">
        <f t="shared" si="8"/>
        <v>103200</v>
      </c>
      <c r="AP42" s="135">
        <f t="shared" si="8"/>
        <v>103200</v>
      </c>
      <c r="AQ42" s="135">
        <f t="shared" si="8"/>
        <v>103200</v>
      </c>
      <c r="AR42" s="135">
        <f t="shared" si="8"/>
        <v>103200</v>
      </c>
      <c r="AS42" s="135">
        <f t="shared" si="8"/>
        <v>103200</v>
      </c>
      <c r="AT42" s="135">
        <f t="shared" si="8"/>
        <v>103200</v>
      </c>
      <c r="AU42" s="135">
        <f t="shared" si="8"/>
        <v>103200</v>
      </c>
    </row>
  </sheetData>
  <dataValidations count="4">
    <dataValidation type="whole" allowBlank="1" showInputMessage="1" showErrorMessage="1" sqref="E25">
      <formula1>0</formula1>
      <formula2>12</formula2>
    </dataValidation>
    <dataValidation type="list" allowBlank="1" showInputMessage="1" showErrorMessage="1" sqref="F25:G33">
      <formula1>"Yes,No"</formula1>
    </dataValidation>
    <dataValidation type="list" allowBlank="1" showInputMessage="1" showErrorMessage="1" sqref="C25:C33">
      <formula1>"3,5,7,10,15,20,Amortize"</formula1>
    </dataValidation>
    <dataValidation type="whole" allowBlank="1" showInputMessage="1" showErrorMessage="1" sqref="E26:E33">
      <formula1>1</formula1>
      <formula2>12</formula2>
    </dataValidation>
  </dataValidations>
  <pageMargins left="0.7" right="0.7" top="0.75" bottom="0.75" header="0.3" footer="0.3"/>
  <pageSetup scale="85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K292"/>
  <sheetViews>
    <sheetView workbookViewId="0">
      <pane xSplit="1" ySplit="1" topLeftCell="B232" activePane="bottomRight" state="frozen"/>
      <selection pane="topRight" activeCell="B1" sqref="B1"/>
      <selection pane="bottomLeft" activeCell="A2" sqref="A2"/>
      <selection pane="bottomRight" activeCell="A204" sqref="A204:XFD204"/>
    </sheetView>
  </sheetViews>
  <sheetFormatPr defaultRowHeight="15"/>
  <cols>
    <col min="1" max="1" width="49.85546875" customWidth="1"/>
    <col min="2" max="2" width="12.5703125" bestFit="1" customWidth="1"/>
    <col min="3" max="3" width="18.28515625" customWidth="1"/>
    <col min="4" max="4" width="14.7109375" customWidth="1"/>
    <col min="5" max="5" width="14.85546875" customWidth="1"/>
    <col min="6" max="6" width="13.28515625" customWidth="1"/>
    <col min="7" max="42" width="13.28515625" bestFit="1" customWidth="1"/>
    <col min="43" max="89" width="9.140625" style="27"/>
  </cols>
  <sheetData>
    <row r="1" spans="1:89">
      <c r="C1">
        <v>2013</v>
      </c>
      <c r="D1">
        <v>2014</v>
      </c>
      <c r="E1">
        <v>2015</v>
      </c>
      <c r="F1">
        <v>2016</v>
      </c>
      <c r="G1">
        <v>2017</v>
      </c>
      <c r="H1">
        <v>2018</v>
      </c>
      <c r="I1">
        <v>2019</v>
      </c>
      <c r="J1">
        <v>2020</v>
      </c>
      <c r="K1">
        <v>2021</v>
      </c>
      <c r="L1">
        <v>2022</v>
      </c>
      <c r="M1">
        <v>2023</v>
      </c>
      <c r="N1">
        <v>2024</v>
      </c>
      <c r="O1">
        <v>2025</v>
      </c>
      <c r="P1">
        <v>2026</v>
      </c>
      <c r="Q1">
        <v>2027</v>
      </c>
      <c r="R1">
        <v>2028</v>
      </c>
      <c r="S1">
        <v>2029</v>
      </c>
      <c r="T1">
        <v>2030</v>
      </c>
      <c r="U1">
        <v>2031</v>
      </c>
      <c r="V1">
        <v>2032</v>
      </c>
      <c r="W1">
        <v>2033</v>
      </c>
      <c r="X1">
        <v>2034</v>
      </c>
      <c r="Y1">
        <v>2035</v>
      </c>
      <c r="Z1">
        <v>2036</v>
      </c>
      <c r="AA1">
        <v>2037</v>
      </c>
      <c r="AB1">
        <v>2038</v>
      </c>
      <c r="AC1">
        <v>2039</v>
      </c>
      <c r="AD1">
        <v>2040</v>
      </c>
      <c r="AE1">
        <v>2041</v>
      </c>
      <c r="AF1">
        <v>2042</v>
      </c>
      <c r="AG1">
        <v>2043</v>
      </c>
      <c r="AH1">
        <v>2044</v>
      </c>
      <c r="AI1">
        <v>2045</v>
      </c>
      <c r="AJ1">
        <v>2046</v>
      </c>
      <c r="AK1">
        <v>2047</v>
      </c>
      <c r="AL1">
        <v>2048</v>
      </c>
      <c r="AM1">
        <v>2049</v>
      </c>
      <c r="AN1">
        <v>2050</v>
      </c>
      <c r="AO1">
        <v>2051</v>
      </c>
      <c r="AP1">
        <v>2052</v>
      </c>
    </row>
    <row r="3" spans="1:89"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</row>
    <row r="4" spans="1:89">
      <c r="A4" t="s">
        <v>104</v>
      </c>
      <c r="C4" s="137"/>
      <c r="D4" s="137">
        <v>0</v>
      </c>
      <c r="E4" s="137">
        <f t="shared" ref="E4:AP5" si="0">D4</f>
        <v>0</v>
      </c>
      <c r="F4" s="137">
        <f t="shared" si="0"/>
        <v>0</v>
      </c>
      <c r="G4" s="137">
        <f t="shared" si="0"/>
        <v>0</v>
      </c>
      <c r="H4" s="137">
        <f t="shared" si="0"/>
        <v>0</v>
      </c>
      <c r="I4" s="137">
        <f t="shared" si="0"/>
        <v>0</v>
      </c>
      <c r="J4" s="137">
        <f t="shared" si="0"/>
        <v>0</v>
      </c>
      <c r="K4" s="137">
        <f t="shared" si="0"/>
        <v>0</v>
      </c>
      <c r="L4" s="137">
        <f t="shared" si="0"/>
        <v>0</v>
      </c>
      <c r="M4" s="137">
        <f t="shared" si="0"/>
        <v>0</v>
      </c>
      <c r="N4" s="137">
        <f t="shared" si="0"/>
        <v>0</v>
      </c>
      <c r="O4" s="137">
        <f t="shared" si="0"/>
        <v>0</v>
      </c>
      <c r="P4" s="137">
        <f t="shared" si="0"/>
        <v>0</v>
      </c>
      <c r="Q4" s="137">
        <f t="shared" si="0"/>
        <v>0</v>
      </c>
      <c r="R4" s="137">
        <f t="shared" si="0"/>
        <v>0</v>
      </c>
      <c r="S4" s="137">
        <f t="shared" si="0"/>
        <v>0</v>
      </c>
      <c r="T4" s="137">
        <f t="shared" si="0"/>
        <v>0</v>
      </c>
      <c r="U4" s="137">
        <f t="shared" si="0"/>
        <v>0</v>
      </c>
      <c r="V4" s="137">
        <f t="shared" si="0"/>
        <v>0</v>
      </c>
      <c r="W4" s="137">
        <f t="shared" si="0"/>
        <v>0</v>
      </c>
      <c r="X4" s="137">
        <f t="shared" si="0"/>
        <v>0</v>
      </c>
      <c r="Y4" s="137">
        <f t="shared" si="0"/>
        <v>0</v>
      </c>
      <c r="Z4" s="137">
        <f t="shared" si="0"/>
        <v>0</v>
      </c>
      <c r="AA4" s="137">
        <f t="shared" si="0"/>
        <v>0</v>
      </c>
      <c r="AB4" s="137">
        <f t="shared" si="0"/>
        <v>0</v>
      </c>
      <c r="AC4" s="137">
        <f t="shared" si="0"/>
        <v>0</v>
      </c>
      <c r="AD4" s="137">
        <f t="shared" si="0"/>
        <v>0</v>
      </c>
      <c r="AE4" s="137">
        <f t="shared" si="0"/>
        <v>0</v>
      </c>
      <c r="AF4" s="137">
        <f t="shared" si="0"/>
        <v>0</v>
      </c>
      <c r="AG4" s="137">
        <f t="shared" si="0"/>
        <v>0</v>
      </c>
      <c r="AH4" s="137">
        <f t="shared" si="0"/>
        <v>0</v>
      </c>
      <c r="AI4" s="137">
        <f t="shared" si="0"/>
        <v>0</v>
      </c>
      <c r="AJ4" s="137">
        <f t="shared" si="0"/>
        <v>0</v>
      </c>
      <c r="AK4" s="137">
        <f t="shared" si="0"/>
        <v>0</v>
      </c>
      <c r="AL4" s="137">
        <f t="shared" si="0"/>
        <v>0</v>
      </c>
      <c r="AM4" s="137">
        <f t="shared" si="0"/>
        <v>0</v>
      </c>
      <c r="AN4" s="137">
        <f t="shared" si="0"/>
        <v>0</v>
      </c>
      <c r="AO4" s="137">
        <f t="shared" si="0"/>
        <v>0</v>
      </c>
      <c r="AP4" s="137">
        <f t="shared" si="0"/>
        <v>0</v>
      </c>
    </row>
    <row r="5" spans="1:89">
      <c r="A5" t="s">
        <v>105</v>
      </c>
      <c r="C5" s="137"/>
      <c r="D5" s="137">
        <v>0</v>
      </c>
      <c r="E5" s="138">
        <v>2.1999999999999999E-2</v>
      </c>
      <c r="F5" s="138">
        <f>E5</f>
        <v>2.1999999999999999E-2</v>
      </c>
      <c r="G5" s="138">
        <v>2.1999999999999999E-2</v>
      </c>
      <c r="H5" s="138">
        <v>2.1999999999999999E-2</v>
      </c>
      <c r="I5" s="138">
        <f t="shared" si="0"/>
        <v>2.1999999999999999E-2</v>
      </c>
      <c r="J5" s="138">
        <f t="shared" si="0"/>
        <v>2.1999999999999999E-2</v>
      </c>
      <c r="K5" s="138">
        <f t="shared" si="0"/>
        <v>2.1999999999999999E-2</v>
      </c>
      <c r="L5" s="138">
        <f t="shared" si="0"/>
        <v>2.1999999999999999E-2</v>
      </c>
      <c r="M5" s="138">
        <f t="shared" si="0"/>
        <v>2.1999999999999999E-2</v>
      </c>
      <c r="N5" s="138">
        <f t="shared" si="0"/>
        <v>2.1999999999999999E-2</v>
      </c>
      <c r="O5" s="138">
        <f t="shared" si="0"/>
        <v>2.1999999999999999E-2</v>
      </c>
      <c r="P5" s="138">
        <f t="shared" si="0"/>
        <v>2.1999999999999999E-2</v>
      </c>
      <c r="Q5" s="138">
        <f t="shared" si="0"/>
        <v>2.1999999999999999E-2</v>
      </c>
      <c r="R5" s="138">
        <f t="shared" si="0"/>
        <v>2.1999999999999999E-2</v>
      </c>
      <c r="S5" s="138">
        <f t="shared" si="0"/>
        <v>2.1999999999999999E-2</v>
      </c>
      <c r="T5" s="138">
        <f t="shared" si="0"/>
        <v>2.1999999999999999E-2</v>
      </c>
      <c r="U5" s="138">
        <f t="shared" si="0"/>
        <v>2.1999999999999999E-2</v>
      </c>
      <c r="V5" s="138">
        <f t="shared" si="0"/>
        <v>2.1999999999999999E-2</v>
      </c>
      <c r="W5" s="138">
        <f t="shared" si="0"/>
        <v>2.1999999999999999E-2</v>
      </c>
      <c r="X5" s="138">
        <f t="shared" si="0"/>
        <v>2.1999999999999999E-2</v>
      </c>
      <c r="Y5" s="138">
        <f t="shared" si="0"/>
        <v>2.1999999999999999E-2</v>
      </c>
      <c r="Z5" s="138">
        <f t="shared" si="0"/>
        <v>2.1999999999999999E-2</v>
      </c>
      <c r="AA5" s="138">
        <f t="shared" si="0"/>
        <v>2.1999999999999999E-2</v>
      </c>
      <c r="AB5" s="138">
        <f t="shared" si="0"/>
        <v>2.1999999999999999E-2</v>
      </c>
      <c r="AC5" s="138">
        <f t="shared" si="0"/>
        <v>2.1999999999999999E-2</v>
      </c>
      <c r="AD5" s="138">
        <f t="shared" si="0"/>
        <v>2.1999999999999999E-2</v>
      </c>
      <c r="AE5" s="138">
        <f t="shared" si="0"/>
        <v>2.1999999999999999E-2</v>
      </c>
      <c r="AF5" s="138">
        <f t="shared" si="0"/>
        <v>2.1999999999999999E-2</v>
      </c>
      <c r="AG5" s="138">
        <f t="shared" si="0"/>
        <v>2.1999999999999999E-2</v>
      </c>
      <c r="AH5" s="138">
        <f t="shared" si="0"/>
        <v>2.1999999999999999E-2</v>
      </c>
      <c r="AI5" s="138">
        <f t="shared" si="0"/>
        <v>2.1999999999999999E-2</v>
      </c>
      <c r="AJ5" s="138">
        <f t="shared" si="0"/>
        <v>2.1999999999999999E-2</v>
      </c>
      <c r="AK5" s="138">
        <f t="shared" si="0"/>
        <v>2.1999999999999999E-2</v>
      </c>
      <c r="AL5" s="138">
        <f t="shared" si="0"/>
        <v>2.1999999999999999E-2</v>
      </c>
      <c r="AM5" s="138">
        <f t="shared" si="0"/>
        <v>2.1999999999999999E-2</v>
      </c>
      <c r="AN5" s="138">
        <f t="shared" si="0"/>
        <v>2.1999999999999999E-2</v>
      </c>
      <c r="AO5" s="138">
        <f t="shared" si="0"/>
        <v>2.1999999999999999E-2</v>
      </c>
      <c r="AP5" s="138">
        <f t="shared" si="0"/>
        <v>2.1999999999999999E-2</v>
      </c>
    </row>
    <row r="6" spans="1:89"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</row>
    <row r="7" spans="1:89"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</row>
    <row r="8" spans="1:89" s="140" customFormat="1">
      <c r="A8" s="139" t="s">
        <v>106</v>
      </c>
      <c r="C8" s="141"/>
      <c r="D8" s="142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</row>
    <row r="9" spans="1:89" s="27" customFormat="1">
      <c r="A9" s="143"/>
      <c r="C9" s="136"/>
      <c r="D9" s="137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</row>
    <row r="10" spans="1:89" s="27" customFormat="1">
      <c r="A10" s="144" t="s">
        <v>107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</row>
    <row r="11" spans="1:89" s="27" customFormat="1">
      <c r="A11" s="145" t="s">
        <v>108</v>
      </c>
      <c r="C11" s="146">
        <f t="shared" ref="C11" si="1">C101</f>
        <v>0</v>
      </c>
      <c r="D11" s="146">
        <f>D101</f>
        <v>907237.82541154244</v>
      </c>
      <c r="E11" s="146">
        <f t="shared" ref="E11:AP11" si="2">E101</f>
        <v>927197.05757059657</v>
      </c>
      <c r="F11" s="146">
        <f t="shared" si="2"/>
        <v>947595.39283714979</v>
      </c>
      <c r="G11" s="146">
        <f t="shared" si="2"/>
        <v>968442.49147956702</v>
      </c>
      <c r="H11" s="146">
        <f t="shared" si="2"/>
        <v>989748.22629211727</v>
      </c>
      <c r="I11" s="146">
        <f t="shared" si="2"/>
        <v>1011522.6872705441</v>
      </c>
      <c r="J11" s="146">
        <f t="shared" si="2"/>
        <v>1033776.1863904961</v>
      </c>
      <c r="K11" s="146">
        <f t="shared" si="2"/>
        <v>1056519.262491087</v>
      </c>
      <c r="L11" s="146">
        <f t="shared" si="2"/>
        <v>1079762.6862658907</v>
      </c>
      <c r="M11" s="146">
        <f t="shared" si="2"/>
        <v>1103517.4653637405</v>
      </c>
      <c r="N11" s="146">
        <f t="shared" si="2"/>
        <v>1127794.849601743</v>
      </c>
      <c r="O11" s="146">
        <f t="shared" si="2"/>
        <v>1152606.3362929812</v>
      </c>
      <c r="P11" s="146">
        <f t="shared" si="2"/>
        <v>1177963.6756914267</v>
      </c>
      <c r="Q11" s="146">
        <f t="shared" si="2"/>
        <v>1203878.8765566379</v>
      </c>
      <c r="R11" s="146">
        <f t="shared" si="2"/>
        <v>1230364.2118408843</v>
      </c>
      <c r="S11" s="146">
        <f t="shared" si="2"/>
        <v>1257432.2245013835</v>
      </c>
      <c r="T11" s="146">
        <f t="shared" si="2"/>
        <v>1285095.7334404141</v>
      </c>
      <c r="U11" s="146">
        <f t="shared" si="2"/>
        <v>1313367.8395761033</v>
      </c>
      <c r="V11" s="146">
        <f t="shared" si="2"/>
        <v>1342261.9320467776</v>
      </c>
      <c r="W11" s="146">
        <f t="shared" si="2"/>
        <v>1371791.6945518071</v>
      </c>
      <c r="X11" s="146">
        <f t="shared" si="2"/>
        <v>1401971.1118319465</v>
      </c>
      <c r="Y11" s="146">
        <f t="shared" si="2"/>
        <v>1432814.4762922495</v>
      </c>
      <c r="Z11" s="146">
        <f t="shared" si="2"/>
        <v>1464336.3947706786</v>
      </c>
      <c r="AA11" s="146">
        <f t="shared" si="2"/>
        <v>1496551.7954556337</v>
      </c>
      <c r="AB11" s="146">
        <f t="shared" si="2"/>
        <v>1529475.9349556577</v>
      </c>
      <c r="AC11" s="146">
        <f t="shared" si="2"/>
        <v>1563124.4055246825</v>
      </c>
      <c r="AD11" s="146">
        <f t="shared" si="2"/>
        <v>1597513.142446225</v>
      </c>
      <c r="AE11" s="146">
        <f t="shared" si="2"/>
        <v>1632658.4315800422</v>
      </c>
      <c r="AF11" s="146">
        <f t="shared" si="2"/>
        <v>1668576.9170748033</v>
      </c>
      <c r="AG11" s="146">
        <f t="shared" si="2"/>
        <v>1705285.6092504489</v>
      </c>
      <c r="AH11" s="146">
        <f t="shared" si="2"/>
        <v>1742801.8926539589</v>
      </c>
      <c r="AI11" s="146">
        <f t="shared" si="2"/>
        <v>1781143.5342923456</v>
      </c>
      <c r="AJ11" s="146">
        <f t="shared" si="2"/>
        <v>1820328.6920467776</v>
      </c>
      <c r="AK11" s="146">
        <f t="shared" si="2"/>
        <v>1860375.9232718069</v>
      </c>
      <c r="AL11" s="146">
        <f t="shared" si="2"/>
        <v>1901304.1935837867</v>
      </c>
      <c r="AM11" s="146">
        <f t="shared" si="2"/>
        <v>1943132.8858426299</v>
      </c>
      <c r="AN11" s="146">
        <f t="shared" si="2"/>
        <v>1985881.809331168</v>
      </c>
      <c r="AO11" s="146">
        <f t="shared" si="2"/>
        <v>2029571.2091364535</v>
      </c>
      <c r="AP11" s="146">
        <f t="shared" si="2"/>
        <v>2074221.7757374553</v>
      </c>
    </row>
    <row r="12" spans="1:89" s="27" customFormat="1">
      <c r="A12" s="145" t="s">
        <v>109</v>
      </c>
      <c r="C12" s="146">
        <f t="shared" ref="C12:AP12" si="3">C161</f>
        <v>0</v>
      </c>
      <c r="D12" s="146">
        <f t="shared" si="3"/>
        <v>370419.99365040119</v>
      </c>
      <c r="E12" s="146">
        <f t="shared" si="3"/>
        <v>378569.23351071001</v>
      </c>
      <c r="F12" s="146">
        <f t="shared" si="3"/>
        <v>386897.75664794556</v>
      </c>
      <c r="G12" s="146">
        <f t="shared" si="3"/>
        <v>395409.50729420036</v>
      </c>
      <c r="H12" s="146">
        <f t="shared" si="3"/>
        <v>404108.51645467273</v>
      </c>
      <c r="I12" s="146">
        <f t="shared" si="3"/>
        <v>412998.90381667565</v>
      </c>
      <c r="J12" s="146">
        <f t="shared" si="3"/>
        <v>422084.87970064249</v>
      </c>
      <c r="K12" s="146">
        <f t="shared" si="3"/>
        <v>431370.74705405673</v>
      </c>
      <c r="L12" s="146">
        <f t="shared" si="3"/>
        <v>440860.90348924586</v>
      </c>
      <c r="M12" s="146">
        <f t="shared" si="3"/>
        <v>450559.84336600924</v>
      </c>
      <c r="N12" s="146">
        <f t="shared" si="3"/>
        <v>460472.15992006159</v>
      </c>
      <c r="O12" s="146">
        <f t="shared" si="3"/>
        <v>470602.54743830283</v>
      </c>
      <c r="P12" s="146">
        <f t="shared" si="3"/>
        <v>480955.80348194559</v>
      </c>
      <c r="Q12" s="146">
        <f t="shared" si="3"/>
        <v>491536.83115854836</v>
      </c>
      <c r="R12" s="146">
        <f t="shared" si="3"/>
        <v>502350.6414440365</v>
      </c>
      <c r="S12" s="146">
        <f t="shared" si="3"/>
        <v>513402.3555558052</v>
      </c>
      <c r="T12" s="146">
        <f t="shared" si="3"/>
        <v>524697.20737803297</v>
      </c>
      <c r="U12" s="146">
        <f t="shared" si="3"/>
        <v>536240.54594034969</v>
      </c>
      <c r="V12" s="146">
        <f t="shared" si="3"/>
        <v>548037.83795103745</v>
      </c>
      <c r="W12" s="146">
        <f t="shared" si="3"/>
        <v>560094.67038596026</v>
      </c>
      <c r="X12" s="146">
        <f t="shared" si="3"/>
        <v>572416.75313445134</v>
      </c>
      <c r="Y12" s="146">
        <f t="shared" si="3"/>
        <v>585009.9217034094</v>
      </c>
      <c r="Z12" s="146">
        <f t="shared" si="3"/>
        <v>597880.13998088439</v>
      </c>
      <c r="AA12" s="146">
        <f t="shared" si="3"/>
        <v>611033.50306046382</v>
      </c>
      <c r="AB12" s="146">
        <f t="shared" si="3"/>
        <v>624476.2401277941</v>
      </c>
      <c r="AC12" s="146">
        <f t="shared" si="3"/>
        <v>638214.71741060552</v>
      </c>
      <c r="AD12" s="146">
        <f t="shared" si="3"/>
        <v>652255.44119363884</v>
      </c>
      <c r="AE12" s="146">
        <f t="shared" si="3"/>
        <v>666605.06089989899</v>
      </c>
      <c r="AF12" s="146">
        <f t="shared" si="3"/>
        <v>681270.37223969679</v>
      </c>
      <c r="AG12" s="146">
        <f t="shared" si="3"/>
        <v>696258.32042897027</v>
      </c>
      <c r="AH12" s="146">
        <f t="shared" si="3"/>
        <v>711576.00347840763</v>
      </c>
      <c r="AI12" s="146">
        <f t="shared" si="3"/>
        <v>727230.67555493244</v>
      </c>
      <c r="AJ12" s="146">
        <f t="shared" si="3"/>
        <v>743229.75041714089</v>
      </c>
      <c r="AK12" s="146">
        <f t="shared" si="3"/>
        <v>759580.80492631812</v>
      </c>
      <c r="AL12" s="146">
        <f t="shared" si="3"/>
        <v>776291.5826346972</v>
      </c>
      <c r="AM12" s="146">
        <f t="shared" si="3"/>
        <v>793369.99745266046</v>
      </c>
      <c r="AN12" s="146">
        <f t="shared" si="3"/>
        <v>810824.13739661884</v>
      </c>
      <c r="AO12" s="146">
        <f t="shared" si="3"/>
        <v>828662.26841934468</v>
      </c>
      <c r="AP12" s="146">
        <f t="shared" si="3"/>
        <v>846892.83832457033</v>
      </c>
    </row>
    <row r="13" spans="1:89" s="27" customFormat="1">
      <c r="A13" s="145" t="s">
        <v>110</v>
      </c>
      <c r="C13" s="146"/>
      <c r="D13" s="146">
        <f>D221</f>
        <v>682963.78865192505</v>
      </c>
      <c r="E13" s="146">
        <f t="shared" ref="E13:AP13" si="4">E221</f>
        <v>697988.99200226727</v>
      </c>
      <c r="F13" s="146">
        <f t="shared" si="4"/>
        <v>713344.74982631719</v>
      </c>
      <c r="G13" s="146">
        <f t="shared" si="4"/>
        <v>729038.3343224962</v>
      </c>
      <c r="H13" s="146">
        <f t="shared" si="4"/>
        <v>745077.1776775911</v>
      </c>
      <c r="I13" s="146">
        <f t="shared" si="4"/>
        <v>761468.87558649806</v>
      </c>
      <c r="J13" s="146">
        <f t="shared" si="4"/>
        <v>778221.19084940117</v>
      </c>
      <c r="K13" s="146">
        <f t="shared" si="4"/>
        <v>795342.05704808771</v>
      </c>
      <c r="L13" s="146">
        <f t="shared" si="4"/>
        <v>812839.5823031459</v>
      </c>
      <c r="M13" s="146">
        <f t="shared" si="4"/>
        <v>830722.05311381514</v>
      </c>
      <c r="N13" s="146">
        <f t="shared" si="4"/>
        <v>848997.938282319</v>
      </c>
      <c r="O13" s="146">
        <f t="shared" si="4"/>
        <v>867675.89292453008</v>
      </c>
      <c r="P13" s="146">
        <f t="shared" si="4"/>
        <v>886764.76256886963</v>
      </c>
      <c r="Q13" s="146">
        <f t="shared" si="4"/>
        <v>906273.58734538499</v>
      </c>
      <c r="R13" s="146">
        <f t="shared" si="4"/>
        <v>926211.60626698355</v>
      </c>
      <c r="S13" s="146">
        <f t="shared" si="4"/>
        <v>946588.26160485705</v>
      </c>
      <c r="T13" s="146">
        <f t="shared" si="4"/>
        <v>967413.20336016384</v>
      </c>
      <c r="U13" s="146">
        <f t="shared" si="4"/>
        <v>988696.29383408744</v>
      </c>
      <c r="V13" s="146">
        <f t="shared" si="4"/>
        <v>1010447.6122984377</v>
      </c>
      <c r="W13" s="146">
        <f t="shared" si="4"/>
        <v>1032677.4597690032</v>
      </c>
      <c r="X13" s="146">
        <f t="shared" si="4"/>
        <v>1055396.3638839212</v>
      </c>
      <c r="Y13" s="146">
        <f t="shared" si="4"/>
        <v>1078615.0838893678</v>
      </c>
      <c r="Z13" s="146">
        <f t="shared" si="4"/>
        <v>1102344.6157349336</v>
      </c>
      <c r="AA13" s="146">
        <f t="shared" si="4"/>
        <v>1126596.1972811026</v>
      </c>
      <c r="AB13" s="146">
        <f t="shared" si="4"/>
        <v>1151381.3136212863</v>
      </c>
      <c r="AC13" s="146">
        <f t="shared" si="4"/>
        <v>1176711.7025209547</v>
      </c>
      <c r="AD13" s="146">
        <f t="shared" si="4"/>
        <v>1202599.359976416</v>
      </c>
      <c r="AE13" s="146">
        <f t="shared" si="4"/>
        <v>1229056.5458958969</v>
      </c>
      <c r="AF13" s="146">
        <f t="shared" si="4"/>
        <v>1256095.789905607</v>
      </c>
      <c r="AG13" s="146">
        <f t="shared" si="4"/>
        <v>1283729.8972835306</v>
      </c>
      <c r="AH13" s="146">
        <f t="shared" si="4"/>
        <v>1311971.9550237679</v>
      </c>
      <c r="AI13" s="146">
        <f t="shared" si="4"/>
        <v>1340835.3380342911</v>
      </c>
      <c r="AJ13" s="146">
        <f t="shared" si="4"/>
        <v>1370333.7154710451</v>
      </c>
      <c r="AK13" s="146">
        <f t="shared" si="4"/>
        <v>1400481.0572114079</v>
      </c>
      <c r="AL13" s="146">
        <f t="shared" si="4"/>
        <v>1431291.6404700596</v>
      </c>
      <c r="AM13" s="146">
        <f t="shared" si="4"/>
        <v>1462780.0565604006</v>
      </c>
      <c r="AN13" s="146">
        <f t="shared" si="4"/>
        <v>1494961.2178047295</v>
      </c>
      <c r="AO13" s="146">
        <f t="shared" si="4"/>
        <v>1527850.3645964337</v>
      </c>
      <c r="AP13" s="146">
        <f t="shared" si="4"/>
        <v>1561463.072617555</v>
      </c>
    </row>
    <row r="14" spans="1:89" s="27" customFormat="1">
      <c r="A14" s="147" t="s">
        <v>69</v>
      </c>
      <c r="C14" s="148">
        <f>SUM(C11:C12)</f>
        <v>0</v>
      </c>
      <c r="D14" s="148">
        <f>SUM(D11:D13)</f>
        <v>1960621.6077138686</v>
      </c>
      <c r="E14" s="148">
        <f t="shared" ref="E14:AP14" si="5">SUM(E11:E13)</f>
        <v>2003755.2830835739</v>
      </c>
      <c r="F14" s="148">
        <f t="shared" si="5"/>
        <v>2047837.8993114126</v>
      </c>
      <c r="G14" s="148">
        <f t="shared" si="5"/>
        <v>2092890.3330962635</v>
      </c>
      <c r="H14" s="148">
        <f t="shared" si="5"/>
        <v>2138933.9204243813</v>
      </c>
      <c r="I14" s="148">
        <f t="shared" si="5"/>
        <v>2185990.4666737178</v>
      </c>
      <c r="J14" s="148">
        <f t="shared" si="5"/>
        <v>2234082.2569405399</v>
      </c>
      <c r="K14" s="148">
        <f t="shared" si="5"/>
        <v>2283232.0665932316</v>
      </c>
      <c r="L14" s="148">
        <f t="shared" si="5"/>
        <v>2333463.1720582824</v>
      </c>
      <c r="M14" s="148">
        <f t="shared" si="5"/>
        <v>2384799.3618435645</v>
      </c>
      <c r="N14" s="148">
        <f t="shared" si="5"/>
        <v>2437264.9478041236</v>
      </c>
      <c r="O14" s="148">
        <f t="shared" si="5"/>
        <v>2490884.7766558141</v>
      </c>
      <c r="P14" s="148">
        <f t="shared" si="5"/>
        <v>2545684.2417422421</v>
      </c>
      <c r="Q14" s="148">
        <f t="shared" si="5"/>
        <v>2601689.2950605713</v>
      </c>
      <c r="R14" s="148">
        <f t="shared" si="5"/>
        <v>2658926.4595519044</v>
      </c>
      <c r="S14" s="148">
        <f t="shared" si="5"/>
        <v>2717422.8416620456</v>
      </c>
      <c r="T14" s="148">
        <f t="shared" si="5"/>
        <v>2777206.1441786112</v>
      </c>
      <c r="U14" s="148">
        <f t="shared" si="5"/>
        <v>2838304.6793505405</v>
      </c>
      <c r="V14" s="148">
        <f t="shared" si="5"/>
        <v>2900747.382296253</v>
      </c>
      <c r="W14" s="148">
        <f t="shared" si="5"/>
        <v>2964563.8247067705</v>
      </c>
      <c r="X14" s="148">
        <f t="shared" si="5"/>
        <v>3029784.2288503191</v>
      </c>
      <c r="Y14" s="148">
        <f t="shared" si="5"/>
        <v>3096439.4818850267</v>
      </c>
      <c r="Z14" s="148">
        <f t="shared" si="5"/>
        <v>3164561.1504864963</v>
      </c>
      <c r="AA14" s="148">
        <f t="shared" si="5"/>
        <v>3234181.4957972001</v>
      </c>
      <c r="AB14" s="148">
        <f t="shared" si="5"/>
        <v>3305333.4887047382</v>
      </c>
      <c r="AC14" s="148">
        <f t="shared" si="5"/>
        <v>3378050.825456243</v>
      </c>
      <c r="AD14" s="148">
        <f t="shared" si="5"/>
        <v>3452367.9436162799</v>
      </c>
      <c r="AE14" s="148">
        <f t="shared" si="5"/>
        <v>3528320.0383758382</v>
      </c>
      <c r="AF14" s="148">
        <f t="shared" si="5"/>
        <v>3605943.0792201068</v>
      </c>
      <c r="AG14" s="148">
        <f t="shared" si="5"/>
        <v>3685273.8269629497</v>
      </c>
      <c r="AH14" s="148">
        <f t="shared" si="5"/>
        <v>3766349.8511561346</v>
      </c>
      <c r="AI14" s="148">
        <f t="shared" si="5"/>
        <v>3849209.5478815688</v>
      </c>
      <c r="AJ14" s="148">
        <f t="shared" si="5"/>
        <v>3933892.1579349637</v>
      </c>
      <c r="AK14" s="148">
        <f t="shared" si="5"/>
        <v>4020437.785409533</v>
      </c>
      <c r="AL14" s="148">
        <f t="shared" si="5"/>
        <v>4108887.4166885437</v>
      </c>
      <c r="AM14" s="148">
        <f t="shared" si="5"/>
        <v>4199282.939855691</v>
      </c>
      <c r="AN14" s="148">
        <f t="shared" si="5"/>
        <v>4291667.1645325162</v>
      </c>
      <c r="AO14" s="148">
        <f t="shared" si="5"/>
        <v>4386083.8421522323</v>
      </c>
      <c r="AP14" s="148">
        <f t="shared" si="5"/>
        <v>4482577.6866795812</v>
      </c>
    </row>
    <row r="15" spans="1:89" s="27" customFormat="1">
      <c r="A15" s="147"/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</row>
    <row r="16" spans="1:89" s="27" customFormat="1">
      <c r="A16" s="147" t="s">
        <v>41</v>
      </c>
      <c r="C16" s="146">
        <f>C167+C107</f>
        <v>0</v>
      </c>
      <c r="D16" s="146">
        <f t="shared" ref="D16:AP16" si="6">D167+D107+D228</f>
        <v>1023235.5606999999</v>
      </c>
      <c r="E16" s="146">
        <f t="shared" si="6"/>
        <v>1045746.7430354001</v>
      </c>
      <c r="F16" s="146">
        <f t="shared" si="6"/>
        <v>1068753.1713821786</v>
      </c>
      <c r="G16" s="146">
        <f t="shared" si="6"/>
        <v>1092265.7411525866</v>
      </c>
      <c r="H16" s="146">
        <f t="shared" si="6"/>
        <v>1116295.5874579437</v>
      </c>
      <c r="I16" s="146">
        <f t="shared" si="6"/>
        <v>1140854.0903820186</v>
      </c>
      <c r="J16" s="146">
        <f t="shared" si="6"/>
        <v>1165952.8803704227</v>
      </c>
      <c r="K16" s="146">
        <f t="shared" si="6"/>
        <v>1191603.8437385722</v>
      </c>
      <c r="L16" s="146">
        <f t="shared" si="6"/>
        <v>1217819.1283008207</v>
      </c>
      <c r="M16" s="146">
        <f t="shared" si="6"/>
        <v>1244611.1491234389</v>
      </c>
      <c r="N16" s="146">
        <f t="shared" si="6"/>
        <v>1271992.5944041545</v>
      </c>
      <c r="O16" s="146">
        <f t="shared" si="6"/>
        <v>1299976.4314810461</v>
      </c>
      <c r="P16" s="146">
        <f t="shared" si="6"/>
        <v>1328575.9129736293</v>
      </c>
      <c r="Q16" s="146">
        <f t="shared" si="6"/>
        <v>1357804.5830590492</v>
      </c>
      <c r="R16" s="146">
        <f t="shared" si="6"/>
        <v>1387676.2838863479</v>
      </c>
      <c r="S16" s="146">
        <f t="shared" si="6"/>
        <v>1418205.1621318478</v>
      </c>
      <c r="T16" s="146">
        <f t="shared" si="6"/>
        <v>1449405.6756987483</v>
      </c>
      <c r="U16" s="146">
        <f t="shared" si="6"/>
        <v>1481292.600564121</v>
      </c>
      <c r="V16" s="146">
        <f t="shared" si="6"/>
        <v>1513881.0377765317</v>
      </c>
      <c r="W16" s="146">
        <f t="shared" si="6"/>
        <v>1547186.4206076157</v>
      </c>
      <c r="X16" s="146">
        <f t="shared" si="6"/>
        <v>1581224.5218609828</v>
      </c>
      <c r="Y16" s="146">
        <f t="shared" si="6"/>
        <v>1616011.4613419245</v>
      </c>
      <c r="Z16" s="146">
        <f t="shared" si="6"/>
        <v>1651563.7134914473</v>
      </c>
      <c r="AA16" s="146">
        <f t="shared" si="6"/>
        <v>1687898.1151882587</v>
      </c>
      <c r="AB16" s="146">
        <f t="shared" si="6"/>
        <v>1725031.8737224005</v>
      </c>
      <c r="AC16" s="146">
        <f t="shared" si="6"/>
        <v>1762982.5749442936</v>
      </c>
      <c r="AD16" s="146">
        <f t="shared" si="6"/>
        <v>1801768.1915930682</v>
      </c>
      <c r="AE16" s="146">
        <f t="shared" si="6"/>
        <v>1841407.0918081151</v>
      </c>
      <c r="AF16" s="146">
        <f t="shared" si="6"/>
        <v>1881918.0478278939</v>
      </c>
      <c r="AG16" s="146">
        <f t="shared" si="6"/>
        <v>1923320.2448801077</v>
      </c>
      <c r="AH16" s="146">
        <f t="shared" si="6"/>
        <v>1965633.2902674698</v>
      </c>
      <c r="AI16" s="146">
        <f t="shared" si="6"/>
        <v>2008877.2226533543</v>
      </c>
      <c r="AJ16" s="146">
        <f t="shared" si="6"/>
        <v>2053072.5215517282</v>
      </c>
      <c r="AK16" s="146">
        <f t="shared" si="6"/>
        <v>2098240.1170258662</v>
      </c>
      <c r="AL16" s="146">
        <f t="shared" si="6"/>
        <v>2144401.399600435</v>
      </c>
      <c r="AM16" s="146">
        <f t="shared" si="6"/>
        <v>2191578.2303916444</v>
      </c>
      <c r="AN16" s="146">
        <f t="shared" si="6"/>
        <v>2239792.9514602609</v>
      </c>
      <c r="AO16" s="146">
        <f t="shared" si="6"/>
        <v>2289068.3963923869</v>
      </c>
      <c r="AP16" s="146">
        <f t="shared" si="6"/>
        <v>2339427.9011130193</v>
      </c>
    </row>
    <row r="17" spans="1:89" s="27" customFormat="1">
      <c r="A17" s="147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</row>
    <row r="18" spans="1:89" s="27" customFormat="1">
      <c r="A18" s="149" t="s">
        <v>111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</row>
    <row r="19" spans="1:89" s="27" customFormat="1">
      <c r="A19" s="147" t="s">
        <v>112</v>
      </c>
      <c r="C19" s="146">
        <v>0</v>
      </c>
      <c r="D19" s="146">
        <f t="shared" ref="D19:AP23" si="7">D109+D169+D230</f>
        <v>20733.354107621784</v>
      </c>
      <c r="E19" s="146">
        <f t="shared" si="7"/>
        <v>21189.487897989464</v>
      </c>
      <c r="F19" s="146">
        <f t="shared" si="7"/>
        <v>21655.656631745234</v>
      </c>
      <c r="G19" s="146">
        <f t="shared" si="7"/>
        <v>22132.081077643623</v>
      </c>
      <c r="H19" s="146">
        <f t="shared" si="7"/>
        <v>22618.986861351787</v>
      </c>
      <c r="I19" s="146">
        <f t="shared" si="7"/>
        <v>23116.604572301523</v>
      </c>
      <c r="J19" s="146">
        <f t="shared" si="7"/>
        <v>23625.169872892162</v>
      </c>
      <c r="K19" s="146">
        <f t="shared" si="7"/>
        <v>24144.923610095786</v>
      </c>
      <c r="L19" s="146">
        <f t="shared" si="7"/>
        <v>24676.111929517901</v>
      </c>
      <c r="M19" s="146">
        <f t="shared" si="7"/>
        <v>25218.98639196729</v>
      </c>
      <c r="N19" s="146">
        <f t="shared" si="7"/>
        <v>25773.804092590573</v>
      </c>
      <c r="O19" s="146">
        <f t="shared" si="7"/>
        <v>26340.827782627566</v>
      </c>
      <c r="P19" s="146">
        <f t="shared" si="7"/>
        <v>26920.325993845374</v>
      </c>
      <c r="Q19" s="146">
        <f t="shared" si="7"/>
        <v>27512.573165709971</v>
      </c>
      <c r="R19" s="146">
        <f t="shared" si="7"/>
        <v>28117.849775355586</v>
      </c>
      <c r="S19" s="146">
        <f t="shared" si="7"/>
        <v>28736.442470413411</v>
      </c>
      <c r="T19" s="146">
        <f t="shared" si="7"/>
        <v>29368.644204762506</v>
      </c>
      <c r="U19" s="146">
        <f t="shared" si="7"/>
        <v>30014.75437726728</v>
      </c>
      <c r="V19" s="146">
        <f t="shared" si="7"/>
        <v>30675.078973567161</v>
      </c>
      <c r="W19" s="146">
        <f t="shared" si="7"/>
        <v>31349.930710985645</v>
      </c>
      <c r="X19" s="146">
        <f t="shared" si="7"/>
        <v>32039.629186627331</v>
      </c>
      <c r="Y19" s="146">
        <f t="shared" si="7"/>
        <v>32744.501028733124</v>
      </c>
      <c r="Z19" s="146">
        <f t="shared" si="7"/>
        <v>33464.88005136526</v>
      </c>
      <c r="AA19" s="146">
        <f t="shared" si="7"/>
        <v>34201.107412495287</v>
      </c>
      <c r="AB19" s="146">
        <f t="shared" si="7"/>
        <v>34953.531775570184</v>
      </c>
      <c r="AC19" s="146">
        <f t="shared" si="7"/>
        <v>35722.509474632738</v>
      </c>
      <c r="AD19" s="146">
        <f t="shared" si="7"/>
        <v>36508.404683074659</v>
      </c>
      <c r="AE19" s="146">
        <f t="shared" si="7"/>
        <v>37311.589586102295</v>
      </c>
      <c r="AF19" s="146">
        <f t="shared" si="7"/>
        <v>38132.444556996539</v>
      </c>
      <c r="AG19" s="146">
        <f t="shared" si="7"/>
        <v>38971.358337250458</v>
      </c>
      <c r="AH19" s="146">
        <f t="shared" si="7"/>
        <v>39828.728220669975</v>
      </c>
      <c r="AI19" s="146">
        <f t="shared" si="7"/>
        <v>40704.960241524714</v>
      </c>
      <c r="AJ19" s="146">
        <f t="shared" si="7"/>
        <v>41600.469366838253</v>
      </c>
      <c r="AK19" s="146">
        <f t="shared" si="7"/>
        <v>42515.6796929087</v>
      </c>
      <c r="AL19" s="146">
        <f t="shared" si="7"/>
        <v>43451.024646152691</v>
      </c>
      <c r="AM19" s="146">
        <f t="shared" si="7"/>
        <v>44406.947188368045</v>
      </c>
      <c r="AN19" s="146">
        <f t="shared" si="7"/>
        <v>45383.900026512143</v>
      </c>
      <c r="AO19" s="146">
        <f t="shared" si="7"/>
        <v>46382.345827095414</v>
      </c>
      <c r="AP19" s="146">
        <f t="shared" si="7"/>
        <v>47402.757435291511</v>
      </c>
    </row>
    <row r="20" spans="1:89" s="27" customFormat="1">
      <c r="A20" s="147" t="s">
        <v>113</v>
      </c>
      <c r="C20" s="146">
        <v>0</v>
      </c>
      <c r="D20" s="146">
        <f t="shared" si="7"/>
        <v>6357.9626867875841</v>
      </c>
      <c r="E20" s="146">
        <f t="shared" si="7"/>
        <v>6497.8378658969114</v>
      </c>
      <c r="F20" s="146">
        <f t="shared" si="7"/>
        <v>6640.790298946642</v>
      </c>
      <c r="G20" s="146">
        <f t="shared" si="7"/>
        <v>6786.8876855234703</v>
      </c>
      <c r="H20" s="146">
        <f t="shared" si="7"/>
        <v>6936.1992146049852</v>
      </c>
      <c r="I20" s="146">
        <f t="shared" si="7"/>
        <v>7088.7955973262951</v>
      </c>
      <c r="J20" s="146">
        <f t="shared" si="7"/>
        <v>7244.7491004674739</v>
      </c>
      <c r="K20" s="146">
        <f t="shared" si="7"/>
        <v>7404.1335806777579</v>
      </c>
      <c r="L20" s="146">
        <f t="shared" si="7"/>
        <v>7567.0245194526688</v>
      </c>
      <c r="M20" s="146">
        <f t="shared" si="7"/>
        <v>7733.4990588806286</v>
      </c>
      <c r="N20" s="146">
        <f t="shared" si="7"/>
        <v>7903.6360381760023</v>
      </c>
      <c r="O20" s="146">
        <f t="shared" si="7"/>
        <v>8077.5160310158753</v>
      </c>
      <c r="P20" s="146">
        <f t="shared" si="7"/>
        <v>8255.2213836982228</v>
      </c>
      <c r="Q20" s="146">
        <f t="shared" si="7"/>
        <v>8436.8362541395854</v>
      </c>
      <c r="R20" s="146">
        <f t="shared" si="7"/>
        <v>8622.4466517306573</v>
      </c>
      <c r="S20" s="146">
        <f t="shared" si="7"/>
        <v>8812.1404780687317</v>
      </c>
      <c r="T20" s="146">
        <f t="shared" si="7"/>
        <v>9006.0075685862448</v>
      </c>
      <c r="U20" s="146">
        <f t="shared" si="7"/>
        <v>9204.1397350951411</v>
      </c>
      <c r="V20" s="146">
        <f t="shared" si="7"/>
        <v>9406.6308092672352</v>
      </c>
      <c r="W20" s="146">
        <f t="shared" si="7"/>
        <v>9613.5766870711141</v>
      </c>
      <c r="X20" s="146">
        <f t="shared" si="7"/>
        <v>9825.0753741866793</v>
      </c>
      <c r="Y20" s="146">
        <f t="shared" si="7"/>
        <v>10041.227032418785</v>
      </c>
      <c r="Z20" s="146">
        <f t="shared" si="7"/>
        <v>10262.134027131999</v>
      </c>
      <c r="AA20" s="146">
        <f t="shared" si="7"/>
        <v>10487.900975728902</v>
      </c>
      <c r="AB20" s="146">
        <f t="shared" si="7"/>
        <v>10718.634797194938</v>
      </c>
      <c r="AC20" s="146">
        <f t="shared" si="7"/>
        <v>10954.444762733228</v>
      </c>
      <c r="AD20" s="146">
        <f t="shared" si="7"/>
        <v>11195.442547513359</v>
      </c>
      <c r="AE20" s="146">
        <f t="shared" si="7"/>
        <v>11441.742283558653</v>
      </c>
      <c r="AF20" s="146">
        <f t="shared" si="7"/>
        <v>11693.460613796946</v>
      </c>
      <c r="AG20" s="146">
        <f t="shared" si="7"/>
        <v>11950.716747300477</v>
      </c>
      <c r="AH20" s="146">
        <f t="shared" si="7"/>
        <v>12213.632515741088</v>
      </c>
      <c r="AI20" s="146">
        <f t="shared" si="7"/>
        <v>12482.332431087392</v>
      </c>
      <c r="AJ20" s="146">
        <f t="shared" si="7"/>
        <v>12756.943744571316</v>
      </c>
      <c r="AK20" s="146">
        <f t="shared" si="7"/>
        <v>13037.596506951886</v>
      </c>
      <c r="AL20" s="146">
        <f t="shared" si="7"/>
        <v>13324.423630104826</v>
      </c>
      <c r="AM20" s="146">
        <f t="shared" si="7"/>
        <v>13617.560949967132</v>
      </c>
      <c r="AN20" s="146">
        <f t="shared" si="7"/>
        <v>13917.147290866411</v>
      </c>
      <c r="AO20" s="146">
        <f t="shared" si="7"/>
        <v>14223.324531265471</v>
      </c>
      <c r="AP20" s="146">
        <f t="shared" si="7"/>
        <v>14536.237670953313</v>
      </c>
    </row>
    <row r="21" spans="1:89" s="27" customFormat="1">
      <c r="A21" s="147" t="s">
        <v>114</v>
      </c>
      <c r="C21" s="146"/>
      <c r="D21" s="146">
        <f t="shared" si="7"/>
        <v>-3693.0365064600001</v>
      </c>
      <c r="E21" s="146">
        <f t="shared" si="7"/>
        <v>-3774.28330960212</v>
      </c>
      <c r="F21" s="146">
        <f t="shared" si="7"/>
        <v>-3857.3175424133665</v>
      </c>
      <c r="G21" s="146">
        <f t="shared" si="7"/>
        <v>-3942.1785283464615</v>
      </c>
      <c r="H21" s="146">
        <f t="shared" si="7"/>
        <v>-4028.9064559700828</v>
      </c>
      <c r="I21" s="146">
        <f t="shared" si="7"/>
        <v>-4117.5423980014257</v>
      </c>
      <c r="J21" s="146">
        <f t="shared" si="7"/>
        <v>-4208.1283307574577</v>
      </c>
      <c r="K21" s="146">
        <f t="shared" si="7"/>
        <v>-4300.7071540341203</v>
      </c>
      <c r="L21" s="146">
        <f t="shared" si="7"/>
        <v>-4395.3227114228721</v>
      </c>
      <c r="M21" s="146">
        <f t="shared" si="7"/>
        <v>-4492.0198110741749</v>
      </c>
      <c r="N21" s="146">
        <f t="shared" si="7"/>
        <v>-4590.8442469178062</v>
      </c>
      <c r="O21" s="146">
        <f t="shared" si="7"/>
        <v>-4691.842820349998</v>
      </c>
      <c r="P21" s="146">
        <f t="shared" si="7"/>
        <v>-4795.0633623976983</v>
      </c>
      <c r="Q21" s="146">
        <f t="shared" si="7"/>
        <v>-4900.5547563704486</v>
      </c>
      <c r="R21" s="146">
        <f t="shared" si="7"/>
        <v>-5008.366961010599</v>
      </c>
      <c r="S21" s="146">
        <f t="shared" si="7"/>
        <v>-5118.5510341528316</v>
      </c>
      <c r="T21" s="146">
        <f t="shared" si="7"/>
        <v>-5231.1591569041948</v>
      </c>
      <c r="U21" s="146">
        <f t="shared" si="7"/>
        <v>-5346.2446583560868</v>
      </c>
      <c r="V21" s="146">
        <f t="shared" si="7"/>
        <v>-5463.8620408399202</v>
      </c>
      <c r="W21" s="146">
        <f t="shared" si="7"/>
        <v>-5584.0670057383986</v>
      </c>
      <c r="X21" s="146">
        <f t="shared" si="7"/>
        <v>-5706.9164798646434</v>
      </c>
      <c r="Y21" s="146">
        <f t="shared" si="7"/>
        <v>-5832.4686424216661</v>
      </c>
      <c r="Z21" s="146">
        <f t="shared" si="7"/>
        <v>-5960.7829525549423</v>
      </c>
      <c r="AA21" s="146">
        <f t="shared" si="7"/>
        <v>-6091.9201775111524</v>
      </c>
      <c r="AB21" s="146">
        <f t="shared" si="7"/>
        <v>-6225.9424214163973</v>
      </c>
      <c r="AC21" s="146">
        <f t="shared" si="7"/>
        <v>-6362.9131546875578</v>
      </c>
      <c r="AD21" s="146">
        <f t="shared" si="7"/>
        <v>-6502.8972440906846</v>
      </c>
      <c r="AE21" s="146">
        <f t="shared" si="7"/>
        <v>-6645.9609834606799</v>
      </c>
      <c r="AF21" s="146">
        <f t="shared" si="7"/>
        <v>-6792.1721250968139</v>
      </c>
      <c r="AG21" s="146">
        <f t="shared" si="7"/>
        <v>-6941.5999118489435</v>
      </c>
      <c r="AH21" s="146">
        <f t="shared" si="7"/>
        <v>-7094.3151099096212</v>
      </c>
      <c r="AI21" s="146">
        <f t="shared" si="7"/>
        <v>-7250.3900423276327</v>
      </c>
      <c r="AJ21" s="146">
        <f t="shared" si="7"/>
        <v>-7409.8986232588413</v>
      </c>
      <c r="AK21" s="146">
        <f t="shared" si="7"/>
        <v>-7572.9163929705364</v>
      </c>
      <c r="AL21" s="146">
        <f t="shared" si="7"/>
        <v>-7739.5205536158883</v>
      </c>
      <c r="AM21" s="146">
        <f t="shared" si="7"/>
        <v>-7909.7900057954366</v>
      </c>
      <c r="AN21" s="146">
        <f t="shared" si="7"/>
        <v>-8083.8053859229376</v>
      </c>
      <c r="AO21" s="146">
        <f t="shared" si="7"/>
        <v>-8261.6491044132417</v>
      </c>
      <c r="AP21" s="146">
        <f t="shared" si="7"/>
        <v>-8443.4053847103351</v>
      </c>
    </row>
    <row r="22" spans="1:89" s="27" customFormat="1">
      <c r="A22" s="147" t="s">
        <v>115</v>
      </c>
      <c r="C22" s="146">
        <f>C112+C172</f>
        <v>0</v>
      </c>
      <c r="D22" s="146">
        <f t="shared" si="7"/>
        <v>110690.99143429208</v>
      </c>
      <c r="E22" s="146">
        <f t="shared" si="7"/>
        <v>113126.1932458465</v>
      </c>
      <c r="F22" s="146">
        <f t="shared" si="7"/>
        <v>115614.96949725514</v>
      </c>
      <c r="G22" s="146">
        <f t="shared" si="7"/>
        <v>118158.49882619476</v>
      </c>
      <c r="H22" s="146">
        <f t="shared" si="7"/>
        <v>120757.98580037104</v>
      </c>
      <c r="I22" s="146">
        <f t="shared" si="7"/>
        <v>123414.6614879792</v>
      </c>
      <c r="J22" s="146">
        <f t="shared" si="7"/>
        <v>126129.78404071476</v>
      </c>
      <c r="K22" s="146">
        <f t="shared" si="7"/>
        <v>128904.63928961045</v>
      </c>
      <c r="L22" s="146">
        <f t="shared" si="7"/>
        <v>131740.54135398191</v>
      </c>
      <c r="M22" s="146">
        <f t="shared" si="7"/>
        <v>134638.83326376951</v>
      </c>
      <c r="N22" s="146">
        <f t="shared" si="7"/>
        <v>137600.88759557245</v>
      </c>
      <c r="O22" s="146">
        <f t="shared" si="7"/>
        <v>140628.10712267505</v>
      </c>
      <c r="P22" s="146">
        <f t="shared" si="7"/>
        <v>143721.92547937387</v>
      </c>
      <c r="Q22" s="146">
        <f t="shared" si="7"/>
        <v>146883.8078399201</v>
      </c>
      <c r="R22" s="146">
        <f t="shared" si="7"/>
        <v>150115.25161239837</v>
      </c>
      <c r="S22" s="146">
        <f t="shared" si="7"/>
        <v>153417.7871478711</v>
      </c>
      <c r="T22" s="146">
        <f t="shared" si="7"/>
        <v>156792.97846512427</v>
      </c>
      <c r="U22" s="146">
        <f t="shared" si="7"/>
        <v>160242.42399135701</v>
      </c>
      <c r="V22" s="146">
        <f t="shared" si="7"/>
        <v>163767.75731916691</v>
      </c>
      <c r="W22" s="146">
        <f t="shared" si="7"/>
        <v>167370.6479801886</v>
      </c>
      <c r="X22" s="146">
        <f t="shared" si="7"/>
        <v>171052.80223575272</v>
      </c>
      <c r="Y22" s="146">
        <f t="shared" si="7"/>
        <v>174815.96388493929</v>
      </c>
      <c r="Z22" s="146">
        <f t="shared" si="7"/>
        <v>178661.91509040794</v>
      </c>
      <c r="AA22" s="146">
        <f t="shared" si="7"/>
        <v>182592.47722239693</v>
      </c>
      <c r="AB22" s="146">
        <f t="shared" si="7"/>
        <v>186609.51172128966</v>
      </c>
      <c r="AC22" s="146">
        <f t="shared" si="7"/>
        <v>190714.92097915805</v>
      </c>
      <c r="AD22" s="146">
        <f t="shared" si="7"/>
        <v>194910.64924069951</v>
      </c>
      <c r="AE22" s="146">
        <f t="shared" si="7"/>
        <v>199198.68352399493</v>
      </c>
      <c r="AF22" s="146">
        <f t="shared" si="7"/>
        <v>203581.05456152279</v>
      </c>
      <c r="AG22" s="146">
        <f t="shared" si="7"/>
        <v>208059.83776187635</v>
      </c>
      <c r="AH22" s="146">
        <f t="shared" si="7"/>
        <v>212637.15419263759</v>
      </c>
      <c r="AI22" s="146">
        <f t="shared" si="7"/>
        <v>217315.17158487561</v>
      </c>
      <c r="AJ22" s="146">
        <f t="shared" si="7"/>
        <v>222096.10535974288</v>
      </c>
      <c r="AK22" s="146">
        <f t="shared" si="7"/>
        <v>226982.21967765724</v>
      </c>
      <c r="AL22" s="146">
        <f t="shared" si="7"/>
        <v>231975.82851056574</v>
      </c>
      <c r="AM22" s="146">
        <f t="shared" si="7"/>
        <v>237079.29673779817</v>
      </c>
      <c r="AN22" s="146">
        <f t="shared" si="7"/>
        <v>242295.0412660297</v>
      </c>
      <c r="AO22" s="146">
        <f t="shared" si="7"/>
        <v>247625.53217388241</v>
      </c>
      <c r="AP22" s="146">
        <f t="shared" si="7"/>
        <v>253073.2938817078</v>
      </c>
    </row>
    <row r="23" spans="1:89" s="27" customFormat="1">
      <c r="A23" s="147" t="s">
        <v>116</v>
      </c>
      <c r="C23" s="146">
        <f>C113+C173</f>
        <v>0</v>
      </c>
      <c r="D23" s="146">
        <f t="shared" si="7"/>
        <v>86043.839876130849</v>
      </c>
      <c r="E23" s="146">
        <f t="shared" si="7"/>
        <v>87936.804353405721</v>
      </c>
      <c r="F23" s="146">
        <f t="shared" si="7"/>
        <v>89871.414049180647</v>
      </c>
      <c r="G23" s="146">
        <f t="shared" si="7"/>
        <v>91848.58515826262</v>
      </c>
      <c r="H23" s="146">
        <f t="shared" si="7"/>
        <v>93869.254031744393</v>
      </c>
      <c r="I23" s="146">
        <f t="shared" si="7"/>
        <v>95934.377620442785</v>
      </c>
      <c r="J23" s="146">
        <f t="shared" si="7"/>
        <v>98044.933928092534</v>
      </c>
      <c r="K23" s="146">
        <f t="shared" si="7"/>
        <v>100201.92247451056</v>
      </c>
      <c r="L23" s="146">
        <f t="shared" si="7"/>
        <v>102406.36476894979</v>
      </c>
      <c r="M23" s="146">
        <f t="shared" si="7"/>
        <v>104659.30479386669</v>
      </c>
      <c r="N23" s="146">
        <f t="shared" si="7"/>
        <v>106961.80949933178</v>
      </c>
      <c r="O23" s="146">
        <f t="shared" si="7"/>
        <v>109314.96930831706</v>
      </c>
      <c r="P23" s="146">
        <f t="shared" si="7"/>
        <v>111719.89863310003</v>
      </c>
      <c r="Q23" s="146">
        <f t="shared" si="7"/>
        <v>114177.73640302823</v>
      </c>
      <c r="R23" s="146">
        <f t="shared" si="7"/>
        <v>116689.64660389487</v>
      </c>
      <c r="S23" s="146">
        <f t="shared" si="7"/>
        <v>119256.81882918056</v>
      </c>
      <c r="T23" s="146">
        <f t="shared" si="7"/>
        <v>121880.46884342251</v>
      </c>
      <c r="U23" s="146">
        <f t="shared" si="7"/>
        <v>124561.83915797781</v>
      </c>
      <c r="V23" s="146">
        <f t="shared" si="7"/>
        <v>127302.19961945334</v>
      </c>
      <c r="W23" s="146">
        <f t="shared" si="7"/>
        <v>130102.84801108134</v>
      </c>
      <c r="X23" s="146">
        <f t="shared" si="7"/>
        <v>132965.11066732509</v>
      </c>
      <c r="Y23" s="146">
        <f t="shared" si="7"/>
        <v>135890.3431020063</v>
      </c>
      <c r="Z23" s="146">
        <f t="shared" si="7"/>
        <v>138879.9306502504</v>
      </c>
      <c r="AA23" s="146">
        <f t="shared" si="7"/>
        <v>141935.28912455594</v>
      </c>
      <c r="AB23" s="146">
        <f t="shared" si="7"/>
        <v>145057.86548529612</v>
      </c>
      <c r="AC23" s="146">
        <f t="shared" si="7"/>
        <v>148249.13852597267</v>
      </c>
      <c r="AD23" s="146">
        <f t="shared" si="7"/>
        <v>151510.61957354407</v>
      </c>
      <c r="AE23" s="146">
        <f t="shared" si="7"/>
        <v>154843.85320416203</v>
      </c>
      <c r="AF23" s="146">
        <f t="shared" si="7"/>
        <v>158250.41797465362</v>
      </c>
      <c r="AG23" s="146">
        <f t="shared" si="7"/>
        <v>161731.92717009602</v>
      </c>
      <c r="AH23" s="146">
        <f t="shared" si="7"/>
        <v>165290.02956783812</v>
      </c>
      <c r="AI23" s="146">
        <f t="shared" si="7"/>
        <v>168926.41021833057</v>
      </c>
      <c r="AJ23" s="146">
        <f t="shared" si="7"/>
        <v>172642.79124313383</v>
      </c>
      <c r="AK23" s="146">
        <f t="shared" si="7"/>
        <v>176440.93265048278</v>
      </c>
      <c r="AL23" s="146">
        <f t="shared" si="7"/>
        <v>180322.63316879343</v>
      </c>
      <c r="AM23" s="146">
        <f t="shared" si="7"/>
        <v>184289.73109850686</v>
      </c>
      <c r="AN23" s="146">
        <f t="shared" si="7"/>
        <v>188344.10518267401</v>
      </c>
      <c r="AO23" s="146">
        <f t="shared" si="7"/>
        <v>192487.67549669286</v>
      </c>
      <c r="AP23" s="146">
        <f t="shared" si="7"/>
        <v>196722.40435762008</v>
      </c>
    </row>
    <row r="24" spans="1:89" s="27" customFormat="1">
      <c r="A24" s="147" t="s">
        <v>117</v>
      </c>
      <c r="C24" s="146"/>
      <c r="D24" s="148">
        <f t="shared" ref="D24:AP24" si="8">SUM(D19:D23)</f>
        <v>220133.11159837228</v>
      </c>
      <c r="E24" s="148">
        <f t="shared" si="8"/>
        <v>224976.04005353648</v>
      </c>
      <c r="F24" s="148">
        <f t="shared" si="8"/>
        <v>229925.51293471426</v>
      </c>
      <c r="G24" s="148">
        <f t="shared" si="8"/>
        <v>234983.87421927799</v>
      </c>
      <c r="H24" s="148">
        <f t="shared" si="8"/>
        <v>240153.51945210213</v>
      </c>
      <c r="I24" s="148">
        <f t="shared" si="8"/>
        <v>245436.89688004839</v>
      </c>
      <c r="J24" s="148">
        <f t="shared" si="8"/>
        <v>250836.50861140946</v>
      </c>
      <c r="K24" s="148">
        <f t="shared" si="8"/>
        <v>256354.91180086043</v>
      </c>
      <c r="L24" s="148">
        <f t="shared" si="8"/>
        <v>261994.71986047941</v>
      </c>
      <c r="M24" s="148">
        <f t="shared" si="8"/>
        <v>267758.60369740997</v>
      </c>
      <c r="N24" s="148">
        <f t="shared" si="8"/>
        <v>273649.29297875299</v>
      </c>
      <c r="O24" s="148">
        <f t="shared" si="8"/>
        <v>279669.57742428558</v>
      </c>
      <c r="P24" s="148">
        <f t="shared" si="8"/>
        <v>285822.30812761979</v>
      </c>
      <c r="Q24" s="148">
        <f t="shared" si="8"/>
        <v>292110.39890642744</v>
      </c>
      <c r="R24" s="148">
        <f t="shared" si="8"/>
        <v>298536.82768236886</v>
      </c>
      <c r="S24" s="148">
        <f t="shared" si="8"/>
        <v>305104.63789138093</v>
      </c>
      <c r="T24" s="148">
        <f t="shared" si="8"/>
        <v>311816.93992499134</v>
      </c>
      <c r="U24" s="148">
        <f t="shared" si="8"/>
        <v>318676.91260334116</v>
      </c>
      <c r="V24" s="148">
        <f t="shared" si="8"/>
        <v>325687.80468061473</v>
      </c>
      <c r="W24" s="148">
        <f t="shared" si="8"/>
        <v>332852.9363835883</v>
      </c>
      <c r="X24" s="148">
        <f t="shared" si="8"/>
        <v>340175.70098402718</v>
      </c>
      <c r="Y24" s="148">
        <f t="shared" si="8"/>
        <v>347659.56640567584</v>
      </c>
      <c r="Z24" s="148">
        <f t="shared" si="8"/>
        <v>355308.07686660066</v>
      </c>
      <c r="AA24" s="148">
        <f t="shared" si="8"/>
        <v>363124.85455766588</v>
      </c>
      <c r="AB24" s="148">
        <f t="shared" si="8"/>
        <v>371113.60135793453</v>
      </c>
      <c r="AC24" s="148">
        <f t="shared" si="8"/>
        <v>379278.10058780911</v>
      </c>
      <c r="AD24" s="148">
        <f t="shared" si="8"/>
        <v>387622.2188007409</v>
      </c>
      <c r="AE24" s="148">
        <f t="shared" si="8"/>
        <v>396149.90761435725</v>
      </c>
      <c r="AF24" s="148">
        <f t="shared" si="8"/>
        <v>404865.20558187307</v>
      </c>
      <c r="AG24" s="148">
        <f t="shared" si="8"/>
        <v>413772.24010467436</v>
      </c>
      <c r="AH24" s="148">
        <f t="shared" si="8"/>
        <v>422875.22938697715</v>
      </c>
      <c r="AI24" s="148">
        <f t="shared" si="8"/>
        <v>432178.48443349067</v>
      </c>
      <c r="AJ24" s="148">
        <f t="shared" si="8"/>
        <v>441686.41109102743</v>
      </c>
      <c r="AK24" s="148">
        <f t="shared" si="8"/>
        <v>451403.51213503</v>
      </c>
      <c r="AL24" s="148">
        <f t="shared" si="8"/>
        <v>461334.38940200082</v>
      </c>
      <c r="AM24" s="148">
        <f t="shared" si="8"/>
        <v>471483.74596884474</v>
      </c>
      <c r="AN24" s="148">
        <f t="shared" si="8"/>
        <v>481856.38838015933</v>
      </c>
      <c r="AO24" s="148">
        <f t="shared" si="8"/>
        <v>492457.22892452287</v>
      </c>
      <c r="AP24" s="148">
        <f t="shared" si="8"/>
        <v>503291.28796086239</v>
      </c>
    </row>
    <row r="25" spans="1:89" s="27" customFormat="1">
      <c r="A25" s="147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</row>
    <row r="26" spans="1:89" s="151" customFormat="1">
      <c r="A26" s="150" t="s">
        <v>118</v>
      </c>
      <c r="C26" s="152">
        <f t="shared" ref="C26:AP26" si="9">C16+C24</f>
        <v>0</v>
      </c>
      <c r="D26" s="152">
        <f t="shared" si="9"/>
        <v>1243368.6722983723</v>
      </c>
      <c r="E26" s="152">
        <f t="shared" si="9"/>
        <v>1270722.7830889365</v>
      </c>
      <c r="F26" s="152">
        <f t="shared" si="9"/>
        <v>1298678.6843168929</v>
      </c>
      <c r="G26" s="152">
        <f t="shared" si="9"/>
        <v>1327249.6153718648</v>
      </c>
      <c r="H26" s="152">
        <f t="shared" si="9"/>
        <v>1356449.1069100457</v>
      </c>
      <c r="I26" s="152">
        <f t="shared" si="9"/>
        <v>1386290.9872620669</v>
      </c>
      <c r="J26" s="152">
        <f t="shared" si="9"/>
        <v>1416789.3889818322</v>
      </c>
      <c r="K26" s="152">
        <f t="shared" si="9"/>
        <v>1447958.7555394326</v>
      </c>
      <c r="L26" s="152">
        <f t="shared" si="9"/>
        <v>1479813.8481613002</v>
      </c>
      <c r="M26" s="152">
        <f t="shared" si="9"/>
        <v>1512369.752820849</v>
      </c>
      <c r="N26" s="152">
        <f t="shared" si="9"/>
        <v>1545641.8873829073</v>
      </c>
      <c r="O26" s="152">
        <f t="shared" si="9"/>
        <v>1579646.0089053316</v>
      </c>
      <c r="P26" s="152">
        <f t="shared" si="9"/>
        <v>1614398.2211012491</v>
      </c>
      <c r="Q26" s="152">
        <f t="shared" si="9"/>
        <v>1649914.9819654766</v>
      </c>
      <c r="R26" s="152">
        <f t="shared" si="9"/>
        <v>1686213.1115687168</v>
      </c>
      <c r="S26" s="152">
        <f t="shared" si="9"/>
        <v>1723309.8000232289</v>
      </c>
      <c r="T26" s="152">
        <f t="shared" si="9"/>
        <v>1761222.6156237395</v>
      </c>
      <c r="U26" s="152">
        <f t="shared" si="9"/>
        <v>1799969.5131674623</v>
      </c>
      <c r="V26" s="152">
        <f t="shared" si="9"/>
        <v>1839568.8424571464</v>
      </c>
      <c r="W26" s="152">
        <f t="shared" si="9"/>
        <v>1880039.356991204</v>
      </c>
      <c r="X26" s="152">
        <f t="shared" si="9"/>
        <v>1921400.22284501</v>
      </c>
      <c r="Y26" s="152">
        <f t="shared" si="9"/>
        <v>1963671.0277476003</v>
      </c>
      <c r="Z26" s="152">
        <f t="shared" si="9"/>
        <v>2006871.7903580479</v>
      </c>
      <c r="AA26" s="152">
        <f t="shared" si="9"/>
        <v>2051022.9697459247</v>
      </c>
      <c r="AB26" s="152">
        <f t="shared" si="9"/>
        <v>2096145.475080335</v>
      </c>
      <c r="AC26" s="152">
        <f t="shared" si="9"/>
        <v>2142260.6755321026</v>
      </c>
      <c r="AD26" s="152">
        <f t="shared" si="9"/>
        <v>2189390.410393809</v>
      </c>
      <c r="AE26" s="152">
        <f t="shared" si="9"/>
        <v>2237556.9994224724</v>
      </c>
      <c r="AF26" s="152">
        <f t="shared" si="9"/>
        <v>2286783.2534097671</v>
      </c>
      <c r="AG26" s="152">
        <f t="shared" si="9"/>
        <v>2337092.4849847821</v>
      </c>
      <c r="AH26" s="152">
        <f t="shared" si="9"/>
        <v>2388508.5196544472</v>
      </c>
      <c r="AI26" s="152">
        <f t="shared" si="9"/>
        <v>2441055.7070868448</v>
      </c>
      <c r="AJ26" s="152">
        <f t="shared" si="9"/>
        <v>2494758.9326427556</v>
      </c>
      <c r="AK26" s="152">
        <f t="shared" si="9"/>
        <v>2549643.6291608959</v>
      </c>
      <c r="AL26" s="152">
        <f t="shared" si="9"/>
        <v>2605735.7890024357</v>
      </c>
      <c r="AM26" s="152">
        <f t="shared" si="9"/>
        <v>2663061.9763604891</v>
      </c>
      <c r="AN26" s="152">
        <f t="shared" si="9"/>
        <v>2721649.3398404201</v>
      </c>
      <c r="AO26" s="152">
        <f t="shared" si="9"/>
        <v>2781525.6253169095</v>
      </c>
      <c r="AP26" s="152">
        <f t="shared" si="9"/>
        <v>2842719.1890738816</v>
      </c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</row>
    <row r="27" spans="1:89" s="27" customFormat="1">
      <c r="A27" s="153"/>
      <c r="B27" s="140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54"/>
    </row>
    <row r="28" spans="1:89" s="27" customFormat="1">
      <c r="A28" s="149" t="s">
        <v>119</v>
      </c>
      <c r="C28" s="146">
        <f t="shared" ref="C28:AP28" si="10">C14-C26</f>
        <v>0</v>
      </c>
      <c r="D28" s="146">
        <f t="shared" si="10"/>
        <v>717252.93541549635</v>
      </c>
      <c r="E28" s="146">
        <f t="shared" si="10"/>
        <v>733032.49999463744</v>
      </c>
      <c r="F28" s="146">
        <f t="shared" si="10"/>
        <v>749159.21499451972</v>
      </c>
      <c r="G28" s="146">
        <f t="shared" si="10"/>
        <v>765640.71772439871</v>
      </c>
      <c r="H28" s="146">
        <f t="shared" si="10"/>
        <v>782484.81351433555</v>
      </c>
      <c r="I28" s="146">
        <f t="shared" si="10"/>
        <v>799699.47941165091</v>
      </c>
      <c r="J28" s="146">
        <f t="shared" si="10"/>
        <v>817292.86795870773</v>
      </c>
      <c r="K28" s="146">
        <f t="shared" si="10"/>
        <v>835273.311053799</v>
      </c>
      <c r="L28" s="146">
        <f t="shared" si="10"/>
        <v>853649.32389698224</v>
      </c>
      <c r="M28" s="146">
        <f t="shared" si="10"/>
        <v>872429.60902271559</v>
      </c>
      <c r="N28" s="146">
        <f t="shared" si="10"/>
        <v>891623.0604212163</v>
      </c>
      <c r="O28" s="146">
        <f t="shared" si="10"/>
        <v>911238.76775048254</v>
      </c>
      <c r="P28" s="146">
        <f t="shared" si="10"/>
        <v>931286.02064099303</v>
      </c>
      <c r="Q28" s="146">
        <f t="shared" si="10"/>
        <v>951774.31309509464</v>
      </c>
      <c r="R28" s="146">
        <f t="shared" si="10"/>
        <v>972713.34798318753</v>
      </c>
      <c r="S28" s="146">
        <f t="shared" si="10"/>
        <v>994113.04163881671</v>
      </c>
      <c r="T28" s="146">
        <f t="shared" si="10"/>
        <v>1015983.5285548717</v>
      </c>
      <c r="U28" s="146">
        <f t="shared" si="10"/>
        <v>1038335.1661830782</v>
      </c>
      <c r="V28" s="146">
        <f t="shared" si="10"/>
        <v>1061178.5398391066</v>
      </c>
      <c r="W28" s="146">
        <f t="shared" si="10"/>
        <v>1084524.4677155665</v>
      </c>
      <c r="X28" s="146">
        <f t="shared" si="10"/>
        <v>1108384.0060053091</v>
      </c>
      <c r="Y28" s="146">
        <f t="shared" si="10"/>
        <v>1132768.4541374263</v>
      </c>
      <c r="Z28" s="146">
        <f t="shared" si="10"/>
        <v>1157689.3601284483</v>
      </c>
      <c r="AA28" s="146">
        <f t="shared" si="10"/>
        <v>1183158.5260512754</v>
      </c>
      <c r="AB28" s="146">
        <f t="shared" si="10"/>
        <v>1209188.0136244032</v>
      </c>
      <c r="AC28" s="146">
        <f t="shared" si="10"/>
        <v>1235790.1499241404</v>
      </c>
      <c r="AD28" s="146">
        <f t="shared" si="10"/>
        <v>1262977.5332224709</v>
      </c>
      <c r="AE28" s="146">
        <f t="shared" si="10"/>
        <v>1290763.0389533658</v>
      </c>
      <c r="AF28" s="146">
        <f t="shared" si="10"/>
        <v>1319159.8258103398</v>
      </c>
      <c r="AG28" s="146">
        <f t="shared" si="10"/>
        <v>1348181.3419781676</v>
      </c>
      <c r="AH28" s="146">
        <f t="shared" si="10"/>
        <v>1377841.3315016874</v>
      </c>
      <c r="AI28" s="146">
        <f t="shared" si="10"/>
        <v>1408153.8407947239</v>
      </c>
      <c r="AJ28" s="146">
        <f t="shared" si="10"/>
        <v>1439133.2252922081</v>
      </c>
      <c r="AK28" s="146">
        <f t="shared" si="10"/>
        <v>1470794.156248637</v>
      </c>
      <c r="AL28" s="146">
        <f t="shared" si="10"/>
        <v>1503151.627686108</v>
      </c>
      <c r="AM28" s="146">
        <f t="shared" si="10"/>
        <v>1536220.9634952019</v>
      </c>
      <c r="AN28" s="146">
        <f t="shared" si="10"/>
        <v>1570017.8246920961</v>
      </c>
      <c r="AO28" s="146">
        <f t="shared" si="10"/>
        <v>1604558.2168353228</v>
      </c>
      <c r="AP28" s="155">
        <f t="shared" si="10"/>
        <v>1639858.4976056996</v>
      </c>
    </row>
    <row r="29" spans="1:89" s="27" customFormat="1">
      <c r="A29" s="149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55"/>
    </row>
    <row r="30" spans="1:89" s="27" customFormat="1">
      <c r="A30" s="149" t="s">
        <v>120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55"/>
    </row>
    <row r="31" spans="1:89" s="27" customFormat="1">
      <c r="A31" s="147" t="s">
        <v>121</v>
      </c>
      <c r="C31" s="146"/>
      <c r="D31" s="146">
        <f t="shared" ref="D31:AP31" si="11">D118</f>
        <v>413861.00707425107</v>
      </c>
      <c r="E31" s="146">
        <f t="shared" si="11"/>
        <v>422965.94922988483</v>
      </c>
      <c r="F31" s="146">
        <f t="shared" si="11"/>
        <v>432271.20011294243</v>
      </c>
      <c r="G31" s="146">
        <f t="shared" si="11"/>
        <v>441781.16651542706</v>
      </c>
      <c r="H31" s="146">
        <f t="shared" si="11"/>
        <v>451500.35217876616</v>
      </c>
      <c r="I31" s="146">
        <f t="shared" si="11"/>
        <v>461433.35992669931</v>
      </c>
      <c r="J31" s="146">
        <f t="shared" si="11"/>
        <v>471584.8938450868</v>
      </c>
      <c r="K31" s="146">
        <f t="shared" si="11"/>
        <v>481959.76150967856</v>
      </c>
      <c r="L31" s="146">
        <f t="shared" si="11"/>
        <v>492562.87626289134</v>
      </c>
      <c r="M31" s="146">
        <f t="shared" si="11"/>
        <v>503399.25954067498</v>
      </c>
      <c r="N31" s="146">
        <f t="shared" si="11"/>
        <v>514474.04325057007</v>
      </c>
      <c r="O31" s="146">
        <f t="shared" si="11"/>
        <v>525792.4722020824</v>
      </c>
      <c r="P31" s="146">
        <f t="shared" si="11"/>
        <v>537359.9065905282</v>
      </c>
      <c r="Q31" s="146">
        <f t="shared" si="11"/>
        <v>549181.82453551958</v>
      </c>
      <c r="R31" s="146">
        <f t="shared" si="11"/>
        <v>561263.82467530156</v>
      </c>
      <c r="S31" s="146">
        <f t="shared" si="11"/>
        <v>573611.62881815783</v>
      </c>
      <c r="T31" s="146">
        <f t="shared" si="11"/>
        <v>586231.08465215738</v>
      </c>
      <c r="U31" s="146">
        <f t="shared" si="11"/>
        <v>599128.16851450491</v>
      </c>
      <c r="V31" s="146">
        <f t="shared" si="11"/>
        <v>612308.98822182405</v>
      </c>
      <c r="W31" s="146">
        <f t="shared" si="11"/>
        <v>625779.78596270445</v>
      </c>
      <c r="X31" s="146">
        <f t="shared" si="11"/>
        <v>639546.94125388376</v>
      </c>
      <c r="Y31" s="146">
        <f t="shared" si="11"/>
        <v>653616.97396146925</v>
      </c>
      <c r="Z31" s="146">
        <f t="shared" si="11"/>
        <v>667996.54738862114</v>
      </c>
      <c r="AA31" s="146">
        <f t="shared" si="11"/>
        <v>682692.47143117106</v>
      </c>
      <c r="AB31" s="146">
        <f t="shared" si="11"/>
        <v>697711.70580265694</v>
      </c>
      <c r="AC31" s="146">
        <f t="shared" si="11"/>
        <v>713061.36333031557</v>
      </c>
      <c r="AD31" s="146">
        <f t="shared" si="11"/>
        <v>728748.71332358196</v>
      </c>
      <c r="AE31" s="146">
        <f t="shared" si="11"/>
        <v>744781.18501670123</v>
      </c>
      <c r="AF31" s="146">
        <f t="shared" si="11"/>
        <v>761166.37108706869</v>
      </c>
      <c r="AG31" s="146">
        <f t="shared" si="11"/>
        <v>777912.03125098394</v>
      </c>
      <c r="AH31" s="146">
        <f t="shared" si="11"/>
        <v>795026.09593850584</v>
      </c>
      <c r="AI31" s="146">
        <f t="shared" si="11"/>
        <v>812516.67004915257</v>
      </c>
      <c r="AJ31" s="146">
        <f t="shared" si="11"/>
        <v>830392.03679023427</v>
      </c>
      <c r="AK31" s="146">
        <f t="shared" si="11"/>
        <v>848660.66159961978</v>
      </c>
      <c r="AL31" s="146">
        <f t="shared" si="11"/>
        <v>867331.19615481142</v>
      </c>
      <c r="AM31" s="146">
        <f t="shared" si="11"/>
        <v>886412.48247021739</v>
      </c>
      <c r="AN31" s="146">
        <f t="shared" si="11"/>
        <v>905913.55708456202</v>
      </c>
      <c r="AO31" s="146">
        <f t="shared" si="11"/>
        <v>925843.65534042218</v>
      </c>
      <c r="AP31" s="155">
        <f t="shared" si="11"/>
        <v>946212.21575791133</v>
      </c>
    </row>
    <row r="32" spans="1:89" s="27" customFormat="1">
      <c r="A32" s="147" t="s">
        <v>109</v>
      </c>
      <c r="C32" s="146"/>
      <c r="D32" s="146">
        <f t="shared" ref="D32:AP32" si="12">D178</f>
        <v>164802.33022945028</v>
      </c>
      <c r="E32" s="146">
        <f t="shared" si="12"/>
        <v>168427.98149449815</v>
      </c>
      <c r="F32" s="146">
        <f t="shared" si="12"/>
        <v>172133.39708737709</v>
      </c>
      <c r="G32" s="146">
        <f t="shared" si="12"/>
        <v>175920.33182329935</v>
      </c>
      <c r="H32" s="146">
        <f t="shared" si="12"/>
        <v>179790.57912341191</v>
      </c>
      <c r="I32" s="146">
        <f t="shared" si="12"/>
        <v>183745.97186412709</v>
      </c>
      <c r="J32" s="146">
        <f t="shared" si="12"/>
        <v>187788.38324513787</v>
      </c>
      <c r="K32" s="146">
        <f t="shared" si="12"/>
        <v>191919.72767653095</v>
      </c>
      <c r="L32" s="146">
        <f t="shared" si="12"/>
        <v>196141.96168541454</v>
      </c>
      <c r="M32" s="146">
        <f t="shared" si="12"/>
        <v>200457.08484249367</v>
      </c>
      <c r="N32" s="146">
        <f t="shared" si="12"/>
        <v>204867.14070902861</v>
      </c>
      <c r="O32" s="146">
        <f t="shared" si="12"/>
        <v>209374.21780462714</v>
      </c>
      <c r="P32" s="146">
        <f t="shared" si="12"/>
        <v>213980.450596329</v>
      </c>
      <c r="Q32" s="146">
        <f t="shared" si="12"/>
        <v>218688.02050944825</v>
      </c>
      <c r="R32" s="146">
        <f t="shared" si="12"/>
        <v>223499.15696065617</v>
      </c>
      <c r="S32" s="146">
        <f t="shared" si="12"/>
        <v>228416.1384137905</v>
      </c>
      <c r="T32" s="146">
        <f t="shared" si="12"/>
        <v>233441.29345889395</v>
      </c>
      <c r="U32" s="146">
        <f t="shared" si="12"/>
        <v>238577.00191498955</v>
      </c>
      <c r="V32" s="146">
        <f t="shared" si="12"/>
        <v>243825.6959571194</v>
      </c>
      <c r="W32" s="146">
        <f t="shared" si="12"/>
        <v>249189.861268176</v>
      </c>
      <c r="X32" s="146">
        <f t="shared" si="12"/>
        <v>254672.03821607586</v>
      </c>
      <c r="Y32" s="146">
        <f t="shared" si="12"/>
        <v>260274.82305682963</v>
      </c>
      <c r="Z32" s="146">
        <f t="shared" si="12"/>
        <v>266000.86916407984</v>
      </c>
      <c r="AA32" s="146">
        <f t="shared" si="12"/>
        <v>271852.88828568964</v>
      </c>
      <c r="AB32" s="146">
        <f t="shared" si="12"/>
        <v>277833.65182797483</v>
      </c>
      <c r="AC32" s="146">
        <f t="shared" si="12"/>
        <v>283945.99216819025</v>
      </c>
      <c r="AD32" s="146">
        <f t="shared" si="12"/>
        <v>290192.80399589037</v>
      </c>
      <c r="AE32" s="146">
        <f t="shared" si="12"/>
        <v>296577.04568380001</v>
      </c>
      <c r="AF32" s="146">
        <f t="shared" si="12"/>
        <v>303101.74068884365</v>
      </c>
      <c r="AG32" s="146">
        <f t="shared" si="12"/>
        <v>309769.97898399836</v>
      </c>
      <c r="AH32" s="146">
        <f t="shared" si="12"/>
        <v>316584.91852164629</v>
      </c>
      <c r="AI32" s="146">
        <f t="shared" si="12"/>
        <v>323549.78672912245</v>
      </c>
      <c r="AJ32" s="146">
        <f t="shared" si="12"/>
        <v>330667.88203716307</v>
      </c>
      <c r="AK32" s="146">
        <f t="shared" si="12"/>
        <v>337942.57544198073</v>
      </c>
      <c r="AL32" s="146">
        <f t="shared" si="12"/>
        <v>345377.31210170448</v>
      </c>
      <c r="AM32" s="146">
        <f t="shared" si="12"/>
        <v>352975.61296794179</v>
      </c>
      <c r="AN32" s="146">
        <f t="shared" si="12"/>
        <v>360741.0764532364</v>
      </c>
      <c r="AO32" s="146">
        <f t="shared" si="12"/>
        <v>368677.3801352079</v>
      </c>
      <c r="AP32" s="155">
        <f t="shared" si="12"/>
        <v>376788.2824981825</v>
      </c>
    </row>
    <row r="33" spans="1:89" s="27" customFormat="1">
      <c r="A33" s="147" t="s">
        <v>110</v>
      </c>
      <c r="C33" s="146"/>
      <c r="D33" s="146">
        <f t="shared" ref="D33:AP33" si="13">D239</f>
        <v>138589.59811179515</v>
      </c>
      <c r="E33" s="146">
        <f t="shared" si="13"/>
        <v>141638.56927025446</v>
      </c>
      <c r="F33" s="146">
        <f t="shared" si="13"/>
        <v>144754.61779419996</v>
      </c>
      <c r="G33" s="146">
        <f t="shared" si="13"/>
        <v>147939.21938567248</v>
      </c>
      <c r="H33" s="146">
        <f t="shared" si="13"/>
        <v>151193.88221215724</v>
      </c>
      <c r="I33" s="146">
        <f t="shared" si="13"/>
        <v>154520.14762082463</v>
      </c>
      <c r="J33" s="146">
        <f t="shared" si="13"/>
        <v>157919.59086848295</v>
      </c>
      <c r="K33" s="146">
        <f t="shared" si="13"/>
        <v>161393.82186758914</v>
      </c>
      <c r="L33" s="146">
        <f t="shared" si="13"/>
        <v>164944.48594867659</v>
      </c>
      <c r="M33" s="146">
        <f t="shared" si="13"/>
        <v>168573.26463954733</v>
      </c>
      <c r="N33" s="146">
        <f t="shared" si="13"/>
        <v>172281.8764616173</v>
      </c>
      <c r="O33" s="146">
        <f t="shared" si="13"/>
        <v>176072.07774377288</v>
      </c>
      <c r="P33" s="146">
        <f t="shared" si="13"/>
        <v>179945.66345413576</v>
      </c>
      <c r="Q33" s="146">
        <f t="shared" si="13"/>
        <v>183904.46805012692</v>
      </c>
      <c r="R33" s="146">
        <f t="shared" si="13"/>
        <v>187950.36634722992</v>
      </c>
      <c r="S33" s="146">
        <f t="shared" si="13"/>
        <v>192085.27440686873</v>
      </c>
      <c r="T33" s="146">
        <f t="shared" si="13"/>
        <v>196311.15044381993</v>
      </c>
      <c r="U33" s="146">
        <f t="shared" si="13"/>
        <v>200629.99575358373</v>
      </c>
      <c r="V33" s="146">
        <f t="shared" si="13"/>
        <v>205043.85566016298</v>
      </c>
      <c r="W33" s="146">
        <f t="shared" si="13"/>
        <v>209554.82048468629</v>
      </c>
      <c r="X33" s="146">
        <f t="shared" si="13"/>
        <v>214165.02653534943</v>
      </c>
      <c r="Y33" s="146">
        <f t="shared" si="13"/>
        <v>218876.65711912734</v>
      </c>
      <c r="Z33" s="146">
        <f t="shared" si="13"/>
        <v>223691.94357574789</v>
      </c>
      <c r="AA33" s="146">
        <f t="shared" si="13"/>
        <v>228613.16633441474</v>
      </c>
      <c r="AB33" s="146">
        <f t="shared" si="13"/>
        <v>233642.65599377139</v>
      </c>
      <c r="AC33" s="146">
        <f t="shared" si="13"/>
        <v>238782.79442563432</v>
      </c>
      <c r="AD33" s="146">
        <f t="shared" si="13"/>
        <v>244036.01590299851</v>
      </c>
      <c r="AE33" s="146">
        <f t="shared" si="13"/>
        <v>249404.80825286452</v>
      </c>
      <c r="AF33" s="146">
        <f t="shared" si="13"/>
        <v>254891.71403442766</v>
      </c>
      <c r="AG33" s="146">
        <f t="shared" si="13"/>
        <v>260499.33174318529</v>
      </c>
      <c r="AH33" s="146">
        <f t="shared" si="13"/>
        <v>266230.31704153505</v>
      </c>
      <c r="AI33" s="146">
        <f t="shared" si="13"/>
        <v>272087.3840164491</v>
      </c>
      <c r="AJ33" s="146">
        <f t="shared" si="13"/>
        <v>278073.30646481086</v>
      </c>
      <c r="AK33" s="146">
        <f t="shared" si="13"/>
        <v>284190.91920703626</v>
      </c>
      <c r="AL33" s="146">
        <f t="shared" si="13"/>
        <v>290443.11942959181</v>
      </c>
      <c r="AM33" s="146">
        <f t="shared" si="13"/>
        <v>296832.86805704259</v>
      </c>
      <c r="AN33" s="146">
        <f t="shared" si="13"/>
        <v>303363.19115429744</v>
      </c>
      <c r="AO33" s="146">
        <f t="shared" si="13"/>
        <v>310037.18135969201</v>
      </c>
      <c r="AP33" s="155">
        <f t="shared" si="13"/>
        <v>316857.99934960529</v>
      </c>
    </row>
    <row r="34" spans="1:89" s="27" customFormat="1">
      <c r="A34" s="150" t="s">
        <v>122</v>
      </c>
      <c r="B34" s="151"/>
      <c r="C34" s="156"/>
      <c r="D34" s="152">
        <f>SUM(D31:D33)</f>
        <v>717252.93541549647</v>
      </c>
      <c r="E34" s="152">
        <f t="shared" ref="E34:AP34" si="14">SUM(E31:E33)</f>
        <v>733032.49999463744</v>
      </c>
      <c r="F34" s="152">
        <f t="shared" si="14"/>
        <v>749159.21499451948</v>
      </c>
      <c r="G34" s="152">
        <f t="shared" si="14"/>
        <v>765640.71772439883</v>
      </c>
      <c r="H34" s="152">
        <f t="shared" si="14"/>
        <v>782484.81351433531</v>
      </c>
      <c r="I34" s="152">
        <f t="shared" si="14"/>
        <v>799699.47941165103</v>
      </c>
      <c r="J34" s="152">
        <f t="shared" si="14"/>
        <v>817292.86795870762</v>
      </c>
      <c r="K34" s="152">
        <f t="shared" si="14"/>
        <v>835273.31105379865</v>
      </c>
      <c r="L34" s="152">
        <f t="shared" si="14"/>
        <v>853649.32389698247</v>
      </c>
      <c r="M34" s="152">
        <f t="shared" si="14"/>
        <v>872429.60902271594</v>
      </c>
      <c r="N34" s="152">
        <f t="shared" si="14"/>
        <v>891623.06042121595</v>
      </c>
      <c r="O34" s="152">
        <f t="shared" si="14"/>
        <v>911238.76775048242</v>
      </c>
      <c r="P34" s="152">
        <f t="shared" si="14"/>
        <v>931286.02064099291</v>
      </c>
      <c r="Q34" s="152">
        <f t="shared" si="14"/>
        <v>951774.31309509475</v>
      </c>
      <c r="R34" s="152">
        <f t="shared" si="14"/>
        <v>972713.34798318765</v>
      </c>
      <c r="S34" s="152">
        <f t="shared" si="14"/>
        <v>994113.04163881706</v>
      </c>
      <c r="T34" s="152">
        <f t="shared" si="14"/>
        <v>1015983.5285548713</v>
      </c>
      <c r="U34" s="152">
        <f t="shared" si="14"/>
        <v>1038335.1661830782</v>
      </c>
      <c r="V34" s="152">
        <f t="shared" si="14"/>
        <v>1061178.5398391066</v>
      </c>
      <c r="W34" s="152">
        <f t="shared" si="14"/>
        <v>1084524.4677155667</v>
      </c>
      <c r="X34" s="152">
        <f t="shared" si="14"/>
        <v>1108384.0060053091</v>
      </c>
      <c r="Y34" s="152">
        <f t="shared" si="14"/>
        <v>1132768.4541374263</v>
      </c>
      <c r="Z34" s="152">
        <f t="shared" si="14"/>
        <v>1157689.3601284488</v>
      </c>
      <c r="AA34" s="152">
        <f t="shared" si="14"/>
        <v>1183158.5260512754</v>
      </c>
      <c r="AB34" s="152">
        <f t="shared" si="14"/>
        <v>1209188.0136244032</v>
      </c>
      <c r="AC34" s="152">
        <f t="shared" si="14"/>
        <v>1235790.14992414</v>
      </c>
      <c r="AD34" s="152">
        <f t="shared" si="14"/>
        <v>1262977.5332224709</v>
      </c>
      <c r="AE34" s="152">
        <f t="shared" si="14"/>
        <v>1290763.0389533658</v>
      </c>
      <c r="AF34" s="152">
        <f t="shared" si="14"/>
        <v>1319159.82581034</v>
      </c>
      <c r="AG34" s="152">
        <f t="shared" si="14"/>
        <v>1348181.3419781676</v>
      </c>
      <c r="AH34" s="152">
        <f t="shared" si="14"/>
        <v>1377841.3315016869</v>
      </c>
      <c r="AI34" s="152">
        <f t="shared" si="14"/>
        <v>1408153.8407947242</v>
      </c>
      <c r="AJ34" s="152">
        <f t="shared" si="14"/>
        <v>1439133.2252922081</v>
      </c>
      <c r="AK34" s="152">
        <f t="shared" si="14"/>
        <v>1470794.1562486368</v>
      </c>
      <c r="AL34" s="152">
        <f t="shared" si="14"/>
        <v>1503151.6276861078</v>
      </c>
      <c r="AM34" s="152">
        <f t="shared" si="14"/>
        <v>1536220.9634952017</v>
      </c>
      <c r="AN34" s="152">
        <f t="shared" si="14"/>
        <v>1570017.8246920959</v>
      </c>
      <c r="AO34" s="152">
        <f t="shared" si="14"/>
        <v>1604558.2168353221</v>
      </c>
      <c r="AP34" s="157">
        <f t="shared" si="14"/>
        <v>1639858.4976056991</v>
      </c>
    </row>
    <row r="35" spans="1:89" s="27" customFormat="1">
      <c r="A35" s="158"/>
      <c r="C35" s="146"/>
      <c r="D35" s="146"/>
      <c r="E35" s="146"/>
      <c r="F35" s="146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</row>
    <row r="36" spans="1:89" s="140" customFormat="1">
      <c r="A36" s="159" t="s">
        <v>123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</row>
    <row r="37" spans="1:89" s="27" customFormat="1">
      <c r="A37" s="143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60"/>
    </row>
    <row r="38" spans="1:89" s="27" customFormat="1">
      <c r="A38" s="144" t="s">
        <v>102</v>
      </c>
      <c r="AP38" s="161"/>
    </row>
    <row r="39" spans="1:89" s="27" customFormat="1">
      <c r="A39" s="162" t="s">
        <v>121</v>
      </c>
      <c r="C39" s="136">
        <v>0</v>
      </c>
      <c r="D39" s="136">
        <v>1189</v>
      </c>
      <c r="E39" s="136">
        <f t="shared" ref="E39:AP41" si="15">D39*(1+E$4)</f>
        <v>1189</v>
      </c>
      <c r="F39" s="136">
        <f t="shared" si="15"/>
        <v>1189</v>
      </c>
      <c r="G39" s="136">
        <f t="shared" si="15"/>
        <v>1189</v>
      </c>
      <c r="H39" s="136">
        <f t="shared" si="15"/>
        <v>1189</v>
      </c>
      <c r="I39" s="136">
        <f t="shared" si="15"/>
        <v>1189</v>
      </c>
      <c r="J39" s="136">
        <f t="shared" si="15"/>
        <v>1189</v>
      </c>
      <c r="K39" s="136">
        <f t="shared" si="15"/>
        <v>1189</v>
      </c>
      <c r="L39" s="136">
        <f t="shared" si="15"/>
        <v>1189</v>
      </c>
      <c r="M39" s="136">
        <f t="shared" si="15"/>
        <v>1189</v>
      </c>
      <c r="N39" s="136">
        <f t="shared" si="15"/>
        <v>1189</v>
      </c>
      <c r="O39" s="136">
        <f t="shared" si="15"/>
        <v>1189</v>
      </c>
      <c r="P39" s="136">
        <f t="shared" si="15"/>
        <v>1189</v>
      </c>
      <c r="Q39" s="136">
        <f t="shared" si="15"/>
        <v>1189</v>
      </c>
      <c r="R39" s="136">
        <f t="shared" si="15"/>
        <v>1189</v>
      </c>
      <c r="S39" s="136">
        <f t="shared" si="15"/>
        <v>1189</v>
      </c>
      <c r="T39" s="136">
        <f t="shared" si="15"/>
        <v>1189</v>
      </c>
      <c r="U39" s="136">
        <f t="shared" si="15"/>
        <v>1189</v>
      </c>
      <c r="V39" s="136">
        <f t="shared" si="15"/>
        <v>1189</v>
      </c>
      <c r="W39" s="136">
        <f t="shared" si="15"/>
        <v>1189</v>
      </c>
      <c r="X39" s="136">
        <f t="shared" si="15"/>
        <v>1189</v>
      </c>
      <c r="Y39" s="136">
        <f t="shared" si="15"/>
        <v>1189</v>
      </c>
      <c r="Z39" s="136">
        <f t="shared" si="15"/>
        <v>1189</v>
      </c>
      <c r="AA39" s="136">
        <f t="shared" si="15"/>
        <v>1189</v>
      </c>
      <c r="AB39" s="136">
        <f t="shared" si="15"/>
        <v>1189</v>
      </c>
      <c r="AC39" s="136">
        <f t="shared" si="15"/>
        <v>1189</v>
      </c>
      <c r="AD39" s="136">
        <f t="shared" si="15"/>
        <v>1189</v>
      </c>
      <c r="AE39" s="136">
        <f t="shared" si="15"/>
        <v>1189</v>
      </c>
      <c r="AF39" s="136">
        <f t="shared" si="15"/>
        <v>1189</v>
      </c>
      <c r="AG39" s="136">
        <f t="shared" si="15"/>
        <v>1189</v>
      </c>
      <c r="AH39" s="136">
        <f t="shared" si="15"/>
        <v>1189</v>
      </c>
      <c r="AI39" s="136">
        <f t="shared" si="15"/>
        <v>1189</v>
      </c>
      <c r="AJ39" s="136">
        <f t="shared" si="15"/>
        <v>1189</v>
      </c>
      <c r="AK39" s="136">
        <f t="shared" si="15"/>
        <v>1189</v>
      </c>
      <c r="AL39" s="136">
        <f t="shared" si="15"/>
        <v>1189</v>
      </c>
      <c r="AM39" s="136">
        <f t="shared" si="15"/>
        <v>1189</v>
      </c>
      <c r="AN39" s="136">
        <f t="shared" si="15"/>
        <v>1189</v>
      </c>
      <c r="AO39" s="136">
        <f t="shared" si="15"/>
        <v>1189</v>
      </c>
      <c r="AP39" s="163">
        <f t="shared" si="15"/>
        <v>1189</v>
      </c>
    </row>
    <row r="40" spans="1:89" s="27" customFormat="1">
      <c r="A40" s="162" t="s">
        <v>109</v>
      </c>
      <c r="C40" s="136">
        <v>0</v>
      </c>
      <c r="D40" s="136">
        <f>187-D41</f>
        <v>186</v>
      </c>
      <c r="E40" s="136">
        <f t="shared" si="15"/>
        <v>186</v>
      </c>
      <c r="F40" s="136">
        <f t="shared" si="15"/>
        <v>186</v>
      </c>
      <c r="G40" s="136">
        <f t="shared" si="15"/>
        <v>186</v>
      </c>
      <c r="H40" s="136">
        <f t="shared" si="15"/>
        <v>186</v>
      </c>
      <c r="I40" s="136">
        <f t="shared" si="15"/>
        <v>186</v>
      </c>
      <c r="J40" s="136">
        <f t="shared" si="15"/>
        <v>186</v>
      </c>
      <c r="K40" s="136">
        <f t="shared" si="15"/>
        <v>186</v>
      </c>
      <c r="L40" s="136">
        <f t="shared" si="15"/>
        <v>186</v>
      </c>
      <c r="M40" s="136">
        <f t="shared" si="15"/>
        <v>186</v>
      </c>
      <c r="N40" s="136">
        <f t="shared" si="15"/>
        <v>186</v>
      </c>
      <c r="O40" s="136">
        <f t="shared" si="15"/>
        <v>186</v>
      </c>
      <c r="P40" s="136">
        <f t="shared" si="15"/>
        <v>186</v>
      </c>
      <c r="Q40" s="136">
        <f t="shared" si="15"/>
        <v>186</v>
      </c>
      <c r="R40" s="136">
        <f t="shared" si="15"/>
        <v>186</v>
      </c>
      <c r="S40" s="136">
        <f t="shared" si="15"/>
        <v>186</v>
      </c>
      <c r="T40" s="136">
        <f t="shared" si="15"/>
        <v>186</v>
      </c>
      <c r="U40" s="136">
        <f t="shared" si="15"/>
        <v>186</v>
      </c>
      <c r="V40" s="136">
        <f t="shared" si="15"/>
        <v>186</v>
      </c>
      <c r="W40" s="136">
        <f t="shared" si="15"/>
        <v>186</v>
      </c>
      <c r="X40" s="136">
        <f t="shared" si="15"/>
        <v>186</v>
      </c>
      <c r="Y40" s="136">
        <f t="shared" si="15"/>
        <v>186</v>
      </c>
      <c r="Z40" s="136">
        <f t="shared" si="15"/>
        <v>186</v>
      </c>
      <c r="AA40" s="136">
        <f t="shared" si="15"/>
        <v>186</v>
      </c>
      <c r="AB40" s="136">
        <f t="shared" si="15"/>
        <v>186</v>
      </c>
      <c r="AC40" s="136">
        <f t="shared" si="15"/>
        <v>186</v>
      </c>
      <c r="AD40" s="136">
        <f t="shared" si="15"/>
        <v>186</v>
      </c>
      <c r="AE40" s="136">
        <f t="shared" si="15"/>
        <v>186</v>
      </c>
      <c r="AF40" s="136">
        <f t="shared" si="15"/>
        <v>186</v>
      </c>
      <c r="AG40" s="136">
        <f t="shared" si="15"/>
        <v>186</v>
      </c>
      <c r="AH40" s="136">
        <f t="shared" si="15"/>
        <v>186</v>
      </c>
      <c r="AI40" s="136">
        <f t="shared" si="15"/>
        <v>186</v>
      </c>
      <c r="AJ40" s="136">
        <f t="shared" si="15"/>
        <v>186</v>
      </c>
      <c r="AK40" s="136">
        <f t="shared" si="15"/>
        <v>186</v>
      </c>
      <c r="AL40" s="136">
        <f t="shared" si="15"/>
        <v>186</v>
      </c>
      <c r="AM40" s="136">
        <f t="shared" si="15"/>
        <v>186</v>
      </c>
      <c r="AN40" s="136">
        <f t="shared" si="15"/>
        <v>186</v>
      </c>
      <c r="AO40" s="136">
        <f t="shared" si="15"/>
        <v>186</v>
      </c>
      <c r="AP40" s="163">
        <f t="shared" si="15"/>
        <v>186</v>
      </c>
    </row>
    <row r="41" spans="1:89" s="27" customFormat="1">
      <c r="A41" s="162" t="s">
        <v>110</v>
      </c>
      <c r="C41" s="136"/>
      <c r="D41" s="136">
        <v>1</v>
      </c>
      <c r="E41" s="136">
        <f t="shared" si="15"/>
        <v>1</v>
      </c>
      <c r="F41" s="136">
        <f t="shared" si="15"/>
        <v>1</v>
      </c>
      <c r="G41" s="136">
        <f t="shared" si="15"/>
        <v>1</v>
      </c>
      <c r="H41" s="136">
        <f t="shared" si="15"/>
        <v>1</v>
      </c>
      <c r="I41" s="136">
        <f t="shared" si="15"/>
        <v>1</v>
      </c>
      <c r="J41" s="136">
        <f t="shared" si="15"/>
        <v>1</v>
      </c>
      <c r="K41" s="136">
        <f t="shared" si="15"/>
        <v>1</v>
      </c>
      <c r="L41" s="136">
        <f t="shared" si="15"/>
        <v>1</v>
      </c>
      <c r="M41" s="136">
        <f t="shared" si="15"/>
        <v>1</v>
      </c>
      <c r="N41" s="136">
        <f t="shared" si="15"/>
        <v>1</v>
      </c>
      <c r="O41" s="136">
        <f t="shared" si="15"/>
        <v>1</v>
      </c>
      <c r="P41" s="136">
        <f t="shared" si="15"/>
        <v>1</v>
      </c>
      <c r="Q41" s="136">
        <f t="shared" si="15"/>
        <v>1</v>
      </c>
      <c r="R41" s="136">
        <f t="shared" si="15"/>
        <v>1</v>
      </c>
      <c r="S41" s="136">
        <f t="shared" si="15"/>
        <v>1</v>
      </c>
      <c r="T41" s="136">
        <f t="shared" si="15"/>
        <v>1</v>
      </c>
      <c r="U41" s="136">
        <f t="shared" si="15"/>
        <v>1</v>
      </c>
      <c r="V41" s="136">
        <f t="shared" si="15"/>
        <v>1</v>
      </c>
      <c r="W41" s="136">
        <f t="shared" si="15"/>
        <v>1</v>
      </c>
      <c r="X41" s="136">
        <f t="shared" si="15"/>
        <v>1</v>
      </c>
      <c r="Y41" s="136">
        <f t="shared" si="15"/>
        <v>1</v>
      </c>
      <c r="Z41" s="136">
        <f t="shared" si="15"/>
        <v>1</v>
      </c>
      <c r="AA41" s="136">
        <f t="shared" si="15"/>
        <v>1</v>
      </c>
      <c r="AB41" s="136">
        <f t="shared" si="15"/>
        <v>1</v>
      </c>
      <c r="AC41" s="136">
        <f t="shared" si="15"/>
        <v>1</v>
      </c>
      <c r="AD41" s="136">
        <f t="shared" si="15"/>
        <v>1</v>
      </c>
      <c r="AE41" s="136">
        <f t="shared" si="15"/>
        <v>1</v>
      </c>
      <c r="AF41" s="136">
        <f t="shared" si="15"/>
        <v>1</v>
      </c>
      <c r="AG41" s="136">
        <f t="shared" si="15"/>
        <v>1</v>
      </c>
      <c r="AH41" s="136">
        <f t="shared" si="15"/>
        <v>1</v>
      </c>
      <c r="AI41" s="136">
        <f t="shared" si="15"/>
        <v>1</v>
      </c>
      <c r="AJ41" s="136">
        <f t="shared" si="15"/>
        <v>1</v>
      </c>
      <c r="AK41" s="136">
        <f t="shared" si="15"/>
        <v>1</v>
      </c>
      <c r="AL41" s="136">
        <f t="shared" si="15"/>
        <v>1</v>
      </c>
      <c r="AM41" s="136">
        <f t="shared" si="15"/>
        <v>1</v>
      </c>
      <c r="AN41" s="136">
        <f t="shared" si="15"/>
        <v>1</v>
      </c>
      <c r="AO41" s="136">
        <f t="shared" si="15"/>
        <v>1</v>
      </c>
      <c r="AP41" s="163">
        <f t="shared" si="15"/>
        <v>1</v>
      </c>
    </row>
    <row r="42" spans="1:89" s="27" customFormat="1">
      <c r="A42" s="162" t="s">
        <v>69</v>
      </c>
      <c r="C42" s="136"/>
      <c r="D42" s="141">
        <f t="shared" ref="D42:AP42" si="16">SUM(D39:D41)</f>
        <v>1376</v>
      </c>
      <c r="E42" s="141">
        <f t="shared" si="16"/>
        <v>1376</v>
      </c>
      <c r="F42" s="141">
        <f t="shared" si="16"/>
        <v>1376</v>
      </c>
      <c r="G42" s="141">
        <f t="shared" si="16"/>
        <v>1376</v>
      </c>
      <c r="H42" s="141">
        <f t="shared" si="16"/>
        <v>1376</v>
      </c>
      <c r="I42" s="141">
        <f t="shared" si="16"/>
        <v>1376</v>
      </c>
      <c r="J42" s="141">
        <f t="shared" si="16"/>
        <v>1376</v>
      </c>
      <c r="K42" s="141">
        <f t="shared" si="16"/>
        <v>1376</v>
      </c>
      <c r="L42" s="141">
        <f t="shared" si="16"/>
        <v>1376</v>
      </c>
      <c r="M42" s="141">
        <f t="shared" si="16"/>
        <v>1376</v>
      </c>
      <c r="N42" s="141">
        <f t="shared" si="16"/>
        <v>1376</v>
      </c>
      <c r="O42" s="141">
        <f t="shared" si="16"/>
        <v>1376</v>
      </c>
      <c r="P42" s="141">
        <f t="shared" si="16"/>
        <v>1376</v>
      </c>
      <c r="Q42" s="141">
        <f t="shared" si="16"/>
        <v>1376</v>
      </c>
      <c r="R42" s="141">
        <f t="shared" si="16"/>
        <v>1376</v>
      </c>
      <c r="S42" s="141">
        <f t="shared" si="16"/>
        <v>1376</v>
      </c>
      <c r="T42" s="141">
        <f t="shared" si="16"/>
        <v>1376</v>
      </c>
      <c r="U42" s="141">
        <f t="shared" si="16"/>
        <v>1376</v>
      </c>
      <c r="V42" s="141">
        <f t="shared" si="16"/>
        <v>1376</v>
      </c>
      <c r="W42" s="141">
        <f t="shared" si="16"/>
        <v>1376</v>
      </c>
      <c r="X42" s="141">
        <f t="shared" si="16"/>
        <v>1376</v>
      </c>
      <c r="Y42" s="141">
        <f t="shared" si="16"/>
        <v>1376</v>
      </c>
      <c r="Z42" s="141">
        <f t="shared" si="16"/>
        <v>1376</v>
      </c>
      <c r="AA42" s="141">
        <f t="shared" si="16"/>
        <v>1376</v>
      </c>
      <c r="AB42" s="141">
        <f t="shared" si="16"/>
        <v>1376</v>
      </c>
      <c r="AC42" s="141">
        <f t="shared" si="16"/>
        <v>1376</v>
      </c>
      <c r="AD42" s="141">
        <f t="shared" si="16"/>
        <v>1376</v>
      </c>
      <c r="AE42" s="141">
        <f t="shared" si="16"/>
        <v>1376</v>
      </c>
      <c r="AF42" s="141">
        <f t="shared" si="16"/>
        <v>1376</v>
      </c>
      <c r="AG42" s="141">
        <f t="shared" si="16"/>
        <v>1376</v>
      </c>
      <c r="AH42" s="141">
        <f t="shared" si="16"/>
        <v>1376</v>
      </c>
      <c r="AI42" s="141">
        <f t="shared" si="16"/>
        <v>1376</v>
      </c>
      <c r="AJ42" s="141">
        <f t="shared" si="16"/>
        <v>1376</v>
      </c>
      <c r="AK42" s="141">
        <f t="shared" si="16"/>
        <v>1376</v>
      </c>
      <c r="AL42" s="141">
        <f t="shared" si="16"/>
        <v>1376</v>
      </c>
      <c r="AM42" s="141">
        <f t="shared" si="16"/>
        <v>1376</v>
      </c>
      <c r="AN42" s="141">
        <f t="shared" si="16"/>
        <v>1376</v>
      </c>
      <c r="AO42" s="141">
        <f t="shared" si="16"/>
        <v>1376</v>
      </c>
      <c r="AP42" s="164">
        <f t="shared" si="16"/>
        <v>1376</v>
      </c>
    </row>
    <row r="43" spans="1:89" s="27" customFormat="1">
      <c r="A43" s="162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63"/>
    </row>
    <row r="44" spans="1:89" s="27" customFormat="1">
      <c r="A44" s="144" t="s">
        <v>124</v>
      </c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63"/>
    </row>
    <row r="45" spans="1:89" s="27" customFormat="1">
      <c r="A45" s="162" t="s">
        <v>121</v>
      </c>
      <c r="C45" s="146">
        <v>0</v>
      </c>
      <c r="D45" s="136">
        <f>D50/D39</f>
        <v>0</v>
      </c>
      <c r="E45" s="136">
        <f t="shared" ref="E45:AP46" si="17">D45</f>
        <v>0</v>
      </c>
      <c r="F45" s="136">
        <f t="shared" si="17"/>
        <v>0</v>
      </c>
      <c r="G45" s="136">
        <f t="shared" si="17"/>
        <v>0</v>
      </c>
      <c r="H45" s="136">
        <f t="shared" si="17"/>
        <v>0</v>
      </c>
      <c r="I45" s="136">
        <f t="shared" si="17"/>
        <v>0</v>
      </c>
      <c r="J45" s="136">
        <f t="shared" si="17"/>
        <v>0</v>
      </c>
      <c r="K45" s="136">
        <f t="shared" si="17"/>
        <v>0</v>
      </c>
      <c r="L45" s="136">
        <f t="shared" si="17"/>
        <v>0</v>
      </c>
      <c r="M45" s="136">
        <f t="shared" si="17"/>
        <v>0</v>
      </c>
      <c r="N45" s="136">
        <f t="shared" si="17"/>
        <v>0</v>
      </c>
      <c r="O45" s="136">
        <f t="shared" si="17"/>
        <v>0</v>
      </c>
      <c r="P45" s="136">
        <f t="shared" si="17"/>
        <v>0</v>
      </c>
      <c r="Q45" s="136">
        <f t="shared" si="17"/>
        <v>0</v>
      </c>
      <c r="R45" s="136">
        <f t="shared" si="17"/>
        <v>0</v>
      </c>
      <c r="S45" s="136">
        <f t="shared" si="17"/>
        <v>0</v>
      </c>
      <c r="T45" s="136">
        <f t="shared" si="17"/>
        <v>0</v>
      </c>
      <c r="U45" s="136">
        <f t="shared" si="17"/>
        <v>0</v>
      </c>
      <c r="V45" s="136">
        <f t="shared" si="17"/>
        <v>0</v>
      </c>
      <c r="W45" s="136">
        <f t="shared" si="17"/>
        <v>0</v>
      </c>
      <c r="X45" s="136">
        <f t="shared" si="17"/>
        <v>0</v>
      </c>
      <c r="Y45" s="136">
        <f t="shared" si="17"/>
        <v>0</v>
      </c>
      <c r="Z45" s="136">
        <f t="shared" si="17"/>
        <v>0</v>
      </c>
      <c r="AA45" s="136">
        <f t="shared" si="17"/>
        <v>0</v>
      </c>
      <c r="AB45" s="136">
        <f t="shared" si="17"/>
        <v>0</v>
      </c>
      <c r="AC45" s="136">
        <f t="shared" si="17"/>
        <v>0</v>
      </c>
      <c r="AD45" s="136">
        <f t="shared" si="17"/>
        <v>0</v>
      </c>
      <c r="AE45" s="136">
        <f t="shared" si="17"/>
        <v>0</v>
      </c>
      <c r="AF45" s="136">
        <f t="shared" si="17"/>
        <v>0</v>
      </c>
      <c r="AG45" s="136">
        <f t="shared" si="17"/>
        <v>0</v>
      </c>
      <c r="AH45" s="136">
        <f t="shared" si="17"/>
        <v>0</v>
      </c>
      <c r="AI45" s="136">
        <f t="shared" si="17"/>
        <v>0</v>
      </c>
      <c r="AJ45" s="136">
        <f t="shared" si="17"/>
        <v>0</v>
      </c>
      <c r="AK45" s="136">
        <f t="shared" si="17"/>
        <v>0</v>
      </c>
      <c r="AL45" s="136">
        <f t="shared" si="17"/>
        <v>0</v>
      </c>
      <c r="AM45" s="136">
        <f t="shared" si="17"/>
        <v>0</v>
      </c>
      <c r="AN45" s="136">
        <f t="shared" si="17"/>
        <v>0</v>
      </c>
      <c r="AO45" s="136">
        <f t="shared" si="17"/>
        <v>0</v>
      </c>
      <c r="AP45" s="163">
        <f t="shared" si="17"/>
        <v>0</v>
      </c>
    </row>
    <row r="46" spans="1:89" s="27" customFormat="1">
      <c r="A46" s="162" t="s">
        <v>109</v>
      </c>
      <c r="C46" s="146">
        <v>0</v>
      </c>
      <c r="D46" s="136">
        <f>D51/D40</f>
        <v>0</v>
      </c>
      <c r="E46" s="136">
        <f t="shared" si="17"/>
        <v>0</v>
      </c>
      <c r="F46" s="136">
        <f t="shared" si="17"/>
        <v>0</v>
      </c>
      <c r="G46" s="136">
        <f t="shared" si="17"/>
        <v>0</v>
      </c>
      <c r="H46" s="136">
        <f t="shared" si="17"/>
        <v>0</v>
      </c>
      <c r="I46" s="136">
        <f t="shared" si="17"/>
        <v>0</v>
      </c>
      <c r="J46" s="136">
        <f t="shared" si="17"/>
        <v>0</v>
      </c>
      <c r="K46" s="136">
        <f t="shared" si="17"/>
        <v>0</v>
      </c>
      <c r="L46" s="136">
        <f t="shared" si="17"/>
        <v>0</v>
      </c>
      <c r="M46" s="136">
        <f t="shared" si="17"/>
        <v>0</v>
      </c>
      <c r="N46" s="136">
        <f t="shared" si="17"/>
        <v>0</v>
      </c>
      <c r="O46" s="136">
        <f t="shared" si="17"/>
        <v>0</v>
      </c>
      <c r="P46" s="136">
        <f t="shared" si="17"/>
        <v>0</v>
      </c>
      <c r="Q46" s="136">
        <f t="shared" si="17"/>
        <v>0</v>
      </c>
      <c r="R46" s="136">
        <f t="shared" si="17"/>
        <v>0</v>
      </c>
      <c r="S46" s="136">
        <f t="shared" si="17"/>
        <v>0</v>
      </c>
      <c r="T46" s="136">
        <f t="shared" si="17"/>
        <v>0</v>
      </c>
      <c r="U46" s="136">
        <f t="shared" si="17"/>
        <v>0</v>
      </c>
      <c r="V46" s="136">
        <f t="shared" si="17"/>
        <v>0</v>
      </c>
      <c r="W46" s="136">
        <f t="shared" si="17"/>
        <v>0</v>
      </c>
      <c r="X46" s="136">
        <f t="shared" si="17"/>
        <v>0</v>
      </c>
      <c r="Y46" s="136">
        <f t="shared" si="17"/>
        <v>0</v>
      </c>
      <c r="Z46" s="136">
        <f t="shared" si="17"/>
        <v>0</v>
      </c>
      <c r="AA46" s="136">
        <f t="shared" si="17"/>
        <v>0</v>
      </c>
      <c r="AB46" s="136">
        <f t="shared" si="17"/>
        <v>0</v>
      </c>
      <c r="AC46" s="136">
        <f t="shared" si="17"/>
        <v>0</v>
      </c>
      <c r="AD46" s="136">
        <f t="shared" si="17"/>
        <v>0</v>
      </c>
      <c r="AE46" s="136">
        <f t="shared" si="17"/>
        <v>0</v>
      </c>
      <c r="AF46" s="136">
        <f t="shared" si="17"/>
        <v>0</v>
      </c>
      <c r="AG46" s="136">
        <f t="shared" si="17"/>
        <v>0</v>
      </c>
      <c r="AH46" s="136">
        <f t="shared" si="17"/>
        <v>0</v>
      </c>
      <c r="AI46" s="136">
        <f t="shared" si="17"/>
        <v>0</v>
      </c>
      <c r="AJ46" s="136">
        <f t="shared" si="17"/>
        <v>0</v>
      </c>
      <c r="AK46" s="136">
        <f t="shared" si="17"/>
        <v>0</v>
      </c>
      <c r="AL46" s="136">
        <f t="shared" si="17"/>
        <v>0</v>
      </c>
      <c r="AM46" s="136">
        <f t="shared" si="17"/>
        <v>0</v>
      </c>
      <c r="AN46" s="136">
        <f t="shared" si="17"/>
        <v>0</v>
      </c>
      <c r="AO46" s="136">
        <f t="shared" si="17"/>
        <v>0</v>
      </c>
      <c r="AP46" s="163">
        <f t="shared" si="17"/>
        <v>0</v>
      </c>
    </row>
    <row r="47" spans="1:89" s="27" customFormat="1">
      <c r="A47" s="162" t="s">
        <v>110</v>
      </c>
      <c r="C47" s="14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63"/>
    </row>
    <row r="48" spans="1:89" s="27" customFormat="1">
      <c r="A48" s="162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63"/>
    </row>
    <row r="49" spans="1:89" s="27" customFormat="1">
      <c r="A49" s="144" t="s">
        <v>125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63"/>
    </row>
    <row r="50" spans="1:89" s="27" customFormat="1">
      <c r="A50" s="162" t="s">
        <v>121</v>
      </c>
      <c r="C50" s="136">
        <f>C39*C45</f>
        <v>0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63"/>
    </row>
    <row r="51" spans="1:89" s="27" customFormat="1">
      <c r="A51" s="162" t="s">
        <v>109</v>
      </c>
      <c r="C51" s="136">
        <f>C40*C46</f>
        <v>0</v>
      </c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63"/>
    </row>
    <row r="52" spans="1:89" s="27" customFormat="1">
      <c r="A52" s="162" t="s">
        <v>110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163"/>
    </row>
    <row r="53" spans="1:89" s="27" customFormat="1">
      <c r="A53" s="162" t="s">
        <v>126</v>
      </c>
      <c r="C53" s="136">
        <f>SUM(C50:C51)</f>
        <v>0</v>
      </c>
      <c r="D53" s="141">
        <f t="shared" ref="D53:AP53" si="18">SUM(D50:D52)</f>
        <v>0</v>
      </c>
      <c r="E53" s="141">
        <f t="shared" si="18"/>
        <v>0</v>
      </c>
      <c r="F53" s="141">
        <f t="shared" si="18"/>
        <v>0</v>
      </c>
      <c r="G53" s="141">
        <f t="shared" si="18"/>
        <v>0</v>
      </c>
      <c r="H53" s="141">
        <f t="shared" si="18"/>
        <v>0</v>
      </c>
      <c r="I53" s="141">
        <f t="shared" si="18"/>
        <v>0</v>
      </c>
      <c r="J53" s="141">
        <f t="shared" si="18"/>
        <v>0</v>
      </c>
      <c r="K53" s="141">
        <f t="shared" si="18"/>
        <v>0</v>
      </c>
      <c r="L53" s="141">
        <f t="shared" si="18"/>
        <v>0</v>
      </c>
      <c r="M53" s="141">
        <f t="shared" si="18"/>
        <v>0</v>
      </c>
      <c r="N53" s="141">
        <f t="shared" si="18"/>
        <v>0</v>
      </c>
      <c r="O53" s="141">
        <f t="shared" si="18"/>
        <v>0</v>
      </c>
      <c r="P53" s="141">
        <f t="shared" si="18"/>
        <v>0</v>
      </c>
      <c r="Q53" s="141">
        <f t="shared" si="18"/>
        <v>0</v>
      </c>
      <c r="R53" s="141">
        <f t="shared" si="18"/>
        <v>0</v>
      </c>
      <c r="S53" s="141">
        <f t="shared" si="18"/>
        <v>0</v>
      </c>
      <c r="T53" s="141">
        <f t="shared" si="18"/>
        <v>0</v>
      </c>
      <c r="U53" s="141">
        <f t="shared" si="18"/>
        <v>0</v>
      </c>
      <c r="V53" s="141">
        <f t="shared" si="18"/>
        <v>0</v>
      </c>
      <c r="W53" s="141">
        <f t="shared" si="18"/>
        <v>0</v>
      </c>
      <c r="X53" s="141">
        <f t="shared" si="18"/>
        <v>0</v>
      </c>
      <c r="Y53" s="141">
        <f t="shared" si="18"/>
        <v>0</v>
      </c>
      <c r="Z53" s="141">
        <f t="shared" si="18"/>
        <v>0</v>
      </c>
      <c r="AA53" s="141">
        <f t="shared" si="18"/>
        <v>0</v>
      </c>
      <c r="AB53" s="141">
        <f t="shared" si="18"/>
        <v>0</v>
      </c>
      <c r="AC53" s="141">
        <f t="shared" si="18"/>
        <v>0</v>
      </c>
      <c r="AD53" s="141">
        <f t="shared" si="18"/>
        <v>0</v>
      </c>
      <c r="AE53" s="141">
        <f t="shared" si="18"/>
        <v>0</v>
      </c>
      <c r="AF53" s="141">
        <f t="shared" si="18"/>
        <v>0</v>
      </c>
      <c r="AG53" s="141">
        <f t="shared" si="18"/>
        <v>0</v>
      </c>
      <c r="AH53" s="141">
        <f t="shared" si="18"/>
        <v>0</v>
      </c>
      <c r="AI53" s="141">
        <f t="shared" si="18"/>
        <v>0</v>
      </c>
      <c r="AJ53" s="141">
        <f t="shared" si="18"/>
        <v>0</v>
      </c>
      <c r="AK53" s="141">
        <f t="shared" si="18"/>
        <v>0</v>
      </c>
      <c r="AL53" s="141">
        <f t="shared" si="18"/>
        <v>0</v>
      </c>
      <c r="AM53" s="141">
        <f t="shared" si="18"/>
        <v>0</v>
      </c>
      <c r="AN53" s="141">
        <f t="shared" si="18"/>
        <v>0</v>
      </c>
      <c r="AO53" s="141">
        <f t="shared" si="18"/>
        <v>0</v>
      </c>
      <c r="AP53" s="164">
        <f t="shared" si="18"/>
        <v>0</v>
      </c>
    </row>
    <row r="54" spans="1:89" s="27" customFormat="1">
      <c r="A54" s="162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63"/>
    </row>
    <row r="55" spans="1:89" s="27" customFormat="1">
      <c r="A55" s="162" t="s">
        <v>127</v>
      </c>
      <c r="C55" s="136"/>
      <c r="D55" s="165">
        <v>10.32</v>
      </c>
      <c r="E55" s="165">
        <v>10.32</v>
      </c>
      <c r="F55" s="165">
        <v>10.32</v>
      </c>
      <c r="G55" s="165">
        <v>10.32</v>
      </c>
      <c r="H55" s="165">
        <v>10.32</v>
      </c>
      <c r="I55" s="165">
        <v>10.32</v>
      </c>
      <c r="J55" s="165">
        <v>10.32</v>
      </c>
      <c r="K55" s="165">
        <v>10.32</v>
      </c>
      <c r="L55" s="165">
        <v>10.32</v>
      </c>
      <c r="M55" s="165">
        <v>10.32</v>
      </c>
      <c r="N55" s="165">
        <v>10.32</v>
      </c>
      <c r="O55" s="165">
        <v>10.32</v>
      </c>
      <c r="P55" s="165">
        <v>10.32</v>
      </c>
      <c r="Q55" s="165">
        <v>10.32</v>
      </c>
      <c r="R55" s="165">
        <v>10.32</v>
      </c>
      <c r="S55" s="165">
        <v>10.32</v>
      </c>
      <c r="T55" s="165">
        <v>10.32</v>
      </c>
      <c r="U55" s="165">
        <v>10.32</v>
      </c>
      <c r="V55" s="165">
        <v>10.32</v>
      </c>
      <c r="W55" s="165">
        <v>10.32</v>
      </c>
      <c r="X55" s="165">
        <v>10.32</v>
      </c>
      <c r="Y55" s="165">
        <v>10.32</v>
      </c>
      <c r="Z55" s="165">
        <v>10.32</v>
      </c>
      <c r="AA55" s="165">
        <v>10.32</v>
      </c>
      <c r="AB55" s="165">
        <v>10.32</v>
      </c>
      <c r="AC55" s="165">
        <v>10.32</v>
      </c>
      <c r="AD55" s="165">
        <v>10.32</v>
      </c>
      <c r="AE55" s="165">
        <v>10.32</v>
      </c>
      <c r="AF55" s="165">
        <v>10.32</v>
      </c>
      <c r="AG55" s="165">
        <v>10.32</v>
      </c>
      <c r="AH55" s="165">
        <v>10.32</v>
      </c>
      <c r="AI55" s="165">
        <v>10.32</v>
      </c>
      <c r="AJ55" s="165">
        <v>10.32</v>
      </c>
      <c r="AK55" s="165">
        <v>10.32</v>
      </c>
      <c r="AL55" s="165">
        <v>10.32</v>
      </c>
      <c r="AM55" s="165">
        <v>10.32</v>
      </c>
      <c r="AN55" s="165">
        <v>10.32</v>
      </c>
      <c r="AO55" s="165">
        <v>10.32</v>
      </c>
      <c r="AP55" s="166">
        <v>10.32</v>
      </c>
    </row>
    <row r="56" spans="1:89" s="27" customFormat="1">
      <c r="A56" s="162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163"/>
    </row>
    <row r="57" spans="1:89" s="27" customFormat="1">
      <c r="A57" s="144" t="s">
        <v>128</v>
      </c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63"/>
    </row>
    <row r="58" spans="1:89" s="27" customFormat="1">
      <c r="A58" s="162" t="s">
        <v>121</v>
      </c>
      <c r="C58" s="136">
        <f>C47*C53</f>
        <v>0</v>
      </c>
      <c r="D58" s="136">
        <v>725060</v>
      </c>
      <c r="E58" s="136">
        <f>D58</f>
        <v>725060</v>
      </c>
      <c r="F58" s="136">
        <f t="shared" ref="F58:U60" si="19">E58</f>
        <v>725060</v>
      </c>
      <c r="G58" s="136">
        <f t="shared" si="19"/>
        <v>725060</v>
      </c>
      <c r="H58" s="136">
        <f t="shared" si="19"/>
        <v>725060</v>
      </c>
      <c r="I58" s="136">
        <f t="shared" si="19"/>
        <v>725060</v>
      </c>
      <c r="J58" s="136">
        <f t="shared" si="19"/>
        <v>725060</v>
      </c>
      <c r="K58" s="136">
        <f t="shared" si="19"/>
        <v>725060</v>
      </c>
      <c r="L58" s="136">
        <f t="shared" si="19"/>
        <v>725060</v>
      </c>
      <c r="M58" s="136">
        <f t="shared" si="19"/>
        <v>725060</v>
      </c>
      <c r="N58" s="136">
        <f t="shared" si="19"/>
        <v>725060</v>
      </c>
      <c r="O58" s="136">
        <f t="shared" si="19"/>
        <v>725060</v>
      </c>
      <c r="P58" s="136">
        <f t="shared" si="19"/>
        <v>725060</v>
      </c>
      <c r="Q58" s="136">
        <f t="shared" si="19"/>
        <v>725060</v>
      </c>
      <c r="R58" s="136">
        <f t="shared" si="19"/>
        <v>725060</v>
      </c>
      <c r="S58" s="136">
        <f t="shared" si="19"/>
        <v>725060</v>
      </c>
      <c r="T58" s="136">
        <f t="shared" si="19"/>
        <v>725060</v>
      </c>
      <c r="U58" s="136">
        <f t="shared" si="19"/>
        <v>725060</v>
      </c>
      <c r="V58" s="136">
        <f t="shared" ref="V58:AK60" si="20">U58</f>
        <v>725060</v>
      </c>
      <c r="W58" s="136">
        <f t="shared" si="20"/>
        <v>725060</v>
      </c>
      <c r="X58" s="136">
        <f t="shared" si="20"/>
        <v>725060</v>
      </c>
      <c r="Y58" s="136">
        <f t="shared" si="20"/>
        <v>725060</v>
      </c>
      <c r="Z58" s="136">
        <f t="shared" si="20"/>
        <v>725060</v>
      </c>
      <c r="AA58" s="136">
        <f t="shared" si="20"/>
        <v>725060</v>
      </c>
      <c r="AB58" s="136">
        <f t="shared" si="20"/>
        <v>725060</v>
      </c>
      <c r="AC58" s="136">
        <f t="shared" si="20"/>
        <v>725060</v>
      </c>
      <c r="AD58" s="136">
        <f t="shared" si="20"/>
        <v>725060</v>
      </c>
      <c r="AE58" s="136">
        <f t="shared" si="20"/>
        <v>725060</v>
      </c>
      <c r="AF58" s="136">
        <f t="shared" si="20"/>
        <v>725060</v>
      </c>
      <c r="AG58" s="136">
        <f t="shared" si="20"/>
        <v>725060</v>
      </c>
      <c r="AH58" s="136">
        <f t="shared" si="20"/>
        <v>725060</v>
      </c>
      <c r="AI58" s="136">
        <f t="shared" si="20"/>
        <v>725060</v>
      </c>
      <c r="AJ58" s="136">
        <f t="shared" si="20"/>
        <v>725060</v>
      </c>
      <c r="AK58" s="136">
        <f t="shared" si="20"/>
        <v>725060</v>
      </c>
      <c r="AL58" s="136">
        <f t="shared" ref="AL58:AP60" si="21">AK58</f>
        <v>725060</v>
      </c>
      <c r="AM58" s="136">
        <f t="shared" si="21"/>
        <v>725060</v>
      </c>
      <c r="AN58" s="136">
        <f t="shared" si="21"/>
        <v>725060</v>
      </c>
      <c r="AO58" s="136">
        <f t="shared" si="21"/>
        <v>725060</v>
      </c>
      <c r="AP58" s="163">
        <f t="shared" si="21"/>
        <v>725060</v>
      </c>
    </row>
    <row r="59" spans="1:89" s="27" customFormat="1">
      <c r="A59" s="162" t="s">
        <v>109</v>
      </c>
      <c r="C59" s="136">
        <f>C48*C54</f>
        <v>0</v>
      </c>
      <c r="D59" s="136">
        <v>302230</v>
      </c>
      <c r="E59" s="136">
        <f t="shared" ref="E59:T60" si="22">D59</f>
        <v>302230</v>
      </c>
      <c r="F59" s="136">
        <f t="shared" si="22"/>
        <v>302230</v>
      </c>
      <c r="G59" s="136">
        <f t="shared" si="22"/>
        <v>302230</v>
      </c>
      <c r="H59" s="136">
        <f t="shared" si="22"/>
        <v>302230</v>
      </c>
      <c r="I59" s="136">
        <f t="shared" si="22"/>
        <v>302230</v>
      </c>
      <c r="J59" s="136">
        <f t="shared" si="22"/>
        <v>302230</v>
      </c>
      <c r="K59" s="136">
        <f t="shared" si="22"/>
        <v>302230</v>
      </c>
      <c r="L59" s="136">
        <f t="shared" si="22"/>
        <v>302230</v>
      </c>
      <c r="M59" s="136">
        <f t="shared" si="22"/>
        <v>302230</v>
      </c>
      <c r="N59" s="136">
        <f t="shared" si="22"/>
        <v>302230</v>
      </c>
      <c r="O59" s="136">
        <f t="shared" si="22"/>
        <v>302230</v>
      </c>
      <c r="P59" s="136">
        <f t="shared" si="22"/>
        <v>302230</v>
      </c>
      <c r="Q59" s="136">
        <f t="shared" si="22"/>
        <v>302230</v>
      </c>
      <c r="R59" s="136">
        <f t="shared" si="22"/>
        <v>302230</v>
      </c>
      <c r="S59" s="136">
        <f t="shared" si="22"/>
        <v>302230</v>
      </c>
      <c r="T59" s="136">
        <f t="shared" si="22"/>
        <v>302230</v>
      </c>
      <c r="U59" s="136">
        <f t="shared" si="19"/>
        <v>302230</v>
      </c>
      <c r="V59" s="136">
        <f t="shared" si="20"/>
        <v>302230</v>
      </c>
      <c r="W59" s="136">
        <f t="shared" si="20"/>
        <v>302230</v>
      </c>
      <c r="X59" s="136">
        <f t="shared" si="20"/>
        <v>302230</v>
      </c>
      <c r="Y59" s="136">
        <f t="shared" si="20"/>
        <v>302230</v>
      </c>
      <c r="Z59" s="136">
        <f t="shared" si="20"/>
        <v>302230</v>
      </c>
      <c r="AA59" s="136">
        <f t="shared" si="20"/>
        <v>302230</v>
      </c>
      <c r="AB59" s="136">
        <f t="shared" si="20"/>
        <v>302230</v>
      </c>
      <c r="AC59" s="136">
        <f t="shared" si="20"/>
        <v>302230</v>
      </c>
      <c r="AD59" s="136">
        <f t="shared" si="20"/>
        <v>302230</v>
      </c>
      <c r="AE59" s="136">
        <f t="shared" si="20"/>
        <v>302230</v>
      </c>
      <c r="AF59" s="136">
        <f t="shared" si="20"/>
        <v>302230</v>
      </c>
      <c r="AG59" s="136">
        <f t="shared" si="20"/>
        <v>302230</v>
      </c>
      <c r="AH59" s="136">
        <f t="shared" si="20"/>
        <v>302230</v>
      </c>
      <c r="AI59" s="136">
        <f t="shared" si="20"/>
        <v>302230</v>
      </c>
      <c r="AJ59" s="136">
        <f t="shared" si="20"/>
        <v>302230</v>
      </c>
      <c r="AK59" s="136">
        <f t="shared" si="20"/>
        <v>302230</v>
      </c>
      <c r="AL59" s="136">
        <f t="shared" si="21"/>
        <v>302230</v>
      </c>
      <c r="AM59" s="136">
        <f t="shared" si="21"/>
        <v>302230</v>
      </c>
      <c r="AN59" s="136">
        <f t="shared" si="21"/>
        <v>302230</v>
      </c>
      <c r="AO59" s="136">
        <f t="shared" si="21"/>
        <v>302230</v>
      </c>
      <c r="AP59" s="163">
        <f t="shared" si="21"/>
        <v>302230</v>
      </c>
    </row>
    <row r="60" spans="1:89" s="27" customFormat="1">
      <c r="A60" s="162" t="s">
        <v>110</v>
      </c>
      <c r="C60" s="136"/>
      <c r="D60" s="136">
        <v>864060</v>
      </c>
      <c r="E60" s="136">
        <f t="shared" si="22"/>
        <v>864060</v>
      </c>
      <c r="F60" s="136">
        <f t="shared" si="22"/>
        <v>864060</v>
      </c>
      <c r="G60" s="136">
        <f t="shared" si="22"/>
        <v>864060</v>
      </c>
      <c r="H60" s="136">
        <f t="shared" si="22"/>
        <v>864060</v>
      </c>
      <c r="I60" s="136">
        <f t="shared" si="22"/>
        <v>864060</v>
      </c>
      <c r="J60" s="136">
        <f t="shared" si="22"/>
        <v>864060</v>
      </c>
      <c r="K60" s="136">
        <f t="shared" si="22"/>
        <v>864060</v>
      </c>
      <c r="L60" s="136">
        <f t="shared" si="22"/>
        <v>864060</v>
      </c>
      <c r="M60" s="136">
        <f t="shared" si="22"/>
        <v>864060</v>
      </c>
      <c r="N60" s="136">
        <f t="shared" si="22"/>
        <v>864060</v>
      </c>
      <c r="O60" s="136">
        <f t="shared" si="22"/>
        <v>864060</v>
      </c>
      <c r="P60" s="136">
        <f t="shared" si="22"/>
        <v>864060</v>
      </c>
      <c r="Q60" s="136">
        <f t="shared" si="22"/>
        <v>864060</v>
      </c>
      <c r="R60" s="136">
        <f t="shared" si="22"/>
        <v>864060</v>
      </c>
      <c r="S60" s="136">
        <f t="shared" si="22"/>
        <v>864060</v>
      </c>
      <c r="T60" s="136">
        <f t="shared" si="22"/>
        <v>864060</v>
      </c>
      <c r="U60" s="136">
        <f t="shared" si="19"/>
        <v>864060</v>
      </c>
      <c r="V60" s="136">
        <f t="shared" si="20"/>
        <v>864060</v>
      </c>
      <c r="W60" s="136">
        <f t="shared" si="20"/>
        <v>864060</v>
      </c>
      <c r="X60" s="136">
        <f t="shared" si="20"/>
        <v>864060</v>
      </c>
      <c r="Y60" s="136">
        <f t="shared" si="20"/>
        <v>864060</v>
      </c>
      <c r="Z60" s="136">
        <f t="shared" si="20"/>
        <v>864060</v>
      </c>
      <c r="AA60" s="136">
        <f t="shared" si="20"/>
        <v>864060</v>
      </c>
      <c r="AB60" s="136">
        <f t="shared" si="20"/>
        <v>864060</v>
      </c>
      <c r="AC60" s="136">
        <f t="shared" si="20"/>
        <v>864060</v>
      </c>
      <c r="AD60" s="136">
        <f t="shared" si="20"/>
        <v>864060</v>
      </c>
      <c r="AE60" s="136">
        <f t="shared" si="20"/>
        <v>864060</v>
      </c>
      <c r="AF60" s="136">
        <f t="shared" si="20"/>
        <v>864060</v>
      </c>
      <c r="AG60" s="136">
        <f t="shared" si="20"/>
        <v>864060</v>
      </c>
      <c r="AH60" s="136">
        <f t="shared" si="20"/>
        <v>864060</v>
      </c>
      <c r="AI60" s="136">
        <f t="shared" si="20"/>
        <v>864060</v>
      </c>
      <c r="AJ60" s="136">
        <f t="shared" si="20"/>
        <v>864060</v>
      </c>
      <c r="AK60" s="136">
        <f t="shared" si="20"/>
        <v>864060</v>
      </c>
      <c r="AL60" s="136">
        <f t="shared" si="21"/>
        <v>864060</v>
      </c>
      <c r="AM60" s="136">
        <f t="shared" si="21"/>
        <v>864060</v>
      </c>
      <c r="AN60" s="136">
        <f t="shared" si="21"/>
        <v>864060</v>
      </c>
      <c r="AO60" s="136">
        <f t="shared" si="21"/>
        <v>864060</v>
      </c>
      <c r="AP60" s="163">
        <f t="shared" si="21"/>
        <v>864060</v>
      </c>
    </row>
    <row r="61" spans="1:89" s="27" customFormat="1">
      <c r="A61" s="167" t="s">
        <v>126</v>
      </c>
      <c r="B61" s="151"/>
      <c r="C61" s="168">
        <f>SUM(C58:C59)</f>
        <v>0</v>
      </c>
      <c r="D61" s="169">
        <f t="shared" ref="D61:AP61" si="23">SUM(D58:D60)</f>
        <v>1891350</v>
      </c>
      <c r="E61" s="169">
        <f t="shared" si="23"/>
        <v>1891350</v>
      </c>
      <c r="F61" s="169">
        <f t="shared" si="23"/>
        <v>1891350</v>
      </c>
      <c r="G61" s="169">
        <f t="shared" si="23"/>
        <v>1891350</v>
      </c>
      <c r="H61" s="169">
        <f t="shared" si="23"/>
        <v>1891350</v>
      </c>
      <c r="I61" s="169">
        <f t="shared" si="23"/>
        <v>1891350</v>
      </c>
      <c r="J61" s="169">
        <f t="shared" si="23"/>
        <v>1891350</v>
      </c>
      <c r="K61" s="169">
        <f t="shared" si="23"/>
        <v>1891350</v>
      </c>
      <c r="L61" s="169">
        <f t="shared" si="23"/>
        <v>1891350</v>
      </c>
      <c r="M61" s="169">
        <f t="shared" si="23"/>
        <v>1891350</v>
      </c>
      <c r="N61" s="169">
        <f t="shared" si="23"/>
        <v>1891350</v>
      </c>
      <c r="O61" s="169">
        <f t="shared" si="23"/>
        <v>1891350</v>
      </c>
      <c r="P61" s="169">
        <f t="shared" si="23"/>
        <v>1891350</v>
      </c>
      <c r="Q61" s="169">
        <f t="shared" si="23"/>
        <v>1891350</v>
      </c>
      <c r="R61" s="169">
        <f t="shared" si="23"/>
        <v>1891350</v>
      </c>
      <c r="S61" s="169">
        <f t="shared" si="23"/>
        <v>1891350</v>
      </c>
      <c r="T61" s="169">
        <f t="shared" si="23"/>
        <v>1891350</v>
      </c>
      <c r="U61" s="169">
        <f t="shared" si="23"/>
        <v>1891350</v>
      </c>
      <c r="V61" s="169">
        <f t="shared" si="23"/>
        <v>1891350</v>
      </c>
      <c r="W61" s="169">
        <f t="shared" si="23"/>
        <v>1891350</v>
      </c>
      <c r="X61" s="169">
        <f t="shared" si="23"/>
        <v>1891350</v>
      </c>
      <c r="Y61" s="169">
        <f t="shared" si="23"/>
        <v>1891350</v>
      </c>
      <c r="Z61" s="169">
        <f t="shared" si="23"/>
        <v>1891350</v>
      </c>
      <c r="AA61" s="169">
        <f t="shared" si="23"/>
        <v>1891350</v>
      </c>
      <c r="AB61" s="169">
        <f t="shared" si="23"/>
        <v>1891350</v>
      </c>
      <c r="AC61" s="169">
        <f t="shared" si="23"/>
        <v>1891350</v>
      </c>
      <c r="AD61" s="169">
        <f t="shared" si="23"/>
        <v>1891350</v>
      </c>
      <c r="AE61" s="169">
        <f t="shared" si="23"/>
        <v>1891350</v>
      </c>
      <c r="AF61" s="169">
        <f t="shared" si="23"/>
        <v>1891350</v>
      </c>
      <c r="AG61" s="169">
        <f t="shared" si="23"/>
        <v>1891350</v>
      </c>
      <c r="AH61" s="169">
        <f t="shared" si="23"/>
        <v>1891350</v>
      </c>
      <c r="AI61" s="169">
        <f t="shared" si="23"/>
        <v>1891350</v>
      </c>
      <c r="AJ61" s="169">
        <f t="shared" si="23"/>
        <v>1891350</v>
      </c>
      <c r="AK61" s="169">
        <f t="shared" si="23"/>
        <v>1891350</v>
      </c>
      <c r="AL61" s="169">
        <f t="shared" si="23"/>
        <v>1891350</v>
      </c>
      <c r="AM61" s="169">
        <f t="shared" si="23"/>
        <v>1891350</v>
      </c>
      <c r="AN61" s="169">
        <f t="shared" si="23"/>
        <v>1891350</v>
      </c>
      <c r="AO61" s="169">
        <f t="shared" si="23"/>
        <v>1891350</v>
      </c>
      <c r="AP61" s="170">
        <f t="shared" si="23"/>
        <v>1891350</v>
      </c>
    </row>
    <row r="62" spans="1:89" s="27" customFormat="1">
      <c r="A62" s="171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</row>
    <row r="63" spans="1:89" s="27" customFormat="1">
      <c r="A63" s="171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</row>
    <row r="64" spans="1:89" s="140" customFormat="1">
      <c r="A64" s="172" t="s">
        <v>129</v>
      </c>
      <c r="D64" s="173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</row>
    <row r="65" spans="1:42" s="27" customFormat="1">
      <c r="A65" s="174"/>
    </row>
    <row r="66" spans="1:42" s="27" customFormat="1">
      <c r="A66" s="175" t="s">
        <v>130</v>
      </c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60"/>
    </row>
    <row r="67" spans="1:42" s="27" customFormat="1">
      <c r="A67" s="176"/>
      <c r="AP67" s="161"/>
    </row>
    <row r="68" spans="1:42" s="27" customFormat="1">
      <c r="A68" s="177" t="s">
        <v>102</v>
      </c>
      <c r="D68" s="146">
        <f t="shared" ref="D68:AP68" si="24">D39</f>
        <v>1189</v>
      </c>
      <c r="E68" s="146">
        <f t="shared" si="24"/>
        <v>1189</v>
      </c>
      <c r="F68" s="146">
        <f t="shared" si="24"/>
        <v>1189</v>
      </c>
      <c r="G68" s="146">
        <f t="shared" si="24"/>
        <v>1189</v>
      </c>
      <c r="H68" s="146">
        <f t="shared" si="24"/>
        <v>1189</v>
      </c>
      <c r="I68" s="146">
        <f t="shared" si="24"/>
        <v>1189</v>
      </c>
      <c r="J68" s="146">
        <f t="shared" si="24"/>
        <v>1189</v>
      </c>
      <c r="K68" s="146">
        <f t="shared" si="24"/>
        <v>1189</v>
      </c>
      <c r="L68" s="146">
        <f t="shared" si="24"/>
        <v>1189</v>
      </c>
      <c r="M68" s="146">
        <f t="shared" si="24"/>
        <v>1189</v>
      </c>
      <c r="N68" s="146">
        <f t="shared" si="24"/>
        <v>1189</v>
      </c>
      <c r="O68" s="146">
        <f t="shared" si="24"/>
        <v>1189</v>
      </c>
      <c r="P68" s="146">
        <f t="shared" si="24"/>
        <v>1189</v>
      </c>
      <c r="Q68" s="146">
        <f t="shared" si="24"/>
        <v>1189</v>
      </c>
      <c r="R68" s="146">
        <f t="shared" si="24"/>
        <v>1189</v>
      </c>
      <c r="S68" s="146">
        <f t="shared" si="24"/>
        <v>1189</v>
      </c>
      <c r="T68" s="146">
        <f t="shared" si="24"/>
        <v>1189</v>
      </c>
      <c r="U68" s="146">
        <f t="shared" si="24"/>
        <v>1189</v>
      </c>
      <c r="V68" s="146">
        <f t="shared" si="24"/>
        <v>1189</v>
      </c>
      <c r="W68" s="146">
        <f t="shared" si="24"/>
        <v>1189</v>
      </c>
      <c r="X68" s="146">
        <f t="shared" si="24"/>
        <v>1189</v>
      </c>
      <c r="Y68" s="146">
        <f t="shared" si="24"/>
        <v>1189</v>
      </c>
      <c r="Z68" s="146">
        <f t="shared" si="24"/>
        <v>1189</v>
      </c>
      <c r="AA68" s="146">
        <f t="shared" si="24"/>
        <v>1189</v>
      </c>
      <c r="AB68" s="146">
        <f t="shared" si="24"/>
        <v>1189</v>
      </c>
      <c r="AC68" s="146">
        <f t="shared" si="24"/>
        <v>1189</v>
      </c>
      <c r="AD68" s="146">
        <f t="shared" si="24"/>
        <v>1189</v>
      </c>
      <c r="AE68" s="146">
        <f t="shared" si="24"/>
        <v>1189</v>
      </c>
      <c r="AF68" s="146">
        <f t="shared" si="24"/>
        <v>1189</v>
      </c>
      <c r="AG68" s="146">
        <f t="shared" si="24"/>
        <v>1189</v>
      </c>
      <c r="AH68" s="146">
        <f t="shared" si="24"/>
        <v>1189</v>
      </c>
      <c r="AI68" s="146">
        <f t="shared" si="24"/>
        <v>1189</v>
      </c>
      <c r="AJ68" s="146">
        <f t="shared" si="24"/>
        <v>1189</v>
      </c>
      <c r="AK68" s="146">
        <f t="shared" si="24"/>
        <v>1189</v>
      </c>
      <c r="AL68" s="146">
        <f t="shared" si="24"/>
        <v>1189</v>
      </c>
      <c r="AM68" s="146">
        <f t="shared" si="24"/>
        <v>1189</v>
      </c>
      <c r="AN68" s="146">
        <f t="shared" si="24"/>
        <v>1189</v>
      </c>
      <c r="AO68" s="146">
        <f t="shared" si="24"/>
        <v>1189</v>
      </c>
      <c r="AP68" s="155">
        <f t="shared" si="24"/>
        <v>1189</v>
      </c>
    </row>
    <row r="69" spans="1:42" s="27" customFormat="1">
      <c r="A69" s="177" t="s">
        <v>131</v>
      </c>
      <c r="D69" s="146">
        <f t="shared" ref="D69:AP69" si="25">D58</f>
        <v>725060</v>
      </c>
      <c r="E69" s="146">
        <f t="shared" si="25"/>
        <v>725060</v>
      </c>
      <c r="F69" s="146">
        <f t="shared" si="25"/>
        <v>725060</v>
      </c>
      <c r="G69" s="146">
        <f t="shared" si="25"/>
        <v>725060</v>
      </c>
      <c r="H69" s="146">
        <f t="shared" si="25"/>
        <v>725060</v>
      </c>
      <c r="I69" s="146">
        <f t="shared" si="25"/>
        <v>725060</v>
      </c>
      <c r="J69" s="146">
        <f t="shared" si="25"/>
        <v>725060</v>
      </c>
      <c r="K69" s="146">
        <f t="shared" si="25"/>
        <v>725060</v>
      </c>
      <c r="L69" s="146">
        <f t="shared" si="25"/>
        <v>725060</v>
      </c>
      <c r="M69" s="146">
        <f t="shared" si="25"/>
        <v>725060</v>
      </c>
      <c r="N69" s="146">
        <f t="shared" si="25"/>
        <v>725060</v>
      </c>
      <c r="O69" s="146">
        <f t="shared" si="25"/>
        <v>725060</v>
      </c>
      <c r="P69" s="146">
        <f t="shared" si="25"/>
        <v>725060</v>
      </c>
      <c r="Q69" s="146">
        <f t="shared" si="25"/>
        <v>725060</v>
      </c>
      <c r="R69" s="146">
        <f t="shared" si="25"/>
        <v>725060</v>
      </c>
      <c r="S69" s="146">
        <f t="shared" si="25"/>
        <v>725060</v>
      </c>
      <c r="T69" s="146">
        <f t="shared" si="25"/>
        <v>725060</v>
      </c>
      <c r="U69" s="146">
        <f t="shared" si="25"/>
        <v>725060</v>
      </c>
      <c r="V69" s="146">
        <f t="shared" si="25"/>
        <v>725060</v>
      </c>
      <c r="W69" s="146">
        <f t="shared" si="25"/>
        <v>725060</v>
      </c>
      <c r="X69" s="146">
        <f t="shared" si="25"/>
        <v>725060</v>
      </c>
      <c r="Y69" s="146">
        <f t="shared" si="25"/>
        <v>725060</v>
      </c>
      <c r="Z69" s="146">
        <f t="shared" si="25"/>
        <v>725060</v>
      </c>
      <c r="AA69" s="146">
        <f t="shared" si="25"/>
        <v>725060</v>
      </c>
      <c r="AB69" s="146">
        <f t="shared" si="25"/>
        <v>725060</v>
      </c>
      <c r="AC69" s="146">
        <f t="shared" si="25"/>
        <v>725060</v>
      </c>
      <c r="AD69" s="146">
        <f t="shared" si="25"/>
        <v>725060</v>
      </c>
      <c r="AE69" s="146">
        <f t="shared" si="25"/>
        <v>725060</v>
      </c>
      <c r="AF69" s="146">
        <f t="shared" si="25"/>
        <v>725060</v>
      </c>
      <c r="AG69" s="146">
        <f t="shared" si="25"/>
        <v>725060</v>
      </c>
      <c r="AH69" s="146">
        <f t="shared" si="25"/>
        <v>725060</v>
      </c>
      <c r="AI69" s="146">
        <f t="shared" si="25"/>
        <v>725060</v>
      </c>
      <c r="AJ69" s="146">
        <f t="shared" si="25"/>
        <v>725060</v>
      </c>
      <c r="AK69" s="146">
        <f t="shared" si="25"/>
        <v>725060</v>
      </c>
      <c r="AL69" s="146">
        <f t="shared" si="25"/>
        <v>725060</v>
      </c>
      <c r="AM69" s="146">
        <f t="shared" si="25"/>
        <v>725060</v>
      </c>
      <c r="AN69" s="146">
        <f t="shared" si="25"/>
        <v>725060</v>
      </c>
      <c r="AO69" s="146">
        <f t="shared" si="25"/>
        <v>725060</v>
      </c>
      <c r="AP69" s="155">
        <f t="shared" si="25"/>
        <v>725060</v>
      </c>
    </row>
    <row r="70" spans="1:42" s="27" customFormat="1">
      <c r="A70" s="176"/>
      <c r="AP70" s="161"/>
    </row>
    <row r="71" spans="1:42" s="27" customFormat="1">
      <c r="A71" s="178" t="s">
        <v>132</v>
      </c>
      <c r="D71" s="179">
        <v>10.31</v>
      </c>
      <c r="E71" s="179">
        <f t="shared" ref="E71:AP71" si="26">D71*(1+E$5)</f>
        <v>10.536820000000001</v>
      </c>
      <c r="F71" s="179">
        <f t="shared" si="26"/>
        <v>10.768630040000001</v>
      </c>
      <c r="G71" s="180">
        <f>F71*(1+G$5)</f>
        <v>11.005539900880002</v>
      </c>
      <c r="H71" s="180">
        <f t="shared" si="26"/>
        <v>11.247661778699362</v>
      </c>
      <c r="I71" s="180">
        <f t="shared" si="26"/>
        <v>11.495110337830749</v>
      </c>
      <c r="J71" s="180">
        <f t="shared" si="26"/>
        <v>11.748002765263026</v>
      </c>
      <c r="K71" s="180">
        <f t="shared" si="26"/>
        <v>12.006458826098813</v>
      </c>
      <c r="L71" s="180">
        <f t="shared" si="26"/>
        <v>12.270600920272987</v>
      </c>
      <c r="M71" s="180">
        <f t="shared" si="26"/>
        <v>12.540554140518992</v>
      </c>
      <c r="N71" s="180">
        <f t="shared" si="26"/>
        <v>12.816446331610411</v>
      </c>
      <c r="O71" s="180">
        <f t="shared" si="26"/>
        <v>13.09840815090584</v>
      </c>
      <c r="P71" s="180">
        <f t="shared" si="26"/>
        <v>13.386573130225768</v>
      </c>
      <c r="Q71" s="180">
        <f t="shared" si="26"/>
        <v>13.681077739090735</v>
      </c>
      <c r="R71" s="180">
        <f t="shared" si="26"/>
        <v>13.982061449350732</v>
      </c>
      <c r="S71" s="180">
        <f t="shared" si="26"/>
        <v>14.289666801236448</v>
      </c>
      <c r="T71" s="180">
        <f t="shared" si="26"/>
        <v>14.604039470863651</v>
      </c>
      <c r="U71" s="180">
        <f t="shared" si="26"/>
        <v>14.92532833922265</v>
      </c>
      <c r="V71" s="180">
        <f t="shared" si="26"/>
        <v>15.253685562685549</v>
      </c>
      <c r="W71" s="180">
        <f t="shared" si="26"/>
        <v>15.589266645064631</v>
      </c>
      <c r="X71" s="180">
        <f t="shared" si="26"/>
        <v>15.932230511256053</v>
      </c>
      <c r="Y71" s="180">
        <f t="shared" si="26"/>
        <v>16.282739582503687</v>
      </c>
      <c r="Z71" s="180">
        <f t="shared" si="26"/>
        <v>16.640959853318769</v>
      </c>
      <c r="AA71" s="180">
        <f t="shared" si="26"/>
        <v>17.007060970091782</v>
      </c>
      <c r="AB71" s="180">
        <f t="shared" si="26"/>
        <v>17.3812163114338</v>
      </c>
      <c r="AC71" s="180">
        <f t="shared" si="26"/>
        <v>17.763603070285345</v>
      </c>
      <c r="AD71" s="180">
        <f t="shared" si="26"/>
        <v>18.154402337831623</v>
      </c>
      <c r="AE71" s="180">
        <f t="shared" si="26"/>
        <v>18.55379918926392</v>
      </c>
      <c r="AF71" s="180">
        <f t="shared" si="26"/>
        <v>18.961982771427728</v>
      </c>
      <c r="AG71" s="180">
        <f t="shared" si="26"/>
        <v>19.379146392399139</v>
      </c>
      <c r="AH71" s="180">
        <f t="shared" si="26"/>
        <v>19.805487613031922</v>
      </c>
      <c r="AI71" s="180">
        <f t="shared" si="26"/>
        <v>20.241208340518625</v>
      </c>
      <c r="AJ71" s="180">
        <f t="shared" si="26"/>
        <v>20.686514924010034</v>
      </c>
      <c r="AK71" s="180">
        <f t="shared" si="26"/>
        <v>21.141618252338255</v>
      </c>
      <c r="AL71" s="180">
        <f t="shared" si="26"/>
        <v>21.606733853889697</v>
      </c>
      <c r="AM71" s="180">
        <f t="shared" si="26"/>
        <v>22.082081998675271</v>
      </c>
      <c r="AN71" s="180">
        <f t="shared" si="26"/>
        <v>22.567887802646126</v>
      </c>
      <c r="AO71" s="180">
        <f t="shared" si="26"/>
        <v>23.06438133430434</v>
      </c>
      <c r="AP71" s="181">
        <f t="shared" si="26"/>
        <v>23.571797723659035</v>
      </c>
    </row>
    <row r="72" spans="1:42" s="27" customFormat="1" ht="15.75" customHeight="1">
      <c r="A72" s="178"/>
      <c r="AP72" s="161"/>
    </row>
    <row r="73" spans="1:42" s="27" customFormat="1">
      <c r="A73" s="178" t="s">
        <v>133</v>
      </c>
      <c r="C73" s="182"/>
      <c r="D73" s="183">
        <f>0.38641</f>
        <v>0.38640999999999998</v>
      </c>
      <c r="E73" s="180">
        <f t="shared" ref="E73:AP78" si="27">D73*(1+E$5)</f>
        <v>0.39491102</v>
      </c>
      <c r="F73" s="180">
        <f t="shared" si="27"/>
        <v>0.40359906243999999</v>
      </c>
      <c r="G73" s="180">
        <f t="shared" si="27"/>
        <v>0.41247824181367998</v>
      </c>
      <c r="H73" s="180">
        <f t="shared" si="27"/>
        <v>0.42155276313358092</v>
      </c>
      <c r="I73" s="180">
        <f t="shared" si="27"/>
        <v>0.4308269239225197</v>
      </c>
      <c r="J73" s="180">
        <f t="shared" si="27"/>
        <v>0.44030511624881513</v>
      </c>
      <c r="K73" s="180">
        <f t="shared" si="27"/>
        <v>0.44999182880628907</v>
      </c>
      <c r="L73" s="180">
        <f t="shared" si="27"/>
        <v>0.45989164904002744</v>
      </c>
      <c r="M73" s="180">
        <f t="shared" si="27"/>
        <v>0.47000926531890808</v>
      </c>
      <c r="N73" s="180">
        <f t="shared" si="27"/>
        <v>0.48034946915592408</v>
      </c>
      <c r="O73" s="180">
        <f t="shared" si="27"/>
        <v>0.49091715747735443</v>
      </c>
      <c r="P73" s="180">
        <f t="shared" si="27"/>
        <v>0.50171733494185622</v>
      </c>
      <c r="Q73" s="180">
        <f t="shared" si="27"/>
        <v>0.51275511631057702</v>
      </c>
      <c r="R73" s="180">
        <f t="shared" si="27"/>
        <v>0.52403572886940974</v>
      </c>
      <c r="S73" s="180">
        <f t="shared" si="27"/>
        <v>0.53556451490453671</v>
      </c>
      <c r="T73" s="180">
        <f t="shared" si="27"/>
        <v>0.54734693423243652</v>
      </c>
      <c r="U73" s="180">
        <f t="shared" si="27"/>
        <v>0.55938856678555016</v>
      </c>
      <c r="V73" s="180">
        <f t="shared" si="27"/>
        <v>0.5716951152548323</v>
      </c>
      <c r="W73" s="180">
        <f t="shared" si="27"/>
        <v>0.58427240779043865</v>
      </c>
      <c r="X73" s="180">
        <f t="shared" si="27"/>
        <v>0.59712640076182832</v>
      </c>
      <c r="Y73" s="180">
        <f t="shared" si="27"/>
        <v>0.61026318157858861</v>
      </c>
      <c r="Z73" s="180">
        <f t="shared" si="27"/>
        <v>0.6236889715733176</v>
      </c>
      <c r="AA73" s="180">
        <f t="shared" si="27"/>
        <v>0.63741012894793059</v>
      </c>
      <c r="AB73" s="180">
        <f t="shared" si="27"/>
        <v>0.65143315178478511</v>
      </c>
      <c r="AC73" s="180">
        <f t="shared" si="27"/>
        <v>0.66576468112405041</v>
      </c>
      <c r="AD73" s="180">
        <f t="shared" si="27"/>
        <v>0.68041150410877949</v>
      </c>
      <c r="AE73" s="180">
        <f t="shared" si="27"/>
        <v>0.69538055719917269</v>
      </c>
      <c r="AF73" s="180">
        <f t="shared" si="27"/>
        <v>0.71067892945755451</v>
      </c>
      <c r="AG73" s="180">
        <f t="shared" si="27"/>
        <v>0.72631386590562075</v>
      </c>
      <c r="AH73" s="180">
        <f t="shared" si="27"/>
        <v>0.74229277095554447</v>
      </c>
      <c r="AI73" s="180">
        <f t="shared" si="27"/>
        <v>0.75862321191656645</v>
      </c>
      <c r="AJ73" s="180">
        <f t="shared" si="27"/>
        <v>0.77531292257873097</v>
      </c>
      <c r="AK73" s="180">
        <f t="shared" si="27"/>
        <v>0.7923698068754631</v>
      </c>
      <c r="AL73" s="180">
        <f t="shared" si="27"/>
        <v>0.80980194262672334</v>
      </c>
      <c r="AM73" s="180">
        <f t="shared" si="27"/>
        <v>0.82761758536451124</v>
      </c>
      <c r="AN73" s="180">
        <f t="shared" si="27"/>
        <v>0.84582517224253051</v>
      </c>
      <c r="AO73" s="180">
        <f t="shared" si="27"/>
        <v>0.86443332603186618</v>
      </c>
      <c r="AP73" s="181">
        <f t="shared" si="27"/>
        <v>0.88345085920456723</v>
      </c>
    </row>
    <row r="74" spans="1:42" s="27" customFormat="1">
      <c r="A74" s="178" t="s">
        <v>134</v>
      </c>
      <c r="C74" s="182"/>
      <c r="D74" s="182">
        <v>0.60655999999999999</v>
      </c>
      <c r="E74" s="180">
        <f t="shared" si="27"/>
        <v>0.61990431999999995</v>
      </c>
      <c r="F74" s="180">
        <f t="shared" si="27"/>
        <v>0.63354221503999997</v>
      </c>
      <c r="G74" s="180">
        <f t="shared" si="27"/>
        <v>0.64748014377088003</v>
      </c>
      <c r="H74" s="180">
        <f>G74*(1+H$5)</f>
        <v>0.66172470693383945</v>
      </c>
      <c r="I74" s="180">
        <f t="shared" si="27"/>
        <v>0.67628265048638392</v>
      </c>
      <c r="J74" s="180">
        <f t="shared" si="27"/>
        <v>0.69116086879708438</v>
      </c>
      <c r="K74" s="180">
        <f t="shared" si="27"/>
        <v>0.70636640791062022</v>
      </c>
      <c r="L74" s="180">
        <f t="shared" si="27"/>
        <v>0.72190646888465393</v>
      </c>
      <c r="M74" s="180">
        <f t="shared" si="27"/>
        <v>0.73778841120011629</v>
      </c>
      <c r="N74" s="180">
        <f t="shared" si="27"/>
        <v>0.75401975624651885</v>
      </c>
      <c r="O74" s="180">
        <f t="shared" si="27"/>
        <v>0.77060819088394228</v>
      </c>
      <c r="P74" s="180">
        <f t="shared" si="27"/>
        <v>0.78756157108338898</v>
      </c>
      <c r="Q74" s="180">
        <f t="shared" si="27"/>
        <v>0.80488792564722356</v>
      </c>
      <c r="R74" s="180">
        <f t="shared" si="27"/>
        <v>0.82259546001146244</v>
      </c>
      <c r="S74" s="180">
        <f t="shared" si="27"/>
        <v>0.84069256013171467</v>
      </c>
      <c r="T74" s="180">
        <f t="shared" si="27"/>
        <v>0.85918779645461241</v>
      </c>
      <c r="U74" s="180">
        <f t="shared" si="27"/>
        <v>0.87808992797661389</v>
      </c>
      <c r="V74" s="180">
        <f t="shared" si="27"/>
        <v>0.89740790639209944</v>
      </c>
      <c r="W74" s="180">
        <f t="shared" si="27"/>
        <v>0.91715088033272563</v>
      </c>
      <c r="X74" s="180">
        <f t="shared" si="27"/>
        <v>0.93732819970004566</v>
      </c>
      <c r="Y74" s="180">
        <f t="shared" si="27"/>
        <v>0.95794942009344664</v>
      </c>
      <c r="Z74" s="180">
        <f t="shared" si="27"/>
        <v>0.9790243073355025</v>
      </c>
      <c r="AA74" s="180">
        <f t="shared" si="27"/>
        <v>1.0005628420968835</v>
      </c>
      <c r="AB74" s="180">
        <f t="shared" si="27"/>
        <v>1.0225752246230149</v>
      </c>
      <c r="AC74" s="180">
        <f t="shared" si="27"/>
        <v>1.0450718795647211</v>
      </c>
      <c r="AD74" s="180">
        <f t="shared" si="27"/>
        <v>1.0680634609151449</v>
      </c>
      <c r="AE74" s="180">
        <f t="shared" si="27"/>
        <v>1.0915608570552782</v>
      </c>
      <c r="AF74" s="180">
        <f t="shared" si="27"/>
        <v>1.1155751959104943</v>
      </c>
      <c r="AG74" s="180">
        <f t="shared" si="27"/>
        <v>1.1401178502205251</v>
      </c>
      <c r="AH74" s="180">
        <f t="shared" si="27"/>
        <v>1.1652004429253766</v>
      </c>
      <c r="AI74" s="180">
        <f t="shared" si="27"/>
        <v>1.190834852669735</v>
      </c>
      <c r="AJ74" s="180">
        <f t="shared" si="27"/>
        <v>1.2170332194284692</v>
      </c>
      <c r="AK74" s="180">
        <f t="shared" si="27"/>
        <v>1.2438079502558956</v>
      </c>
      <c r="AL74" s="180">
        <f t="shared" si="27"/>
        <v>1.2711717251615253</v>
      </c>
      <c r="AM74" s="180">
        <f t="shared" si="27"/>
        <v>1.2991375031150789</v>
      </c>
      <c r="AN74" s="180">
        <f t="shared" si="27"/>
        <v>1.3277185281836106</v>
      </c>
      <c r="AO74" s="180">
        <f t="shared" si="27"/>
        <v>1.3569283358036501</v>
      </c>
      <c r="AP74" s="181">
        <f t="shared" si="27"/>
        <v>1.3867807591913304</v>
      </c>
    </row>
    <row r="75" spans="1:42" s="27" customFormat="1">
      <c r="A75" s="178" t="s">
        <v>135</v>
      </c>
      <c r="C75" s="182"/>
      <c r="D75" s="182">
        <v>-4.0289999999999999E-2</v>
      </c>
      <c r="E75" s="180">
        <f t="shared" si="27"/>
        <v>-4.1176379999999999E-2</v>
      </c>
      <c r="F75" s="180">
        <f t="shared" si="27"/>
        <v>-4.2082260359999998E-2</v>
      </c>
      <c r="G75" s="180">
        <f t="shared" si="27"/>
        <v>-4.300807008792E-2</v>
      </c>
      <c r="H75" s="180">
        <f>G75*(1+H$5)</f>
        <v>-4.395424762985424E-2</v>
      </c>
      <c r="I75" s="180">
        <f t="shared" si="27"/>
        <v>-4.4921241077711033E-2</v>
      </c>
      <c r="J75" s="180">
        <f t="shared" si="27"/>
        <v>-4.5909508381420674E-2</v>
      </c>
      <c r="K75" s="180">
        <f t="shared" si="27"/>
        <v>-4.6919517565811933E-2</v>
      </c>
      <c r="L75" s="180">
        <f t="shared" si="27"/>
        <v>-4.7951746952259795E-2</v>
      </c>
      <c r="M75" s="180">
        <f t="shared" si="27"/>
        <v>-4.9006685385209511E-2</v>
      </c>
      <c r="N75" s="180">
        <f t="shared" si="27"/>
        <v>-5.0084832463684122E-2</v>
      </c>
      <c r="O75" s="180">
        <f t="shared" si="27"/>
        <v>-5.1186698777885176E-2</v>
      </c>
      <c r="P75" s="180">
        <f t="shared" si="27"/>
        <v>-5.2312806150998648E-2</v>
      </c>
      <c r="Q75" s="180">
        <f t="shared" si="27"/>
        <v>-5.3463687886320617E-2</v>
      </c>
      <c r="R75" s="180">
        <f t="shared" si="27"/>
        <v>-5.4639889019819671E-2</v>
      </c>
      <c r="S75" s="180">
        <f t="shared" si="27"/>
        <v>-5.5841966578255707E-2</v>
      </c>
      <c r="T75" s="180">
        <f t="shared" si="27"/>
        <v>-5.7070489842977336E-2</v>
      </c>
      <c r="U75" s="180">
        <f t="shared" si="27"/>
        <v>-5.8326040619522838E-2</v>
      </c>
      <c r="V75" s="180">
        <f t="shared" si="27"/>
        <v>-5.9609213513152341E-2</v>
      </c>
      <c r="W75" s="180">
        <f t="shared" si="27"/>
        <v>-6.0920616210441696E-2</v>
      </c>
      <c r="X75" s="180">
        <f t="shared" si="27"/>
        <v>-6.2260869767071417E-2</v>
      </c>
      <c r="Y75" s="180">
        <f t="shared" si="27"/>
        <v>-6.3630608901946994E-2</v>
      </c>
      <c r="Z75" s="180">
        <f t="shared" si="27"/>
        <v>-6.5030482297789835E-2</v>
      </c>
      <c r="AA75" s="180">
        <f t="shared" si="27"/>
        <v>-6.6461152908341217E-2</v>
      </c>
      <c r="AB75" s="180">
        <f t="shared" si="27"/>
        <v>-6.7923298272324725E-2</v>
      </c>
      <c r="AC75" s="180">
        <f t="shared" si="27"/>
        <v>-6.9417610834315871E-2</v>
      </c>
      <c r="AD75" s="180">
        <f t="shared" si="27"/>
        <v>-7.094479827267082E-2</v>
      </c>
      <c r="AE75" s="180">
        <f t="shared" si="27"/>
        <v>-7.2505583834669582E-2</v>
      </c>
      <c r="AF75" s="180">
        <f t="shared" si="27"/>
        <v>-7.4100706679032319E-2</v>
      </c>
      <c r="AG75" s="180">
        <f t="shared" si="27"/>
        <v>-7.5730922225971026E-2</v>
      </c>
      <c r="AH75" s="180">
        <f t="shared" si="27"/>
        <v>-7.7397002514942387E-2</v>
      </c>
      <c r="AI75" s="180">
        <f t="shared" si="27"/>
        <v>-7.9099736570271126E-2</v>
      </c>
      <c r="AJ75" s="180">
        <f t="shared" si="27"/>
        <v>-8.083993077481709E-2</v>
      </c>
      <c r="AK75" s="180">
        <f t="shared" si="27"/>
        <v>-8.2618409251863062E-2</v>
      </c>
      <c r="AL75" s="180">
        <f t="shared" si="27"/>
        <v>-8.4436014255404049E-2</v>
      </c>
      <c r="AM75" s="180">
        <f t="shared" si="27"/>
        <v>-8.6293606569022935E-2</v>
      </c>
      <c r="AN75" s="180">
        <f t="shared" si="27"/>
        <v>-8.8192065913541437E-2</v>
      </c>
      <c r="AO75" s="180">
        <f t="shared" si="27"/>
        <v>-9.0132291363639344E-2</v>
      </c>
      <c r="AP75" s="181">
        <f t="shared" si="27"/>
        <v>-9.211520177363941E-2</v>
      </c>
    </row>
    <row r="76" spans="1:42" s="27" customFormat="1">
      <c r="A76" s="178" t="s">
        <v>136</v>
      </c>
      <c r="C76" s="182"/>
      <c r="D76" s="182">
        <v>1.9269999999999999E-2</v>
      </c>
      <c r="E76" s="180">
        <f t="shared" si="27"/>
        <v>1.969394E-2</v>
      </c>
      <c r="F76" s="180">
        <f t="shared" si="27"/>
        <v>2.0127206679999999E-2</v>
      </c>
      <c r="G76" s="180">
        <f t="shared" si="27"/>
        <v>2.0570005226959998E-2</v>
      </c>
      <c r="H76" s="180">
        <f>G76*(1+H$5)</f>
        <v>2.1022545341953119E-2</v>
      </c>
      <c r="I76" s="180">
        <f t="shared" si="27"/>
        <v>2.1485041339476089E-2</v>
      </c>
      <c r="J76" s="180">
        <f t="shared" si="27"/>
        <v>2.1957712248944564E-2</v>
      </c>
      <c r="K76" s="180">
        <f t="shared" si="27"/>
        <v>2.2440781918421346E-2</v>
      </c>
      <c r="L76" s="180">
        <f t="shared" si="27"/>
        <v>2.2934479120626617E-2</v>
      </c>
      <c r="M76" s="180">
        <f t="shared" si="27"/>
        <v>2.3439037661280401E-2</v>
      </c>
      <c r="N76" s="180">
        <f t="shared" si="27"/>
        <v>2.3954696489828571E-2</v>
      </c>
      <c r="O76" s="180">
        <f t="shared" si="27"/>
        <v>2.4481699812604799E-2</v>
      </c>
      <c r="P76" s="180">
        <f t="shared" si="27"/>
        <v>2.5020297208482103E-2</v>
      </c>
      <c r="Q76" s="180">
        <f t="shared" si="27"/>
        <v>2.5570743747068709E-2</v>
      </c>
      <c r="R76" s="180">
        <f t="shared" si="27"/>
        <v>2.613330010950422E-2</v>
      </c>
      <c r="S76" s="180">
        <f t="shared" si="27"/>
        <v>2.6708232711913315E-2</v>
      </c>
      <c r="T76" s="180">
        <f t="shared" si="27"/>
        <v>2.7295813831575408E-2</v>
      </c>
      <c r="U76" s="180">
        <f t="shared" si="27"/>
        <v>2.7896321735870068E-2</v>
      </c>
      <c r="V76" s="180">
        <f t="shared" si="27"/>
        <v>2.8510040814059209E-2</v>
      </c>
      <c r="W76" s="180">
        <f t="shared" si="27"/>
        <v>2.9137261711968513E-2</v>
      </c>
      <c r="X76" s="180">
        <f t="shared" si="27"/>
        <v>2.977828146963182E-2</v>
      </c>
      <c r="Y76" s="180">
        <f t="shared" si="27"/>
        <v>3.0433403661963721E-2</v>
      </c>
      <c r="Z76" s="180">
        <f t="shared" si="27"/>
        <v>3.1102938542526923E-2</v>
      </c>
      <c r="AA76" s="180">
        <f t="shared" si="27"/>
        <v>3.1787203190462514E-2</v>
      </c>
      <c r="AB76" s="180">
        <f t="shared" si="27"/>
        <v>3.248652166065269E-2</v>
      </c>
      <c r="AC76" s="180">
        <f t="shared" si="27"/>
        <v>3.3201225137187047E-2</v>
      </c>
      <c r="AD76" s="180">
        <f t="shared" si="27"/>
        <v>3.3931652090205162E-2</v>
      </c>
      <c r="AE76" s="180">
        <f t="shared" si="27"/>
        <v>3.4678148436189674E-2</v>
      </c>
      <c r="AF76" s="180">
        <f t="shared" si="27"/>
        <v>3.5441067701785844E-2</v>
      </c>
      <c r="AG76" s="180">
        <f t="shared" si="27"/>
        <v>3.6220771191225132E-2</v>
      </c>
      <c r="AH76" s="180">
        <f t="shared" si="27"/>
        <v>3.7017628157432085E-2</v>
      </c>
      <c r="AI76" s="180">
        <f t="shared" si="27"/>
        <v>3.7832015976895589E-2</v>
      </c>
      <c r="AJ76" s="180">
        <f t="shared" si="27"/>
        <v>3.8664320328387292E-2</v>
      </c>
      <c r="AK76" s="180">
        <f t="shared" si="27"/>
        <v>3.9514935375611814E-2</v>
      </c>
      <c r="AL76" s="180">
        <f t="shared" si="27"/>
        <v>4.0384263953875274E-2</v>
      </c>
      <c r="AM76" s="180">
        <f t="shared" si="27"/>
        <v>4.1272717760860528E-2</v>
      </c>
      <c r="AN76" s="180">
        <f t="shared" si="27"/>
        <v>4.218071755159946E-2</v>
      </c>
      <c r="AO76" s="180">
        <f t="shared" si="27"/>
        <v>4.3108693337734649E-2</v>
      </c>
      <c r="AP76" s="181">
        <f t="shared" si="27"/>
        <v>4.4057084591164815E-2</v>
      </c>
    </row>
    <row r="77" spans="1:42" s="27" customFormat="1">
      <c r="A77" s="178" t="s">
        <v>137</v>
      </c>
      <c r="C77" s="182"/>
      <c r="D77" s="182">
        <v>5.9899999999999997E-3</v>
      </c>
      <c r="E77" s="180">
        <f t="shared" si="27"/>
        <v>6.1217799999999994E-3</v>
      </c>
      <c r="F77" s="180">
        <f t="shared" si="27"/>
        <v>6.2564591599999992E-3</v>
      </c>
      <c r="G77" s="180">
        <f t="shared" si="27"/>
        <v>6.3941012615199994E-3</v>
      </c>
      <c r="H77" s="180">
        <f>G77*(1+H$5)</f>
        <v>6.5347714892734395E-3</v>
      </c>
      <c r="I77" s="180">
        <f t="shared" si="27"/>
        <v>6.6785364620374548E-3</v>
      </c>
      <c r="J77" s="180">
        <f t="shared" si="27"/>
        <v>6.8254642642022788E-3</v>
      </c>
      <c r="K77" s="180">
        <f t="shared" si="27"/>
        <v>6.9756244780147291E-3</v>
      </c>
      <c r="L77" s="180">
        <f t="shared" si="27"/>
        <v>7.1290882165310531E-3</v>
      </c>
      <c r="M77" s="180">
        <f t="shared" si="27"/>
        <v>7.2859281572947368E-3</v>
      </c>
      <c r="N77" s="180">
        <f t="shared" si="27"/>
        <v>7.4462185767552209E-3</v>
      </c>
      <c r="O77" s="180">
        <f t="shared" si="27"/>
        <v>7.6100353854438359E-3</v>
      </c>
      <c r="P77" s="180">
        <f t="shared" si="27"/>
        <v>7.7774561639236007E-3</v>
      </c>
      <c r="Q77" s="180">
        <f t="shared" si="27"/>
        <v>7.9485601995299207E-3</v>
      </c>
      <c r="R77" s="180">
        <f t="shared" si="27"/>
        <v>8.1234285239195798E-3</v>
      </c>
      <c r="S77" s="180">
        <f t="shared" si="27"/>
        <v>8.3021439514458107E-3</v>
      </c>
      <c r="T77" s="180">
        <f t="shared" si="27"/>
        <v>8.4847911183776187E-3</v>
      </c>
      <c r="U77" s="180">
        <f t="shared" si="27"/>
        <v>8.6714565229819261E-3</v>
      </c>
      <c r="V77" s="180">
        <f t="shared" si="27"/>
        <v>8.8622285664875285E-3</v>
      </c>
      <c r="W77" s="180">
        <f t="shared" si="27"/>
        <v>9.0571975949502552E-3</v>
      </c>
      <c r="X77" s="180">
        <f t="shared" si="27"/>
        <v>9.2564559420391605E-3</v>
      </c>
      <c r="Y77" s="180">
        <f t="shared" si="27"/>
        <v>9.4600979727640228E-3</v>
      </c>
      <c r="Z77" s="180">
        <f t="shared" si="27"/>
        <v>9.6682201281648311E-3</v>
      </c>
      <c r="AA77" s="180">
        <f t="shared" si="27"/>
        <v>9.8809209709844574E-3</v>
      </c>
      <c r="AB77" s="180">
        <f t="shared" si="27"/>
        <v>1.0098301232346115E-2</v>
      </c>
      <c r="AC77" s="180">
        <f t="shared" si="27"/>
        <v>1.0320463859457729E-2</v>
      </c>
      <c r="AD77" s="180">
        <f t="shared" si="27"/>
        <v>1.05475140643658E-2</v>
      </c>
      <c r="AE77" s="180">
        <f t="shared" si="27"/>
        <v>1.0779559373781849E-2</v>
      </c>
      <c r="AF77" s="180">
        <f t="shared" si="27"/>
        <v>1.101670968000505E-2</v>
      </c>
      <c r="AG77" s="180">
        <f t="shared" si="27"/>
        <v>1.1259077292965162E-2</v>
      </c>
      <c r="AH77" s="180">
        <f t="shared" si="27"/>
        <v>1.1506776993410395E-2</v>
      </c>
      <c r="AI77" s="180">
        <f t="shared" si="27"/>
        <v>1.1759926087265424E-2</v>
      </c>
      <c r="AJ77" s="180">
        <f t="shared" si="27"/>
        <v>1.2018644461185264E-2</v>
      </c>
      <c r="AK77" s="180">
        <f t="shared" si="27"/>
        <v>1.2283054639331339E-2</v>
      </c>
      <c r="AL77" s="180">
        <f t="shared" si="27"/>
        <v>1.2553281841396629E-2</v>
      </c>
      <c r="AM77" s="180">
        <f t="shared" si="27"/>
        <v>1.2829454041907355E-2</v>
      </c>
      <c r="AN77" s="180">
        <f t="shared" si="27"/>
        <v>1.3111702030829318E-2</v>
      </c>
      <c r="AO77" s="180">
        <f t="shared" si="27"/>
        <v>1.3400159475507562E-2</v>
      </c>
      <c r="AP77" s="181">
        <f t="shared" si="27"/>
        <v>1.3694962983968729E-2</v>
      </c>
    </row>
    <row r="78" spans="1:42" s="27" customFormat="1">
      <c r="A78" s="178" t="s">
        <v>114</v>
      </c>
      <c r="C78" s="182"/>
      <c r="D78" s="182">
        <v>-3.4499999999999999E-3</v>
      </c>
      <c r="E78" s="180">
        <f t="shared" si="27"/>
        <v>-3.5259000000000002E-3</v>
      </c>
      <c r="F78" s="180">
        <f t="shared" si="27"/>
        <v>-3.6034698000000005E-3</v>
      </c>
      <c r="G78" s="180">
        <f t="shared" si="27"/>
        <v>-3.6827461356000006E-3</v>
      </c>
      <c r="H78" s="180">
        <f>G78*(1+H$5)</f>
        <v>-3.7637665505832005E-3</v>
      </c>
      <c r="I78" s="180">
        <f t="shared" si="27"/>
        <v>-3.8465694146960312E-3</v>
      </c>
      <c r="J78" s="180">
        <f t="shared" si="27"/>
        <v>-3.9311939418193442E-3</v>
      </c>
      <c r="K78" s="180">
        <f t="shared" si="27"/>
        <v>-4.0176802085393698E-3</v>
      </c>
      <c r="L78" s="180">
        <f t="shared" si="27"/>
        <v>-4.106069173127236E-3</v>
      </c>
      <c r="M78" s="180">
        <f t="shared" si="27"/>
        <v>-4.1964026949360351E-3</v>
      </c>
      <c r="N78" s="180">
        <f t="shared" si="27"/>
        <v>-4.2887235542246275E-3</v>
      </c>
      <c r="O78" s="180">
        <f t="shared" si="27"/>
        <v>-4.3830754724175696E-3</v>
      </c>
      <c r="P78" s="180">
        <f t="shared" si="27"/>
        <v>-4.4795031328107564E-3</v>
      </c>
      <c r="Q78" s="180">
        <f t="shared" si="27"/>
        <v>-4.5780522017325933E-3</v>
      </c>
      <c r="R78" s="180">
        <f t="shared" si="27"/>
        <v>-4.6787693501707103E-3</v>
      </c>
      <c r="S78" s="180">
        <f t="shared" si="27"/>
        <v>-4.7817022758744662E-3</v>
      </c>
      <c r="T78" s="180">
        <f t="shared" si="27"/>
        <v>-4.8868997259437046E-3</v>
      </c>
      <c r="U78" s="180">
        <f t="shared" si="27"/>
        <v>-4.9944115199144663E-3</v>
      </c>
      <c r="V78" s="180">
        <f t="shared" si="27"/>
        <v>-5.1042885733525844E-3</v>
      </c>
      <c r="W78" s="180">
        <f t="shared" si="27"/>
        <v>-5.2165829219663409E-3</v>
      </c>
      <c r="X78" s="180">
        <f t="shared" si="27"/>
        <v>-5.3313477462496005E-3</v>
      </c>
      <c r="Y78" s="180">
        <f t="shared" si="27"/>
        <v>-5.4486373966670916E-3</v>
      </c>
      <c r="Z78" s="180">
        <f t="shared" si="27"/>
        <v>-5.5685074193937674E-3</v>
      </c>
      <c r="AA78" s="180">
        <f t="shared" si="27"/>
        <v>-5.6910145826204305E-3</v>
      </c>
      <c r="AB78" s="180">
        <f t="shared" si="27"/>
        <v>-5.8162169034380803E-3</v>
      </c>
      <c r="AC78" s="180">
        <f t="shared" si="27"/>
        <v>-5.9441736753137187E-3</v>
      </c>
      <c r="AD78" s="180">
        <f t="shared" si="27"/>
        <v>-6.0749454961706202E-3</v>
      </c>
      <c r="AE78" s="180">
        <f t="shared" si="27"/>
        <v>-6.2085942970863742E-3</v>
      </c>
      <c r="AF78" s="180">
        <f t="shared" si="27"/>
        <v>-6.3451833716222745E-3</v>
      </c>
      <c r="AG78" s="180">
        <f t="shared" si="27"/>
        <v>-6.4847774057979644E-3</v>
      </c>
      <c r="AH78" s="180">
        <f t="shared" si="27"/>
        <v>-6.6274425087255199E-3</v>
      </c>
      <c r="AI78" s="180">
        <f t="shared" si="27"/>
        <v>-6.7732462439174818E-3</v>
      </c>
      <c r="AJ78" s="180">
        <f t="shared" si="27"/>
        <v>-6.922257661283667E-3</v>
      </c>
      <c r="AK78" s="180">
        <f t="shared" si="27"/>
        <v>-7.0745473298319079E-3</v>
      </c>
      <c r="AL78" s="180">
        <f t="shared" si="27"/>
        <v>-7.2301873710882104E-3</v>
      </c>
      <c r="AM78" s="180">
        <f t="shared" si="27"/>
        <v>-7.3892514932521513E-3</v>
      </c>
      <c r="AN78" s="180">
        <f t="shared" si="27"/>
        <v>-7.551815026103699E-3</v>
      </c>
      <c r="AO78" s="180">
        <f t="shared" si="27"/>
        <v>-7.7179549566779807E-3</v>
      </c>
      <c r="AP78" s="181">
        <f t="shared" si="27"/>
        <v>-7.8877499657248971E-3</v>
      </c>
    </row>
    <row r="79" spans="1:42" s="27" customFormat="1">
      <c r="A79" s="184" t="s">
        <v>138</v>
      </c>
      <c r="C79" s="185"/>
      <c r="D79" s="186">
        <f t="shared" ref="D79:AP79" si="28">SUM(D73:D78)</f>
        <v>0.97448999999999997</v>
      </c>
      <c r="E79" s="185">
        <f t="shared" si="28"/>
        <v>0.99592877999999996</v>
      </c>
      <c r="F79" s="185">
        <f t="shared" si="28"/>
        <v>1.01783921316</v>
      </c>
      <c r="G79" s="185">
        <f t="shared" si="28"/>
        <v>1.04023167584952</v>
      </c>
      <c r="H79" s="185">
        <f t="shared" si="28"/>
        <v>1.0631167727182094</v>
      </c>
      <c r="I79" s="185">
        <f t="shared" si="28"/>
        <v>1.0865053417180099</v>
      </c>
      <c r="J79" s="185">
        <f t="shared" si="28"/>
        <v>1.1104084592358061</v>
      </c>
      <c r="K79" s="185">
        <f t="shared" si="28"/>
        <v>1.134837445338994</v>
      </c>
      <c r="L79" s="185">
        <f t="shared" si="28"/>
        <v>1.1598038691364518</v>
      </c>
      <c r="M79" s="185">
        <f t="shared" si="28"/>
        <v>1.1853195542574539</v>
      </c>
      <c r="N79" s="185">
        <f t="shared" si="28"/>
        <v>1.2113965844511179</v>
      </c>
      <c r="O79" s="185">
        <f t="shared" si="28"/>
        <v>1.2380473093090425</v>
      </c>
      <c r="P79" s="185">
        <f t="shared" si="28"/>
        <v>1.2652843501138415</v>
      </c>
      <c r="Q79" s="185">
        <f t="shared" si="28"/>
        <v>1.293120605816346</v>
      </c>
      <c r="R79" s="185">
        <f t="shared" si="28"/>
        <v>1.3215692591443058</v>
      </c>
      <c r="S79" s="185">
        <f t="shared" si="28"/>
        <v>1.3506437828454803</v>
      </c>
      <c r="T79" s="185">
        <f t="shared" si="28"/>
        <v>1.3803579460680808</v>
      </c>
      <c r="U79" s="185">
        <f t="shared" si="28"/>
        <v>1.4107258208815789</v>
      </c>
      <c r="V79" s="185">
        <f t="shared" si="28"/>
        <v>1.4417617889409737</v>
      </c>
      <c r="W79" s="185">
        <f t="shared" si="28"/>
        <v>1.4734805482976752</v>
      </c>
      <c r="X79" s="185">
        <f t="shared" si="28"/>
        <v>1.5058971203602241</v>
      </c>
      <c r="Y79" s="185">
        <f t="shared" si="28"/>
        <v>1.5390268570081489</v>
      </c>
      <c r="Z79" s="185">
        <f t="shared" si="28"/>
        <v>1.5728854478623282</v>
      </c>
      <c r="AA79" s="185">
        <f t="shared" si="28"/>
        <v>1.6074889277152995</v>
      </c>
      <c r="AB79" s="185">
        <f t="shared" si="28"/>
        <v>1.6428536841250359</v>
      </c>
      <c r="AC79" s="185">
        <f t="shared" si="28"/>
        <v>1.6789964651757869</v>
      </c>
      <c r="AD79" s="185">
        <f t="shared" si="28"/>
        <v>1.715934387409654</v>
      </c>
      <c r="AE79" s="185">
        <f t="shared" si="28"/>
        <v>1.7536849439326665</v>
      </c>
      <c r="AF79" s="185">
        <f t="shared" si="28"/>
        <v>1.7922660126991852</v>
      </c>
      <c r="AG79" s="185">
        <f t="shared" si="28"/>
        <v>1.8316958649785673</v>
      </c>
      <c r="AH79" s="185">
        <f t="shared" si="28"/>
        <v>1.8719931740080955</v>
      </c>
      <c r="AI79" s="185">
        <f t="shared" si="28"/>
        <v>1.9131770238362742</v>
      </c>
      <c r="AJ79" s="185">
        <f t="shared" si="28"/>
        <v>1.9552669183606719</v>
      </c>
      <c r="AK79" s="185">
        <f t="shared" si="28"/>
        <v>1.9982827905646072</v>
      </c>
      <c r="AL79" s="185">
        <f t="shared" si="28"/>
        <v>2.0422450119570281</v>
      </c>
      <c r="AM79" s="185">
        <f t="shared" si="28"/>
        <v>2.0871744022200827</v>
      </c>
      <c r="AN79" s="185">
        <f t="shared" si="28"/>
        <v>2.1330922390689246</v>
      </c>
      <c r="AO79" s="185">
        <f t="shared" si="28"/>
        <v>2.1800202683284406</v>
      </c>
      <c r="AP79" s="187">
        <f t="shared" si="28"/>
        <v>2.2279807142316668</v>
      </c>
    </row>
    <row r="80" spans="1:42" s="27" customFormat="1">
      <c r="A80" s="144"/>
      <c r="AP80" s="161"/>
    </row>
    <row r="81" spans="1:42" s="27" customFormat="1">
      <c r="A81" s="144" t="s">
        <v>41</v>
      </c>
      <c r="C81" s="27">
        <f>D79*(1+C85)</f>
        <v>1.0356431679276739</v>
      </c>
      <c r="AP81" s="161"/>
    </row>
    <row r="82" spans="1:42" s="27" customFormat="1">
      <c r="A82" s="178" t="s">
        <v>139</v>
      </c>
      <c r="B82" s="182"/>
      <c r="C82" s="182"/>
      <c r="D82" s="180">
        <v>0.14226</v>
      </c>
      <c r="E82" s="180">
        <f t="shared" ref="E82:AP84" si="29">D82*(1+E$5)</f>
        <v>0.14538972</v>
      </c>
      <c r="F82" s="180">
        <f t="shared" si="29"/>
        <v>0.14858829384</v>
      </c>
      <c r="G82" s="180">
        <f t="shared" si="29"/>
        <v>0.15185723630448</v>
      </c>
      <c r="H82" s="180">
        <f t="shared" si="29"/>
        <v>0.15519809550317856</v>
      </c>
      <c r="I82" s="180">
        <f t="shared" si="29"/>
        <v>0.1586124536042485</v>
      </c>
      <c r="J82" s="180">
        <f t="shared" si="29"/>
        <v>0.16210192758354197</v>
      </c>
      <c r="K82" s="180">
        <f t="shared" si="29"/>
        <v>0.16566816999037989</v>
      </c>
      <c r="L82" s="180">
        <f t="shared" si="29"/>
        <v>0.16931286973016826</v>
      </c>
      <c r="M82" s="180">
        <f t="shared" si="29"/>
        <v>0.17303775286423198</v>
      </c>
      <c r="N82" s="180">
        <f t="shared" si="29"/>
        <v>0.1768445834272451</v>
      </c>
      <c r="O82" s="180">
        <f t="shared" si="29"/>
        <v>0.18073516426264449</v>
      </c>
      <c r="P82" s="180">
        <f t="shared" si="29"/>
        <v>0.18471133787642269</v>
      </c>
      <c r="Q82" s="180">
        <f t="shared" si="29"/>
        <v>0.18877498730970399</v>
      </c>
      <c r="R82" s="180">
        <f t="shared" si="29"/>
        <v>0.19292803703051747</v>
      </c>
      <c r="S82" s="180">
        <f t="shared" si="29"/>
        <v>0.19717245384518886</v>
      </c>
      <c r="T82" s="180">
        <f t="shared" si="29"/>
        <v>0.20151024782978302</v>
      </c>
      <c r="U82" s="180">
        <f t="shared" si="29"/>
        <v>0.20594347328203824</v>
      </c>
      <c r="V82" s="180">
        <f t="shared" si="29"/>
        <v>0.21047422969424309</v>
      </c>
      <c r="W82" s="180">
        <f t="shared" si="29"/>
        <v>0.21510466274751644</v>
      </c>
      <c r="X82" s="180">
        <f t="shared" si="29"/>
        <v>0.21983696532796179</v>
      </c>
      <c r="Y82" s="180">
        <f t="shared" si="29"/>
        <v>0.22467337856517697</v>
      </c>
      <c r="Z82" s="180">
        <f t="shared" si="29"/>
        <v>0.22961619289361088</v>
      </c>
      <c r="AA82" s="180">
        <f t="shared" si="29"/>
        <v>0.23466774913727032</v>
      </c>
      <c r="AB82" s="180">
        <f t="shared" si="29"/>
        <v>0.23983043961829026</v>
      </c>
      <c r="AC82" s="180">
        <f t="shared" si="29"/>
        <v>0.24510670928989264</v>
      </c>
      <c r="AD82" s="180">
        <f t="shared" si="29"/>
        <v>0.25049905689427027</v>
      </c>
      <c r="AE82" s="180">
        <f t="shared" si="29"/>
        <v>0.2560100361459442</v>
      </c>
      <c r="AF82" s="180">
        <f t="shared" si="29"/>
        <v>0.26164225694115495</v>
      </c>
      <c r="AG82" s="180">
        <f t="shared" si="29"/>
        <v>0.26739838659386034</v>
      </c>
      <c r="AH82" s="180">
        <f t="shared" si="29"/>
        <v>0.27328115109892526</v>
      </c>
      <c r="AI82" s="180">
        <f t="shared" si="29"/>
        <v>0.27929333642310161</v>
      </c>
      <c r="AJ82" s="180">
        <f t="shared" si="29"/>
        <v>0.28543778982440987</v>
      </c>
      <c r="AK82" s="180">
        <f t="shared" si="29"/>
        <v>0.29171742120054689</v>
      </c>
      <c r="AL82" s="180">
        <f t="shared" si="29"/>
        <v>0.2981352044669589</v>
      </c>
      <c r="AM82" s="180">
        <f t="shared" si="29"/>
        <v>0.30469417896523199</v>
      </c>
      <c r="AN82" s="180">
        <f t="shared" si="29"/>
        <v>0.31139745090246712</v>
      </c>
      <c r="AO82" s="180">
        <f t="shared" si="29"/>
        <v>0.31824819482232142</v>
      </c>
      <c r="AP82" s="181">
        <f t="shared" si="29"/>
        <v>0.32524965510841247</v>
      </c>
    </row>
    <row r="83" spans="1:42" s="27" customFormat="1">
      <c r="A83" s="178" t="s">
        <v>140</v>
      </c>
      <c r="B83" s="182">
        <f>SUM(D82:D84)</f>
        <v>0.54144000000000003</v>
      </c>
      <c r="C83" s="182"/>
      <c r="D83" s="180">
        <v>0.43769999999999998</v>
      </c>
      <c r="E83" s="180">
        <f t="shared" si="29"/>
        <v>0.44732939999999999</v>
      </c>
      <c r="F83" s="180">
        <f t="shared" si="29"/>
        <v>0.45717064679999997</v>
      </c>
      <c r="G83" s="180">
        <f t="shared" si="29"/>
        <v>0.4672284010296</v>
      </c>
      <c r="H83" s="180">
        <f t="shared" si="29"/>
        <v>0.4775074258522512</v>
      </c>
      <c r="I83" s="180">
        <f t="shared" si="29"/>
        <v>0.48801258922100071</v>
      </c>
      <c r="J83" s="180">
        <f t="shared" si="29"/>
        <v>0.49874886618386272</v>
      </c>
      <c r="K83" s="180">
        <f t="shared" si="29"/>
        <v>0.50972134123990775</v>
      </c>
      <c r="L83" s="180">
        <f t="shared" si="29"/>
        <v>0.52093521074718574</v>
      </c>
      <c r="M83" s="180">
        <f t="shared" si="29"/>
        <v>0.53239578538362387</v>
      </c>
      <c r="N83" s="180">
        <f t="shared" si="29"/>
        <v>0.54410849266206363</v>
      </c>
      <c r="O83" s="180">
        <f t="shared" si="29"/>
        <v>0.55607887950062906</v>
      </c>
      <c r="P83" s="180">
        <f t="shared" si="29"/>
        <v>0.56831261484964291</v>
      </c>
      <c r="Q83" s="180">
        <f t="shared" si="29"/>
        <v>0.58081549237633501</v>
      </c>
      <c r="R83" s="180">
        <f t="shared" si="29"/>
        <v>0.59359343320861435</v>
      </c>
      <c r="S83" s="180">
        <f t="shared" si="29"/>
        <v>0.60665248873920385</v>
      </c>
      <c r="T83" s="180">
        <f t="shared" si="29"/>
        <v>0.61999884349146639</v>
      </c>
      <c r="U83" s="180">
        <f t="shared" si="29"/>
        <v>0.63363881804827871</v>
      </c>
      <c r="V83" s="180">
        <f t="shared" si="29"/>
        <v>0.64757887204534081</v>
      </c>
      <c r="W83" s="180">
        <f t="shared" si="29"/>
        <v>0.66182560723033834</v>
      </c>
      <c r="X83" s="180">
        <f t="shared" si="29"/>
        <v>0.67638577058940574</v>
      </c>
      <c r="Y83" s="180">
        <f t="shared" si="29"/>
        <v>0.6912662575423727</v>
      </c>
      <c r="Z83" s="180">
        <f t="shared" si="29"/>
        <v>0.70647411520830494</v>
      </c>
      <c r="AA83" s="180">
        <f t="shared" si="29"/>
        <v>0.72201654574288765</v>
      </c>
      <c r="AB83" s="180">
        <f t="shared" si="29"/>
        <v>0.73790090974923117</v>
      </c>
      <c r="AC83" s="180">
        <f t="shared" si="29"/>
        <v>0.75413472976371432</v>
      </c>
      <c r="AD83" s="180">
        <f t="shared" si="29"/>
        <v>0.77072569381851608</v>
      </c>
      <c r="AE83" s="180">
        <f t="shared" si="29"/>
        <v>0.78768165908252341</v>
      </c>
      <c r="AF83" s="180">
        <f t="shared" si="29"/>
        <v>0.80501065558233897</v>
      </c>
      <c r="AG83" s="180">
        <f t="shared" si="29"/>
        <v>0.82272089000515047</v>
      </c>
      <c r="AH83" s="180">
        <f t="shared" si="29"/>
        <v>0.84082074958526376</v>
      </c>
      <c r="AI83" s="180">
        <f t="shared" si="29"/>
        <v>0.85931880607613953</v>
      </c>
      <c r="AJ83" s="180">
        <f t="shared" si="29"/>
        <v>0.87822381980981457</v>
      </c>
      <c r="AK83" s="180">
        <f t="shared" si="29"/>
        <v>0.89754474384563054</v>
      </c>
      <c r="AL83" s="180">
        <f t="shared" si="29"/>
        <v>0.91729072821023439</v>
      </c>
      <c r="AM83" s="180">
        <f t="shared" si="29"/>
        <v>0.93747112423085954</v>
      </c>
      <c r="AN83" s="180">
        <f t="shared" si="29"/>
        <v>0.95809548896393848</v>
      </c>
      <c r="AO83" s="180">
        <f t="shared" si="29"/>
        <v>0.9791735897211451</v>
      </c>
      <c r="AP83" s="181">
        <f t="shared" si="29"/>
        <v>1.0007154086950103</v>
      </c>
    </row>
    <row r="84" spans="1:42" s="27" customFormat="1">
      <c r="A84" s="178" t="s">
        <v>141</v>
      </c>
      <c r="C84" s="182"/>
      <c r="D84" s="182">
        <v>-3.8519999999999999E-2</v>
      </c>
      <c r="E84" s="180">
        <f t="shared" si="29"/>
        <v>-3.9367439999999997E-2</v>
      </c>
      <c r="F84" s="180">
        <f t="shared" si="29"/>
        <v>-4.0233523679999994E-2</v>
      </c>
      <c r="G84" s="180">
        <f t="shared" si="29"/>
        <v>-4.1118661200959992E-2</v>
      </c>
      <c r="H84" s="180">
        <f t="shared" si="29"/>
        <v>-4.2023271747381116E-2</v>
      </c>
      <c r="I84" s="180">
        <f t="shared" si="29"/>
        <v>-4.2947783725823502E-2</v>
      </c>
      <c r="J84" s="180">
        <f t="shared" si="29"/>
        <v>-4.3892634967791617E-2</v>
      </c>
      <c r="K84" s="180">
        <f t="shared" si="29"/>
        <v>-4.4858272937083034E-2</v>
      </c>
      <c r="L84" s="180">
        <f t="shared" si="29"/>
        <v>-4.5845154941698864E-2</v>
      </c>
      <c r="M84" s="180">
        <f t="shared" si="29"/>
        <v>-4.6853748350416238E-2</v>
      </c>
      <c r="N84" s="180">
        <f t="shared" si="29"/>
        <v>-4.7884530814125394E-2</v>
      </c>
      <c r="O84" s="180">
        <f t="shared" si="29"/>
        <v>-4.8937990492036156E-2</v>
      </c>
      <c r="P84" s="180">
        <f t="shared" si="29"/>
        <v>-5.0014626282860949E-2</v>
      </c>
      <c r="Q84" s="180">
        <f t="shared" si="29"/>
        <v>-5.1114948061083888E-2</v>
      </c>
      <c r="R84" s="180">
        <f t="shared" si="29"/>
        <v>-5.2239476918427737E-2</v>
      </c>
      <c r="S84" s="180">
        <f t="shared" si="29"/>
        <v>-5.3388745410633147E-2</v>
      </c>
      <c r="T84" s="180">
        <f t="shared" si="29"/>
        <v>-5.456329780966708E-2</v>
      </c>
      <c r="U84" s="180">
        <f t="shared" si="29"/>
        <v>-5.5763690361479754E-2</v>
      </c>
      <c r="V84" s="180">
        <f t="shared" si="29"/>
        <v>-5.6990491549432309E-2</v>
      </c>
      <c r="W84" s="180">
        <f t="shared" si="29"/>
        <v>-5.824428236351982E-2</v>
      </c>
      <c r="X84" s="180">
        <f t="shared" si="29"/>
        <v>-5.9525656575517255E-2</v>
      </c>
      <c r="Y84" s="180">
        <f t="shared" si="29"/>
        <v>-6.0835221020178638E-2</v>
      </c>
      <c r="Z84" s="180">
        <f t="shared" si="29"/>
        <v>-6.217359588262257E-2</v>
      </c>
      <c r="AA84" s="180">
        <f t="shared" si="29"/>
        <v>-6.3541414992040274E-2</v>
      </c>
      <c r="AB84" s="180">
        <f t="shared" si="29"/>
        <v>-6.4939326121865162E-2</v>
      </c>
      <c r="AC84" s="180">
        <f t="shared" si="29"/>
        <v>-6.6367991296546192E-2</v>
      </c>
      <c r="AD84" s="180">
        <f t="shared" si="29"/>
        <v>-6.7828087105070212E-2</v>
      </c>
      <c r="AE84" s="180">
        <f t="shared" si="29"/>
        <v>-6.9320305021381756E-2</v>
      </c>
      <c r="AF84" s="180">
        <f t="shared" si="29"/>
        <v>-7.0845351731852163E-2</v>
      </c>
      <c r="AG84" s="180">
        <f t="shared" si="29"/>
        <v>-7.2403949469952905E-2</v>
      </c>
      <c r="AH84" s="180">
        <f t="shared" si="29"/>
        <v>-7.3996836358291865E-2</v>
      </c>
      <c r="AI84" s="180">
        <f t="shared" si="29"/>
        <v>-7.5624766758174283E-2</v>
      </c>
      <c r="AJ84" s="180">
        <f t="shared" si="29"/>
        <v>-7.7288511626854114E-2</v>
      </c>
      <c r="AK84" s="180">
        <f t="shared" si="29"/>
        <v>-7.8988858882644911E-2</v>
      </c>
      <c r="AL84" s="180">
        <f t="shared" si="29"/>
        <v>-8.0726613778063103E-2</v>
      </c>
      <c r="AM84" s="180">
        <f t="shared" si="29"/>
        <v>-8.2502599281180491E-2</v>
      </c>
      <c r="AN84" s="180">
        <f t="shared" si="29"/>
        <v>-8.4317656465366458E-2</v>
      </c>
      <c r="AO84" s="180">
        <f t="shared" si="29"/>
        <v>-8.6172644907604526E-2</v>
      </c>
      <c r="AP84" s="181">
        <f t="shared" si="29"/>
        <v>-8.8068443095571824E-2</v>
      </c>
    </row>
    <row r="85" spans="1:42" s="27" customFormat="1">
      <c r="A85" s="178" t="s">
        <v>142</v>
      </c>
      <c r="C85" s="188">
        <v>6.275402305582807E-2</v>
      </c>
      <c r="D85" s="138">
        <v>0.06</v>
      </c>
      <c r="E85" s="138">
        <v>0.06</v>
      </c>
      <c r="F85" s="138">
        <v>0.06</v>
      </c>
      <c r="G85" s="138">
        <v>0.06</v>
      </c>
      <c r="H85" s="138">
        <v>0.06</v>
      </c>
      <c r="I85" s="138">
        <v>0.06</v>
      </c>
      <c r="J85" s="138">
        <v>0.06</v>
      </c>
      <c r="K85" s="138">
        <v>0.06</v>
      </c>
      <c r="L85" s="138">
        <v>0.06</v>
      </c>
      <c r="M85" s="138">
        <v>0.06</v>
      </c>
      <c r="N85" s="138">
        <v>0.06</v>
      </c>
      <c r="O85" s="138">
        <v>0.06</v>
      </c>
      <c r="P85" s="138">
        <v>0.06</v>
      </c>
      <c r="Q85" s="138">
        <v>0.06</v>
      </c>
      <c r="R85" s="138">
        <v>0.06</v>
      </c>
      <c r="S85" s="138">
        <v>0.06</v>
      </c>
      <c r="T85" s="138">
        <v>0.06</v>
      </c>
      <c r="U85" s="138">
        <v>0.06</v>
      </c>
      <c r="V85" s="138">
        <v>0.06</v>
      </c>
      <c r="W85" s="138">
        <v>0.06</v>
      </c>
      <c r="X85" s="138">
        <v>0.06</v>
      </c>
      <c r="Y85" s="138">
        <v>0.06</v>
      </c>
      <c r="Z85" s="138">
        <v>0.06</v>
      </c>
      <c r="AA85" s="138">
        <v>0.06</v>
      </c>
      <c r="AB85" s="138">
        <v>0.06</v>
      </c>
      <c r="AC85" s="138">
        <v>0.06</v>
      </c>
      <c r="AD85" s="138">
        <v>0.06</v>
      </c>
      <c r="AE85" s="138">
        <v>0.06</v>
      </c>
      <c r="AF85" s="138">
        <v>0.06</v>
      </c>
      <c r="AG85" s="138">
        <v>0.06</v>
      </c>
      <c r="AH85" s="138">
        <v>0.06</v>
      </c>
      <c r="AI85" s="138">
        <v>0.06</v>
      </c>
      <c r="AJ85" s="138">
        <v>0.06</v>
      </c>
      <c r="AK85" s="138">
        <v>0.06</v>
      </c>
      <c r="AL85" s="138">
        <v>0.06</v>
      </c>
      <c r="AM85" s="138">
        <v>0.06</v>
      </c>
      <c r="AN85" s="138">
        <v>0.06</v>
      </c>
      <c r="AO85" s="138">
        <v>0.06</v>
      </c>
      <c r="AP85" s="189">
        <v>0.06</v>
      </c>
    </row>
    <row r="86" spans="1:42" s="27" customFormat="1">
      <c r="A86" s="190" t="s">
        <v>143</v>
      </c>
      <c r="B86" s="151"/>
      <c r="C86" s="191"/>
      <c r="D86" s="192">
        <v>4.5872999999999997E-2</v>
      </c>
      <c r="E86" s="192">
        <v>4.5872999999999997E-2</v>
      </c>
      <c r="F86" s="192">
        <v>4.5872999999999997E-2</v>
      </c>
      <c r="G86" s="192">
        <v>4.5872999999999997E-2</v>
      </c>
      <c r="H86" s="192">
        <v>4.5872999999999997E-2</v>
      </c>
      <c r="I86" s="192">
        <v>4.5872999999999997E-2</v>
      </c>
      <c r="J86" s="192">
        <v>4.5872999999999997E-2</v>
      </c>
      <c r="K86" s="192">
        <v>4.5872999999999997E-2</v>
      </c>
      <c r="L86" s="192">
        <v>4.5872999999999997E-2</v>
      </c>
      <c r="M86" s="192">
        <v>4.5872999999999997E-2</v>
      </c>
      <c r="N86" s="192">
        <v>4.5872999999999997E-2</v>
      </c>
      <c r="O86" s="192">
        <v>4.5872999999999997E-2</v>
      </c>
      <c r="P86" s="192">
        <v>4.5872999999999997E-2</v>
      </c>
      <c r="Q86" s="192">
        <v>4.5872999999999997E-2</v>
      </c>
      <c r="R86" s="192">
        <v>4.5872999999999997E-2</v>
      </c>
      <c r="S86" s="192">
        <v>4.5872999999999997E-2</v>
      </c>
      <c r="T86" s="192">
        <v>4.5872999999999997E-2</v>
      </c>
      <c r="U86" s="192">
        <v>4.5872999999999997E-2</v>
      </c>
      <c r="V86" s="192">
        <v>4.5872999999999997E-2</v>
      </c>
      <c r="W86" s="192">
        <v>4.5872999999999997E-2</v>
      </c>
      <c r="X86" s="192">
        <v>4.5872999999999997E-2</v>
      </c>
      <c r="Y86" s="192">
        <v>4.5872999999999997E-2</v>
      </c>
      <c r="Z86" s="192">
        <v>4.5872999999999997E-2</v>
      </c>
      <c r="AA86" s="192">
        <v>4.5872999999999997E-2</v>
      </c>
      <c r="AB86" s="192">
        <v>4.5872999999999997E-2</v>
      </c>
      <c r="AC86" s="192">
        <v>4.5872999999999997E-2</v>
      </c>
      <c r="AD86" s="192">
        <v>4.5872999999999997E-2</v>
      </c>
      <c r="AE86" s="192">
        <v>4.5872999999999997E-2</v>
      </c>
      <c r="AF86" s="192">
        <v>4.5872999999999997E-2</v>
      </c>
      <c r="AG86" s="192">
        <v>4.5872999999999997E-2</v>
      </c>
      <c r="AH86" s="192">
        <v>4.5872999999999997E-2</v>
      </c>
      <c r="AI86" s="192">
        <v>4.5872999999999997E-2</v>
      </c>
      <c r="AJ86" s="192">
        <v>4.5872999999999997E-2</v>
      </c>
      <c r="AK86" s="192">
        <v>4.5872999999999997E-2</v>
      </c>
      <c r="AL86" s="192">
        <v>4.5872999999999997E-2</v>
      </c>
      <c r="AM86" s="192">
        <v>4.5872999999999997E-2</v>
      </c>
      <c r="AN86" s="192">
        <v>4.5872999999999997E-2</v>
      </c>
      <c r="AO86" s="192">
        <v>4.5872999999999997E-2</v>
      </c>
      <c r="AP86" s="193">
        <v>4.5872999999999997E-2</v>
      </c>
    </row>
    <row r="87" spans="1:42" s="27" customFormat="1">
      <c r="A87" s="194"/>
      <c r="B87" s="140"/>
      <c r="C87" s="140"/>
      <c r="D87" s="173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  <c r="AF87" s="195"/>
      <c r="AG87" s="195"/>
      <c r="AH87" s="195"/>
      <c r="AI87" s="195"/>
      <c r="AJ87" s="195"/>
      <c r="AK87" s="195"/>
      <c r="AL87" s="195"/>
      <c r="AM87" s="195"/>
      <c r="AN87" s="195"/>
      <c r="AO87" s="195"/>
      <c r="AP87" s="196"/>
    </row>
    <row r="88" spans="1:42" s="27" customFormat="1">
      <c r="A88" s="149" t="s">
        <v>144</v>
      </c>
      <c r="AP88" s="161"/>
    </row>
    <row r="89" spans="1:42" s="27" customFormat="1">
      <c r="A89" s="197" t="s">
        <v>145</v>
      </c>
      <c r="C89" s="136">
        <f>C68*C71</f>
        <v>0</v>
      </c>
      <c r="D89" s="136">
        <f t="shared" ref="D89:AP89" si="30">D68*D71*12</f>
        <v>147103.08000000002</v>
      </c>
      <c r="E89" s="136">
        <f t="shared" si="30"/>
        <v>150339.34776</v>
      </c>
      <c r="F89" s="136">
        <f t="shared" si="30"/>
        <v>153646.81341072003</v>
      </c>
      <c r="G89" s="136">
        <f t="shared" si="30"/>
        <v>157027.04330575588</v>
      </c>
      <c r="H89" s="136">
        <f t="shared" si="30"/>
        <v>160481.6382584825</v>
      </c>
      <c r="I89" s="136">
        <f t="shared" si="30"/>
        <v>164012.2343001691</v>
      </c>
      <c r="J89" s="136">
        <f t="shared" si="30"/>
        <v>167620.50345477284</v>
      </c>
      <c r="K89" s="136">
        <f t="shared" si="30"/>
        <v>171308.15453077786</v>
      </c>
      <c r="L89" s="136">
        <f t="shared" si="30"/>
        <v>175076.93393045495</v>
      </c>
      <c r="M89" s="136">
        <f t="shared" si="30"/>
        <v>178928.62647692498</v>
      </c>
      <c r="N89" s="136">
        <f t="shared" si="30"/>
        <v>182865.05625941732</v>
      </c>
      <c r="O89" s="136">
        <f t="shared" si="30"/>
        <v>186888.08749712454</v>
      </c>
      <c r="P89" s="136">
        <f t="shared" si="30"/>
        <v>190999.62542206125</v>
      </c>
      <c r="Q89" s="136">
        <f t="shared" si="30"/>
        <v>195201.61718134661</v>
      </c>
      <c r="R89" s="136">
        <f t="shared" si="30"/>
        <v>199496.05275933625</v>
      </c>
      <c r="S89" s="136">
        <f t="shared" si="30"/>
        <v>203884.96592004166</v>
      </c>
      <c r="T89" s="136">
        <f t="shared" si="30"/>
        <v>208370.43517028258</v>
      </c>
      <c r="U89" s="136">
        <f t="shared" si="30"/>
        <v>212954.58474402875</v>
      </c>
      <c r="V89" s="136">
        <f t="shared" si="30"/>
        <v>217639.58560839738</v>
      </c>
      <c r="W89" s="136">
        <f t="shared" si="30"/>
        <v>222427.65649178217</v>
      </c>
      <c r="X89" s="136">
        <f t="shared" si="30"/>
        <v>227321.06493460137</v>
      </c>
      <c r="Y89" s="136">
        <f t="shared" si="30"/>
        <v>232322.12836316263</v>
      </c>
      <c r="Z89" s="136">
        <f t="shared" si="30"/>
        <v>237433.21518715218</v>
      </c>
      <c r="AA89" s="136">
        <f t="shared" si="30"/>
        <v>242656.74592126955</v>
      </c>
      <c r="AB89" s="136">
        <f t="shared" si="30"/>
        <v>247995.19433153747</v>
      </c>
      <c r="AC89" s="136">
        <f t="shared" si="30"/>
        <v>253451.08860683133</v>
      </c>
      <c r="AD89" s="136">
        <f t="shared" si="30"/>
        <v>259027.01255618161</v>
      </c>
      <c r="AE89" s="136">
        <f t="shared" si="30"/>
        <v>264725.6068324176</v>
      </c>
      <c r="AF89" s="136">
        <f t="shared" si="30"/>
        <v>270549.57018273079</v>
      </c>
      <c r="AG89" s="136">
        <f t="shared" si="30"/>
        <v>276501.66072675091</v>
      </c>
      <c r="AH89" s="136">
        <f t="shared" si="30"/>
        <v>282584.69726273947</v>
      </c>
      <c r="AI89" s="136">
        <f t="shared" si="30"/>
        <v>288801.56060251972</v>
      </c>
      <c r="AJ89" s="136">
        <f t="shared" si="30"/>
        <v>295155.19493577513</v>
      </c>
      <c r="AK89" s="136">
        <f t="shared" si="30"/>
        <v>301648.60922436218</v>
      </c>
      <c r="AL89" s="136">
        <f t="shared" si="30"/>
        <v>308284.87862729817</v>
      </c>
      <c r="AM89" s="136">
        <f t="shared" si="30"/>
        <v>315067.14595709875</v>
      </c>
      <c r="AN89" s="136">
        <f t="shared" si="30"/>
        <v>321998.62316815491</v>
      </c>
      <c r="AO89" s="136">
        <f t="shared" si="30"/>
        <v>329082.5928778543</v>
      </c>
      <c r="AP89" s="163">
        <f t="shared" si="30"/>
        <v>336322.40992116713</v>
      </c>
    </row>
    <row r="90" spans="1:42" s="27" customFormat="1">
      <c r="A90" s="197"/>
      <c r="D90" s="198"/>
      <c r="AP90" s="161"/>
    </row>
    <row r="91" spans="1:42" s="27" customFormat="1">
      <c r="A91" s="178" t="s">
        <v>133</v>
      </c>
      <c r="C91" s="136">
        <f>C$50*C73*10</f>
        <v>0</v>
      </c>
      <c r="D91" s="136">
        <f>D$69*D73</f>
        <v>280170.43459999998</v>
      </c>
      <c r="E91" s="136">
        <f t="shared" ref="E91:AP91" si="31">E$69*E73</f>
        <v>286334.18416120001</v>
      </c>
      <c r="F91" s="136">
        <f t="shared" si="31"/>
        <v>292633.5362127464</v>
      </c>
      <c r="G91" s="136">
        <f t="shared" si="31"/>
        <v>299071.47400942683</v>
      </c>
      <c r="H91" s="136">
        <f t="shared" si="31"/>
        <v>305651.04643763416</v>
      </c>
      <c r="I91" s="136">
        <f t="shared" si="31"/>
        <v>312375.36945926212</v>
      </c>
      <c r="J91" s="136">
        <f t="shared" si="31"/>
        <v>319247.62758736592</v>
      </c>
      <c r="K91" s="136">
        <f t="shared" si="31"/>
        <v>326271.07539428794</v>
      </c>
      <c r="L91" s="136">
        <f t="shared" si="31"/>
        <v>333449.03905296227</v>
      </c>
      <c r="M91" s="136">
        <f t="shared" si="31"/>
        <v>340784.91791212751</v>
      </c>
      <c r="N91" s="136">
        <f t="shared" si="31"/>
        <v>348282.18610619433</v>
      </c>
      <c r="O91" s="136">
        <f t="shared" si="31"/>
        <v>355944.3942005306</v>
      </c>
      <c r="P91" s="136">
        <f t="shared" si="31"/>
        <v>363775.17087294225</v>
      </c>
      <c r="Q91" s="136">
        <f t="shared" si="31"/>
        <v>371778.224632147</v>
      </c>
      <c r="R91" s="136">
        <f t="shared" si="31"/>
        <v>379957.34557405423</v>
      </c>
      <c r="S91" s="136">
        <f t="shared" si="31"/>
        <v>388316.40717668337</v>
      </c>
      <c r="T91" s="136">
        <f t="shared" si="31"/>
        <v>396859.36813457042</v>
      </c>
      <c r="U91" s="136">
        <f t="shared" si="31"/>
        <v>405590.27423353097</v>
      </c>
      <c r="V91" s="136">
        <f t="shared" si="31"/>
        <v>414513.26026666869</v>
      </c>
      <c r="W91" s="136">
        <f t="shared" si="31"/>
        <v>423632.55199253547</v>
      </c>
      <c r="X91" s="136">
        <f t="shared" si="31"/>
        <v>432952.46813637123</v>
      </c>
      <c r="Y91" s="136">
        <f t="shared" si="31"/>
        <v>442477.42243537144</v>
      </c>
      <c r="Z91" s="136">
        <f t="shared" si="31"/>
        <v>452211.92572894966</v>
      </c>
      <c r="AA91" s="136">
        <f t="shared" si="31"/>
        <v>462160.58809498657</v>
      </c>
      <c r="AB91" s="136">
        <f t="shared" si="31"/>
        <v>472328.12103307631</v>
      </c>
      <c r="AC91" s="136">
        <f t="shared" si="31"/>
        <v>482719.339695804</v>
      </c>
      <c r="AD91" s="136">
        <f t="shared" si="31"/>
        <v>493339.16516911163</v>
      </c>
      <c r="AE91" s="136">
        <f t="shared" si="31"/>
        <v>504192.62680283212</v>
      </c>
      <c r="AF91" s="136">
        <f t="shared" si="31"/>
        <v>515284.8645924945</v>
      </c>
      <c r="AG91" s="136">
        <f t="shared" si="31"/>
        <v>526621.1316135294</v>
      </c>
      <c r="AH91" s="136">
        <f t="shared" si="31"/>
        <v>538206.79650902702</v>
      </c>
      <c r="AI91" s="136">
        <f t="shared" si="31"/>
        <v>550047.34603222564</v>
      </c>
      <c r="AJ91" s="136">
        <f t="shared" si="31"/>
        <v>562148.3876449347</v>
      </c>
      <c r="AK91" s="136">
        <f t="shared" si="31"/>
        <v>574515.65217312332</v>
      </c>
      <c r="AL91" s="136">
        <f t="shared" si="31"/>
        <v>587154.99652093207</v>
      </c>
      <c r="AM91" s="136">
        <f t="shared" si="31"/>
        <v>600072.40644439252</v>
      </c>
      <c r="AN91" s="136">
        <f t="shared" si="31"/>
        <v>613273.99938616913</v>
      </c>
      <c r="AO91" s="136">
        <f t="shared" si="31"/>
        <v>626766.02737266489</v>
      </c>
      <c r="AP91" s="163">
        <f t="shared" si="31"/>
        <v>640554.87997486349</v>
      </c>
    </row>
    <row r="92" spans="1:42" s="27" customFormat="1">
      <c r="A92" s="178" t="s">
        <v>146</v>
      </c>
      <c r="C92" s="136">
        <f>C$50*C74</f>
        <v>0</v>
      </c>
      <c r="D92" s="136">
        <f>D$69*D74</f>
        <v>439792.39360000001</v>
      </c>
      <c r="E92" s="136">
        <f t="shared" ref="E92:AP96" si="32">E$58*E74</f>
        <v>449467.82625919994</v>
      </c>
      <c r="F92" s="136">
        <f t="shared" si="32"/>
        <v>459356.11843690235</v>
      </c>
      <c r="G92" s="136">
        <f t="shared" si="32"/>
        <v>469461.95304251427</v>
      </c>
      <c r="H92" s="136">
        <f t="shared" si="32"/>
        <v>479790.11600944964</v>
      </c>
      <c r="I92" s="136">
        <f t="shared" si="32"/>
        <v>490345.4985616575</v>
      </c>
      <c r="J92" s="136">
        <f t="shared" si="32"/>
        <v>501133.09953001398</v>
      </c>
      <c r="K92" s="136">
        <f t="shared" si="32"/>
        <v>512158.02771967428</v>
      </c>
      <c r="L92" s="136">
        <f t="shared" si="32"/>
        <v>523425.50432950718</v>
      </c>
      <c r="M92" s="136">
        <f t="shared" si="32"/>
        <v>534940.86542475631</v>
      </c>
      <c r="N92" s="136">
        <f t="shared" si="32"/>
        <v>546709.56446410099</v>
      </c>
      <c r="O92" s="136">
        <f t="shared" si="32"/>
        <v>558737.17488231114</v>
      </c>
      <c r="P92" s="136">
        <f t="shared" si="32"/>
        <v>571029.39272972196</v>
      </c>
      <c r="Q92" s="136">
        <f t="shared" si="32"/>
        <v>583592.03936977591</v>
      </c>
      <c r="R92" s="136">
        <f t="shared" si="32"/>
        <v>596431.06423591101</v>
      </c>
      <c r="S92" s="136">
        <f t="shared" si="32"/>
        <v>609552.547649101</v>
      </c>
      <c r="T92" s="136">
        <f t="shared" si="32"/>
        <v>622962.70369738131</v>
      </c>
      <c r="U92" s="136">
        <f t="shared" si="32"/>
        <v>636667.88317872363</v>
      </c>
      <c r="V92" s="136">
        <f t="shared" si="32"/>
        <v>650674.57660865563</v>
      </c>
      <c r="W92" s="136">
        <f t="shared" si="32"/>
        <v>664989.41729404603</v>
      </c>
      <c r="X92" s="136">
        <f t="shared" si="32"/>
        <v>679619.18447451515</v>
      </c>
      <c r="Y92" s="136">
        <f t="shared" si="32"/>
        <v>694570.80653295445</v>
      </c>
      <c r="Z92" s="136">
        <f t="shared" si="32"/>
        <v>709851.36427667947</v>
      </c>
      <c r="AA92" s="136">
        <f t="shared" si="32"/>
        <v>725468.0942907664</v>
      </c>
      <c r="AB92" s="136">
        <f t="shared" si="32"/>
        <v>741428.39236516319</v>
      </c>
      <c r="AC92" s="136">
        <f t="shared" si="32"/>
        <v>757739.81699719676</v>
      </c>
      <c r="AD92" s="136">
        <f t="shared" si="32"/>
        <v>774410.09297113493</v>
      </c>
      <c r="AE92" s="136">
        <f t="shared" si="32"/>
        <v>791447.1150165</v>
      </c>
      <c r="AF92" s="136">
        <f t="shared" si="32"/>
        <v>808858.95154686295</v>
      </c>
      <c r="AG92" s="136">
        <f t="shared" si="32"/>
        <v>826653.848480894</v>
      </c>
      <c r="AH92" s="136">
        <f t="shared" si="32"/>
        <v>844840.23314747354</v>
      </c>
      <c r="AI92" s="136">
        <f t="shared" si="32"/>
        <v>863426.71827671805</v>
      </c>
      <c r="AJ92" s="136">
        <f t="shared" si="32"/>
        <v>882422.10607880587</v>
      </c>
      <c r="AK92" s="136">
        <f t="shared" si="32"/>
        <v>901835.39241253969</v>
      </c>
      <c r="AL92" s="136">
        <f t="shared" si="32"/>
        <v>921675.77104561555</v>
      </c>
      <c r="AM92" s="136">
        <f t="shared" si="32"/>
        <v>941952.63800861908</v>
      </c>
      <c r="AN92" s="136">
        <f t="shared" si="32"/>
        <v>962675.59604480874</v>
      </c>
      <c r="AO92" s="136">
        <f t="shared" si="32"/>
        <v>983854.4591577946</v>
      </c>
      <c r="AP92" s="163">
        <f t="shared" si="32"/>
        <v>1005499.257259266</v>
      </c>
    </row>
    <row r="93" spans="1:42" s="27" customFormat="1">
      <c r="A93" s="178" t="s">
        <v>135</v>
      </c>
      <c r="C93" s="136">
        <f>C$50*C75</f>
        <v>0</v>
      </c>
      <c r="D93" s="136">
        <f>D$58*D75</f>
        <v>-29212.667399999998</v>
      </c>
      <c r="E93" s="136">
        <f t="shared" si="32"/>
        <v>-29855.346082799999</v>
      </c>
      <c r="F93" s="136">
        <f t="shared" si="32"/>
        <v>-30512.163696621599</v>
      </c>
      <c r="G93" s="136">
        <f t="shared" si="32"/>
        <v>-31183.431297947274</v>
      </c>
      <c r="H93" s="136">
        <f t="shared" si="32"/>
        <v>-31869.466786502115</v>
      </c>
      <c r="I93" s="136">
        <f t="shared" si="32"/>
        <v>-32570.595055805163</v>
      </c>
      <c r="J93" s="136">
        <f t="shared" si="32"/>
        <v>-33287.148147032873</v>
      </c>
      <c r="K93" s="136">
        <f t="shared" si="32"/>
        <v>-34019.465406267598</v>
      </c>
      <c r="L93" s="136">
        <f t="shared" si="32"/>
        <v>-34767.893645205484</v>
      </c>
      <c r="M93" s="136">
        <f t="shared" si="32"/>
        <v>-35532.787305400008</v>
      </c>
      <c r="N93" s="136">
        <f t="shared" si="32"/>
        <v>-36314.508626118812</v>
      </c>
      <c r="O93" s="136">
        <f t="shared" si="32"/>
        <v>-37113.427815893425</v>
      </c>
      <c r="P93" s="136">
        <f t="shared" si="32"/>
        <v>-37929.923227843079</v>
      </c>
      <c r="Q93" s="136">
        <f t="shared" si="32"/>
        <v>-38764.381538855625</v>
      </c>
      <c r="R93" s="136">
        <f t="shared" si="32"/>
        <v>-39617.197932710449</v>
      </c>
      <c r="S93" s="136">
        <f t="shared" si="32"/>
        <v>-40488.776287230081</v>
      </c>
      <c r="T93" s="136">
        <f t="shared" si="32"/>
        <v>-41379.529365549148</v>
      </c>
      <c r="U93" s="136">
        <f t="shared" si="32"/>
        <v>-42289.879011591227</v>
      </c>
      <c r="V93" s="136">
        <f t="shared" si="32"/>
        <v>-43220.256349846233</v>
      </c>
      <c r="W93" s="136">
        <f t="shared" si="32"/>
        <v>-44171.101989542854</v>
      </c>
      <c r="X93" s="136">
        <f t="shared" si="32"/>
        <v>-45142.866233312801</v>
      </c>
      <c r="Y93" s="136">
        <f t="shared" si="32"/>
        <v>-46136.009290445691</v>
      </c>
      <c r="Z93" s="136">
        <f t="shared" si="32"/>
        <v>-47151.001494835495</v>
      </c>
      <c r="AA93" s="136">
        <f t="shared" si="32"/>
        <v>-48188.323527721885</v>
      </c>
      <c r="AB93" s="136">
        <f t="shared" si="32"/>
        <v>-49248.466645331762</v>
      </c>
      <c r="AC93" s="136">
        <f t="shared" si="32"/>
        <v>-50331.932911529067</v>
      </c>
      <c r="AD93" s="136">
        <f t="shared" si="32"/>
        <v>-51439.235435582705</v>
      </c>
      <c r="AE93" s="136">
        <f t="shared" si="32"/>
        <v>-52570.898615165526</v>
      </c>
      <c r="AF93" s="136">
        <f t="shared" si="32"/>
        <v>-53727.458384699174</v>
      </c>
      <c r="AG93" s="136">
        <f t="shared" si="32"/>
        <v>-54909.46246916255</v>
      </c>
      <c r="AH93" s="136">
        <f t="shared" si="32"/>
        <v>-56117.470643484128</v>
      </c>
      <c r="AI93" s="136">
        <f t="shared" si="32"/>
        <v>-57352.054997640786</v>
      </c>
      <c r="AJ93" s="136">
        <f t="shared" si="32"/>
        <v>-58613.80020758888</v>
      </c>
      <c r="AK93" s="136">
        <f t="shared" si="32"/>
        <v>-59903.303812155835</v>
      </c>
      <c r="AL93" s="136">
        <f t="shared" si="32"/>
        <v>-61221.176496023261</v>
      </c>
      <c r="AM93" s="136">
        <f t="shared" si="32"/>
        <v>-62568.042378935766</v>
      </c>
      <c r="AN93" s="136">
        <f t="shared" si="32"/>
        <v>-63944.539311272354</v>
      </c>
      <c r="AO93" s="136">
        <f t="shared" si="32"/>
        <v>-65351.319176120342</v>
      </c>
      <c r="AP93" s="163">
        <f t="shared" si="32"/>
        <v>-66789.048197994984</v>
      </c>
    </row>
    <row r="94" spans="1:42" s="27" customFormat="1">
      <c r="A94" s="178" t="s">
        <v>112</v>
      </c>
      <c r="C94" s="136">
        <f>C$50*C76</f>
        <v>0</v>
      </c>
      <c r="D94" s="136">
        <f>D$58*D76</f>
        <v>13971.906199999999</v>
      </c>
      <c r="E94" s="136">
        <f t="shared" si="32"/>
        <v>14279.2881364</v>
      </c>
      <c r="F94" s="136">
        <f t="shared" si="32"/>
        <v>14593.432475400799</v>
      </c>
      <c r="G94" s="136">
        <f t="shared" si="32"/>
        <v>14914.487989859615</v>
      </c>
      <c r="H94" s="136">
        <f t="shared" si="32"/>
        <v>15242.606725636528</v>
      </c>
      <c r="I94" s="136">
        <f t="shared" si="32"/>
        <v>15577.944073600533</v>
      </c>
      <c r="J94" s="136">
        <f t="shared" si="32"/>
        <v>15920.658843219746</v>
      </c>
      <c r="K94" s="136">
        <f t="shared" si="32"/>
        <v>16270.91333777058</v>
      </c>
      <c r="L94" s="136">
        <f t="shared" si="32"/>
        <v>16628.873431201537</v>
      </c>
      <c r="M94" s="136">
        <f t="shared" si="32"/>
        <v>16994.708646687966</v>
      </c>
      <c r="N94" s="136">
        <f t="shared" si="32"/>
        <v>17368.592236915105</v>
      </c>
      <c r="O94" s="136">
        <f t="shared" si="32"/>
        <v>17750.701266127235</v>
      </c>
      <c r="P94" s="136">
        <f t="shared" si="32"/>
        <v>18141.216693982034</v>
      </c>
      <c r="Q94" s="136">
        <f t="shared" si="32"/>
        <v>18540.323461249638</v>
      </c>
      <c r="R94" s="136">
        <f t="shared" si="32"/>
        <v>18948.210577397131</v>
      </c>
      <c r="S94" s="136">
        <f t="shared" si="32"/>
        <v>19365.071210099868</v>
      </c>
      <c r="T94" s="136">
        <f t="shared" si="32"/>
        <v>19791.102776722066</v>
      </c>
      <c r="U94" s="136">
        <f t="shared" si="32"/>
        <v>20226.507037809952</v>
      </c>
      <c r="V94" s="136">
        <f t="shared" si="32"/>
        <v>20671.49019264177</v>
      </c>
      <c r="W94" s="136">
        <f t="shared" si="32"/>
        <v>21126.262976879891</v>
      </c>
      <c r="X94" s="136">
        <f t="shared" si="32"/>
        <v>21591.040762371249</v>
      </c>
      <c r="Y94" s="136">
        <f t="shared" si="32"/>
        <v>22066.043659143415</v>
      </c>
      <c r="Z94" s="136">
        <f t="shared" si="32"/>
        <v>22551.496619644571</v>
      </c>
      <c r="AA94" s="136">
        <f t="shared" si="32"/>
        <v>23047.629545276752</v>
      </c>
      <c r="AB94" s="136">
        <f t="shared" si="32"/>
        <v>23554.67739527284</v>
      </c>
      <c r="AC94" s="136">
        <f t="shared" si="32"/>
        <v>24072.880297968841</v>
      </c>
      <c r="AD94" s="136">
        <f t="shared" si="32"/>
        <v>24602.483664524156</v>
      </c>
      <c r="AE94" s="136">
        <f t="shared" si="32"/>
        <v>25143.738305143685</v>
      </c>
      <c r="AF94" s="136">
        <f t="shared" si="32"/>
        <v>25696.900547856843</v>
      </c>
      <c r="AG94" s="136">
        <f t="shared" si="32"/>
        <v>26262.232359909693</v>
      </c>
      <c r="AH94" s="136">
        <f t="shared" si="32"/>
        <v>26840.001471827709</v>
      </c>
      <c r="AI94" s="136">
        <f t="shared" si="32"/>
        <v>27430.481504207917</v>
      </c>
      <c r="AJ94" s="136">
        <f t="shared" si="32"/>
        <v>28033.952097300491</v>
      </c>
      <c r="AK94" s="136">
        <f t="shared" si="32"/>
        <v>28650.699043441102</v>
      </c>
      <c r="AL94" s="136">
        <f t="shared" si="32"/>
        <v>29281.014422396805</v>
      </c>
      <c r="AM94" s="136">
        <f t="shared" si="32"/>
        <v>29925.196739689534</v>
      </c>
      <c r="AN94" s="136">
        <f t="shared" si="32"/>
        <v>30583.551067962704</v>
      </c>
      <c r="AO94" s="136">
        <f t="shared" si="32"/>
        <v>31256.389191457885</v>
      </c>
      <c r="AP94" s="163">
        <f t="shared" si="32"/>
        <v>31944.029753669962</v>
      </c>
    </row>
    <row r="95" spans="1:42" s="27" customFormat="1">
      <c r="A95" s="178" t="s">
        <v>137</v>
      </c>
      <c r="C95" s="136">
        <f>C$50*C77</f>
        <v>0</v>
      </c>
      <c r="D95" s="136">
        <f>D$58*D77</f>
        <v>4343.1093999999994</v>
      </c>
      <c r="E95" s="136">
        <f t="shared" si="32"/>
        <v>4438.6578067999999</v>
      </c>
      <c r="F95" s="136">
        <f t="shared" si="32"/>
        <v>4536.308278549599</v>
      </c>
      <c r="G95" s="136">
        <f t="shared" si="32"/>
        <v>4636.1070606776912</v>
      </c>
      <c r="H95" s="136">
        <f t="shared" si="32"/>
        <v>4738.1014160125997</v>
      </c>
      <c r="I95" s="136">
        <f t="shared" si="32"/>
        <v>4842.3396471648766</v>
      </c>
      <c r="J95" s="136">
        <f t="shared" si="32"/>
        <v>4948.8711194025045</v>
      </c>
      <c r="K95" s="136">
        <f t="shared" si="32"/>
        <v>5057.7462840293592</v>
      </c>
      <c r="L95" s="136">
        <f t="shared" si="32"/>
        <v>5169.0167022780051</v>
      </c>
      <c r="M95" s="136">
        <f t="shared" si="32"/>
        <v>5282.7350697281217</v>
      </c>
      <c r="N95" s="136">
        <f t="shared" si="32"/>
        <v>5398.9552412621406</v>
      </c>
      <c r="O95" s="136">
        <f t="shared" si="32"/>
        <v>5517.7322565699078</v>
      </c>
      <c r="P95" s="136">
        <f t="shared" si="32"/>
        <v>5639.1223662144457</v>
      </c>
      <c r="Q95" s="136">
        <f t="shared" si="32"/>
        <v>5763.1830582711646</v>
      </c>
      <c r="R95" s="136">
        <f t="shared" si="32"/>
        <v>5889.9730855531307</v>
      </c>
      <c r="S95" s="136">
        <f t="shared" si="32"/>
        <v>6019.5524934352998</v>
      </c>
      <c r="T95" s="136">
        <f t="shared" si="32"/>
        <v>6151.9826482908766</v>
      </c>
      <c r="U95" s="136">
        <f t="shared" si="32"/>
        <v>6287.3262665532757</v>
      </c>
      <c r="V95" s="136">
        <f t="shared" si="32"/>
        <v>6425.6474444174473</v>
      </c>
      <c r="W95" s="136">
        <f t="shared" si="32"/>
        <v>6567.0116881946324</v>
      </c>
      <c r="X95" s="136">
        <f t="shared" si="32"/>
        <v>6711.4859453349136</v>
      </c>
      <c r="Y95" s="136">
        <f t="shared" si="32"/>
        <v>6859.138636132282</v>
      </c>
      <c r="Z95" s="136">
        <f t="shared" si="32"/>
        <v>7010.039686127192</v>
      </c>
      <c r="AA95" s="136">
        <f t="shared" si="32"/>
        <v>7164.2605592219907</v>
      </c>
      <c r="AB95" s="136">
        <f t="shared" si="32"/>
        <v>7321.874291524874</v>
      </c>
      <c r="AC95" s="136">
        <f t="shared" si="32"/>
        <v>7482.9555259384215</v>
      </c>
      <c r="AD95" s="136">
        <f t="shared" si="32"/>
        <v>7647.5805475090674</v>
      </c>
      <c r="AE95" s="136">
        <f t="shared" si="32"/>
        <v>7815.827319554267</v>
      </c>
      <c r="AF95" s="136">
        <f t="shared" si="32"/>
        <v>7987.7755205844614</v>
      </c>
      <c r="AG95" s="136">
        <f t="shared" si="32"/>
        <v>8163.5065820373202</v>
      </c>
      <c r="AH95" s="136">
        <f t="shared" si="32"/>
        <v>8343.1037268421405</v>
      </c>
      <c r="AI95" s="136">
        <f t="shared" si="32"/>
        <v>8526.6520088326688</v>
      </c>
      <c r="AJ95" s="136">
        <f t="shared" si="32"/>
        <v>8714.2383530269872</v>
      </c>
      <c r="AK95" s="136">
        <f t="shared" si="32"/>
        <v>8905.9515967935804</v>
      </c>
      <c r="AL95" s="136">
        <f t="shared" si="32"/>
        <v>9101.88253192304</v>
      </c>
      <c r="AM95" s="136">
        <f t="shared" si="32"/>
        <v>9302.1239476253468</v>
      </c>
      <c r="AN95" s="136">
        <f t="shared" si="32"/>
        <v>9506.7706744731058</v>
      </c>
      <c r="AO95" s="136">
        <f t="shared" si="32"/>
        <v>9715.9196293115128</v>
      </c>
      <c r="AP95" s="163">
        <f t="shared" si="32"/>
        <v>9929.6698611563661</v>
      </c>
    </row>
    <row r="96" spans="1:42" s="27" customFormat="1">
      <c r="A96" s="178" t="s">
        <v>114</v>
      </c>
      <c r="C96" s="136">
        <f>C$50*C78</f>
        <v>0</v>
      </c>
      <c r="D96" s="136">
        <f>D$58*D78</f>
        <v>-2501.4569999999999</v>
      </c>
      <c r="E96" s="136">
        <f t="shared" si="32"/>
        <v>-2556.4890540000001</v>
      </c>
      <c r="F96" s="136">
        <f t="shared" si="32"/>
        <v>-2612.7318131880002</v>
      </c>
      <c r="G96" s="136">
        <f t="shared" si="32"/>
        <v>-2670.2119130781366</v>
      </c>
      <c r="H96" s="136">
        <f t="shared" si="32"/>
        <v>-2728.9565751658556</v>
      </c>
      <c r="I96" s="136">
        <f t="shared" si="32"/>
        <v>-2788.9936198195046</v>
      </c>
      <c r="J96" s="136">
        <f t="shared" si="32"/>
        <v>-2850.3514794555335</v>
      </c>
      <c r="K96" s="136">
        <f t="shared" si="32"/>
        <v>-2913.0592120035553</v>
      </c>
      <c r="L96" s="136">
        <f t="shared" si="32"/>
        <v>-2977.1465146676337</v>
      </c>
      <c r="M96" s="136">
        <f t="shared" si="32"/>
        <v>-3042.6437379903214</v>
      </c>
      <c r="N96" s="136">
        <f t="shared" si="32"/>
        <v>-3109.5819002261082</v>
      </c>
      <c r="O96" s="136">
        <f t="shared" si="32"/>
        <v>-3177.9927020310829</v>
      </c>
      <c r="P96" s="136">
        <f t="shared" si="32"/>
        <v>-3247.9085414757669</v>
      </c>
      <c r="Q96" s="136">
        <f t="shared" si="32"/>
        <v>-3319.3625293882342</v>
      </c>
      <c r="R96" s="136">
        <f t="shared" si="32"/>
        <v>-3392.3885050347753</v>
      </c>
      <c r="S96" s="136">
        <f t="shared" si="32"/>
        <v>-3467.0210521455406</v>
      </c>
      <c r="T96" s="136">
        <f t="shared" si="32"/>
        <v>-3543.2955152927425</v>
      </c>
      <c r="U96" s="136">
        <f t="shared" si="32"/>
        <v>-3621.248016629183</v>
      </c>
      <c r="V96" s="136">
        <f t="shared" si="32"/>
        <v>-3700.9154729950246</v>
      </c>
      <c r="W96" s="136">
        <f t="shared" si="32"/>
        <v>-3782.335613400915</v>
      </c>
      <c r="X96" s="136">
        <f t="shared" si="32"/>
        <v>-3865.5469968957354</v>
      </c>
      <c r="Y96" s="136">
        <f t="shared" si="32"/>
        <v>-3950.5890308274415</v>
      </c>
      <c r="Z96" s="136">
        <f t="shared" si="32"/>
        <v>-4037.5019895056448</v>
      </c>
      <c r="AA96" s="136">
        <f t="shared" si="32"/>
        <v>-4126.3270332747697</v>
      </c>
      <c r="AB96" s="136">
        <f t="shared" si="32"/>
        <v>-4217.1062280068145</v>
      </c>
      <c r="AC96" s="136">
        <f t="shared" si="32"/>
        <v>-4309.8825650229646</v>
      </c>
      <c r="AD96" s="136">
        <f t="shared" si="32"/>
        <v>-4404.6999814534702</v>
      </c>
      <c r="AE96" s="136">
        <f t="shared" si="32"/>
        <v>-4501.6033810454464</v>
      </c>
      <c r="AF96" s="136">
        <f t="shared" si="32"/>
        <v>-4600.6386554284463</v>
      </c>
      <c r="AG96" s="136">
        <f t="shared" si="32"/>
        <v>-4701.8527058478721</v>
      </c>
      <c r="AH96" s="136">
        <f t="shared" si="32"/>
        <v>-4805.2934653765251</v>
      </c>
      <c r="AI96" s="136">
        <f t="shared" si="32"/>
        <v>-4911.0099216148092</v>
      </c>
      <c r="AJ96" s="136">
        <f t="shared" si="32"/>
        <v>-5019.0521398903356</v>
      </c>
      <c r="AK96" s="136">
        <f t="shared" si="32"/>
        <v>-5129.4712869679233</v>
      </c>
      <c r="AL96" s="136">
        <f t="shared" si="32"/>
        <v>-5242.3196552812178</v>
      </c>
      <c r="AM96" s="136">
        <f t="shared" si="32"/>
        <v>-5357.6506876974045</v>
      </c>
      <c r="AN96" s="136">
        <f t="shared" si="32"/>
        <v>-5475.519002826748</v>
      </c>
      <c r="AO96" s="136">
        <f t="shared" si="32"/>
        <v>-5595.9804208889364</v>
      </c>
      <c r="AP96" s="163">
        <f t="shared" si="32"/>
        <v>-5719.091990148494</v>
      </c>
    </row>
    <row r="97" spans="1:42" s="27" customFormat="1">
      <c r="A97" s="178" t="s">
        <v>147</v>
      </c>
      <c r="C97" s="148">
        <f t="shared" ref="C97:AP97" si="33">SUM(C91:C96)</f>
        <v>0</v>
      </c>
      <c r="D97" s="148">
        <f t="shared" si="33"/>
        <v>706563.71939999983</v>
      </c>
      <c r="E97" s="148">
        <f t="shared" si="33"/>
        <v>722108.12122680002</v>
      </c>
      <c r="F97" s="148">
        <f t="shared" si="33"/>
        <v>737994.49989378976</v>
      </c>
      <c r="G97" s="148">
        <f t="shared" si="33"/>
        <v>754230.37889145315</v>
      </c>
      <c r="H97" s="148">
        <f t="shared" si="33"/>
        <v>770823.44722706487</v>
      </c>
      <c r="I97" s="148">
        <f t="shared" si="33"/>
        <v>787781.56306606042</v>
      </c>
      <c r="J97" s="148">
        <f t="shared" si="33"/>
        <v>805112.7574535138</v>
      </c>
      <c r="K97" s="148">
        <f t="shared" si="33"/>
        <v>822825.23811749101</v>
      </c>
      <c r="L97" s="148">
        <f t="shared" si="33"/>
        <v>840927.39335607586</v>
      </c>
      <c r="M97" s="148">
        <f t="shared" si="33"/>
        <v>859427.79600990959</v>
      </c>
      <c r="N97" s="148">
        <f t="shared" si="33"/>
        <v>878335.20752212778</v>
      </c>
      <c r="O97" s="148">
        <f t="shared" si="33"/>
        <v>897658.58208761446</v>
      </c>
      <c r="P97" s="148">
        <f t="shared" si="33"/>
        <v>917407.07089354179</v>
      </c>
      <c r="Q97" s="148">
        <f t="shared" si="33"/>
        <v>937590.0264531998</v>
      </c>
      <c r="R97" s="148">
        <f t="shared" si="33"/>
        <v>958217.00703517033</v>
      </c>
      <c r="S97" s="148">
        <f t="shared" si="33"/>
        <v>979297.7811899439</v>
      </c>
      <c r="T97" s="148">
        <f t="shared" si="33"/>
        <v>1000842.3323761228</v>
      </c>
      <c r="U97" s="148">
        <f t="shared" si="33"/>
        <v>1022860.8636883975</v>
      </c>
      <c r="V97" s="148">
        <f t="shared" si="33"/>
        <v>1045363.8026895423</v>
      </c>
      <c r="W97" s="148">
        <f t="shared" si="33"/>
        <v>1068361.8063487124</v>
      </c>
      <c r="X97" s="148">
        <f t="shared" si="33"/>
        <v>1091865.766088384</v>
      </c>
      <c r="Y97" s="148">
        <f t="shared" si="33"/>
        <v>1115886.8129423286</v>
      </c>
      <c r="Z97" s="148">
        <f t="shared" si="33"/>
        <v>1140436.3228270595</v>
      </c>
      <c r="AA97" s="148">
        <f t="shared" si="33"/>
        <v>1165525.9219292549</v>
      </c>
      <c r="AB97" s="148">
        <f t="shared" si="33"/>
        <v>1191167.4922116986</v>
      </c>
      <c r="AC97" s="148">
        <f t="shared" si="33"/>
        <v>1217373.1770403562</v>
      </c>
      <c r="AD97" s="148">
        <f t="shared" si="33"/>
        <v>1244155.3869352436</v>
      </c>
      <c r="AE97" s="148">
        <f t="shared" si="33"/>
        <v>1271526.8054478192</v>
      </c>
      <c r="AF97" s="148">
        <f t="shared" si="33"/>
        <v>1299500.3951676711</v>
      </c>
      <c r="AG97" s="148">
        <f t="shared" si="33"/>
        <v>1328089.4038613599</v>
      </c>
      <c r="AH97" s="148">
        <f t="shared" si="33"/>
        <v>1357307.3707463099</v>
      </c>
      <c r="AI97" s="148">
        <f t="shared" si="33"/>
        <v>1387168.1329027286</v>
      </c>
      <c r="AJ97" s="148">
        <f t="shared" si="33"/>
        <v>1417685.8318265888</v>
      </c>
      <c r="AK97" s="148">
        <f t="shared" si="33"/>
        <v>1448874.9201267739</v>
      </c>
      <c r="AL97" s="148">
        <f t="shared" si="33"/>
        <v>1480750.1683695631</v>
      </c>
      <c r="AM97" s="148">
        <f t="shared" si="33"/>
        <v>1513326.6720736932</v>
      </c>
      <c r="AN97" s="148">
        <f t="shared" si="33"/>
        <v>1546619.8588593148</v>
      </c>
      <c r="AO97" s="148">
        <f t="shared" si="33"/>
        <v>1580645.4957542194</v>
      </c>
      <c r="AP97" s="154">
        <f t="shared" si="33"/>
        <v>1615419.6966608122</v>
      </c>
    </row>
    <row r="98" spans="1:42" s="27" customFormat="1">
      <c r="A98" s="199"/>
      <c r="AP98" s="161"/>
    </row>
    <row r="99" spans="1:42" s="27" customFormat="1">
      <c r="A99" s="177" t="s">
        <v>148</v>
      </c>
      <c r="C99" s="146">
        <f t="shared" ref="C99:AP99" si="34">C89+C97</f>
        <v>0</v>
      </c>
      <c r="D99" s="146">
        <f t="shared" si="34"/>
        <v>853666.7993999999</v>
      </c>
      <c r="E99" s="146">
        <f t="shared" si="34"/>
        <v>872447.46898680006</v>
      </c>
      <c r="F99" s="146">
        <f t="shared" si="34"/>
        <v>891641.31330450973</v>
      </c>
      <c r="G99" s="146">
        <f t="shared" si="34"/>
        <v>911257.42219720897</v>
      </c>
      <c r="H99" s="146">
        <f t="shared" si="34"/>
        <v>931305.08548554732</v>
      </c>
      <c r="I99" s="146">
        <f t="shared" si="34"/>
        <v>951793.79736622958</v>
      </c>
      <c r="J99" s="146">
        <f t="shared" si="34"/>
        <v>972733.26090828667</v>
      </c>
      <c r="K99" s="146">
        <f t="shared" si="34"/>
        <v>994133.39264826884</v>
      </c>
      <c r="L99" s="146">
        <f t="shared" si="34"/>
        <v>1016004.3272865308</v>
      </c>
      <c r="M99" s="146">
        <f t="shared" si="34"/>
        <v>1038356.4224868346</v>
      </c>
      <c r="N99" s="146">
        <f t="shared" si="34"/>
        <v>1061200.2637815452</v>
      </c>
      <c r="O99" s="146">
        <f t="shared" si="34"/>
        <v>1084546.669584739</v>
      </c>
      <c r="P99" s="146">
        <f t="shared" si="34"/>
        <v>1108406.6963156031</v>
      </c>
      <c r="Q99" s="146">
        <f t="shared" si="34"/>
        <v>1132791.6436345463</v>
      </c>
      <c r="R99" s="146">
        <f t="shared" si="34"/>
        <v>1157713.0597945065</v>
      </c>
      <c r="S99" s="146">
        <f t="shared" si="34"/>
        <v>1183182.7471099854</v>
      </c>
      <c r="T99" s="146">
        <f t="shared" si="34"/>
        <v>1209212.7675464053</v>
      </c>
      <c r="U99" s="146">
        <f t="shared" si="34"/>
        <v>1235815.4484324262</v>
      </c>
      <c r="V99" s="146">
        <f t="shared" si="34"/>
        <v>1263003.3882979397</v>
      </c>
      <c r="W99" s="146">
        <f t="shared" si="34"/>
        <v>1290789.4628404947</v>
      </c>
      <c r="X99" s="146">
        <f t="shared" si="34"/>
        <v>1319186.8310229853</v>
      </c>
      <c r="Y99" s="146">
        <f t="shared" si="34"/>
        <v>1348208.9413054911</v>
      </c>
      <c r="Z99" s="146">
        <f t="shared" si="34"/>
        <v>1377869.5380142117</v>
      </c>
      <c r="AA99" s="146">
        <f t="shared" si="34"/>
        <v>1408182.6678505244</v>
      </c>
      <c r="AB99" s="146">
        <f t="shared" si="34"/>
        <v>1439162.686543236</v>
      </c>
      <c r="AC99" s="146">
        <f t="shared" si="34"/>
        <v>1470824.2656471876</v>
      </c>
      <c r="AD99" s="146">
        <f t="shared" si="34"/>
        <v>1503182.3994914251</v>
      </c>
      <c r="AE99" s="146">
        <f t="shared" si="34"/>
        <v>1536252.4122802368</v>
      </c>
      <c r="AF99" s="146">
        <f t="shared" si="34"/>
        <v>1570049.9653504021</v>
      </c>
      <c r="AG99" s="146">
        <f t="shared" si="34"/>
        <v>1604591.0645881109</v>
      </c>
      <c r="AH99" s="146">
        <f t="shared" si="34"/>
        <v>1639892.0680090494</v>
      </c>
      <c r="AI99" s="146">
        <f t="shared" si="34"/>
        <v>1675969.6935052483</v>
      </c>
      <c r="AJ99" s="146">
        <f t="shared" si="34"/>
        <v>1712841.026762364</v>
      </c>
      <c r="AK99" s="146">
        <f t="shared" si="34"/>
        <v>1750523.5293511362</v>
      </c>
      <c r="AL99" s="146">
        <f t="shared" si="34"/>
        <v>1789035.0469968612</v>
      </c>
      <c r="AM99" s="146">
        <f t="shared" si="34"/>
        <v>1828393.8180307921</v>
      </c>
      <c r="AN99" s="146">
        <f t="shared" si="34"/>
        <v>1868618.4820274697</v>
      </c>
      <c r="AO99" s="146">
        <f t="shared" si="34"/>
        <v>1909728.0886320737</v>
      </c>
      <c r="AP99" s="155">
        <f t="shared" si="34"/>
        <v>1951742.1065819794</v>
      </c>
    </row>
    <row r="100" spans="1:42" s="27" customFormat="1">
      <c r="A100" s="177" t="s">
        <v>142</v>
      </c>
      <c r="B100" s="137">
        <v>0</v>
      </c>
      <c r="C100" s="198">
        <f>$C99*B100</f>
        <v>0</v>
      </c>
      <c r="D100" s="136">
        <v>53571.026011542548</v>
      </c>
      <c r="E100" s="136">
        <v>54749.588583796489</v>
      </c>
      <c r="F100" s="136">
        <v>55954.079532640018</v>
      </c>
      <c r="G100" s="136">
        <v>57185.069282358105</v>
      </c>
      <c r="H100" s="136">
        <v>58443.140806569965</v>
      </c>
      <c r="I100" s="136">
        <v>59728.889904314521</v>
      </c>
      <c r="J100" s="136">
        <v>61042.925482209444</v>
      </c>
      <c r="K100" s="136">
        <v>62385.869842818036</v>
      </c>
      <c r="L100" s="136">
        <v>63758.358979360033</v>
      </c>
      <c r="M100" s="136">
        <v>65161.042876905973</v>
      </c>
      <c r="N100" s="136">
        <v>66594.585820197914</v>
      </c>
      <c r="O100" s="136">
        <v>68059.666708242265</v>
      </c>
      <c r="P100" s="136">
        <v>69556.979375823576</v>
      </c>
      <c r="Q100" s="136">
        <v>71087.232922091687</v>
      </c>
      <c r="R100" s="136">
        <v>72651.152046377727</v>
      </c>
      <c r="S100" s="136">
        <v>74249.477391398017</v>
      </c>
      <c r="T100" s="136">
        <v>75882.965894008783</v>
      </c>
      <c r="U100" s="136">
        <v>77552.39114367697</v>
      </c>
      <c r="V100" s="136">
        <v>79258.543748837867</v>
      </c>
      <c r="W100" s="136">
        <v>81002.231711312343</v>
      </c>
      <c r="X100" s="136">
        <v>82784.280808961179</v>
      </c>
      <c r="Y100" s="136">
        <v>84605.534986758343</v>
      </c>
      <c r="Z100" s="136">
        <v>86466.856756467008</v>
      </c>
      <c r="AA100" s="136">
        <v>88369.127605109286</v>
      </c>
      <c r="AB100" s="136">
        <v>90313.248412421701</v>
      </c>
      <c r="AC100" s="136">
        <v>92300.139877494992</v>
      </c>
      <c r="AD100" s="136">
        <v>94330.742954799862</v>
      </c>
      <c r="AE100" s="136">
        <v>96406.01929980547</v>
      </c>
      <c r="AF100" s="136">
        <v>98526.95172440118</v>
      </c>
      <c r="AG100" s="136">
        <v>100694.54466233801</v>
      </c>
      <c r="AH100" s="136">
        <v>102909.82464490946</v>
      </c>
      <c r="AI100" s="136">
        <v>105173.84078709745</v>
      </c>
      <c r="AJ100" s="136">
        <v>107487.66528441361</v>
      </c>
      <c r="AK100" s="136">
        <v>109852.39392067073</v>
      </c>
      <c r="AL100" s="136">
        <v>112269.14658692548</v>
      </c>
      <c r="AM100" s="136">
        <v>114739.06781183784</v>
      </c>
      <c r="AN100" s="136">
        <v>117263.32730369827</v>
      </c>
      <c r="AO100" s="136">
        <v>119843.12050437962</v>
      </c>
      <c r="AP100" s="163">
        <v>122479.66915547597</v>
      </c>
    </row>
    <row r="101" spans="1:42" s="27" customFormat="1" ht="15.75" thickBot="1">
      <c r="A101" s="199" t="s">
        <v>149</v>
      </c>
      <c r="C101" s="200">
        <f t="shared" ref="C101:AP101" si="35">C99+C100</f>
        <v>0</v>
      </c>
      <c r="D101" s="200">
        <f>D99+D100</f>
        <v>907237.82541154244</v>
      </c>
      <c r="E101" s="200">
        <f t="shared" si="35"/>
        <v>927197.05757059657</v>
      </c>
      <c r="F101" s="200">
        <f t="shared" si="35"/>
        <v>947595.39283714979</v>
      </c>
      <c r="G101" s="200">
        <f t="shared" si="35"/>
        <v>968442.49147956702</v>
      </c>
      <c r="H101" s="200">
        <f t="shared" si="35"/>
        <v>989748.22629211727</v>
      </c>
      <c r="I101" s="200">
        <f t="shared" si="35"/>
        <v>1011522.6872705441</v>
      </c>
      <c r="J101" s="200">
        <f t="shared" si="35"/>
        <v>1033776.1863904961</v>
      </c>
      <c r="K101" s="200">
        <f t="shared" si="35"/>
        <v>1056519.262491087</v>
      </c>
      <c r="L101" s="200">
        <f t="shared" si="35"/>
        <v>1079762.6862658907</v>
      </c>
      <c r="M101" s="200">
        <f t="shared" si="35"/>
        <v>1103517.4653637405</v>
      </c>
      <c r="N101" s="200">
        <f t="shared" si="35"/>
        <v>1127794.849601743</v>
      </c>
      <c r="O101" s="200">
        <f t="shared" si="35"/>
        <v>1152606.3362929812</v>
      </c>
      <c r="P101" s="200">
        <f t="shared" si="35"/>
        <v>1177963.6756914267</v>
      </c>
      <c r="Q101" s="200">
        <f t="shared" si="35"/>
        <v>1203878.8765566379</v>
      </c>
      <c r="R101" s="200">
        <f t="shared" si="35"/>
        <v>1230364.2118408843</v>
      </c>
      <c r="S101" s="200">
        <f t="shared" si="35"/>
        <v>1257432.2245013835</v>
      </c>
      <c r="T101" s="200">
        <f t="shared" si="35"/>
        <v>1285095.7334404141</v>
      </c>
      <c r="U101" s="200">
        <f t="shared" si="35"/>
        <v>1313367.8395761033</v>
      </c>
      <c r="V101" s="200">
        <f t="shared" si="35"/>
        <v>1342261.9320467776</v>
      </c>
      <c r="W101" s="200">
        <f t="shared" si="35"/>
        <v>1371791.6945518071</v>
      </c>
      <c r="X101" s="200">
        <f t="shared" si="35"/>
        <v>1401971.1118319465</v>
      </c>
      <c r="Y101" s="200">
        <f t="shared" si="35"/>
        <v>1432814.4762922495</v>
      </c>
      <c r="Z101" s="200">
        <f t="shared" si="35"/>
        <v>1464336.3947706786</v>
      </c>
      <c r="AA101" s="200">
        <f t="shared" si="35"/>
        <v>1496551.7954556337</v>
      </c>
      <c r="AB101" s="200">
        <f t="shared" si="35"/>
        <v>1529475.9349556577</v>
      </c>
      <c r="AC101" s="200">
        <f t="shared" si="35"/>
        <v>1563124.4055246825</v>
      </c>
      <c r="AD101" s="200">
        <f t="shared" si="35"/>
        <v>1597513.142446225</v>
      </c>
      <c r="AE101" s="200">
        <f t="shared" si="35"/>
        <v>1632658.4315800422</v>
      </c>
      <c r="AF101" s="200">
        <f t="shared" si="35"/>
        <v>1668576.9170748033</v>
      </c>
      <c r="AG101" s="200">
        <f t="shared" si="35"/>
        <v>1705285.6092504489</v>
      </c>
      <c r="AH101" s="200">
        <f t="shared" si="35"/>
        <v>1742801.8926539589</v>
      </c>
      <c r="AI101" s="200">
        <f t="shared" si="35"/>
        <v>1781143.5342923456</v>
      </c>
      <c r="AJ101" s="200">
        <f t="shared" si="35"/>
        <v>1820328.6920467776</v>
      </c>
      <c r="AK101" s="200">
        <f t="shared" si="35"/>
        <v>1860375.9232718069</v>
      </c>
      <c r="AL101" s="200">
        <f t="shared" si="35"/>
        <v>1901304.1935837867</v>
      </c>
      <c r="AM101" s="200">
        <f t="shared" si="35"/>
        <v>1943132.8858426299</v>
      </c>
      <c r="AN101" s="200">
        <f t="shared" si="35"/>
        <v>1985881.809331168</v>
      </c>
      <c r="AO101" s="200">
        <f t="shared" si="35"/>
        <v>2029571.2091364535</v>
      </c>
      <c r="AP101" s="201">
        <f t="shared" si="35"/>
        <v>2074221.7757374553</v>
      </c>
    </row>
    <row r="102" spans="1:42" s="27" customFormat="1" ht="15.75" thickTop="1">
      <c r="A102" s="199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163"/>
    </row>
    <row r="103" spans="1:42" s="27" customFormat="1">
      <c r="A103" s="199" t="s">
        <v>41</v>
      </c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136"/>
      <c r="AP103" s="163"/>
    </row>
    <row r="104" spans="1:42" s="27" customFormat="1">
      <c r="A104" s="178" t="s">
        <v>139</v>
      </c>
      <c r="C104" s="136">
        <f>C50*10*C82</f>
        <v>0</v>
      </c>
      <c r="D104" s="136">
        <f t="shared" ref="D104:AP104" si="36">D58*D82</f>
        <v>103147.0356</v>
      </c>
      <c r="E104" s="136">
        <f t="shared" si="36"/>
        <v>105416.2703832</v>
      </c>
      <c r="F104" s="136">
        <f t="shared" si="36"/>
        <v>107735.42833163039</v>
      </c>
      <c r="G104" s="136">
        <f t="shared" si="36"/>
        <v>110105.60775492627</v>
      </c>
      <c r="H104" s="136">
        <f t="shared" si="36"/>
        <v>112527.93112553465</v>
      </c>
      <c r="I104" s="136">
        <f t="shared" si="36"/>
        <v>115003.54561029642</v>
      </c>
      <c r="J104" s="136">
        <f t="shared" si="36"/>
        <v>117533.62361372294</v>
      </c>
      <c r="K104" s="136">
        <f t="shared" si="36"/>
        <v>120119.36333322484</v>
      </c>
      <c r="L104" s="136">
        <f t="shared" si="36"/>
        <v>122761.98932655581</v>
      </c>
      <c r="M104" s="136">
        <f t="shared" si="36"/>
        <v>125462.75309174004</v>
      </c>
      <c r="N104" s="136">
        <f t="shared" si="36"/>
        <v>128222.93365975833</v>
      </c>
      <c r="O104" s="136">
        <f t="shared" si="36"/>
        <v>131043.83820027302</v>
      </c>
      <c r="P104" s="136">
        <f t="shared" si="36"/>
        <v>133926.80264067903</v>
      </c>
      <c r="Q104" s="136">
        <f t="shared" si="36"/>
        <v>136873.19229877397</v>
      </c>
      <c r="R104" s="136">
        <f t="shared" si="36"/>
        <v>139884.40252934699</v>
      </c>
      <c r="S104" s="136">
        <f t="shared" si="36"/>
        <v>142961.85938499263</v>
      </c>
      <c r="T104" s="136">
        <f t="shared" si="36"/>
        <v>146107.02029146248</v>
      </c>
      <c r="U104" s="136">
        <f t="shared" si="36"/>
        <v>149321.37473787463</v>
      </c>
      <c r="V104" s="136">
        <f t="shared" si="36"/>
        <v>152606.4449821079</v>
      </c>
      <c r="W104" s="136">
        <f t="shared" si="36"/>
        <v>155963.78677171428</v>
      </c>
      <c r="X104" s="136">
        <f t="shared" si="36"/>
        <v>159394.99008069199</v>
      </c>
      <c r="Y104" s="136">
        <f t="shared" si="36"/>
        <v>162901.67986246722</v>
      </c>
      <c r="Z104" s="136">
        <f t="shared" si="36"/>
        <v>166485.51681944152</v>
      </c>
      <c r="AA104" s="136">
        <f t="shared" si="36"/>
        <v>170148.19818946923</v>
      </c>
      <c r="AB104" s="136">
        <f t="shared" si="36"/>
        <v>173891.45854963752</v>
      </c>
      <c r="AC104" s="136">
        <f t="shared" si="36"/>
        <v>177717.07063772957</v>
      </c>
      <c r="AD104" s="136">
        <f t="shared" si="36"/>
        <v>181626.8461917596</v>
      </c>
      <c r="AE104" s="136">
        <f t="shared" si="36"/>
        <v>185622.6368079783</v>
      </c>
      <c r="AF104" s="136">
        <f t="shared" si="36"/>
        <v>189706.33481775381</v>
      </c>
      <c r="AG104" s="136">
        <f t="shared" si="36"/>
        <v>193879.87418374437</v>
      </c>
      <c r="AH104" s="136">
        <f t="shared" si="36"/>
        <v>198145.23141578675</v>
      </c>
      <c r="AI104" s="136">
        <f t="shared" si="36"/>
        <v>202504.42650693405</v>
      </c>
      <c r="AJ104" s="136">
        <f t="shared" si="36"/>
        <v>206959.52389008662</v>
      </c>
      <c r="AK104" s="136">
        <f t="shared" si="36"/>
        <v>211512.63341566853</v>
      </c>
      <c r="AL104" s="136">
        <f t="shared" si="36"/>
        <v>216165.91135081323</v>
      </c>
      <c r="AM104" s="136">
        <f t="shared" si="36"/>
        <v>220921.56140053109</v>
      </c>
      <c r="AN104" s="136">
        <f t="shared" si="36"/>
        <v>225781.83575134282</v>
      </c>
      <c r="AO104" s="136">
        <f t="shared" si="36"/>
        <v>230749.03613787238</v>
      </c>
      <c r="AP104" s="163">
        <f t="shared" si="36"/>
        <v>235825.51493290556</v>
      </c>
    </row>
    <row r="105" spans="1:42" s="27" customFormat="1">
      <c r="A105" s="178" t="s">
        <v>140</v>
      </c>
      <c r="C105" s="136">
        <f>C$50*C83</f>
        <v>0</v>
      </c>
      <c r="D105" s="136">
        <f t="shared" ref="D105:AP105" si="37">D58*D83</f>
        <v>317358.76199999999</v>
      </c>
      <c r="E105" s="136">
        <f t="shared" si="37"/>
        <v>324340.65476399998</v>
      </c>
      <c r="F105" s="136">
        <f t="shared" si="37"/>
        <v>331476.14916880795</v>
      </c>
      <c r="G105" s="136">
        <f t="shared" si="37"/>
        <v>338768.62445052178</v>
      </c>
      <c r="H105" s="136">
        <f t="shared" si="37"/>
        <v>346221.53418843326</v>
      </c>
      <c r="I105" s="136">
        <f t="shared" si="37"/>
        <v>353838.40794057876</v>
      </c>
      <c r="J105" s="136">
        <f t="shared" si="37"/>
        <v>361622.85291527148</v>
      </c>
      <c r="K105" s="136">
        <f t="shared" si="37"/>
        <v>369578.55567940749</v>
      </c>
      <c r="L105" s="136">
        <f t="shared" si="37"/>
        <v>377709.2839043545</v>
      </c>
      <c r="M105" s="136">
        <f t="shared" si="37"/>
        <v>386018.88815025031</v>
      </c>
      <c r="N105" s="136">
        <f t="shared" si="37"/>
        <v>394511.30368955585</v>
      </c>
      <c r="O105" s="136">
        <f t="shared" si="37"/>
        <v>403190.55237072613</v>
      </c>
      <c r="P105" s="136">
        <f t="shared" si="37"/>
        <v>412060.7445228821</v>
      </c>
      <c r="Q105" s="136">
        <f t="shared" si="37"/>
        <v>421126.08090238547</v>
      </c>
      <c r="R105" s="136">
        <f t="shared" si="37"/>
        <v>430390.8546822379</v>
      </c>
      <c r="S105" s="136">
        <f t="shared" si="37"/>
        <v>439859.45348524716</v>
      </c>
      <c r="T105" s="136">
        <f t="shared" si="37"/>
        <v>449536.36146192264</v>
      </c>
      <c r="U105" s="136">
        <f t="shared" si="37"/>
        <v>459426.16141408496</v>
      </c>
      <c r="V105" s="136">
        <f t="shared" si="37"/>
        <v>469533.5369651948</v>
      </c>
      <c r="W105" s="136">
        <f t="shared" si="37"/>
        <v>479863.27477842913</v>
      </c>
      <c r="X105" s="136">
        <f t="shared" si="37"/>
        <v>490420.26682355453</v>
      </c>
      <c r="Y105" s="136">
        <f t="shared" si="37"/>
        <v>501209.51269367273</v>
      </c>
      <c r="Z105" s="136">
        <f t="shared" si="37"/>
        <v>512236.12197293359</v>
      </c>
      <c r="AA105" s="136">
        <f t="shared" si="37"/>
        <v>523505.31665633811</v>
      </c>
      <c r="AB105" s="136">
        <f t="shared" si="37"/>
        <v>535022.43362277758</v>
      </c>
      <c r="AC105" s="136">
        <f t="shared" si="37"/>
        <v>546792.92716247868</v>
      </c>
      <c r="AD105" s="136">
        <f t="shared" si="37"/>
        <v>558822.37156005332</v>
      </c>
      <c r="AE105" s="136">
        <f t="shared" si="37"/>
        <v>571116.46373437438</v>
      </c>
      <c r="AF105" s="136">
        <f t="shared" si="37"/>
        <v>583681.02593653067</v>
      </c>
      <c r="AG105" s="136">
        <f t="shared" si="37"/>
        <v>596522.00850713439</v>
      </c>
      <c r="AH105" s="136">
        <f t="shared" si="37"/>
        <v>609645.49269429129</v>
      </c>
      <c r="AI105" s="136">
        <f t="shared" si="37"/>
        <v>623057.69353356573</v>
      </c>
      <c r="AJ105" s="136">
        <f t="shared" si="37"/>
        <v>636764.9627913041</v>
      </c>
      <c r="AK105" s="136">
        <f t="shared" si="37"/>
        <v>650773.79197271285</v>
      </c>
      <c r="AL105" s="136">
        <f t="shared" si="37"/>
        <v>665090.81539611251</v>
      </c>
      <c r="AM105" s="136">
        <f t="shared" si="37"/>
        <v>679722.81333482696</v>
      </c>
      <c r="AN105" s="136">
        <f t="shared" si="37"/>
        <v>694676.71522819321</v>
      </c>
      <c r="AO105" s="136">
        <f t="shared" si="37"/>
        <v>709959.60296321346</v>
      </c>
      <c r="AP105" s="163">
        <f t="shared" si="37"/>
        <v>725578.71422840422</v>
      </c>
    </row>
    <row r="106" spans="1:42" s="27" customFormat="1">
      <c r="A106" s="178" t="s">
        <v>150</v>
      </c>
      <c r="C106" s="136">
        <f>C$50*C84</f>
        <v>0</v>
      </c>
      <c r="D106" s="136">
        <f t="shared" ref="D106:AP106" si="38">D60*D84</f>
        <v>-33283.591199999995</v>
      </c>
      <c r="E106" s="136">
        <f t="shared" si="38"/>
        <v>-34015.830206399994</v>
      </c>
      <c r="F106" s="136">
        <f t="shared" si="38"/>
        <v>-34764.178470940795</v>
      </c>
      <c r="G106" s="136">
        <f t="shared" si="38"/>
        <v>-35528.990397301488</v>
      </c>
      <c r="H106" s="136">
        <f t="shared" si="38"/>
        <v>-36310.62818604213</v>
      </c>
      <c r="I106" s="136">
        <f t="shared" si="38"/>
        <v>-37109.462006135058</v>
      </c>
      <c r="J106" s="136">
        <f t="shared" si="38"/>
        <v>-37925.870170270027</v>
      </c>
      <c r="K106" s="136">
        <f t="shared" si="38"/>
        <v>-38760.239314015969</v>
      </c>
      <c r="L106" s="136">
        <f t="shared" si="38"/>
        <v>-39612.964578924322</v>
      </c>
      <c r="M106" s="136">
        <f t="shared" si="38"/>
        <v>-40484.449799660651</v>
      </c>
      <c r="N106" s="136">
        <f t="shared" si="38"/>
        <v>-41375.107695253188</v>
      </c>
      <c r="O106" s="136">
        <f t="shared" si="38"/>
        <v>-42285.36006454876</v>
      </c>
      <c r="P106" s="136">
        <f t="shared" si="38"/>
        <v>-43215.637985968831</v>
      </c>
      <c r="Q106" s="136">
        <f t="shared" si="38"/>
        <v>-44166.382021660145</v>
      </c>
      <c r="R106" s="136">
        <f t="shared" si="38"/>
        <v>-45138.042426136672</v>
      </c>
      <c r="S106" s="136">
        <f t="shared" si="38"/>
        <v>-46131.079359511677</v>
      </c>
      <c r="T106" s="136">
        <f t="shared" si="38"/>
        <v>-47145.963105420939</v>
      </c>
      <c r="U106" s="136">
        <f t="shared" si="38"/>
        <v>-48183.174293740194</v>
      </c>
      <c r="V106" s="136">
        <f t="shared" si="38"/>
        <v>-49243.20412820248</v>
      </c>
      <c r="W106" s="136">
        <f t="shared" si="38"/>
        <v>-50326.554619022936</v>
      </c>
      <c r="X106" s="136">
        <f t="shared" si="38"/>
        <v>-51433.73882064144</v>
      </c>
      <c r="Y106" s="136">
        <f t="shared" si="38"/>
        <v>-52565.281074695551</v>
      </c>
      <c r="Z106" s="136">
        <f t="shared" si="38"/>
        <v>-53721.71725833886</v>
      </c>
      <c r="AA106" s="136">
        <f t="shared" si="38"/>
        <v>-54903.595038022322</v>
      </c>
      <c r="AB106" s="136">
        <f t="shared" si="38"/>
        <v>-56111.474128858812</v>
      </c>
      <c r="AC106" s="136">
        <f t="shared" si="38"/>
        <v>-57345.926559693704</v>
      </c>
      <c r="AD106" s="136">
        <f t="shared" si="38"/>
        <v>-58607.53694400697</v>
      </c>
      <c r="AE106" s="136">
        <f t="shared" si="38"/>
        <v>-59896.902756775118</v>
      </c>
      <c r="AF106" s="136">
        <f t="shared" si="38"/>
        <v>-61214.634617424177</v>
      </c>
      <c r="AG106" s="136">
        <f t="shared" si="38"/>
        <v>-62561.356579007508</v>
      </c>
      <c r="AH106" s="136">
        <f t="shared" si="38"/>
        <v>-63937.706423745665</v>
      </c>
      <c r="AI106" s="136">
        <f t="shared" si="38"/>
        <v>-65344.335965068072</v>
      </c>
      <c r="AJ106" s="136">
        <f t="shared" si="38"/>
        <v>-66781.911356299563</v>
      </c>
      <c r="AK106" s="136">
        <f t="shared" si="38"/>
        <v>-68251.11340613816</v>
      </c>
      <c r="AL106" s="136">
        <f t="shared" si="38"/>
        <v>-69752.637901073205</v>
      </c>
      <c r="AM106" s="136">
        <f t="shared" si="38"/>
        <v>-71287.195934896808</v>
      </c>
      <c r="AN106" s="136">
        <f t="shared" si="38"/>
        <v>-72855.514245464539</v>
      </c>
      <c r="AO106" s="136">
        <f t="shared" si="38"/>
        <v>-74458.335558864768</v>
      </c>
      <c r="AP106" s="163">
        <f t="shared" si="38"/>
        <v>-76096.418941159791</v>
      </c>
    </row>
    <row r="107" spans="1:42" s="27" customFormat="1">
      <c r="A107" s="199" t="s">
        <v>151</v>
      </c>
      <c r="C107" s="169">
        <f t="shared" ref="C107:AP107" si="39">SUM(C104:C106)</f>
        <v>0</v>
      </c>
      <c r="D107" s="169">
        <f t="shared" si="39"/>
        <v>387222.20640000002</v>
      </c>
      <c r="E107" s="169">
        <f t="shared" si="39"/>
        <v>395741.09494079999</v>
      </c>
      <c r="F107" s="169">
        <f t="shared" si="39"/>
        <v>404447.39902949752</v>
      </c>
      <c r="G107" s="169">
        <f t="shared" si="39"/>
        <v>413345.24180814653</v>
      </c>
      <c r="H107" s="169">
        <f t="shared" si="39"/>
        <v>422438.83712792577</v>
      </c>
      <c r="I107" s="169">
        <f t="shared" si="39"/>
        <v>431732.49154474016</v>
      </c>
      <c r="J107" s="169">
        <f t="shared" si="39"/>
        <v>441230.60635872436</v>
      </c>
      <c r="K107" s="169">
        <f t="shared" si="39"/>
        <v>450937.67969861638</v>
      </c>
      <c r="L107" s="169">
        <f t="shared" si="39"/>
        <v>460858.30865198595</v>
      </c>
      <c r="M107" s="169">
        <f t="shared" si="39"/>
        <v>470997.19144232973</v>
      </c>
      <c r="N107" s="169">
        <f t="shared" si="39"/>
        <v>481359.12965406093</v>
      </c>
      <c r="O107" s="169">
        <f t="shared" si="39"/>
        <v>491949.03050645033</v>
      </c>
      <c r="P107" s="169">
        <f t="shared" si="39"/>
        <v>502771.90917759226</v>
      </c>
      <c r="Q107" s="169">
        <f t="shared" si="39"/>
        <v>513832.89117949927</v>
      </c>
      <c r="R107" s="169">
        <f t="shared" si="39"/>
        <v>525137.21478544816</v>
      </c>
      <c r="S107" s="169">
        <f t="shared" si="39"/>
        <v>536690.23351072811</v>
      </c>
      <c r="T107" s="169">
        <f t="shared" si="39"/>
        <v>548497.41864796414</v>
      </c>
      <c r="U107" s="169">
        <f t="shared" si="39"/>
        <v>560564.36185821937</v>
      </c>
      <c r="V107" s="169">
        <f t="shared" si="39"/>
        <v>572896.77781910019</v>
      </c>
      <c r="W107" s="169">
        <f t="shared" si="39"/>
        <v>585500.50693112053</v>
      </c>
      <c r="X107" s="169">
        <f t="shared" si="39"/>
        <v>598381.5180836051</v>
      </c>
      <c r="Y107" s="169">
        <f t="shared" si="39"/>
        <v>611545.91148144449</v>
      </c>
      <c r="Z107" s="169">
        <f t="shared" si="39"/>
        <v>624999.92153403629</v>
      </c>
      <c r="AA107" s="169">
        <f t="shared" si="39"/>
        <v>638749.91980778496</v>
      </c>
      <c r="AB107" s="169">
        <f t="shared" si="39"/>
        <v>652802.41804355627</v>
      </c>
      <c r="AC107" s="169">
        <f t="shared" si="39"/>
        <v>667164.07124051452</v>
      </c>
      <c r="AD107" s="169">
        <f t="shared" si="39"/>
        <v>681841.68080780597</v>
      </c>
      <c r="AE107" s="169">
        <f t="shared" si="39"/>
        <v>696842.1977855775</v>
      </c>
      <c r="AF107" s="169">
        <f t="shared" si="39"/>
        <v>712172.72613686032</v>
      </c>
      <c r="AG107" s="169">
        <f t="shared" si="39"/>
        <v>727840.52611187135</v>
      </c>
      <c r="AH107" s="169">
        <f t="shared" si="39"/>
        <v>743853.01768633234</v>
      </c>
      <c r="AI107" s="169">
        <f t="shared" si="39"/>
        <v>760217.78407543176</v>
      </c>
      <c r="AJ107" s="169">
        <f t="shared" si="39"/>
        <v>776942.57532509125</v>
      </c>
      <c r="AK107" s="169">
        <f t="shared" si="39"/>
        <v>794035.31198224321</v>
      </c>
      <c r="AL107" s="169">
        <f t="shared" si="39"/>
        <v>811504.08884585253</v>
      </c>
      <c r="AM107" s="169">
        <f t="shared" si="39"/>
        <v>829357.17880046123</v>
      </c>
      <c r="AN107" s="169">
        <f t="shared" si="39"/>
        <v>847603.03673407144</v>
      </c>
      <c r="AO107" s="169">
        <f t="shared" si="39"/>
        <v>866250.30354222108</v>
      </c>
      <c r="AP107" s="170">
        <f t="shared" si="39"/>
        <v>885307.81022015004</v>
      </c>
    </row>
    <row r="108" spans="1:42" s="27" customFormat="1">
      <c r="A108" s="199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163"/>
    </row>
    <row r="109" spans="1:42" s="27" customFormat="1">
      <c r="A109" s="197" t="s">
        <v>112</v>
      </c>
      <c r="B109" s="202"/>
      <c r="C109" s="136">
        <f>C94+C95+C96</f>
        <v>0</v>
      </c>
      <c r="D109" s="136">
        <v>13358.7351245068</v>
      </c>
      <c r="E109" s="136">
        <v>13652.62729724595</v>
      </c>
      <c r="F109" s="136">
        <v>13952.98509778536</v>
      </c>
      <c r="G109" s="136">
        <v>14259.950769936637</v>
      </c>
      <c r="H109" s="136">
        <v>14573.669686875242</v>
      </c>
      <c r="I109" s="136">
        <v>14894.290419986499</v>
      </c>
      <c r="J109" s="136">
        <v>15221.964809226203</v>
      </c>
      <c r="K109" s="136">
        <v>15556.848035029181</v>
      </c>
      <c r="L109" s="136">
        <v>15899.098691799825</v>
      </c>
      <c r="M109" s="136">
        <v>16248.878863019418</v>
      </c>
      <c r="N109" s="136">
        <v>16606.354198005847</v>
      </c>
      <c r="O109" s="136">
        <v>16971.693990361975</v>
      </c>
      <c r="P109" s="136">
        <v>17345.071258149939</v>
      </c>
      <c r="Q109" s="136">
        <v>17726.662825829237</v>
      </c>
      <c r="R109" s="136">
        <v>18116.64940799748</v>
      </c>
      <c r="S109" s="136">
        <v>18515.215694973424</v>
      </c>
      <c r="T109" s="136">
        <v>18922.550440262839</v>
      </c>
      <c r="U109" s="136">
        <v>19338.846549948623</v>
      </c>
      <c r="V109" s="136">
        <v>19764.301174047494</v>
      </c>
      <c r="W109" s="136">
        <v>20199.115799876541</v>
      </c>
      <c r="X109" s="136">
        <v>20643.496347473825</v>
      </c>
      <c r="Y109" s="136">
        <v>21097.653267118247</v>
      </c>
      <c r="Z109" s="136">
        <v>21561.80163899485</v>
      </c>
      <c r="AA109" s="136">
        <v>22036.161275052735</v>
      </c>
      <c r="AB109" s="136">
        <v>22520.956823103897</v>
      </c>
      <c r="AC109" s="136">
        <v>23016.41787321218</v>
      </c>
      <c r="AD109" s="136">
        <v>23522.779066422849</v>
      </c>
      <c r="AE109" s="136">
        <v>24040.280205884148</v>
      </c>
      <c r="AF109" s="136">
        <v>24569.166370413597</v>
      </c>
      <c r="AG109" s="136">
        <v>25109.688030562695</v>
      </c>
      <c r="AH109" s="136">
        <v>25662.10116723508</v>
      </c>
      <c r="AI109" s="136">
        <v>26226.667392914249</v>
      </c>
      <c r="AJ109" s="136">
        <v>26803.654075558363</v>
      </c>
      <c r="AK109" s="136">
        <v>27393.334465220647</v>
      </c>
      <c r="AL109" s="136">
        <v>27995.9878234555</v>
      </c>
      <c r="AM109" s="136">
        <v>28611.899555571519</v>
      </c>
      <c r="AN109" s="136">
        <v>29241.361345794092</v>
      </c>
      <c r="AO109" s="136">
        <v>29884.671295401564</v>
      </c>
      <c r="AP109" s="163">
        <v>30542.134063900401</v>
      </c>
    </row>
    <row r="110" spans="1:42" s="27" customFormat="1">
      <c r="A110" s="197" t="s">
        <v>137</v>
      </c>
      <c r="B110" s="202"/>
      <c r="C110" s="136">
        <f>C95+C96</f>
        <v>0</v>
      </c>
      <c r="D110" s="136">
        <v>4152.5077008715998</v>
      </c>
      <c r="E110" s="136">
        <v>4243.8628702907754</v>
      </c>
      <c r="F110" s="136">
        <v>4337.2278534371717</v>
      </c>
      <c r="G110" s="136">
        <v>4432.64686621279</v>
      </c>
      <c r="H110" s="136">
        <v>4530.1650972694706</v>
      </c>
      <c r="I110" s="136">
        <v>4629.8287294093989</v>
      </c>
      <c r="J110" s="136">
        <v>4731.6849614564062</v>
      </c>
      <c r="K110" s="136">
        <v>4835.7820306084468</v>
      </c>
      <c r="L110" s="136">
        <v>4942.1692352818327</v>
      </c>
      <c r="M110" s="136">
        <v>5050.8969584580336</v>
      </c>
      <c r="N110" s="136">
        <v>5162.0166915441105</v>
      </c>
      <c r="O110" s="136">
        <v>5275.5810587580809</v>
      </c>
      <c r="P110" s="136">
        <v>5391.6438420507584</v>
      </c>
      <c r="Q110" s="136">
        <v>5510.2600065758761</v>
      </c>
      <c r="R110" s="136">
        <v>5631.4857267205462</v>
      </c>
      <c r="S110" s="136">
        <v>5755.3784127083982</v>
      </c>
      <c r="T110" s="136">
        <v>5881.996737787983</v>
      </c>
      <c r="U110" s="136">
        <v>6011.400666019319</v>
      </c>
      <c r="V110" s="136">
        <v>6143.6514806717432</v>
      </c>
      <c r="W110" s="136">
        <v>6278.8118132465224</v>
      </c>
      <c r="X110" s="136">
        <v>6416.945673137946</v>
      </c>
      <c r="Y110" s="136">
        <v>6558.1184779469804</v>
      </c>
      <c r="Z110" s="136">
        <v>6702.3970844618143</v>
      </c>
      <c r="AA110" s="136">
        <v>6849.8498203199742</v>
      </c>
      <c r="AB110" s="136">
        <v>7000.5465163670133</v>
      </c>
      <c r="AC110" s="136">
        <v>7154.5585397270879</v>
      </c>
      <c r="AD110" s="136">
        <v>7311.9588276010845</v>
      </c>
      <c r="AE110" s="136">
        <v>7472.8219218083086</v>
      </c>
      <c r="AF110" s="136">
        <v>7637.2240040880915</v>
      </c>
      <c r="AG110" s="136">
        <v>7805.2429321780301</v>
      </c>
      <c r="AH110" s="136">
        <v>7976.9582766859467</v>
      </c>
      <c r="AI110" s="136">
        <v>8152.451358773038</v>
      </c>
      <c r="AJ110" s="136">
        <v>8331.8052886660444</v>
      </c>
      <c r="AK110" s="136">
        <v>8515.1050050166978</v>
      </c>
      <c r="AL110" s="136">
        <v>8702.4373151270647</v>
      </c>
      <c r="AM110" s="136">
        <v>8893.8909360598609</v>
      </c>
      <c r="AN110" s="136">
        <v>9089.5565366531791</v>
      </c>
      <c r="AO110" s="136">
        <v>9289.5267804595478</v>
      </c>
      <c r="AP110" s="163">
        <v>9493.8963696296578</v>
      </c>
    </row>
    <row r="111" spans="1:42" s="27" customFormat="1">
      <c r="A111" s="197" t="s">
        <v>114</v>
      </c>
      <c r="B111" s="202"/>
      <c r="C111" s="136">
        <f>C96+C97</f>
        <v>0</v>
      </c>
      <c r="D111" s="136">
        <v>-2391.6780580979998</v>
      </c>
      <c r="E111" s="136">
        <v>-2444.2949753761559</v>
      </c>
      <c r="F111" s="136">
        <v>-2498.0694648344315</v>
      </c>
      <c r="G111" s="136">
        <v>-2553.0269930607897</v>
      </c>
      <c r="H111" s="136">
        <v>-2609.1935869081267</v>
      </c>
      <c r="I111" s="136">
        <v>-2666.5958458201058</v>
      </c>
      <c r="J111" s="136">
        <v>-2725.2609544281481</v>
      </c>
      <c r="K111" s="136">
        <v>-2785.2166954255672</v>
      </c>
      <c r="L111" s="136">
        <v>-2846.49146272493</v>
      </c>
      <c r="M111" s="136">
        <v>-2909.1142749048781</v>
      </c>
      <c r="N111" s="136">
        <v>-2973.1147889527851</v>
      </c>
      <c r="O111" s="136">
        <v>-3038.5233143097466</v>
      </c>
      <c r="P111" s="136">
        <v>-3105.3708272245613</v>
      </c>
      <c r="Q111" s="136">
        <v>-3173.6889854235023</v>
      </c>
      <c r="R111" s="136">
        <v>-3243.5101431028193</v>
      </c>
      <c r="S111" s="136">
        <v>-3314.8673662510814</v>
      </c>
      <c r="T111" s="136">
        <v>-3387.7944483086053</v>
      </c>
      <c r="U111" s="136">
        <v>-3462.3259261713947</v>
      </c>
      <c r="V111" s="136">
        <v>-3538.4970965471648</v>
      </c>
      <c r="W111" s="136">
        <v>-3616.3440326712025</v>
      </c>
      <c r="X111" s="136">
        <v>-3695.903601389969</v>
      </c>
      <c r="Y111" s="136">
        <v>-3777.2134806205486</v>
      </c>
      <c r="Z111" s="136">
        <v>-3860.3121771942001</v>
      </c>
      <c r="AA111" s="136">
        <v>-3945.2390450924731</v>
      </c>
      <c r="AB111" s="136">
        <v>-4032.0343040845073</v>
      </c>
      <c r="AC111" s="136">
        <v>-4120.7390587743666</v>
      </c>
      <c r="AD111" s="136">
        <v>-4211.3953180674034</v>
      </c>
      <c r="AE111" s="136">
        <v>-4304.046015064886</v>
      </c>
      <c r="AF111" s="136">
        <v>-4398.7350273963139</v>
      </c>
      <c r="AG111" s="136">
        <v>-4495.5071979990325</v>
      </c>
      <c r="AH111" s="136">
        <v>-4594.4083563550112</v>
      </c>
      <c r="AI111" s="136">
        <v>-4695.4853401948212</v>
      </c>
      <c r="AJ111" s="136">
        <v>-4798.7860176791082</v>
      </c>
      <c r="AK111" s="136">
        <v>-4904.3593100680491</v>
      </c>
      <c r="AL111" s="136">
        <v>-5012.2552148895466</v>
      </c>
      <c r="AM111" s="136">
        <v>-5122.5248296171158</v>
      </c>
      <c r="AN111" s="136">
        <v>-5235.2203758686937</v>
      </c>
      <c r="AO111" s="136">
        <v>-5350.3952241378047</v>
      </c>
      <c r="AP111" s="163">
        <v>-5468.1039190688371</v>
      </c>
    </row>
    <row r="112" spans="1:42">
      <c r="A112" s="203" t="s">
        <v>115</v>
      </c>
      <c r="B112" s="27"/>
      <c r="C112" s="146">
        <f>C101*C85</f>
        <v>0</v>
      </c>
      <c r="D112" s="136">
        <f>D99*0.06</f>
        <v>51220.007963999989</v>
      </c>
      <c r="E112" s="136">
        <f t="shared" ref="E112:AP112" si="40">E99*0.06</f>
        <v>52346.848139207999</v>
      </c>
      <c r="F112" s="136">
        <f t="shared" si="40"/>
        <v>53498.478798270582</v>
      </c>
      <c r="G112" s="136">
        <f t="shared" si="40"/>
        <v>54675.44533183254</v>
      </c>
      <c r="H112" s="136">
        <f t="shared" si="40"/>
        <v>55878.305129132837</v>
      </c>
      <c r="I112" s="136">
        <f t="shared" si="40"/>
        <v>57107.627841973772</v>
      </c>
      <c r="J112" s="136">
        <f t="shared" si="40"/>
        <v>58363.995654497201</v>
      </c>
      <c r="K112" s="136">
        <f t="shared" si="40"/>
        <v>59648.003558896125</v>
      </c>
      <c r="L112" s="136">
        <f t="shared" si="40"/>
        <v>60960.259637191841</v>
      </c>
      <c r="M112" s="136">
        <f t="shared" si="40"/>
        <v>62301.385349210075</v>
      </c>
      <c r="N112" s="136">
        <f t="shared" si="40"/>
        <v>63672.015826892712</v>
      </c>
      <c r="O112" s="136">
        <f t="shared" si="40"/>
        <v>65072.80017508434</v>
      </c>
      <c r="P112" s="136">
        <f t="shared" si="40"/>
        <v>66504.401778936182</v>
      </c>
      <c r="Q112" s="136">
        <f t="shared" si="40"/>
        <v>67967.498618072772</v>
      </c>
      <c r="R112" s="136">
        <f t="shared" si="40"/>
        <v>69462.78358767039</v>
      </c>
      <c r="S112" s="136">
        <f t="shared" si="40"/>
        <v>70990.964826599127</v>
      </c>
      <c r="T112" s="136">
        <f t="shared" si="40"/>
        <v>72552.766052784311</v>
      </c>
      <c r="U112" s="136">
        <f t="shared" si="40"/>
        <v>74148.926905945569</v>
      </c>
      <c r="V112" s="136">
        <f t="shared" si="40"/>
        <v>75780.203297876375</v>
      </c>
      <c r="W112" s="136">
        <f t="shared" si="40"/>
        <v>77447.367770429686</v>
      </c>
      <c r="X112" s="136">
        <f t="shared" si="40"/>
        <v>79151.209861379117</v>
      </c>
      <c r="Y112" s="136">
        <f t="shared" si="40"/>
        <v>80892.536478329464</v>
      </c>
      <c r="Z112" s="136">
        <f t="shared" si="40"/>
        <v>82672.172280852697</v>
      </c>
      <c r="AA112" s="136">
        <f t="shared" si="40"/>
        <v>84490.960071031455</v>
      </c>
      <c r="AB112" s="136">
        <f t="shared" si="40"/>
        <v>86349.76119259416</v>
      </c>
      <c r="AC112" s="136">
        <f t="shared" si="40"/>
        <v>88249.455938831248</v>
      </c>
      <c r="AD112" s="136">
        <f t="shared" si="40"/>
        <v>90190.94396948551</v>
      </c>
      <c r="AE112" s="136">
        <f t="shared" si="40"/>
        <v>92175.144736814211</v>
      </c>
      <c r="AF112" s="136">
        <f t="shared" si="40"/>
        <v>94202.997921024114</v>
      </c>
      <c r="AG112" s="136">
        <f t="shared" si="40"/>
        <v>96275.463875286645</v>
      </c>
      <c r="AH112" s="136">
        <f t="shared" si="40"/>
        <v>98393.524080542964</v>
      </c>
      <c r="AI112" s="136">
        <f t="shared" si="40"/>
        <v>100558.18161031489</v>
      </c>
      <c r="AJ112" s="136">
        <f t="shared" si="40"/>
        <v>102770.46160574183</v>
      </c>
      <c r="AK112" s="136">
        <f t="shared" si="40"/>
        <v>105031.41176106817</v>
      </c>
      <c r="AL112" s="136">
        <f t="shared" si="40"/>
        <v>107342.10281981167</v>
      </c>
      <c r="AM112" s="136">
        <f t="shared" si="40"/>
        <v>109703.62908184752</v>
      </c>
      <c r="AN112" s="136">
        <f t="shared" si="40"/>
        <v>112117.10892164818</v>
      </c>
      <c r="AO112" s="136">
        <f t="shared" si="40"/>
        <v>114583.68531792442</v>
      </c>
      <c r="AP112" s="163">
        <f t="shared" si="40"/>
        <v>117104.52639491876</v>
      </c>
    </row>
    <row r="113" spans="1:89">
      <c r="A113" s="203" t="s">
        <v>152</v>
      </c>
      <c r="B113" s="27"/>
      <c r="C113" s="146">
        <f>C97*C86</f>
        <v>0</v>
      </c>
      <c r="D113" s="136">
        <v>39815.039206010952</v>
      </c>
      <c r="E113" s="136">
        <v>40690.970068543204</v>
      </c>
      <c r="F113" s="136">
        <v>41586.17141005116</v>
      </c>
      <c r="G113" s="136">
        <v>42501.067181072278</v>
      </c>
      <c r="H113" s="136">
        <v>43436.090659055859</v>
      </c>
      <c r="I113" s="136">
        <v>44391.684653555101</v>
      </c>
      <c r="J113" s="136">
        <v>45368.30171593331</v>
      </c>
      <c r="K113" s="136">
        <v>46366.404353683844</v>
      </c>
      <c r="L113" s="136">
        <v>47386.465249464884</v>
      </c>
      <c r="M113" s="136">
        <v>48428.967484953115</v>
      </c>
      <c r="N113" s="136">
        <v>49494.404769622095</v>
      </c>
      <c r="O113" s="136">
        <v>50583.281674553771</v>
      </c>
      <c r="P113" s="136">
        <v>51696.113871393958</v>
      </c>
      <c r="Q113" s="136">
        <v>52833.428376564611</v>
      </c>
      <c r="R113" s="136">
        <v>53995.763800849047</v>
      </c>
      <c r="S113" s="136">
        <v>55183.670604467719</v>
      </c>
      <c r="T113" s="136">
        <v>56397.711357766013</v>
      </c>
      <c r="U113" s="136">
        <v>57638.46100763687</v>
      </c>
      <c r="V113" s="136">
        <v>58906.507149804886</v>
      </c>
      <c r="W113" s="136">
        <v>60202.450307100611</v>
      </c>
      <c r="X113" s="136">
        <v>61526.904213856804</v>
      </c>
      <c r="Y113" s="136">
        <v>62880.496106561666</v>
      </c>
      <c r="Z113" s="136">
        <v>64263.867020906</v>
      </c>
      <c r="AA113" s="136">
        <v>65677.672095365939</v>
      </c>
      <c r="AB113" s="136">
        <v>67122.580881463989</v>
      </c>
      <c r="AC113" s="136">
        <v>68599.277660856213</v>
      </c>
      <c r="AD113" s="136">
        <v>70108.461769395028</v>
      </c>
      <c r="AE113" s="136">
        <v>71650.847928321731</v>
      </c>
      <c r="AF113" s="136">
        <v>73227.166582744816</v>
      </c>
      <c r="AG113" s="136">
        <v>74838.164247565204</v>
      </c>
      <c r="AH113" s="136">
        <v>76484.603861011637</v>
      </c>
      <c r="AI113" s="136">
        <v>78167.26514595389</v>
      </c>
      <c r="AJ113" s="136">
        <v>79886.94497916488</v>
      </c>
      <c r="AK113" s="136">
        <v>81644.457768706518</v>
      </c>
      <c r="AL113" s="136">
        <v>83440.635839618073</v>
      </c>
      <c r="AM113" s="136">
        <v>85276.329828089656</v>
      </c>
      <c r="AN113" s="136">
        <v>87152.409084307641</v>
      </c>
      <c r="AO113" s="136">
        <v>89069.762084162401</v>
      </c>
      <c r="AP113" s="163">
        <v>91029.296850013969</v>
      </c>
    </row>
    <row r="114" spans="1:89">
      <c r="A114" s="204" t="s">
        <v>117</v>
      </c>
      <c r="B114" s="27"/>
      <c r="C114" s="152">
        <f>SUM(C109:C113)</f>
        <v>0</v>
      </c>
      <c r="D114" s="152">
        <f t="shared" ref="D114:AP114" si="41">SUM(D109:D113)</f>
        <v>106154.61193729134</v>
      </c>
      <c r="E114" s="152">
        <f t="shared" si="41"/>
        <v>108490.01339991177</v>
      </c>
      <c r="F114" s="152">
        <f t="shared" si="41"/>
        <v>110876.79369470985</v>
      </c>
      <c r="G114" s="152">
        <f t="shared" si="41"/>
        <v>113316.08315599346</v>
      </c>
      <c r="H114" s="152">
        <f t="shared" si="41"/>
        <v>115809.03698542528</v>
      </c>
      <c r="I114" s="152">
        <f t="shared" si="41"/>
        <v>118356.83579910467</v>
      </c>
      <c r="J114" s="152">
        <f t="shared" si="41"/>
        <v>120960.68618668496</v>
      </c>
      <c r="K114" s="152">
        <f t="shared" si="41"/>
        <v>123621.82128279202</v>
      </c>
      <c r="L114" s="152">
        <f t="shared" si="41"/>
        <v>126341.50135101346</v>
      </c>
      <c r="M114" s="152">
        <f t="shared" si="41"/>
        <v>129121.01438073577</v>
      </c>
      <c r="N114" s="152">
        <f t="shared" si="41"/>
        <v>131961.67669711198</v>
      </c>
      <c r="O114" s="152">
        <f t="shared" si="41"/>
        <v>134864.83358444844</v>
      </c>
      <c r="P114" s="152">
        <f t="shared" si="41"/>
        <v>137831.85992330627</v>
      </c>
      <c r="Q114" s="152">
        <f t="shared" si="41"/>
        <v>140864.16084161901</v>
      </c>
      <c r="R114" s="152">
        <f t="shared" si="41"/>
        <v>143963.17238013464</v>
      </c>
      <c r="S114" s="152">
        <f t="shared" si="41"/>
        <v>147130.36217249758</v>
      </c>
      <c r="T114" s="152">
        <f t="shared" si="41"/>
        <v>150367.23014029255</v>
      </c>
      <c r="U114" s="152">
        <f t="shared" si="41"/>
        <v>153675.30920337897</v>
      </c>
      <c r="V114" s="152">
        <f t="shared" si="41"/>
        <v>157056.16600585333</v>
      </c>
      <c r="W114" s="152">
        <f t="shared" si="41"/>
        <v>160511.40165798215</v>
      </c>
      <c r="X114" s="152">
        <f t="shared" si="41"/>
        <v>164042.65249445772</v>
      </c>
      <c r="Y114" s="152">
        <f t="shared" si="41"/>
        <v>167651.59084933583</v>
      </c>
      <c r="Z114" s="152">
        <f t="shared" si="41"/>
        <v>171339.92584802117</v>
      </c>
      <c r="AA114" s="152">
        <f t="shared" si="41"/>
        <v>175109.40421667765</v>
      </c>
      <c r="AB114" s="152">
        <f t="shared" si="41"/>
        <v>178961.81110944453</v>
      </c>
      <c r="AC114" s="152">
        <f t="shared" si="41"/>
        <v>182898.97095385235</v>
      </c>
      <c r="AD114" s="152">
        <f t="shared" si="41"/>
        <v>186922.74831483705</v>
      </c>
      <c r="AE114" s="152">
        <f t="shared" si="41"/>
        <v>191035.0487777635</v>
      </c>
      <c r="AF114" s="152">
        <f t="shared" si="41"/>
        <v>195237.81985087431</v>
      </c>
      <c r="AG114" s="152">
        <f t="shared" si="41"/>
        <v>199533.05188759355</v>
      </c>
      <c r="AH114" s="152">
        <f t="shared" si="41"/>
        <v>203922.77902912063</v>
      </c>
      <c r="AI114" s="152">
        <f t="shared" si="41"/>
        <v>208409.08016776125</v>
      </c>
      <c r="AJ114" s="152">
        <f t="shared" si="41"/>
        <v>212994.079931452</v>
      </c>
      <c r="AK114" s="152">
        <f t="shared" si="41"/>
        <v>217679.94968994398</v>
      </c>
      <c r="AL114" s="152">
        <f t="shared" si="41"/>
        <v>222468.90858312274</v>
      </c>
      <c r="AM114" s="152">
        <f t="shared" si="41"/>
        <v>227363.22457195143</v>
      </c>
      <c r="AN114" s="152">
        <f t="shared" si="41"/>
        <v>232365.2155125344</v>
      </c>
      <c r="AO114" s="152">
        <f t="shared" si="41"/>
        <v>237477.25025381014</v>
      </c>
      <c r="AP114" s="157">
        <f t="shared" si="41"/>
        <v>242701.74975939398</v>
      </c>
    </row>
    <row r="115" spans="1:89">
      <c r="A115" s="203"/>
      <c r="B115" s="27"/>
      <c r="C115" s="146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55"/>
    </row>
    <row r="116" spans="1:89">
      <c r="A116" s="205" t="s">
        <v>118</v>
      </c>
      <c r="B116" s="27"/>
      <c r="C116" s="146">
        <f>C107+C114</f>
        <v>0</v>
      </c>
      <c r="D116" s="146">
        <f>D107+D114</f>
        <v>493376.81833729136</v>
      </c>
      <c r="E116" s="146">
        <f t="shared" ref="E116:AP116" si="42">E107+E114</f>
        <v>504231.10834071174</v>
      </c>
      <c r="F116" s="146">
        <f t="shared" si="42"/>
        <v>515324.19272420736</v>
      </c>
      <c r="G116" s="146">
        <f t="shared" si="42"/>
        <v>526661.32496413996</v>
      </c>
      <c r="H116" s="146">
        <f t="shared" si="42"/>
        <v>538247.87411335111</v>
      </c>
      <c r="I116" s="146">
        <f t="shared" si="42"/>
        <v>550089.32734384481</v>
      </c>
      <c r="J116" s="146">
        <f t="shared" si="42"/>
        <v>562191.29254540929</v>
      </c>
      <c r="K116" s="146">
        <f t="shared" si="42"/>
        <v>574559.5009814084</v>
      </c>
      <c r="L116" s="146">
        <f t="shared" si="42"/>
        <v>587199.81000299938</v>
      </c>
      <c r="M116" s="146">
        <f t="shared" si="42"/>
        <v>600118.20582306548</v>
      </c>
      <c r="N116" s="146">
        <f t="shared" si="42"/>
        <v>613320.80635117297</v>
      </c>
      <c r="O116" s="146">
        <f t="shared" si="42"/>
        <v>626813.86409089877</v>
      </c>
      <c r="P116" s="146">
        <f t="shared" si="42"/>
        <v>640603.76910089853</v>
      </c>
      <c r="Q116" s="146">
        <f t="shared" si="42"/>
        <v>654697.05202111835</v>
      </c>
      <c r="R116" s="146">
        <f t="shared" si="42"/>
        <v>669100.38716558274</v>
      </c>
      <c r="S116" s="146">
        <f t="shared" si="42"/>
        <v>683820.59568322566</v>
      </c>
      <c r="T116" s="146">
        <f t="shared" si="42"/>
        <v>698864.64878825669</v>
      </c>
      <c r="U116" s="146">
        <f t="shared" si="42"/>
        <v>714239.67106159835</v>
      </c>
      <c r="V116" s="146">
        <f t="shared" si="42"/>
        <v>729952.94382495352</v>
      </c>
      <c r="W116" s="146">
        <f t="shared" si="42"/>
        <v>746011.90858910268</v>
      </c>
      <c r="X116" s="146">
        <f t="shared" si="42"/>
        <v>762424.17057806277</v>
      </c>
      <c r="Y116" s="146">
        <f t="shared" si="42"/>
        <v>779197.50233078026</v>
      </c>
      <c r="Z116" s="146">
        <f t="shared" si="42"/>
        <v>796339.84738205746</v>
      </c>
      <c r="AA116" s="146">
        <f t="shared" si="42"/>
        <v>813859.32402446261</v>
      </c>
      <c r="AB116" s="146">
        <f t="shared" si="42"/>
        <v>831764.22915300075</v>
      </c>
      <c r="AC116" s="146">
        <f t="shared" si="42"/>
        <v>850063.04219436692</v>
      </c>
      <c r="AD116" s="146">
        <f t="shared" si="42"/>
        <v>868764.42912264308</v>
      </c>
      <c r="AE116" s="146">
        <f t="shared" si="42"/>
        <v>887877.246563341</v>
      </c>
      <c r="AF116" s="146">
        <f t="shared" si="42"/>
        <v>907410.54598773457</v>
      </c>
      <c r="AG116" s="146">
        <f t="shared" si="42"/>
        <v>927373.57799946493</v>
      </c>
      <c r="AH116" s="146">
        <f t="shared" si="42"/>
        <v>947775.79671545303</v>
      </c>
      <c r="AI116" s="146">
        <f t="shared" si="42"/>
        <v>968626.86424319306</v>
      </c>
      <c r="AJ116" s="146">
        <f t="shared" si="42"/>
        <v>989936.65525654331</v>
      </c>
      <c r="AK116" s="146">
        <f t="shared" si="42"/>
        <v>1011715.2616721871</v>
      </c>
      <c r="AL116" s="146">
        <f t="shared" si="42"/>
        <v>1033972.9974289753</v>
      </c>
      <c r="AM116" s="146">
        <f t="shared" si="42"/>
        <v>1056720.4033724125</v>
      </c>
      <c r="AN116" s="146">
        <f t="shared" si="42"/>
        <v>1079968.2522466059</v>
      </c>
      <c r="AO116" s="146">
        <f t="shared" si="42"/>
        <v>1103727.5537960313</v>
      </c>
      <c r="AP116" s="155">
        <f t="shared" si="42"/>
        <v>1128009.559979544</v>
      </c>
      <c r="AQ116" s="146"/>
    </row>
    <row r="117" spans="1:89" s="27" customFormat="1">
      <c r="A117" s="199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  <c r="AF117" s="136"/>
      <c r="AG117" s="136"/>
      <c r="AH117" s="136"/>
      <c r="AI117" s="136"/>
      <c r="AJ117" s="136"/>
      <c r="AK117" s="136"/>
      <c r="AL117" s="136"/>
      <c r="AM117" s="136"/>
      <c r="AN117" s="136"/>
      <c r="AO117" s="136"/>
      <c r="AP117" s="163"/>
    </row>
    <row r="118" spans="1:89" s="27" customFormat="1" ht="15.75" thickBot="1">
      <c r="A118" s="199" t="s">
        <v>153</v>
      </c>
      <c r="C118" s="200">
        <f>C101-C114</f>
        <v>0</v>
      </c>
      <c r="D118" s="200">
        <f>D101-D116</f>
        <v>413861.00707425107</v>
      </c>
      <c r="E118" s="200">
        <f t="shared" ref="E118:AP118" si="43">E101-E116</f>
        <v>422965.94922988483</v>
      </c>
      <c r="F118" s="200">
        <f t="shared" si="43"/>
        <v>432271.20011294243</v>
      </c>
      <c r="G118" s="200">
        <f t="shared" si="43"/>
        <v>441781.16651542706</v>
      </c>
      <c r="H118" s="200">
        <f t="shared" si="43"/>
        <v>451500.35217876616</v>
      </c>
      <c r="I118" s="200">
        <f t="shared" si="43"/>
        <v>461433.35992669931</v>
      </c>
      <c r="J118" s="200">
        <f t="shared" si="43"/>
        <v>471584.8938450868</v>
      </c>
      <c r="K118" s="200">
        <f t="shared" si="43"/>
        <v>481959.76150967856</v>
      </c>
      <c r="L118" s="200">
        <f t="shared" si="43"/>
        <v>492562.87626289134</v>
      </c>
      <c r="M118" s="200">
        <f t="shared" si="43"/>
        <v>503399.25954067498</v>
      </c>
      <c r="N118" s="200">
        <f t="shared" si="43"/>
        <v>514474.04325057007</v>
      </c>
      <c r="O118" s="200">
        <f t="shared" si="43"/>
        <v>525792.4722020824</v>
      </c>
      <c r="P118" s="200">
        <f t="shared" si="43"/>
        <v>537359.9065905282</v>
      </c>
      <c r="Q118" s="200">
        <f t="shared" si="43"/>
        <v>549181.82453551958</v>
      </c>
      <c r="R118" s="200">
        <f t="shared" si="43"/>
        <v>561263.82467530156</v>
      </c>
      <c r="S118" s="200">
        <f t="shared" si="43"/>
        <v>573611.62881815783</v>
      </c>
      <c r="T118" s="200">
        <f t="shared" si="43"/>
        <v>586231.08465215738</v>
      </c>
      <c r="U118" s="200">
        <f t="shared" si="43"/>
        <v>599128.16851450491</v>
      </c>
      <c r="V118" s="200">
        <f t="shared" si="43"/>
        <v>612308.98822182405</v>
      </c>
      <c r="W118" s="200">
        <f t="shared" si="43"/>
        <v>625779.78596270445</v>
      </c>
      <c r="X118" s="200">
        <f t="shared" si="43"/>
        <v>639546.94125388376</v>
      </c>
      <c r="Y118" s="200">
        <f t="shared" si="43"/>
        <v>653616.97396146925</v>
      </c>
      <c r="Z118" s="200">
        <f t="shared" si="43"/>
        <v>667996.54738862114</v>
      </c>
      <c r="AA118" s="200">
        <f t="shared" si="43"/>
        <v>682692.47143117106</v>
      </c>
      <c r="AB118" s="200">
        <f t="shared" si="43"/>
        <v>697711.70580265694</v>
      </c>
      <c r="AC118" s="200">
        <f t="shared" si="43"/>
        <v>713061.36333031557</v>
      </c>
      <c r="AD118" s="200">
        <f t="shared" si="43"/>
        <v>728748.71332358196</v>
      </c>
      <c r="AE118" s="200">
        <f t="shared" si="43"/>
        <v>744781.18501670123</v>
      </c>
      <c r="AF118" s="200">
        <f t="shared" si="43"/>
        <v>761166.37108706869</v>
      </c>
      <c r="AG118" s="200">
        <f t="shared" si="43"/>
        <v>777912.03125098394</v>
      </c>
      <c r="AH118" s="200">
        <f t="shared" si="43"/>
        <v>795026.09593850584</v>
      </c>
      <c r="AI118" s="200">
        <f t="shared" si="43"/>
        <v>812516.67004915257</v>
      </c>
      <c r="AJ118" s="200">
        <f t="shared" si="43"/>
        <v>830392.03679023427</v>
      </c>
      <c r="AK118" s="200">
        <f t="shared" si="43"/>
        <v>848660.66159961978</v>
      </c>
      <c r="AL118" s="200">
        <f t="shared" si="43"/>
        <v>867331.19615481142</v>
      </c>
      <c r="AM118" s="200">
        <f t="shared" si="43"/>
        <v>886412.48247021739</v>
      </c>
      <c r="AN118" s="200">
        <f t="shared" si="43"/>
        <v>905913.55708456202</v>
      </c>
      <c r="AO118" s="200">
        <f t="shared" si="43"/>
        <v>925843.65534042218</v>
      </c>
      <c r="AP118" s="201">
        <f t="shared" si="43"/>
        <v>946212.21575791133</v>
      </c>
    </row>
    <row r="119" spans="1:89" s="27" customFormat="1" ht="15.75" thickTop="1">
      <c r="A119" s="199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163"/>
    </row>
    <row r="120" spans="1:89" s="27" customFormat="1">
      <c r="A120" s="199" t="s">
        <v>154</v>
      </c>
      <c r="C120" s="136"/>
      <c r="D120" s="136">
        <f>(D91)/D68</f>
        <v>235.63535290159797</v>
      </c>
      <c r="E120" s="136">
        <f t="shared" ref="E120:AP120" si="44">(E91)/E68</f>
        <v>240.81933066543314</v>
      </c>
      <c r="F120" s="136">
        <f t="shared" si="44"/>
        <v>246.11735594007266</v>
      </c>
      <c r="G120" s="136">
        <f t="shared" si="44"/>
        <v>251.53193777075427</v>
      </c>
      <c r="H120" s="136">
        <f t="shared" si="44"/>
        <v>257.06564040171082</v>
      </c>
      <c r="I120" s="136">
        <f t="shared" si="44"/>
        <v>262.72108449054844</v>
      </c>
      <c r="J120" s="136">
        <f t="shared" si="44"/>
        <v>268.50094834934055</v>
      </c>
      <c r="K120" s="136">
        <f t="shared" si="44"/>
        <v>274.40796921302604</v>
      </c>
      <c r="L120" s="136">
        <f t="shared" si="44"/>
        <v>280.44494453571258</v>
      </c>
      <c r="M120" s="136">
        <f t="shared" si="44"/>
        <v>286.61473331549831</v>
      </c>
      <c r="N120" s="136">
        <f t="shared" si="44"/>
        <v>292.92025744843932</v>
      </c>
      <c r="O120" s="136">
        <f t="shared" si="44"/>
        <v>299.36450311230499</v>
      </c>
      <c r="P120" s="136">
        <f t="shared" si="44"/>
        <v>305.95052218077564</v>
      </c>
      <c r="Q120" s="136">
        <f t="shared" si="44"/>
        <v>312.68143366875273</v>
      </c>
      <c r="R120" s="136">
        <f t="shared" si="44"/>
        <v>319.56042520946528</v>
      </c>
      <c r="S120" s="136">
        <f t="shared" si="44"/>
        <v>326.59075456407351</v>
      </c>
      <c r="T120" s="136">
        <f t="shared" si="44"/>
        <v>333.7757511644831</v>
      </c>
      <c r="U120" s="136">
        <f t="shared" si="44"/>
        <v>341.11881769010176</v>
      </c>
      <c r="V120" s="136">
        <f t="shared" si="44"/>
        <v>348.62343167928401</v>
      </c>
      <c r="W120" s="136">
        <f t="shared" si="44"/>
        <v>356.29314717622833</v>
      </c>
      <c r="X120" s="136">
        <f t="shared" si="44"/>
        <v>364.13159641410533</v>
      </c>
      <c r="Y120" s="136">
        <f t="shared" si="44"/>
        <v>372.1424915352157</v>
      </c>
      <c r="Z120" s="136">
        <f t="shared" si="44"/>
        <v>380.32962634899047</v>
      </c>
      <c r="AA120" s="136">
        <f t="shared" si="44"/>
        <v>388.69687812866829</v>
      </c>
      <c r="AB120" s="136">
        <f t="shared" si="44"/>
        <v>397.24820944749899</v>
      </c>
      <c r="AC120" s="136">
        <f t="shared" si="44"/>
        <v>405.98767005534398</v>
      </c>
      <c r="AD120" s="136">
        <f t="shared" si="44"/>
        <v>414.9193987965615</v>
      </c>
      <c r="AE120" s="136">
        <f t="shared" si="44"/>
        <v>424.04762557008587</v>
      </c>
      <c r="AF120" s="136">
        <f t="shared" si="44"/>
        <v>433.37667333262783</v>
      </c>
      <c r="AG120" s="136">
        <f t="shared" si="44"/>
        <v>442.91096014594569</v>
      </c>
      <c r="AH120" s="136">
        <f t="shared" si="44"/>
        <v>452.65500126915646</v>
      </c>
      <c r="AI120" s="136">
        <f t="shared" si="44"/>
        <v>462.6134112970779</v>
      </c>
      <c r="AJ120" s="136">
        <f t="shared" si="44"/>
        <v>472.79090634561373</v>
      </c>
      <c r="AK120" s="136">
        <f t="shared" si="44"/>
        <v>483.19230628521728</v>
      </c>
      <c r="AL120" s="136">
        <f t="shared" si="44"/>
        <v>493.82253702349209</v>
      </c>
      <c r="AM120" s="136">
        <f t="shared" si="44"/>
        <v>504.68663283800885</v>
      </c>
      <c r="AN120" s="136">
        <f t="shared" si="44"/>
        <v>515.78973876044506</v>
      </c>
      <c r="AO120" s="136">
        <f t="shared" si="44"/>
        <v>527.13711301317483</v>
      </c>
      <c r="AP120" s="163">
        <f t="shared" si="44"/>
        <v>538.73412949946464</v>
      </c>
    </row>
    <row r="121" spans="1:89" s="27" customFormat="1">
      <c r="A121" s="206"/>
      <c r="B121" s="151"/>
      <c r="C121" s="168"/>
      <c r="D121" s="168"/>
      <c r="E121" s="168"/>
      <c r="F121" s="168"/>
      <c r="G121" s="168"/>
      <c r="H121" s="168"/>
      <c r="I121" s="168"/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207"/>
    </row>
    <row r="122" spans="1:89" s="151" customFormat="1">
      <c r="A122" s="206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68"/>
      <c r="AK122" s="168"/>
      <c r="AL122" s="168"/>
      <c r="AM122" s="168"/>
      <c r="AN122" s="168"/>
      <c r="AO122" s="168"/>
      <c r="AP122" s="168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</row>
    <row r="123" spans="1:89" s="27" customFormat="1">
      <c r="A123" s="194"/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0"/>
      <c r="AP123" s="160"/>
    </row>
    <row r="124" spans="1:89" s="27" customFormat="1">
      <c r="A124" s="176" t="s">
        <v>155</v>
      </c>
      <c r="AP124" s="161"/>
    </row>
    <row r="125" spans="1:89" s="27" customFormat="1">
      <c r="A125" s="176"/>
      <c r="AP125" s="161"/>
    </row>
    <row r="126" spans="1:89" s="27" customFormat="1">
      <c r="A126" s="197" t="s">
        <v>102</v>
      </c>
      <c r="D126" s="146">
        <f t="shared" ref="D126:AP126" si="45">D40</f>
        <v>186</v>
      </c>
      <c r="E126" s="146">
        <f t="shared" si="45"/>
        <v>186</v>
      </c>
      <c r="F126" s="146">
        <f t="shared" si="45"/>
        <v>186</v>
      </c>
      <c r="G126" s="146">
        <f t="shared" si="45"/>
        <v>186</v>
      </c>
      <c r="H126" s="146">
        <f t="shared" si="45"/>
        <v>186</v>
      </c>
      <c r="I126" s="146">
        <f t="shared" si="45"/>
        <v>186</v>
      </c>
      <c r="J126" s="146">
        <f t="shared" si="45"/>
        <v>186</v>
      </c>
      <c r="K126" s="146">
        <f t="shared" si="45"/>
        <v>186</v>
      </c>
      <c r="L126" s="146">
        <f t="shared" si="45"/>
        <v>186</v>
      </c>
      <c r="M126" s="146">
        <f t="shared" si="45"/>
        <v>186</v>
      </c>
      <c r="N126" s="146">
        <f t="shared" si="45"/>
        <v>186</v>
      </c>
      <c r="O126" s="146">
        <f t="shared" si="45"/>
        <v>186</v>
      </c>
      <c r="P126" s="146">
        <f t="shared" si="45"/>
        <v>186</v>
      </c>
      <c r="Q126" s="146">
        <f t="shared" si="45"/>
        <v>186</v>
      </c>
      <c r="R126" s="146">
        <f t="shared" si="45"/>
        <v>186</v>
      </c>
      <c r="S126" s="146">
        <f t="shared" si="45"/>
        <v>186</v>
      </c>
      <c r="T126" s="146">
        <f t="shared" si="45"/>
        <v>186</v>
      </c>
      <c r="U126" s="146">
        <f t="shared" si="45"/>
        <v>186</v>
      </c>
      <c r="V126" s="146">
        <f t="shared" si="45"/>
        <v>186</v>
      </c>
      <c r="W126" s="146">
        <f t="shared" si="45"/>
        <v>186</v>
      </c>
      <c r="X126" s="146">
        <f t="shared" si="45"/>
        <v>186</v>
      </c>
      <c r="Y126" s="146">
        <f t="shared" si="45"/>
        <v>186</v>
      </c>
      <c r="Z126" s="146">
        <f t="shared" si="45"/>
        <v>186</v>
      </c>
      <c r="AA126" s="146">
        <f t="shared" si="45"/>
        <v>186</v>
      </c>
      <c r="AB126" s="146">
        <f t="shared" si="45"/>
        <v>186</v>
      </c>
      <c r="AC126" s="146">
        <f t="shared" si="45"/>
        <v>186</v>
      </c>
      <c r="AD126" s="146">
        <f t="shared" si="45"/>
        <v>186</v>
      </c>
      <c r="AE126" s="146">
        <f t="shared" si="45"/>
        <v>186</v>
      </c>
      <c r="AF126" s="146">
        <f t="shared" si="45"/>
        <v>186</v>
      </c>
      <c r="AG126" s="146">
        <f t="shared" si="45"/>
        <v>186</v>
      </c>
      <c r="AH126" s="146">
        <f t="shared" si="45"/>
        <v>186</v>
      </c>
      <c r="AI126" s="146">
        <f t="shared" si="45"/>
        <v>186</v>
      </c>
      <c r="AJ126" s="146">
        <f t="shared" si="45"/>
        <v>186</v>
      </c>
      <c r="AK126" s="146">
        <f t="shared" si="45"/>
        <v>186</v>
      </c>
      <c r="AL126" s="146">
        <f t="shared" si="45"/>
        <v>186</v>
      </c>
      <c r="AM126" s="146">
        <f t="shared" si="45"/>
        <v>186</v>
      </c>
      <c r="AN126" s="146">
        <f t="shared" si="45"/>
        <v>186</v>
      </c>
      <c r="AO126" s="146">
        <f t="shared" si="45"/>
        <v>186</v>
      </c>
      <c r="AP126" s="155">
        <f t="shared" si="45"/>
        <v>186</v>
      </c>
    </row>
    <row r="127" spans="1:89" s="27" customFormat="1">
      <c r="A127" s="197" t="s">
        <v>131</v>
      </c>
      <c r="D127" s="146">
        <f t="shared" ref="D127:AP127" si="46">D59</f>
        <v>302230</v>
      </c>
      <c r="E127" s="146">
        <f t="shared" si="46"/>
        <v>302230</v>
      </c>
      <c r="F127" s="146">
        <f t="shared" si="46"/>
        <v>302230</v>
      </c>
      <c r="G127" s="146">
        <f t="shared" si="46"/>
        <v>302230</v>
      </c>
      <c r="H127" s="146">
        <f t="shared" si="46"/>
        <v>302230</v>
      </c>
      <c r="I127" s="146">
        <f t="shared" si="46"/>
        <v>302230</v>
      </c>
      <c r="J127" s="146">
        <f t="shared" si="46"/>
        <v>302230</v>
      </c>
      <c r="K127" s="146">
        <f t="shared" si="46"/>
        <v>302230</v>
      </c>
      <c r="L127" s="146">
        <f t="shared" si="46"/>
        <v>302230</v>
      </c>
      <c r="M127" s="146">
        <f t="shared" si="46"/>
        <v>302230</v>
      </c>
      <c r="N127" s="146">
        <f t="shared" si="46"/>
        <v>302230</v>
      </c>
      <c r="O127" s="146">
        <f t="shared" si="46"/>
        <v>302230</v>
      </c>
      <c r="P127" s="146">
        <f t="shared" si="46"/>
        <v>302230</v>
      </c>
      <c r="Q127" s="146">
        <f t="shared" si="46"/>
        <v>302230</v>
      </c>
      <c r="R127" s="146">
        <f t="shared" si="46"/>
        <v>302230</v>
      </c>
      <c r="S127" s="146">
        <f t="shared" si="46"/>
        <v>302230</v>
      </c>
      <c r="T127" s="146">
        <f t="shared" si="46"/>
        <v>302230</v>
      </c>
      <c r="U127" s="146">
        <f t="shared" si="46"/>
        <v>302230</v>
      </c>
      <c r="V127" s="146">
        <f t="shared" si="46"/>
        <v>302230</v>
      </c>
      <c r="W127" s="146">
        <f t="shared" si="46"/>
        <v>302230</v>
      </c>
      <c r="X127" s="146">
        <f t="shared" si="46"/>
        <v>302230</v>
      </c>
      <c r="Y127" s="146">
        <f t="shared" si="46"/>
        <v>302230</v>
      </c>
      <c r="Z127" s="146">
        <f t="shared" si="46"/>
        <v>302230</v>
      </c>
      <c r="AA127" s="146">
        <f t="shared" si="46"/>
        <v>302230</v>
      </c>
      <c r="AB127" s="146">
        <f t="shared" si="46"/>
        <v>302230</v>
      </c>
      <c r="AC127" s="146">
        <f t="shared" si="46"/>
        <v>302230</v>
      </c>
      <c r="AD127" s="146">
        <f t="shared" si="46"/>
        <v>302230</v>
      </c>
      <c r="AE127" s="146">
        <f t="shared" si="46"/>
        <v>302230</v>
      </c>
      <c r="AF127" s="146">
        <f t="shared" si="46"/>
        <v>302230</v>
      </c>
      <c r="AG127" s="146">
        <f t="shared" si="46"/>
        <v>302230</v>
      </c>
      <c r="AH127" s="146">
        <f t="shared" si="46"/>
        <v>302230</v>
      </c>
      <c r="AI127" s="146">
        <f t="shared" si="46"/>
        <v>302230</v>
      </c>
      <c r="AJ127" s="146">
        <f t="shared" si="46"/>
        <v>302230</v>
      </c>
      <c r="AK127" s="146">
        <f t="shared" si="46"/>
        <v>302230</v>
      </c>
      <c r="AL127" s="146">
        <f t="shared" si="46"/>
        <v>302230</v>
      </c>
      <c r="AM127" s="146">
        <f t="shared" si="46"/>
        <v>302230</v>
      </c>
      <c r="AN127" s="146">
        <f t="shared" si="46"/>
        <v>302230</v>
      </c>
      <c r="AO127" s="146">
        <f t="shared" si="46"/>
        <v>302230</v>
      </c>
      <c r="AP127" s="155">
        <f t="shared" si="46"/>
        <v>302230</v>
      </c>
    </row>
    <row r="128" spans="1:89" s="27" customFormat="1">
      <c r="A128" s="176"/>
      <c r="AP128" s="161"/>
    </row>
    <row r="129" spans="1:42" s="27" customFormat="1">
      <c r="A129" s="176"/>
      <c r="AP129" s="161"/>
    </row>
    <row r="130" spans="1:42" s="27" customFormat="1">
      <c r="A130" s="162" t="s">
        <v>156</v>
      </c>
      <c r="C130" s="179"/>
      <c r="D130" s="179">
        <v>33.32</v>
      </c>
      <c r="E130" s="180">
        <f t="shared" ref="E130:AP130" si="47">D130*(1+E$5)</f>
        <v>34.053040000000003</v>
      </c>
      <c r="F130" s="180">
        <f t="shared" si="47"/>
        <v>34.802206880000007</v>
      </c>
      <c r="G130" s="180">
        <f t="shared" si="47"/>
        <v>35.567855431360009</v>
      </c>
      <c r="H130" s="180">
        <f t="shared" si="47"/>
        <v>36.350348250849933</v>
      </c>
      <c r="I130" s="180">
        <f t="shared" si="47"/>
        <v>37.150055912368636</v>
      </c>
      <c r="J130" s="180">
        <f t="shared" si="47"/>
        <v>37.967357142440747</v>
      </c>
      <c r="K130" s="180">
        <f t="shared" si="47"/>
        <v>38.802638999574441</v>
      </c>
      <c r="L130" s="180">
        <f t="shared" si="47"/>
        <v>39.656297057565077</v>
      </c>
      <c r="M130" s="180">
        <f t="shared" si="47"/>
        <v>40.528735592831509</v>
      </c>
      <c r="N130" s="180">
        <f t="shared" si="47"/>
        <v>41.420367775873807</v>
      </c>
      <c r="O130" s="180">
        <f t="shared" si="47"/>
        <v>42.331615866943032</v>
      </c>
      <c r="P130" s="180">
        <f t="shared" si="47"/>
        <v>43.262911416015783</v>
      </c>
      <c r="Q130" s="180">
        <f t="shared" si="47"/>
        <v>44.214695467168127</v>
      </c>
      <c r="R130" s="180">
        <f t="shared" si="47"/>
        <v>45.187418767445827</v>
      </c>
      <c r="S130" s="180">
        <f t="shared" si="47"/>
        <v>46.181541980329634</v>
      </c>
      <c r="T130" s="180">
        <f t="shared" si="47"/>
        <v>47.197535903896885</v>
      </c>
      <c r="U130" s="180">
        <f t="shared" si="47"/>
        <v>48.235881693782616</v>
      </c>
      <c r="V130" s="180">
        <f t="shared" si="47"/>
        <v>49.297071091045837</v>
      </c>
      <c r="W130" s="180">
        <f t="shared" si="47"/>
        <v>50.381606655048849</v>
      </c>
      <c r="X130" s="180">
        <f t="shared" si="47"/>
        <v>51.490002001459928</v>
      </c>
      <c r="Y130" s="180">
        <f t="shared" si="47"/>
        <v>52.622782045492045</v>
      </c>
      <c r="Z130" s="180">
        <f t="shared" si="47"/>
        <v>53.780483250492871</v>
      </c>
      <c r="AA130" s="180">
        <f t="shared" si="47"/>
        <v>54.963653882003719</v>
      </c>
      <c r="AB130" s="180">
        <f t="shared" si="47"/>
        <v>56.1728542674078</v>
      </c>
      <c r="AC130" s="180">
        <f t="shared" si="47"/>
        <v>57.408657061290775</v>
      </c>
      <c r="AD130" s="180">
        <f t="shared" si="47"/>
        <v>58.671647516639176</v>
      </c>
      <c r="AE130" s="180">
        <f t="shared" si="47"/>
        <v>59.962423762005237</v>
      </c>
      <c r="AF130" s="180">
        <f t="shared" si="47"/>
        <v>61.281597084769352</v>
      </c>
      <c r="AG130" s="180">
        <f t="shared" si="47"/>
        <v>62.629792220634279</v>
      </c>
      <c r="AH130" s="180">
        <f t="shared" si="47"/>
        <v>64.007647649488234</v>
      </c>
      <c r="AI130" s="180">
        <f t="shared" si="47"/>
        <v>65.41581589777698</v>
      </c>
      <c r="AJ130" s="180">
        <f t="shared" si="47"/>
        <v>66.854963847528069</v>
      </c>
      <c r="AK130" s="180">
        <f t="shared" si="47"/>
        <v>68.325773052173687</v>
      </c>
      <c r="AL130" s="180">
        <f t="shared" si="47"/>
        <v>69.828940059321511</v>
      </c>
      <c r="AM130" s="180">
        <f t="shared" si="47"/>
        <v>71.36517674062658</v>
      </c>
      <c r="AN130" s="180">
        <f t="shared" si="47"/>
        <v>72.935210628920373</v>
      </c>
      <c r="AO130" s="180">
        <f t="shared" si="47"/>
        <v>74.539785262756624</v>
      </c>
      <c r="AP130" s="181">
        <f t="shared" si="47"/>
        <v>76.179660538537277</v>
      </c>
    </row>
    <row r="131" spans="1:42" s="27" customFormat="1">
      <c r="A131" s="178"/>
      <c r="AP131" s="161"/>
    </row>
    <row r="132" spans="1:42" s="27" customFormat="1">
      <c r="A132" s="178" t="s">
        <v>157</v>
      </c>
      <c r="C132" s="182"/>
      <c r="D132" s="208">
        <f>0.32599</f>
        <v>0.32599</v>
      </c>
      <c r="E132" s="209">
        <f t="shared" ref="E132:AP137" si="48">D132*(1+E$5)</f>
        <v>0.33316178000000002</v>
      </c>
      <c r="F132" s="209">
        <f t="shared" si="48"/>
        <v>0.34049133916000002</v>
      </c>
      <c r="G132" s="209">
        <f t="shared" si="48"/>
        <v>0.34798214862152005</v>
      </c>
      <c r="H132" s="209">
        <f t="shared" si="48"/>
        <v>0.35563775589119351</v>
      </c>
      <c r="I132" s="209">
        <f t="shared" si="48"/>
        <v>0.36346178652079975</v>
      </c>
      <c r="J132" s="209">
        <f t="shared" si="48"/>
        <v>0.37145794582425734</v>
      </c>
      <c r="K132" s="209">
        <f t="shared" si="48"/>
        <v>0.37963002063239099</v>
      </c>
      <c r="L132" s="209">
        <f t="shared" si="48"/>
        <v>0.3879818810863036</v>
      </c>
      <c r="M132" s="209">
        <f t="shared" si="48"/>
        <v>0.3965174824702023</v>
      </c>
      <c r="N132" s="209">
        <f t="shared" si="48"/>
        <v>0.40524086708454676</v>
      </c>
      <c r="O132" s="209">
        <f t="shared" si="48"/>
        <v>0.41415616616040679</v>
      </c>
      <c r="P132" s="209">
        <f t="shared" si="48"/>
        <v>0.42326760181593576</v>
      </c>
      <c r="Q132" s="209">
        <f t="shared" si="48"/>
        <v>0.43257948905588633</v>
      </c>
      <c r="R132" s="209">
        <f t="shared" si="48"/>
        <v>0.44209623781511587</v>
      </c>
      <c r="S132" s="209">
        <f t="shared" si="48"/>
        <v>0.45182235504704843</v>
      </c>
      <c r="T132" s="209">
        <f t="shared" si="48"/>
        <v>0.46176244685808349</v>
      </c>
      <c r="U132" s="209">
        <f t="shared" si="48"/>
        <v>0.47192122068896131</v>
      </c>
      <c r="V132" s="209">
        <f t="shared" si="48"/>
        <v>0.48230348754411845</v>
      </c>
      <c r="W132" s="209">
        <f t="shared" si="48"/>
        <v>0.49291416427008905</v>
      </c>
      <c r="X132" s="209">
        <f t="shared" si="48"/>
        <v>0.50375827588403099</v>
      </c>
      <c r="Y132" s="209">
        <f t="shared" si="48"/>
        <v>0.51484095795347973</v>
      </c>
      <c r="Z132" s="209">
        <f t="shared" si="48"/>
        <v>0.5261674590284563</v>
      </c>
      <c r="AA132" s="209">
        <f t="shared" si="48"/>
        <v>0.53774314312708238</v>
      </c>
      <c r="AB132" s="209">
        <f t="shared" si="48"/>
        <v>0.54957349227587815</v>
      </c>
      <c r="AC132" s="209">
        <f t="shared" si="48"/>
        <v>0.56166410910594744</v>
      </c>
      <c r="AD132" s="209">
        <f t="shared" si="48"/>
        <v>0.57402071950627831</v>
      </c>
      <c r="AE132" s="209">
        <f t="shared" si="48"/>
        <v>0.5866491753354165</v>
      </c>
      <c r="AF132" s="209">
        <f t="shared" si="48"/>
        <v>0.59955545719279568</v>
      </c>
      <c r="AG132" s="209">
        <f t="shared" si="48"/>
        <v>0.61274567725103724</v>
      </c>
      <c r="AH132" s="209">
        <f t="shared" si="48"/>
        <v>0.62622608215056008</v>
      </c>
      <c r="AI132" s="209">
        <f t="shared" si="48"/>
        <v>0.64000305595787244</v>
      </c>
      <c r="AJ132" s="209">
        <f t="shared" si="48"/>
        <v>0.65408312318894568</v>
      </c>
      <c r="AK132" s="209">
        <f t="shared" si="48"/>
        <v>0.6684729518991025</v>
      </c>
      <c r="AL132" s="209">
        <f t="shared" si="48"/>
        <v>0.68317935684088271</v>
      </c>
      <c r="AM132" s="209">
        <f t="shared" si="48"/>
        <v>0.69820930269138215</v>
      </c>
      <c r="AN132" s="209">
        <f t="shared" si="48"/>
        <v>0.71356990735059256</v>
      </c>
      <c r="AO132" s="209">
        <f t="shared" si="48"/>
        <v>0.72926844531230561</v>
      </c>
      <c r="AP132" s="210">
        <f t="shared" si="48"/>
        <v>0.74531235110917637</v>
      </c>
    </row>
    <row r="133" spans="1:42" s="27" customFormat="1">
      <c r="A133" s="178" t="s">
        <v>158</v>
      </c>
      <c r="B133" s="211">
        <f>SUM(D133:D134)</f>
        <v>0.55976000000000004</v>
      </c>
      <c r="C133" s="182"/>
      <c r="D133" s="211">
        <v>0.60004000000000002</v>
      </c>
      <c r="E133" s="180">
        <f t="shared" si="48"/>
        <v>0.61324087999999999</v>
      </c>
      <c r="F133" s="180">
        <f t="shared" si="48"/>
        <v>0.62673217936000003</v>
      </c>
      <c r="G133" s="180">
        <f t="shared" si="48"/>
        <v>0.64052028730592003</v>
      </c>
      <c r="H133" s="180">
        <f t="shared" si="48"/>
        <v>0.65461173362665026</v>
      </c>
      <c r="I133" s="180">
        <f t="shared" si="48"/>
        <v>0.66901319176643659</v>
      </c>
      <c r="J133" s="180">
        <f t="shared" si="48"/>
        <v>0.68373148198529821</v>
      </c>
      <c r="K133" s="180">
        <f t="shared" si="48"/>
        <v>0.69877357458897482</v>
      </c>
      <c r="L133" s="180">
        <f t="shared" si="48"/>
        <v>0.71414659322993224</v>
      </c>
      <c r="M133" s="180">
        <f t="shared" si="48"/>
        <v>0.72985781828099072</v>
      </c>
      <c r="N133" s="180">
        <f t="shared" si="48"/>
        <v>0.74591469028317259</v>
      </c>
      <c r="O133" s="180">
        <f t="shared" si="48"/>
        <v>0.7623248134694024</v>
      </c>
      <c r="P133" s="180">
        <f t="shared" si="48"/>
        <v>0.77909595936572928</v>
      </c>
      <c r="Q133" s="180">
        <f t="shared" si="48"/>
        <v>0.79623607047177536</v>
      </c>
      <c r="R133" s="180">
        <f t="shared" si="48"/>
        <v>0.81375326402215442</v>
      </c>
      <c r="S133" s="180">
        <f t="shared" si="48"/>
        <v>0.83165583583064184</v>
      </c>
      <c r="T133" s="180">
        <f t="shared" si="48"/>
        <v>0.84995226421891601</v>
      </c>
      <c r="U133" s="180">
        <f t="shared" si="48"/>
        <v>0.86865121403173218</v>
      </c>
      <c r="V133" s="180">
        <f t="shared" si="48"/>
        <v>0.88776154074043034</v>
      </c>
      <c r="W133" s="180">
        <f t="shared" si="48"/>
        <v>0.90729229463671979</v>
      </c>
      <c r="X133" s="180">
        <f t="shared" si="48"/>
        <v>0.92725272511872769</v>
      </c>
      <c r="Y133" s="180">
        <f t="shared" si="48"/>
        <v>0.9476522850713397</v>
      </c>
      <c r="Z133" s="180">
        <f t="shared" si="48"/>
        <v>0.9685006353429092</v>
      </c>
      <c r="AA133" s="180">
        <f t="shared" si="48"/>
        <v>0.98980764932045318</v>
      </c>
      <c r="AB133" s="180">
        <f t="shared" si="48"/>
        <v>1.0115834176055032</v>
      </c>
      <c r="AC133" s="180">
        <f t="shared" si="48"/>
        <v>1.0338382527928243</v>
      </c>
      <c r="AD133" s="180">
        <f t="shared" si="48"/>
        <v>1.0565826943542664</v>
      </c>
      <c r="AE133" s="180">
        <f t="shared" si="48"/>
        <v>1.0798275136300604</v>
      </c>
      <c r="AF133" s="180">
        <f t="shared" si="48"/>
        <v>1.1035837189299218</v>
      </c>
      <c r="AG133" s="180">
        <f t="shared" si="48"/>
        <v>1.1278625607463801</v>
      </c>
      <c r="AH133" s="180">
        <f t="shared" si="48"/>
        <v>1.1526755370828006</v>
      </c>
      <c r="AI133" s="180">
        <f t="shared" si="48"/>
        <v>1.1780343988986222</v>
      </c>
      <c r="AJ133" s="180">
        <f t="shared" si="48"/>
        <v>1.2039511556743918</v>
      </c>
      <c r="AK133" s="180">
        <f t="shared" si="48"/>
        <v>1.2304380810992284</v>
      </c>
      <c r="AL133" s="180">
        <f t="shared" si="48"/>
        <v>1.2575077188834114</v>
      </c>
      <c r="AM133" s="180">
        <f t="shared" si="48"/>
        <v>1.2851728886988465</v>
      </c>
      <c r="AN133" s="180">
        <f t="shared" si="48"/>
        <v>1.313446692250221</v>
      </c>
      <c r="AO133" s="180">
        <f t="shared" si="48"/>
        <v>1.3423425194797258</v>
      </c>
      <c r="AP133" s="181">
        <f t="shared" si="48"/>
        <v>1.3718740549082797</v>
      </c>
    </row>
    <row r="134" spans="1:42" s="27" customFormat="1">
      <c r="A134" s="178" t="s">
        <v>135</v>
      </c>
      <c r="C134" s="182"/>
      <c r="D134" s="211">
        <v>-4.0280000000000003E-2</v>
      </c>
      <c r="E134" s="180">
        <f t="shared" si="48"/>
        <v>-4.1166160000000007E-2</v>
      </c>
      <c r="F134" s="180">
        <f t="shared" si="48"/>
        <v>-4.2071815520000007E-2</v>
      </c>
      <c r="G134" s="180">
        <f t="shared" si="48"/>
        <v>-4.2997395461440005E-2</v>
      </c>
      <c r="H134" s="180">
        <f t="shared" si="48"/>
        <v>-4.3943338161591683E-2</v>
      </c>
      <c r="I134" s="180">
        <f t="shared" si="48"/>
        <v>-4.4910091601146701E-2</v>
      </c>
      <c r="J134" s="180">
        <f t="shared" si="48"/>
        <v>-4.589811361637193E-2</v>
      </c>
      <c r="K134" s="180">
        <f t="shared" si="48"/>
        <v>-4.6907872115932114E-2</v>
      </c>
      <c r="L134" s="180">
        <f t="shared" si="48"/>
        <v>-4.7939845302482624E-2</v>
      </c>
      <c r="M134" s="180">
        <f t="shared" si="48"/>
        <v>-4.8994521899137243E-2</v>
      </c>
      <c r="N134" s="180">
        <f t="shared" si="48"/>
        <v>-5.0072401380918265E-2</v>
      </c>
      <c r="O134" s="180">
        <f t="shared" si="48"/>
        <v>-5.1173994211298465E-2</v>
      </c>
      <c r="P134" s="180">
        <f t="shared" si="48"/>
        <v>-5.2299822083947033E-2</v>
      </c>
      <c r="Q134" s="180">
        <f t="shared" si="48"/>
        <v>-5.3450418169793866E-2</v>
      </c>
      <c r="R134" s="180">
        <f t="shared" si="48"/>
        <v>-5.4626327369529333E-2</v>
      </c>
      <c r="S134" s="180">
        <f t="shared" si="48"/>
        <v>-5.5828106571658979E-2</v>
      </c>
      <c r="T134" s="180">
        <f t="shared" si="48"/>
        <v>-5.7056324916235475E-2</v>
      </c>
      <c r="U134" s="180">
        <f t="shared" si="48"/>
        <v>-5.8311564064392654E-2</v>
      </c>
      <c r="V134" s="180">
        <f t="shared" si="48"/>
        <v>-5.9594418473809294E-2</v>
      </c>
      <c r="W134" s="180">
        <f t="shared" si="48"/>
        <v>-6.0905495680233096E-2</v>
      </c>
      <c r="X134" s="180">
        <f t="shared" si="48"/>
        <v>-6.2245416585198228E-2</v>
      </c>
      <c r="Y134" s="180">
        <f t="shared" si="48"/>
        <v>-6.3614815750072592E-2</v>
      </c>
      <c r="Z134" s="180">
        <f t="shared" si="48"/>
        <v>-6.501434169657419E-2</v>
      </c>
      <c r="AA134" s="180">
        <f t="shared" si="48"/>
        <v>-6.644465721389882E-2</v>
      </c>
      <c r="AB134" s="180">
        <f t="shared" si="48"/>
        <v>-6.7906439672604596E-2</v>
      </c>
      <c r="AC134" s="180">
        <f t="shared" si="48"/>
        <v>-6.9400381345401899E-2</v>
      </c>
      <c r="AD134" s="180">
        <f t="shared" si="48"/>
        <v>-7.0927189735000742E-2</v>
      </c>
      <c r="AE134" s="180">
        <f t="shared" si="48"/>
        <v>-7.2487587909170759E-2</v>
      </c>
      <c r="AF134" s="180">
        <f t="shared" si="48"/>
        <v>-7.4082314843172514E-2</v>
      </c>
      <c r="AG134" s="180">
        <f t="shared" si="48"/>
        <v>-7.5712125769722305E-2</v>
      </c>
      <c r="AH134" s="180">
        <f t="shared" si="48"/>
        <v>-7.7377792536656193E-2</v>
      </c>
      <c r="AI134" s="180">
        <f t="shared" si="48"/>
        <v>-7.9080103972462637E-2</v>
      </c>
      <c r="AJ134" s="180">
        <f t="shared" si="48"/>
        <v>-8.0819866259856821E-2</v>
      </c>
      <c r="AK134" s="180">
        <f t="shared" si="48"/>
        <v>-8.2597903317573676E-2</v>
      </c>
      <c r="AL134" s="180">
        <f t="shared" si="48"/>
        <v>-8.4415057190560305E-2</v>
      </c>
      <c r="AM134" s="180">
        <f t="shared" si="48"/>
        <v>-8.6272188448752632E-2</v>
      </c>
      <c r="AN134" s="180">
        <f t="shared" si="48"/>
        <v>-8.8170176594625185E-2</v>
      </c>
      <c r="AO134" s="180">
        <f t="shared" si="48"/>
        <v>-9.0109920479706937E-2</v>
      </c>
      <c r="AP134" s="181">
        <f t="shared" si="48"/>
        <v>-9.2092338730260487E-2</v>
      </c>
    </row>
    <row r="135" spans="1:42" s="27" customFormat="1">
      <c r="A135" s="178" t="s">
        <v>112</v>
      </c>
      <c r="C135" s="182"/>
      <c r="D135" s="211">
        <v>1.9269999999999999E-2</v>
      </c>
      <c r="E135" s="180">
        <f t="shared" si="48"/>
        <v>1.969394E-2</v>
      </c>
      <c r="F135" s="180">
        <f t="shared" si="48"/>
        <v>2.0127206679999999E-2</v>
      </c>
      <c r="G135" s="180">
        <f t="shared" si="48"/>
        <v>2.0570005226959998E-2</v>
      </c>
      <c r="H135" s="180">
        <f t="shared" si="48"/>
        <v>2.1022545341953119E-2</v>
      </c>
      <c r="I135" s="180">
        <f t="shared" si="48"/>
        <v>2.1485041339476089E-2</v>
      </c>
      <c r="J135" s="180">
        <f t="shared" si="48"/>
        <v>2.1957712248944564E-2</v>
      </c>
      <c r="K135" s="180">
        <f t="shared" si="48"/>
        <v>2.2440781918421346E-2</v>
      </c>
      <c r="L135" s="180">
        <f t="shared" si="48"/>
        <v>2.2934479120626617E-2</v>
      </c>
      <c r="M135" s="180">
        <f t="shared" si="48"/>
        <v>2.3439037661280401E-2</v>
      </c>
      <c r="N135" s="180">
        <f t="shared" si="48"/>
        <v>2.3954696489828571E-2</v>
      </c>
      <c r="O135" s="180">
        <f t="shared" si="48"/>
        <v>2.4481699812604799E-2</v>
      </c>
      <c r="P135" s="180">
        <f t="shared" si="48"/>
        <v>2.5020297208482103E-2</v>
      </c>
      <c r="Q135" s="180">
        <f t="shared" si="48"/>
        <v>2.5570743747068709E-2</v>
      </c>
      <c r="R135" s="180">
        <f t="shared" si="48"/>
        <v>2.613330010950422E-2</v>
      </c>
      <c r="S135" s="180">
        <f t="shared" si="48"/>
        <v>2.6708232711913315E-2</v>
      </c>
      <c r="T135" s="180">
        <f t="shared" si="48"/>
        <v>2.7295813831575408E-2</v>
      </c>
      <c r="U135" s="180">
        <f t="shared" si="48"/>
        <v>2.7896321735870068E-2</v>
      </c>
      <c r="V135" s="180">
        <f t="shared" si="48"/>
        <v>2.8510040814059209E-2</v>
      </c>
      <c r="W135" s="180">
        <f t="shared" si="48"/>
        <v>2.9137261711968513E-2</v>
      </c>
      <c r="X135" s="180">
        <f t="shared" si="48"/>
        <v>2.977828146963182E-2</v>
      </c>
      <c r="Y135" s="180">
        <f t="shared" si="48"/>
        <v>3.0433403661963721E-2</v>
      </c>
      <c r="Z135" s="180">
        <f t="shared" si="48"/>
        <v>3.1102938542526923E-2</v>
      </c>
      <c r="AA135" s="180">
        <f t="shared" si="48"/>
        <v>3.1787203190462514E-2</v>
      </c>
      <c r="AB135" s="180">
        <f t="shared" si="48"/>
        <v>3.248652166065269E-2</v>
      </c>
      <c r="AC135" s="180">
        <f t="shared" si="48"/>
        <v>3.3201225137187047E-2</v>
      </c>
      <c r="AD135" s="180">
        <f t="shared" si="48"/>
        <v>3.3931652090205162E-2</v>
      </c>
      <c r="AE135" s="180">
        <f t="shared" si="48"/>
        <v>3.4678148436189674E-2</v>
      </c>
      <c r="AF135" s="180">
        <f t="shared" si="48"/>
        <v>3.5441067701785844E-2</v>
      </c>
      <c r="AG135" s="180">
        <f t="shared" si="48"/>
        <v>3.6220771191225132E-2</v>
      </c>
      <c r="AH135" s="180">
        <f t="shared" si="48"/>
        <v>3.7017628157432085E-2</v>
      </c>
      <c r="AI135" s="180">
        <f t="shared" si="48"/>
        <v>3.7832015976895589E-2</v>
      </c>
      <c r="AJ135" s="180">
        <f t="shared" si="48"/>
        <v>3.8664320328387292E-2</v>
      </c>
      <c r="AK135" s="180">
        <f t="shared" si="48"/>
        <v>3.9514935375611814E-2</v>
      </c>
      <c r="AL135" s="180">
        <f t="shared" si="48"/>
        <v>4.0384263953875274E-2</v>
      </c>
      <c r="AM135" s="180">
        <f t="shared" si="48"/>
        <v>4.1272717760860528E-2</v>
      </c>
      <c r="AN135" s="180">
        <f t="shared" si="48"/>
        <v>4.218071755159946E-2</v>
      </c>
      <c r="AO135" s="180">
        <f t="shared" si="48"/>
        <v>4.3108693337734649E-2</v>
      </c>
      <c r="AP135" s="181">
        <f t="shared" si="48"/>
        <v>4.4057084591164815E-2</v>
      </c>
    </row>
    <row r="136" spans="1:42" s="27" customFormat="1">
      <c r="A136" s="178" t="s">
        <v>137</v>
      </c>
      <c r="C136" s="182"/>
      <c r="D136" s="211">
        <v>4.7800000000000004E-3</v>
      </c>
      <c r="E136" s="180">
        <f t="shared" si="48"/>
        <v>4.8851600000000004E-3</v>
      </c>
      <c r="F136" s="180">
        <f t="shared" si="48"/>
        <v>4.9926335200000003E-3</v>
      </c>
      <c r="G136" s="180">
        <f t="shared" si="48"/>
        <v>5.1024714574400007E-3</v>
      </c>
      <c r="H136" s="180">
        <f t="shared" si="48"/>
        <v>5.2147258295036809E-3</v>
      </c>
      <c r="I136" s="180">
        <f t="shared" si="48"/>
        <v>5.3294497977527623E-3</v>
      </c>
      <c r="J136" s="180">
        <f t="shared" si="48"/>
        <v>5.4466976933033231E-3</v>
      </c>
      <c r="K136" s="180">
        <f t="shared" si="48"/>
        <v>5.5665250425559962E-3</v>
      </c>
      <c r="L136" s="180">
        <f t="shared" si="48"/>
        <v>5.6889885934922283E-3</v>
      </c>
      <c r="M136" s="180">
        <f t="shared" si="48"/>
        <v>5.8141463425490578E-3</v>
      </c>
      <c r="N136" s="180">
        <f t="shared" si="48"/>
        <v>5.9420575620851368E-3</v>
      </c>
      <c r="O136" s="180">
        <f t="shared" si="48"/>
        <v>6.0727828284510097E-3</v>
      </c>
      <c r="P136" s="180">
        <f t="shared" si="48"/>
        <v>6.206384050676932E-3</v>
      </c>
      <c r="Q136" s="180">
        <f t="shared" si="48"/>
        <v>6.3429244997918249E-3</v>
      </c>
      <c r="R136" s="180">
        <f t="shared" si="48"/>
        <v>6.4824688387872453E-3</v>
      </c>
      <c r="S136" s="180">
        <f t="shared" si="48"/>
        <v>6.6250831532405647E-3</v>
      </c>
      <c r="T136" s="180">
        <f t="shared" si="48"/>
        <v>6.7708349826118572E-3</v>
      </c>
      <c r="U136" s="180">
        <f t="shared" si="48"/>
        <v>6.9197933522293182E-3</v>
      </c>
      <c r="V136" s="180">
        <f t="shared" si="48"/>
        <v>7.0720288059783632E-3</v>
      </c>
      <c r="W136" s="180">
        <f t="shared" si="48"/>
        <v>7.2276134397098873E-3</v>
      </c>
      <c r="X136" s="180">
        <f t="shared" si="48"/>
        <v>7.386620935383505E-3</v>
      </c>
      <c r="Y136" s="180">
        <f t="shared" si="48"/>
        <v>7.5491265959619419E-3</v>
      </c>
      <c r="Z136" s="180">
        <f t="shared" si="48"/>
        <v>7.7152073810731045E-3</v>
      </c>
      <c r="AA136" s="180">
        <f t="shared" si="48"/>
        <v>7.8849419434567133E-3</v>
      </c>
      <c r="AB136" s="180">
        <f t="shared" si="48"/>
        <v>8.0584106662127605E-3</v>
      </c>
      <c r="AC136" s="180">
        <f t="shared" si="48"/>
        <v>8.2356957008694418E-3</v>
      </c>
      <c r="AD136" s="180">
        <f t="shared" si="48"/>
        <v>8.4168810062885697E-3</v>
      </c>
      <c r="AE136" s="180">
        <f t="shared" si="48"/>
        <v>8.602052388426918E-3</v>
      </c>
      <c r="AF136" s="180">
        <f t="shared" si="48"/>
        <v>8.7912975409723104E-3</v>
      </c>
      <c r="AG136" s="180">
        <f t="shared" si="48"/>
        <v>8.9847060868737012E-3</v>
      </c>
      <c r="AH136" s="180">
        <f t="shared" si="48"/>
        <v>9.1823696207849227E-3</v>
      </c>
      <c r="AI136" s="180">
        <f t="shared" si="48"/>
        <v>9.3843817524421908E-3</v>
      </c>
      <c r="AJ136" s="180">
        <f t="shared" si="48"/>
        <v>9.5908381509959197E-3</v>
      </c>
      <c r="AK136" s="180">
        <f t="shared" si="48"/>
        <v>9.8018365903178306E-3</v>
      </c>
      <c r="AL136" s="180">
        <f t="shared" si="48"/>
        <v>1.0017476995304824E-2</v>
      </c>
      <c r="AM136" s="180">
        <f t="shared" si="48"/>
        <v>1.0237861489201531E-2</v>
      </c>
      <c r="AN136" s="180">
        <f t="shared" si="48"/>
        <v>1.0463094441963965E-2</v>
      </c>
      <c r="AO136" s="180">
        <f t="shared" si="48"/>
        <v>1.0693282519687172E-2</v>
      </c>
      <c r="AP136" s="181">
        <f t="shared" si="48"/>
        <v>1.0928534735120289E-2</v>
      </c>
    </row>
    <row r="137" spans="1:42" s="27" customFormat="1">
      <c r="A137" s="178" t="s">
        <v>159</v>
      </c>
      <c r="C137" s="182"/>
      <c r="D137" s="211">
        <v>-2.6199999999999999E-3</v>
      </c>
      <c r="E137" s="180">
        <f t="shared" si="48"/>
        <v>-2.6776399999999998E-3</v>
      </c>
      <c r="F137" s="180">
        <f t="shared" si="48"/>
        <v>-2.7365480799999998E-3</v>
      </c>
      <c r="G137" s="180">
        <f t="shared" si="48"/>
        <v>-2.79675213776E-3</v>
      </c>
      <c r="H137" s="180">
        <f t="shared" si="48"/>
        <v>-2.8582806847907202E-3</v>
      </c>
      <c r="I137" s="180">
        <f t="shared" si="48"/>
        <v>-2.9211628598561161E-3</v>
      </c>
      <c r="J137" s="180">
        <f t="shared" si="48"/>
        <v>-2.9854284427729507E-3</v>
      </c>
      <c r="K137" s="180">
        <f t="shared" si="48"/>
        <v>-3.0511078685139556E-3</v>
      </c>
      <c r="L137" s="180">
        <f t="shared" si="48"/>
        <v>-3.1182322416212628E-3</v>
      </c>
      <c r="M137" s="180">
        <f t="shared" si="48"/>
        <v>-3.1868333509369306E-3</v>
      </c>
      <c r="N137" s="180">
        <f t="shared" si="48"/>
        <v>-3.2569436846575433E-3</v>
      </c>
      <c r="O137" s="180">
        <f t="shared" si="48"/>
        <v>-3.3285964457200092E-3</v>
      </c>
      <c r="P137" s="180">
        <f t="shared" si="48"/>
        <v>-3.4018255675258495E-3</v>
      </c>
      <c r="Q137" s="180">
        <f t="shared" si="48"/>
        <v>-3.4766657300114184E-3</v>
      </c>
      <c r="R137" s="180">
        <f t="shared" si="48"/>
        <v>-3.5531523760716699E-3</v>
      </c>
      <c r="S137" s="180">
        <f t="shared" si="48"/>
        <v>-3.6313217283452468E-3</v>
      </c>
      <c r="T137" s="180">
        <f t="shared" si="48"/>
        <v>-3.7112108063688423E-3</v>
      </c>
      <c r="U137" s="180">
        <f t="shared" si="48"/>
        <v>-3.7928574441089568E-3</v>
      </c>
      <c r="V137" s="180">
        <f t="shared" si="48"/>
        <v>-3.876300307879354E-3</v>
      </c>
      <c r="W137" s="180">
        <f t="shared" si="48"/>
        <v>-3.9615789146527003E-3</v>
      </c>
      <c r="X137" s="180">
        <f t="shared" si="48"/>
        <v>-4.0487336507750594E-3</v>
      </c>
      <c r="Y137" s="180">
        <f t="shared" si="48"/>
        <v>-4.1378057910921107E-3</v>
      </c>
      <c r="Z137" s="180">
        <f t="shared" si="48"/>
        <v>-4.2288375184961376E-3</v>
      </c>
      <c r="AA137" s="180">
        <f t="shared" si="48"/>
        <v>-4.3218719439030526E-3</v>
      </c>
      <c r="AB137" s="180">
        <f t="shared" si="48"/>
        <v>-4.4169531266689196E-3</v>
      </c>
      <c r="AC137" s="180">
        <f t="shared" si="48"/>
        <v>-4.5141260954556358E-3</v>
      </c>
      <c r="AD137" s="180">
        <f t="shared" si="48"/>
        <v>-4.6134368695556595E-3</v>
      </c>
      <c r="AE137" s="180">
        <f t="shared" si="48"/>
        <v>-4.7149324806858841E-3</v>
      </c>
      <c r="AF137" s="180">
        <f t="shared" si="48"/>
        <v>-4.8186609952609732E-3</v>
      </c>
      <c r="AG137" s="180">
        <f t="shared" si="48"/>
        <v>-4.9246715371567143E-3</v>
      </c>
      <c r="AH137" s="180">
        <f t="shared" si="48"/>
        <v>-5.0330143109741619E-3</v>
      </c>
      <c r="AI137" s="180">
        <f t="shared" si="48"/>
        <v>-5.1437406258155937E-3</v>
      </c>
      <c r="AJ137" s="180">
        <f t="shared" si="48"/>
        <v>-5.2569029195835369E-3</v>
      </c>
      <c r="AK137" s="180">
        <f t="shared" si="48"/>
        <v>-5.3725547838143744E-3</v>
      </c>
      <c r="AL137" s="180">
        <f t="shared" si="48"/>
        <v>-5.490750989058291E-3</v>
      </c>
      <c r="AM137" s="180">
        <f t="shared" si="48"/>
        <v>-5.6115475108175737E-3</v>
      </c>
      <c r="AN137" s="180">
        <f t="shared" si="48"/>
        <v>-5.7350015560555601E-3</v>
      </c>
      <c r="AO137" s="180">
        <f t="shared" si="48"/>
        <v>-5.8611715902887824E-3</v>
      </c>
      <c r="AP137" s="181">
        <f t="shared" si="48"/>
        <v>-5.9901173652751353E-3</v>
      </c>
    </row>
    <row r="138" spans="1:42" s="27" customFormat="1">
      <c r="A138" s="184" t="s">
        <v>138</v>
      </c>
      <c r="C138" s="185"/>
      <c r="D138" s="212">
        <f>SUM(D131:D137)</f>
        <v>0.9071800000000001</v>
      </c>
      <c r="E138" s="212">
        <f t="shared" ref="E138:AP138" si="49">SUM(E131:E137)</f>
        <v>0.92713796000000004</v>
      </c>
      <c r="F138" s="212">
        <f t="shared" si="49"/>
        <v>0.94753499511999995</v>
      </c>
      <c r="G138" s="212">
        <f t="shared" si="49"/>
        <v>0.96838076501264014</v>
      </c>
      <c r="H138" s="212">
        <f t="shared" si="49"/>
        <v>0.98968514184291811</v>
      </c>
      <c r="I138" s="212">
        <f t="shared" si="49"/>
        <v>1.0114582149634621</v>
      </c>
      <c r="J138" s="212">
        <f t="shared" si="49"/>
        <v>1.0337102956926585</v>
      </c>
      <c r="K138" s="212">
        <f t="shared" si="49"/>
        <v>1.056451922197897</v>
      </c>
      <c r="L138" s="212">
        <f t="shared" si="49"/>
        <v>1.0796938644862508</v>
      </c>
      <c r="M138" s="212">
        <f t="shared" si="49"/>
        <v>1.1034471295049482</v>
      </c>
      <c r="N138" s="212">
        <f t="shared" si="49"/>
        <v>1.1277229663540573</v>
      </c>
      <c r="O138" s="212">
        <f t="shared" si="49"/>
        <v>1.1525328716138465</v>
      </c>
      <c r="P138" s="212">
        <f t="shared" si="49"/>
        <v>1.1778885947893512</v>
      </c>
      <c r="Q138" s="212">
        <f t="shared" si="49"/>
        <v>1.2038021438747171</v>
      </c>
      <c r="R138" s="212">
        <f t="shared" si="49"/>
        <v>1.2302857910399609</v>
      </c>
      <c r="S138" s="212">
        <f t="shared" si="49"/>
        <v>1.2573520784428398</v>
      </c>
      <c r="T138" s="212">
        <f t="shared" si="49"/>
        <v>1.2850138241685825</v>
      </c>
      <c r="U138" s="212">
        <f t="shared" si="49"/>
        <v>1.3132841283002912</v>
      </c>
      <c r="V138" s="212">
        <f t="shared" si="49"/>
        <v>1.3421763791228978</v>
      </c>
      <c r="W138" s="212">
        <f t="shared" si="49"/>
        <v>1.3717042594636013</v>
      </c>
      <c r="X138" s="212">
        <f t="shared" si="49"/>
        <v>1.4018817531718006</v>
      </c>
      <c r="Y138" s="212">
        <f t="shared" si="49"/>
        <v>1.4327231517415804</v>
      </c>
      <c r="Z138" s="212">
        <f t="shared" si="49"/>
        <v>1.4642430610798951</v>
      </c>
      <c r="AA138" s="212">
        <f t="shared" si="49"/>
        <v>1.4964564084236529</v>
      </c>
      <c r="AB138" s="212">
        <f t="shared" si="49"/>
        <v>1.5293784494089733</v>
      </c>
      <c r="AC138" s="212">
        <f t="shared" si="49"/>
        <v>1.5630247752959707</v>
      </c>
      <c r="AD138" s="212">
        <f t="shared" si="49"/>
        <v>1.597411320352482</v>
      </c>
      <c r="AE138" s="212">
        <f t="shared" si="49"/>
        <v>1.6325543694002369</v>
      </c>
      <c r="AF138" s="212">
        <f t="shared" si="49"/>
        <v>1.668470565527042</v>
      </c>
      <c r="AG138" s="212">
        <f t="shared" si="49"/>
        <v>1.7051769179686371</v>
      </c>
      <c r="AH138" s="212">
        <f t="shared" si="49"/>
        <v>1.7426908101639473</v>
      </c>
      <c r="AI138" s="212">
        <f t="shared" si="49"/>
        <v>1.7810300079875541</v>
      </c>
      <c r="AJ138" s="212">
        <f t="shared" si="49"/>
        <v>1.8202126681632802</v>
      </c>
      <c r="AK138" s="212">
        <f t="shared" si="49"/>
        <v>1.8602573468628725</v>
      </c>
      <c r="AL138" s="212">
        <f t="shared" si="49"/>
        <v>1.9011830084938555</v>
      </c>
      <c r="AM138" s="212">
        <f t="shared" si="49"/>
        <v>1.9430090346807205</v>
      </c>
      <c r="AN138" s="212">
        <f t="shared" si="49"/>
        <v>1.9857552334436961</v>
      </c>
      <c r="AO138" s="212">
        <f t="shared" si="49"/>
        <v>2.0294418485794572</v>
      </c>
      <c r="AP138" s="213">
        <f t="shared" si="49"/>
        <v>2.0740895692482062</v>
      </c>
    </row>
    <row r="139" spans="1:42" s="27" customFormat="1">
      <c r="A139" s="144"/>
      <c r="AP139" s="161"/>
    </row>
    <row r="140" spans="1:42" s="27" customFormat="1">
      <c r="A140" s="144" t="s">
        <v>41</v>
      </c>
      <c r="AP140" s="161"/>
    </row>
    <row r="141" spans="1:42" s="27" customFormat="1">
      <c r="A141" s="178" t="s">
        <v>139</v>
      </c>
      <c r="B141" s="182"/>
      <c r="C141" s="182"/>
      <c r="D141" s="180">
        <v>0.13602</v>
      </c>
      <c r="E141" s="180">
        <f t="shared" ref="E141:AP143" si="50">D141*(1+E$5)</f>
        <v>0.13901244000000001</v>
      </c>
      <c r="F141" s="180">
        <f t="shared" si="50"/>
        <v>0.14207071368000002</v>
      </c>
      <c r="G141" s="180">
        <f t="shared" si="50"/>
        <v>0.14519626938096003</v>
      </c>
      <c r="H141" s="180">
        <f t="shared" si="50"/>
        <v>0.14839058730734114</v>
      </c>
      <c r="I141" s="180">
        <f t="shared" si="50"/>
        <v>0.15165518022810265</v>
      </c>
      <c r="J141" s="180">
        <f t="shared" si="50"/>
        <v>0.15499159419312092</v>
      </c>
      <c r="K141" s="180">
        <f t="shared" si="50"/>
        <v>0.15840140926536958</v>
      </c>
      <c r="L141" s="180">
        <f t="shared" si="50"/>
        <v>0.16188624026920773</v>
      </c>
      <c r="M141" s="180">
        <f t="shared" si="50"/>
        <v>0.16544773755513029</v>
      </c>
      <c r="N141" s="180">
        <f t="shared" si="50"/>
        <v>0.16908758778134317</v>
      </c>
      <c r="O141" s="180">
        <f t="shared" si="50"/>
        <v>0.17280751471253272</v>
      </c>
      <c r="P141" s="180">
        <f t="shared" si="50"/>
        <v>0.17660928003620843</v>
      </c>
      <c r="Q141" s="180">
        <f t="shared" si="50"/>
        <v>0.18049468419700501</v>
      </c>
      <c r="R141" s="180">
        <f t="shared" si="50"/>
        <v>0.18446556724933913</v>
      </c>
      <c r="S141" s="180">
        <f t="shared" si="50"/>
        <v>0.1885238097288246</v>
      </c>
      <c r="T141" s="180">
        <f t="shared" si="50"/>
        <v>0.19267133354285873</v>
      </c>
      <c r="U141" s="180">
        <f t="shared" si="50"/>
        <v>0.19691010288080163</v>
      </c>
      <c r="V141" s="180">
        <f t="shared" si="50"/>
        <v>0.20124212514417927</v>
      </c>
      <c r="W141" s="180">
        <f t="shared" si="50"/>
        <v>0.20566945189735122</v>
      </c>
      <c r="X141" s="180">
        <f t="shared" si="50"/>
        <v>0.21019417983909294</v>
      </c>
      <c r="Y141" s="180">
        <f t="shared" si="50"/>
        <v>0.21481845179555298</v>
      </c>
      <c r="Z141" s="180">
        <f t="shared" si="50"/>
        <v>0.21954445773505515</v>
      </c>
      <c r="AA141" s="180">
        <f t="shared" si="50"/>
        <v>0.22437443580522637</v>
      </c>
      <c r="AB141" s="180">
        <f t="shared" si="50"/>
        <v>0.22931067339294137</v>
      </c>
      <c r="AC141" s="180">
        <f t="shared" si="50"/>
        <v>0.23435550820758608</v>
      </c>
      <c r="AD141" s="180">
        <f t="shared" si="50"/>
        <v>0.23951132938815298</v>
      </c>
      <c r="AE141" s="180">
        <f t="shared" si="50"/>
        <v>0.24478057863469235</v>
      </c>
      <c r="AF141" s="180">
        <f t="shared" si="50"/>
        <v>0.25016575136465558</v>
      </c>
      <c r="AG141" s="180">
        <f t="shared" si="50"/>
        <v>0.25566939789467802</v>
      </c>
      <c r="AH141" s="180">
        <f t="shared" si="50"/>
        <v>0.26129412464836094</v>
      </c>
      <c r="AI141" s="180">
        <f t="shared" si="50"/>
        <v>0.26704259539062486</v>
      </c>
      <c r="AJ141" s="180">
        <f t="shared" si="50"/>
        <v>0.27291753248921863</v>
      </c>
      <c r="AK141" s="180">
        <f t="shared" si="50"/>
        <v>0.27892171820398143</v>
      </c>
      <c r="AL141" s="180">
        <f t="shared" si="50"/>
        <v>0.28505799600446902</v>
      </c>
      <c r="AM141" s="180">
        <f t="shared" si="50"/>
        <v>0.29132927191656732</v>
      </c>
      <c r="AN141" s="180">
        <f t="shared" si="50"/>
        <v>0.29773851589873179</v>
      </c>
      <c r="AO141" s="180">
        <f t="shared" si="50"/>
        <v>0.3042887632485039</v>
      </c>
      <c r="AP141" s="181">
        <f t="shared" si="50"/>
        <v>0.31098311603997097</v>
      </c>
    </row>
    <row r="142" spans="1:42" s="27" customFormat="1">
      <c r="A142" s="178" t="s">
        <v>140</v>
      </c>
      <c r="C142" s="182"/>
      <c r="D142" s="180">
        <v>0.43769999999999998</v>
      </c>
      <c r="E142" s="180">
        <f t="shared" si="50"/>
        <v>0.44732939999999999</v>
      </c>
      <c r="F142" s="180">
        <f t="shared" si="50"/>
        <v>0.45717064679999997</v>
      </c>
      <c r="G142" s="180">
        <f t="shared" si="50"/>
        <v>0.4672284010296</v>
      </c>
      <c r="H142" s="180">
        <f t="shared" si="50"/>
        <v>0.4775074258522512</v>
      </c>
      <c r="I142" s="180">
        <f t="shared" si="50"/>
        <v>0.48801258922100071</v>
      </c>
      <c r="J142" s="180">
        <f t="shared" si="50"/>
        <v>0.49874886618386272</v>
      </c>
      <c r="K142" s="180">
        <f t="shared" si="50"/>
        <v>0.50972134123990775</v>
      </c>
      <c r="L142" s="180">
        <f t="shared" si="50"/>
        <v>0.52093521074718574</v>
      </c>
      <c r="M142" s="180">
        <f t="shared" si="50"/>
        <v>0.53239578538362387</v>
      </c>
      <c r="N142" s="180">
        <f t="shared" si="50"/>
        <v>0.54410849266206363</v>
      </c>
      <c r="O142" s="180">
        <f t="shared" si="50"/>
        <v>0.55607887950062906</v>
      </c>
      <c r="P142" s="180">
        <f t="shared" si="50"/>
        <v>0.56831261484964291</v>
      </c>
      <c r="Q142" s="180">
        <f t="shared" si="50"/>
        <v>0.58081549237633501</v>
      </c>
      <c r="R142" s="180">
        <f t="shared" si="50"/>
        <v>0.59359343320861435</v>
      </c>
      <c r="S142" s="180">
        <f t="shared" si="50"/>
        <v>0.60665248873920385</v>
      </c>
      <c r="T142" s="180">
        <f t="shared" si="50"/>
        <v>0.61999884349146639</v>
      </c>
      <c r="U142" s="180">
        <f t="shared" si="50"/>
        <v>0.63363881804827871</v>
      </c>
      <c r="V142" s="180">
        <f t="shared" si="50"/>
        <v>0.64757887204534081</v>
      </c>
      <c r="W142" s="180">
        <f t="shared" si="50"/>
        <v>0.66182560723033834</v>
      </c>
      <c r="X142" s="180">
        <f t="shared" si="50"/>
        <v>0.67638577058940574</v>
      </c>
      <c r="Y142" s="180">
        <f t="shared" si="50"/>
        <v>0.6912662575423727</v>
      </c>
      <c r="Z142" s="180">
        <f t="shared" si="50"/>
        <v>0.70647411520830494</v>
      </c>
      <c r="AA142" s="180">
        <f t="shared" si="50"/>
        <v>0.72201654574288765</v>
      </c>
      <c r="AB142" s="180">
        <f t="shared" si="50"/>
        <v>0.73790090974923117</v>
      </c>
      <c r="AC142" s="180">
        <f t="shared" si="50"/>
        <v>0.75413472976371432</v>
      </c>
      <c r="AD142" s="180">
        <f t="shared" si="50"/>
        <v>0.77072569381851608</v>
      </c>
      <c r="AE142" s="180">
        <f t="shared" si="50"/>
        <v>0.78768165908252341</v>
      </c>
      <c r="AF142" s="180">
        <f t="shared" si="50"/>
        <v>0.80501065558233897</v>
      </c>
      <c r="AG142" s="180">
        <f t="shared" si="50"/>
        <v>0.82272089000515047</v>
      </c>
      <c r="AH142" s="180">
        <f t="shared" si="50"/>
        <v>0.84082074958526376</v>
      </c>
      <c r="AI142" s="180">
        <f t="shared" si="50"/>
        <v>0.85931880607613953</v>
      </c>
      <c r="AJ142" s="180">
        <f t="shared" si="50"/>
        <v>0.87822381980981457</v>
      </c>
      <c r="AK142" s="180">
        <f t="shared" si="50"/>
        <v>0.89754474384563054</v>
      </c>
      <c r="AL142" s="180">
        <f t="shared" si="50"/>
        <v>0.91729072821023439</v>
      </c>
      <c r="AM142" s="180">
        <f t="shared" si="50"/>
        <v>0.93747112423085954</v>
      </c>
      <c r="AN142" s="180">
        <f t="shared" si="50"/>
        <v>0.95809548896393848</v>
      </c>
      <c r="AO142" s="180">
        <f t="shared" si="50"/>
        <v>0.9791735897211451</v>
      </c>
      <c r="AP142" s="181">
        <f t="shared" si="50"/>
        <v>1.0007154086950103</v>
      </c>
    </row>
    <row r="143" spans="1:42" s="27" customFormat="1">
      <c r="A143" s="178" t="s">
        <v>141</v>
      </c>
      <c r="C143" s="182"/>
      <c r="D143" s="180">
        <v>-3.8510000000000003E-2</v>
      </c>
      <c r="E143" s="180">
        <f t="shared" si="50"/>
        <v>-3.9357220000000005E-2</v>
      </c>
      <c r="F143" s="180">
        <f t="shared" si="50"/>
        <v>-4.0223078840000009E-2</v>
      </c>
      <c r="G143" s="180">
        <f t="shared" si="50"/>
        <v>-4.1107986574480011E-2</v>
      </c>
      <c r="H143" s="180">
        <f t="shared" si="50"/>
        <v>-4.2012362279118573E-2</v>
      </c>
      <c r="I143" s="180">
        <f t="shared" si="50"/>
        <v>-4.2936634249259184E-2</v>
      </c>
      <c r="J143" s="180">
        <f t="shared" si="50"/>
        <v>-4.3881240202742887E-2</v>
      </c>
      <c r="K143" s="180">
        <f t="shared" si="50"/>
        <v>-4.4846627487203229E-2</v>
      </c>
      <c r="L143" s="180">
        <f t="shared" si="50"/>
        <v>-4.58332532919217E-2</v>
      </c>
      <c r="M143" s="180">
        <f t="shared" si="50"/>
        <v>-4.6841584864343977E-2</v>
      </c>
      <c r="N143" s="180">
        <f t="shared" si="50"/>
        <v>-4.7872099731359544E-2</v>
      </c>
      <c r="O143" s="180">
        <f t="shared" si="50"/>
        <v>-4.8925285925449452E-2</v>
      </c>
      <c r="P143" s="180">
        <f t="shared" si="50"/>
        <v>-5.0001642215809342E-2</v>
      </c>
      <c r="Q143" s="180">
        <f t="shared" si="50"/>
        <v>-5.1101678344557151E-2</v>
      </c>
      <c r="R143" s="180">
        <f t="shared" si="50"/>
        <v>-5.2225915268137413E-2</v>
      </c>
      <c r="S143" s="180">
        <f t="shared" si="50"/>
        <v>-5.337488540403644E-2</v>
      </c>
      <c r="T143" s="180">
        <f t="shared" si="50"/>
        <v>-5.454913288292524E-2</v>
      </c>
      <c r="U143" s="180">
        <f t="shared" si="50"/>
        <v>-5.5749213806349597E-2</v>
      </c>
      <c r="V143" s="180">
        <f t="shared" si="50"/>
        <v>-5.697569651008929E-2</v>
      </c>
      <c r="W143" s="180">
        <f t="shared" si="50"/>
        <v>-5.8229161833311255E-2</v>
      </c>
      <c r="X143" s="180">
        <f t="shared" si="50"/>
        <v>-5.9510203393644101E-2</v>
      </c>
      <c r="Y143" s="180">
        <f t="shared" si="50"/>
        <v>-6.0819427868304271E-2</v>
      </c>
      <c r="Z143" s="180">
        <f t="shared" si="50"/>
        <v>-6.2157455281406968E-2</v>
      </c>
      <c r="AA143" s="180">
        <f t="shared" si="50"/>
        <v>-6.3524919297597918E-2</v>
      </c>
      <c r="AB143" s="180">
        <f t="shared" si="50"/>
        <v>-6.4922467522145075E-2</v>
      </c>
      <c r="AC143" s="180">
        <f t="shared" si="50"/>
        <v>-6.6350761807632261E-2</v>
      </c>
      <c r="AD143" s="180">
        <f t="shared" si="50"/>
        <v>-6.7810478567400176E-2</v>
      </c>
      <c r="AE143" s="180">
        <f t="shared" si="50"/>
        <v>-6.9302309095882975E-2</v>
      </c>
      <c r="AF143" s="180">
        <f t="shared" si="50"/>
        <v>-7.08269598959924E-2</v>
      </c>
      <c r="AG143" s="180">
        <f t="shared" si="50"/>
        <v>-7.238515301370424E-2</v>
      </c>
      <c r="AH143" s="180">
        <f t="shared" si="50"/>
        <v>-7.397762638000574E-2</v>
      </c>
      <c r="AI143" s="180">
        <f t="shared" si="50"/>
        <v>-7.5605134160365864E-2</v>
      </c>
      <c r="AJ143" s="180">
        <f t="shared" si="50"/>
        <v>-7.7268447111893915E-2</v>
      </c>
      <c r="AK143" s="180">
        <f t="shared" si="50"/>
        <v>-7.896835294835558E-2</v>
      </c>
      <c r="AL143" s="180">
        <f t="shared" si="50"/>
        <v>-8.0705656713219401E-2</v>
      </c>
      <c r="AM143" s="180">
        <f t="shared" si="50"/>
        <v>-8.248118116091023E-2</v>
      </c>
      <c r="AN143" s="180">
        <f t="shared" si="50"/>
        <v>-8.4295767146450262E-2</v>
      </c>
      <c r="AO143" s="180">
        <f t="shared" si="50"/>
        <v>-8.6150274023672174E-2</v>
      </c>
      <c r="AP143" s="181">
        <f t="shared" si="50"/>
        <v>-8.804558005219297E-2</v>
      </c>
    </row>
    <row r="144" spans="1:42" s="27" customFormat="1">
      <c r="A144" s="178" t="s">
        <v>142</v>
      </c>
      <c r="C144" s="138"/>
      <c r="D144" s="138">
        <v>0.06</v>
      </c>
      <c r="E144" s="138">
        <v>0.06</v>
      </c>
      <c r="F144" s="138">
        <v>0.06</v>
      </c>
      <c r="G144" s="138">
        <v>0.06</v>
      </c>
      <c r="H144" s="138">
        <v>0.06</v>
      </c>
      <c r="I144" s="138">
        <v>0.06</v>
      </c>
      <c r="J144" s="138">
        <v>0.06</v>
      </c>
      <c r="K144" s="138">
        <v>0.06</v>
      </c>
      <c r="L144" s="138">
        <v>0.06</v>
      </c>
      <c r="M144" s="138">
        <v>0.06</v>
      </c>
      <c r="N144" s="138">
        <v>0.06</v>
      </c>
      <c r="O144" s="138">
        <v>0.06</v>
      </c>
      <c r="P144" s="138">
        <v>0.06</v>
      </c>
      <c r="Q144" s="138">
        <v>0.06</v>
      </c>
      <c r="R144" s="138">
        <v>0.06</v>
      </c>
      <c r="S144" s="138">
        <v>0.06</v>
      </c>
      <c r="T144" s="138">
        <v>0.06</v>
      </c>
      <c r="U144" s="138">
        <v>0.06</v>
      </c>
      <c r="V144" s="138">
        <v>0.06</v>
      </c>
      <c r="W144" s="138">
        <v>0.06</v>
      </c>
      <c r="X144" s="138">
        <v>0.06</v>
      </c>
      <c r="Y144" s="138">
        <v>0.06</v>
      </c>
      <c r="Z144" s="138">
        <v>0.06</v>
      </c>
      <c r="AA144" s="138">
        <v>0.06</v>
      </c>
      <c r="AB144" s="138">
        <v>0.06</v>
      </c>
      <c r="AC144" s="138">
        <v>0.06</v>
      </c>
      <c r="AD144" s="138">
        <v>0.06</v>
      </c>
      <c r="AE144" s="138">
        <v>0.06</v>
      </c>
      <c r="AF144" s="138">
        <v>0.06</v>
      </c>
      <c r="AG144" s="138">
        <v>0.06</v>
      </c>
      <c r="AH144" s="138">
        <v>0.06</v>
      </c>
      <c r="AI144" s="138">
        <v>0.06</v>
      </c>
      <c r="AJ144" s="138">
        <v>0.06</v>
      </c>
      <c r="AK144" s="138">
        <v>0.06</v>
      </c>
      <c r="AL144" s="138">
        <v>0.06</v>
      </c>
      <c r="AM144" s="138">
        <v>0.06</v>
      </c>
      <c r="AN144" s="138">
        <v>0.06</v>
      </c>
      <c r="AO144" s="138">
        <v>0.06</v>
      </c>
      <c r="AP144" s="189">
        <v>0.06</v>
      </c>
    </row>
    <row r="145" spans="1:42" s="27" customFormat="1">
      <c r="A145" s="190" t="s">
        <v>143</v>
      </c>
      <c r="B145" s="151"/>
      <c r="C145" s="191"/>
      <c r="D145" s="214">
        <v>4.5872999999999997E-2</v>
      </c>
      <c r="E145" s="214">
        <v>4.5872999999999997E-2</v>
      </c>
      <c r="F145" s="214">
        <v>4.5872999999999997E-2</v>
      </c>
      <c r="G145" s="214">
        <v>4.5872999999999997E-2</v>
      </c>
      <c r="H145" s="214">
        <v>4.5872999999999997E-2</v>
      </c>
      <c r="I145" s="214">
        <v>4.5872999999999997E-2</v>
      </c>
      <c r="J145" s="214">
        <v>4.5872999999999997E-2</v>
      </c>
      <c r="K145" s="214">
        <v>4.5872999999999997E-2</v>
      </c>
      <c r="L145" s="214">
        <v>4.5872999999999997E-2</v>
      </c>
      <c r="M145" s="214">
        <v>4.5872999999999997E-2</v>
      </c>
      <c r="N145" s="214">
        <v>4.5872999999999997E-2</v>
      </c>
      <c r="O145" s="214">
        <v>4.5872999999999997E-2</v>
      </c>
      <c r="P145" s="214">
        <v>4.5872999999999997E-2</v>
      </c>
      <c r="Q145" s="214">
        <v>4.5872999999999997E-2</v>
      </c>
      <c r="R145" s="214">
        <v>4.5872999999999997E-2</v>
      </c>
      <c r="S145" s="214">
        <v>4.5872999999999997E-2</v>
      </c>
      <c r="T145" s="214">
        <v>4.5872999999999997E-2</v>
      </c>
      <c r="U145" s="214">
        <v>4.5872999999999997E-2</v>
      </c>
      <c r="V145" s="214">
        <v>4.5872999999999997E-2</v>
      </c>
      <c r="W145" s="214">
        <v>4.5872999999999997E-2</v>
      </c>
      <c r="X145" s="214">
        <v>4.5872999999999997E-2</v>
      </c>
      <c r="Y145" s="214">
        <v>4.5872999999999997E-2</v>
      </c>
      <c r="Z145" s="214">
        <v>4.5872999999999997E-2</v>
      </c>
      <c r="AA145" s="214">
        <v>4.5872999999999997E-2</v>
      </c>
      <c r="AB145" s="214">
        <v>4.5872999999999997E-2</v>
      </c>
      <c r="AC145" s="214">
        <v>4.5872999999999997E-2</v>
      </c>
      <c r="AD145" s="214">
        <v>4.5872999999999997E-2</v>
      </c>
      <c r="AE145" s="214">
        <v>4.5872999999999997E-2</v>
      </c>
      <c r="AF145" s="214">
        <v>4.5872999999999997E-2</v>
      </c>
      <c r="AG145" s="214">
        <v>4.5872999999999997E-2</v>
      </c>
      <c r="AH145" s="214">
        <v>4.5872999999999997E-2</v>
      </c>
      <c r="AI145" s="214">
        <v>4.5872999999999997E-2</v>
      </c>
      <c r="AJ145" s="214">
        <v>4.5872999999999997E-2</v>
      </c>
      <c r="AK145" s="214">
        <v>4.5872999999999997E-2</v>
      </c>
      <c r="AL145" s="214">
        <v>4.5872999999999997E-2</v>
      </c>
      <c r="AM145" s="214">
        <v>4.5872999999999997E-2</v>
      </c>
      <c r="AN145" s="214">
        <v>4.5872999999999997E-2</v>
      </c>
      <c r="AO145" s="214">
        <v>4.5872999999999997E-2</v>
      </c>
      <c r="AP145" s="215">
        <v>4.5872999999999997E-2</v>
      </c>
    </row>
    <row r="146" spans="1:42" s="27" customFormat="1">
      <c r="A146" s="174"/>
    </row>
    <row r="147" spans="1:42" s="27" customFormat="1">
      <c r="A147" s="153" t="s">
        <v>160</v>
      </c>
      <c r="B147" s="140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  <c r="AO147" s="140"/>
      <c r="AP147" s="160"/>
    </row>
    <row r="148" spans="1:42" s="27" customFormat="1">
      <c r="A148" s="149"/>
      <c r="AP148" s="161"/>
    </row>
    <row r="149" spans="1:42" s="27" customFormat="1">
      <c r="A149" s="197" t="s">
        <v>145</v>
      </c>
      <c r="C149" s="136">
        <f>C40*C130*12</f>
        <v>0</v>
      </c>
      <c r="D149" s="136">
        <f t="shared" ref="D149:AP149" si="51">D126*D130*12</f>
        <v>74370.240000000005</v>
      </c>
      <c r="E149" s="136">
        <f t="shared" si="51"/>
        <v>76006.385280000002</v>
      </c>
      <c r="F149" s="136">
        <f t="shared" si="51"/>
        <v>77678.525756160016</v>
      </c>
      <c r="G149" s="136">
        <f t="shared" si="51"/>
        <v>79387.45332279554</v>
      </c>
      <c r="H149" s="136">
        <f t="shared" si="51"/>
        <v>81133.977295897057</v>
      </c>
      <c r="I149" s="136">
        <f t="shared" si="51"/>
        <v>82918.924796406791</v>
      </c>
      <c r="J149" s="136">
        <f t="shared" si="51"/>
        <v>84743.141141927743</v>
      </c>
      <c r="K149" s="136">
        <f t="shared" si="51"/>
        <v>86607.490247050155</v>
      </c>
      <c r="L149" s="136">
        <f t="shared" si="51"/>
        <v>88512.855032485255</v>
      </c>
      <c r="M149" s="136">
        <f t="shared" si="51"/>
        <v>90460.137843199918</v>
      </c>
      <c r="N149" s="136">
        <f t="shared" si="51"/>
        <v>92450.260875750333</v>
      </c>
      <c r="O149" s="136">
        <f t="shared" si="51"/>
        <v>94484.166615016846</v>
      </c>
      <c r="P149" s="136">
        <f t="shared" si="51"/>
        <v>96562.818280547232</v>
      </c>
      <c r="Q149" s="136">
        <f t="shared" si="51"/>
        <v>98687.200282719277</v>
      </c>
      <c r="R149" s="136">
        <f t="shared" si="51"/>
        <v>100858.31868893908</v>
      </c>
      <c r="S149" s="136">
        <f t="shared" si="51"/>
        <v>103077.20170009574</v>
      </c>
      <c r="T149" s="136">
        <f t="shared" si="51"/>
        <v>105344.90013749785</v>
      </c>
      <c r="U149" s="136">
        <f t="shared" si="51"/>
        <v>107662.4879405228</v>
      </c>
      <c r="V149" s="136">
        <f t="shared" si="51"/>
        <v>110031.06267521431</v>
      </c>
      <c r="W149" s="136">
        <f t="shared" si="51"/>
        <v>112451.74605406902</v>
      </c>
      <c r="X149" s="136">
        <f t="shared" si="51"/>
        <v>114925.68446725854</v>
      </c>
      <c r="Y149" s="136">
        <f t="shared" si="51"/>
        <v>117454.04952553824</v>
      </c>
      <c r="Z149" s="136">
        <f t="shared" si="51"/>
        <v>120038.03861510009</v>
      </c>
      <c r="AA149" s="136">
        <f t="shared" si="51"/>
        <v>122678.87546463229</v>
      </c>
      <c r="AB149" s="136">
        <f t="shared" si="51"/>
        <v>125377.81072485421</v>
      </c>
      <c r="AC149" s="136">
        <f t="shared" si="51"/>
        <v>128136.12256080101</v>
      </c>
      <c r="AD149" s="136">
        <f t="shared" si="51"/>
        <v>130955.11725713863</v>
      </c>
      <c r="AE149" s="136">
        <f t="shared" si="51"/>
        <v>133836.12983679568</v>
      </c>
      <c r="AF149" s="136">
        <f t="shared" si="51"/>
        <v>136780.5246932052</v>
      </c>
      <c r="AG149" s="136">
        <f t="shared" si="51"/>
        <v>139789.6962364557</v>
      </c>
      <c r="AH149" s="136">
        <f t="shared" si="51"/>
        <v>142865.06955365776</v>
      </c>
      <c r="AI149" s="136">
        <f t="shared" si="51"/>
        <v>146008.10108383821</v>
      </c>
      <c r="AJ149" s="136">
        <f t="shared" si="51"/>
        <v>149220.27930768265</v>
      </c>
      <c r="AK149" s="136">
        <f t="shared" si="51"/>
        <v>152503.12545245167</v>
      </c>
      <c r="AL149" s="136">
        <f t="shared" si="51"/>
        <v>155858.19421240562</v>
      </c>
      <c r="AM149" s="136">
        <f t="shared" si="51"/>
        <v>159287.07448507854</v>
      </c>
      <c r="AN149" s="136">
        <f t="shared" si="51"/>
        <v>162791.39012375026</v>
      </c>
      <c r="AO149" s="136">
        <f t="shared" si="51"/>
        <v>166372.80070647277</v>
      </c>
      <c r="AP149" s="163">
        <f t="shared" si="51"/>
        <v>170033.00232201521</v>
      </c>
    </row>
    <row r="150" spans="1:42" s="27" customFormat="1">
      <c r="A150" s="197"/>
      <c r="AP150" s="161"/>
    </row>
    <row r="151" spans="1:42" s="27" customFormat="1">
      <c r="A151" s="197" t="s">
        <v>161</v>
      </c>
      <c r="C151" s="136">
        <f>C51*10*C132</f>
        <v>0</v>
      </c>
      <c r="D151" s="136">
        <f t="shared" ref="D151:AP151" si="52">D127*D132</f>
        <v>98523.957699999999</v>
      </c>
      <c r="E151" s="136">
        <f t="shared" si="52"/>
        <v>100691.48476940001</v>
      </c>
      <c r="F151" s="136">
        <f t="shared" si="52"/>
        <v>102906.69743432681</v>
      </c>
      <c r="G151" s="136">
        <f t="shared" si="52"/>
        <v>105170.644777882</v>
      </c>
      <c r="H151" s="136">
        <f t="shared" si="52"/>
        <v>107484.39896299542</v>
      </c>
      <c r="I151" s="136">
        <f t="shared" si="52"/>
        <v>109849.05574018131</v>
      </c>
      <c r="J151" s="136">
        <f t="shared" si="52"/>
        <v>112265.7349664653</v>
      </c>
      <c r="K151" s="136">
        <f t="shared" si="52"/>
        <v>114735.58113572752</v>
      </c>
      <c r="L151" s="136">
        <f t="shared" si="52"/>
        <v>117259.76392071354</v>
      </c>
      <c r="M151" s="136">
        <f t="shared" si="52"/>
        <v>119839.47872696925</v>
      </c>
      <c r="N151" s="136">
        <f t="shared" si="52"/>
        <v>122475.94725896257</v>
      </c>
      <c r="O151" s="136">
        <f t="shared" si="52"/>
        <v>125170.41809865975</v>
      </c>
      <c r="P151" s="136">
        <f t="shared" si="52"/>
        <v>127924.16729683026</v>
      </c>
      <c r="Q151" s="136">
        <f t="shared" si="52"/>
        <v>130738.49897736053</v>
      </c>
      <c r="R151" s="136">
        <f t="shared" si="52"/>
        <v>133614.74595486248</v>
      </c>
      <c r="S151" s="136">
        <f t="shared" si="52"/>
        <v>136554.27036586945</v>
      </c>
      <c r="T151" s="136">
        <f t="shared" si="52"/>
        <v>139558.46431391858</v>
      </c>
      <c r="U151" s="136">
        <f t="shared" si="52"/>
        <v>142628.75052882478</v>
      </c>
      <c r="V151" s="136">
        <f t="shared" si="52"/>
        <v>145766.58304045891</v>
      </c>
      <c r="W151" s="136">
        <f t="shared" si="52"/>
        <v>148973.44786734902</v>
      </c>
      <c r="X151" s="136">
        <f t="shared" si="52"/>
        <v>152250.86372043067</v>
      </c>
      <c r="Y151" s="136">
        <f t="shared" si="52"/>
        <v>155600.38272228019</v>
      </c>
      <c r="Z151" s="136">
        <f t="shared" si="52"/>
        <v>159023.59114217033</v>
      </c>
      <c r="AA151" s="136">
        <f t="shared" si="52"/>
        <v>162522.11014729811</v>
      </c>
      <c r="AB151" s="136">
        <f t="shared" si="52"/>
        <v>166097.59657053865</v>
      </c>
      <c r="AC151" s="136">
        <f t="shared" si="52"/>
        <v>169751.7436950905</v>
      </c>
      <c r="AD151" s="136">
        <f t="shared" si="52"/>
        <v>173486.28205638251</v>
      </c>
      <c r="AE151" s="136">
        <f t="shared" si="52"/>
        <v>177302.98026162293</v>
      </c>
      <c r="AF151" s="136">
        <f t="shared" si="52"/>
        <v>181203.64582737864</v>
      </c>
      <c r="AG151" s="136">
        <f t="shared" si="52"/>
        <v>185190.12603558099</v>
      </c>
      <c r="AH151" s="136">
        <f t="shared" si="52"/>
        <v>189264.30880836377</v>
      </c>
      <c r="AI151" s="136">
        <f t="shared" si="52"/>
        <v>193428.1236021478</v>
      </c>
      <c r="AJ151" s="136">
        <f t="shared" si="52"/>
        <v>197683.54232139504</v>
      </c>
      <c r="AK151" s="136">
        <f t="shared" si="52"/>
        <v>202032.58025246573</v>
      </c>
      <c r="AL151" s="136">
        <f t="shared" si="52"/>
        <v>206477.29701801998</v>
      </c>
      <c r="AM151" s="136">
        <f t="shared" si="52"/>
        <v>211019.79755241642</v>
      </c>
      <c r="AN151" s="136">
        <f t="shared" si="52"/>
        <v>215662.23309856959</v>
      </c>
      <c r="AO151" s="136">
        <f t="shared" si="52"/>
        <v>220406.80222673813</v>
      </c>
      <c r="AP151" s="163">
        <f t="shared" si="52"/>
        <v>225255.75187572639</v>
      </c>
    </row>
    <row r="152" spans="1:42" s="27" customFormat="1">
      <c r="A152" s="197" t="s">
        <v>158</v>
      </c>
      <c r="B152" s="202"/>
      <c r="C152" s="136">
        <f>C$51*C133</f>
        <v>0</v>
      </c>
      <c r="D152" s="136">
        <f t="shared" ref="D152:AP156" si="53">D$127*D133</f>
        <v>181350.08920000002</v>
      </c>
      <c r="E152" s="136">
        <f t="shared" si="53"/>
        <v>185339.79116239998</v>
      </c>
      <c r="F152" s="136">
        <f t="shared" si="53"/>
        <v>189417.26656797281</v>
      </c>
      <c r="G152" s="136">
        <f t="shared" si="53"/>
        <v>193584.44643246822</v>
      </c>
      <c r="H152" s="136">
        <f t="shared" si="53"/>
        <v>197843.3042539825</v>
      </c>
      <c r="I152" s="136">
        <f t="shared" si="53"/>
        <v>202195.85694757014</v>
      </c>
      <c r="J152" s="136">
        <f t="shared" si="53"/>
        <v>206644.16580041667</v>
      </c>
      <c r="K152" s="136">
        <f t="shared" si="53"/>
        <v>211190.33744802585</v>
      </c>
      <c r="L152" s="136">
        <f t="shared" si="53"/>
        <v>215836.52487188243</v>
      </c>
      <c r="M152" s="136">
        <f t="shared" si="53"/>
        <v>220584.92841906383</v>
      </c>
      <c r="N152" s="136">
        <f t="shared" si="53"/>
        <v>225437.79684428326</v>
      </c>
      <c r="O152" s="136">
        <f t="shared" si="53"/>
        <v>230397.4283748575</v>
      </c>
      <c r="P152" s="136">
        <f t="shared" si="53"/>
        <v>235466.17179910437</v>
      </c>
      <c r="Q152" s="136">
        <f t="shared" si="53"/>
        <v>240646.42757868467</v>
      </c>
      <c r="R152" s="136">
        <f t="shared" si="53"/>
        <v>245940.64898541573</v>
      </c>
      <c r="S152" s="136">
        <f t="shared" si="53"/>
        <v>251351.3432630949</v>
      </c>
      <c r="T152" s="136">
        <f t="shared" si="53"/>
        <v>256881.07281488299</v>
      </c>
      <c r="U152" s="136">
        <f t="shared" si="53"/>
        <v>262532.4564168104</v>
      </c>
      <c r="V152" s="136">
        <f t="shared" si="53"/>
        <v>268308.17045798025</v>
      </c>
      <c r="W152" s="136">
        <f t="shared" si="53"/>
        <v>274210.95020805584</v>
      </c>
      <c r="X152" s="136">
        <f t="shared" si="53"/>
        <v>280243.59111263306</v>
      </c>
      <c r="Y152" s="136">
        <f t="shared" si="53"/>
        <v>286408.95011711097</v>
      </c>
      <c r="Z152" s="136">
        <f t="shared" si="53"/>
        <v>292709.94701968745</v>
      </c>
      <c r="AA152" s="136">
        <f t="shared" si="53"/>
        <v>299149.56585412059</v>
      </c>
      <c r="AB152" s="136">
        <f t="shared" si="53"/>
        <v>305730.85630291124</v>
      </c>
      <c r="AC152" s="136">
        <f t="shared" si="53"/>
        <v>312456.93514157529</v>
      </c>
      <c r="AD152" s="136">
        <f t="shared" si="53"/>
        <v>319330.98771468992</v>
      </c>
      <c r="AE152" s="136">
        <f t="shared" si="53"/>
        <v>326356.26944441313</v>
      </c>
      <c r="AF152" s="136">
        <f t="shared" si="53"/>
        <v>333536.10737219028</v>
      </c>
      <c r="AG152" s="136">
        <f t="shared" si="53"/>
        <v>340873.90173437848</v>
      </c>
      <c r="AH152" s="136">
        <f t="shared" si="53"/>
        <v>348373.12757253484</v>
      </c>
      <c r="AI152" s="136">
        <f t="shared" si="53"/>
        <v>356037.3363791306</v>
      </c>
      <c r="AJ152" s="136">
        <f t="shared" si="53"/>
        <v>363870.15777947142</v>
      </c>
      <c r="AK152" s="136">
        <f t="shared" si="53"/>
        <v>371875.30125061981</v>
      </c>
      <c r="AL152" s="136">
        <f t="shared" si="53"/>
        <v>380056.55787813343</v>
      </c>
      <c r="AM152" s="136">
        <f t="shared" si="53"/>
        <v>388417.8021514524</v>
      </c>
      <c r="AN152" s="136">
        <f t="shared" si="53"/>
        <v>396962.99379878433</v>
      </c>
      <c r="AO152" s="136">
        <f t="shared" si="53"/>
        <v>405696.17966235755</v>
      </c>
      <c r="AP152" s="163">
        <f t="shared" si="53"/>
        <v>414621.49561492936</v>
      </c>
    </row>
    <row r="153" spans="1:42" s="27" customFormat="1">
      <c r="A153" s="197" t="s">
        <v>135</v>
      </c>
      <c r="B153" s="202"/>
      <c r="C153" s="136">
        <f>C$51*C134</f>
        <v>0</v>
      </c>
      <c r="D153" s="136">
        <f t="shared" si="53"/>
        <v>-12173.824400000001</v>
      </c>
      <c r="E153" s="136">
        <f t="shared" si="53"/>
        <v>-12441.648536800003</v>
      </c>
      <c r="F153" s="136">
        <f t="shared" si="53"/>
        <v>-12715.364804609602</v>
      </c>
      <c r="G153" s="136">
        <f t="shared" si="53"/>
        <v>-12995.102830311012</v>
      </c>
      <c r="H153" s="136">
        <f t="shared" si="53"/>
        <v>-13280.995092577854</v>
      </c>
      <c r="I153" s="136">
        <f t="shared" si="53"/>
        <v>-13573.176984614567</v>
      </c>
      <c r="J153" s="136">
        <f t="shared" si="53"/>
        <v>-13871.786878276089</v>
      </c>
      <c r="K153" s="136">
        <f t="shared" si="53"/>
        <v>-14176.966189598163</v>
      </c>
      <c r="L153" s="136">
        <f t="shared" si="53"/>
        <v>-14488.859445769323</v>
      </c>
      <c r="M153" s="136">
        <f t="shared" si="53"/>
        <v>-14807.614353576249</v>
      </c>
      <c r="N153" s="136">
        <f t="shared" si="53"/>
        <v>-15133.381869354927</v>
      </c>
      <c r="O153" s="136">
        <f t="shared" si="53"/>
        <v>-15466.316270480735</v>
      </c>
      <c r="P153" s="136">
        <f t="shared" si="53"/>
        <v>-15806.575228431311</v>
      </c>
      <c r="Q153" s="136">
        <f t="shared" si="53"/>
        <v>-16154.319883456799</v>
      </c>
      <c r="R153" s="136">
        <f t="shared" si="53"/>
        <v>-16509.714920892849</v>
      </c>
      <c r="S153" s="136">
        <f t="shared" si="53"/>
        <v>-16872.928649152494</v>
      </c>
      <c r="T153" s="136">
        <f t="shared" si="53"/>
        <v>-17244.133079433846</v>
      </c>
      <c r="U153" s="136">
        <f t="shared" si="53"/>
        <v>-17623.504007181393</v>
      </c>
      <c r="V153" s="136">
        <f t="shared" si="53"/>
        <v>-18011.221095339384</v>
      </c>
      <c r="W153" s="136">
        <f t="shared" si="53"/>
        <v>-18407.46795943685</v>
      </c>
      <c r="X153" s="136">
        <f t="shared" si="53"/>
        <v>-18812.432254544459</v>
      </c>
      <c r="Y153" s="136">
        <f t="shared" si="53"/>
        <v>-19226.305764144439</v>
      </c>
      <c r="Z153" s="136">
        <f t="shared" si="53"/>
        <v>-19649.284490955619</v>
      </c>
      <c r="AA153" s="136">
        <f t="shared" si="53"/>
        <v>-20081.56874975664</v>
      </c>
      <c r="AB153" s="136">
        <f t="shared" si="53"/>
        <v>-20523.363262251289</v>
      </c>
      <c r="AC153" s="136">
        <f t="shared" si="53"/>
        <v>-20974.877254020816</v>
      </c>
      <c r="AD153" s="136">
        <f t="shared" si="53"/>
        <v>-21436.324553609273</v>
      </c>
      <c r="AE153" s="136">
        <f t="shared" si="53"/>
        <v>-21907.923693788678</v>
      </c>
      <c r="AF153" s="136">
        <f t="shared" si="53"/>
        <v>-22389.898015052029</v>
      </c>
      <c r="AG153" s="136">
        <f t="shared" si="53"/>
        <v>-22882.475771383171</v>
      </c>
      <c r="AH153" s="136">
        <f t="shared" si="53"/>
        <v>-23385.890238353601</v>
      </c>
      <c r="AI153" s="136">
        <f t="shared" si="53"/>
        <v>-23900.379823597385</v>
      </c>
      <c r="AJ153" s="136">
        <f t="shared" si="53"/>
        <v>-24426.188179716526</v>
      </c>
      <c r="AK153" s="136">
        <f t="shared" si="53"/>
        <v>-24963.564319670291</v>
      </c>
      <c r="AL153" s="136">
        <f t="shared" si="53"/>
        <v>-25512.762734703039</v>
      </c>
      <c r="AM153" s="136">
        <f t="shared" si="53"/>
        <v>-26074.043514866509</v>
      </c>
      <c r="AN153" s="136">
        <f t="shared" si="53"/>
        <v>-26647.672472193568</v>
      </c>
      <c r="AO153" s="136">
        <f t="shared" si="53"/>
        <v>-27233.921266581827</v>
      </c>
      <c r="AP153" s="163">
        <f t="shared" si="53"/>
        <v>-27833.067534446625</v>
      </c>
    </row>
    <row r="154" spans="1:42" s="27" customFormat="1">
      <c r="A154" s="197" t="s">
        <v>112</v>
      </c>
      <c r="B154" s="202"/>
      <c r="C154" s="136">
        <f>C$51*C135</f>
        <v>0</v>
      </c>
      <c r="D154" s="136">
        <f t="shared" si="53"/>
        <v>5823.9721</v>
      </c>
      <c r="E154" s="136">
        <f t="shared" si="53"/>
        <v>5952.0994861999998</v>
      </c>
      <c r="F154" s="136">
        <f t="shared" si="53"/>
        <v>6083.0456748963998</v>
      </c>
      <c r="G154" s="136">
        <f t="shared" si="53"/>
        <v>6216.8726797441204</v>
      </c>
      <c r="H154" s="136">
        <f t="shared" si="53"/>
        <v>6353.6438786984909</v>
      </c>
      <c r="I154" s="136">
        <f t="shared" si="53"/>
        <v>6493.4240440298581</v>
      </c>
      <c r="J154" s="136">
        <f t="shared" si="53"/>
        <v>6636.2793729985151</v>
      </c>
      <c r="K154" s="136">
        <f t="shared" si="53"/>
        <v>6782.2775192044837</v>
      </c>
      <c r="L154" s="136">
        <f t="shared" si="53"/>
        <v>6931.4876246269823</v>
      </c>
      <c r="M154" s="136">
        <f t="shared" si="53"/>
        <v>7083.980352368776</v>
      </c>
      <c r="N154" s="136">
        <f t="shared" si="53"/>
        <v>7239.8279201208888</v>
      </c>
      <c r="O154" s="136">
        <f t="shared" si="53"/>
        <v>7399.1041343635479</v>
      </c>
      <c r="P154" s="136">
        <f t="shared" si="53"/>
        <v>7561.8844253195457</v>
      </c>
      <c r="Q154" s="136">
        <f t="shared" si="53"/>
        <v>7728.245882676576</v>
      </c>
      <c r="R154" s="136">
        <f t="shared" si="53"/>
        <v>7898.2672920954601</v>
      </c>
      <c r="S154" s="136">
        <f t="shared" si="53"/>
        <v>8072.0291725215611</v>
      </c>
      <c r="T154" s="136">
        <f t="shared" si="53"/>
        <v>8249.6138143170356</v>
      </c>
      <c r="U154" s="136">
        <f t="shared" si="53"/>
        <v>8431.1053182320102</v>
      </c>
      <c r="V154" s="136">
        <f t="shared" si="53"/>
        <v>8616.5896352331147</v>
      </c>
      <c r="W154" s="136">
        <f t="shared" si="53"/>
        <v>8806.1546072082438</v>
      </c>
      <c r="X154" s="136">
        <f t="shared" si="53"/>
        <v>8999.8900085668247</v>
      </c>
      <c r="Y154" s="136">
        <f t="shared" si="53"/>
        <v>9197.8875887552949</v>
      </c>
      <c r="Z154" s="136">
        <f t="shared" si="53"/>
        <v>9400.2411157079114</v>
      </c>
      <c r="AA154" s="136">
        <f t="shared" si="53"/>
        <v>9607.0464202534858</v>
      </c>
      <c r="AB154" s="136">
        <f t="shared" si="53"/>
        <v>9818.4014414990615</v>
      </c>
      <c r="AC154" s="136">
        <f t="shared" si="53"/>
        <v>10034.406273212042</v>
      </c>
      <c r="AD154" s="136">
        <f t="shared" si="53"/>
        <v>10255.163211222707</v>
      </c>
      <c r="AE154" s="136">
        <f t="shared" si="53"/>
        <v>10480.776801869604</v>
      </c>
      <c r="AF154" s="136">
        <f t="shared" si="53"/>
        <v>10711.353891510737</v>
      </c>
      <c r="AG154" s="136">
        <f t="shared" si="53"/>
        <v>10947.003677123972</v>
      </c>
      <c r="AH154" s="136">
        <f t="shared" si="53"/>
        <v>11187.8377580207</v>
      </c>
      <c r="AI154" s="136">
        <f t="shared" si="53"/>
        <v>11433.970188697154</v>
      </c>
      <c r="AJ154" s="136">
        <f t="shared" si="53"/>
        <v>11685.517532848491</v>
      </c>
      <c r="AK154" s="136">
        <f t="shared" si="53"/>
        <v>11942.598918571159</v>
      </c>
      <c r="AL154" s="136">
        <f t="shared" si="53"/>
        <v>12205.336094779725</v>
      </c>
      <c r="AM154" s="136">
        <f t="shared" si="53"/>
        <v>12473.853488864877</v>
      </c>
      <c r="AN154" s="136">
        <f t="shared" si="53"/>
        <v>12748.278265619905</v>
      </c>
      <c r="AO154" s="136">
        <f t="shared" si="53"/>
        <v>13028.740387463544</v>
      </c>
      <c r="AP154" s="163">
        <f t="shared" si="53"/>
        <v>13315.372675987743</v>
      </c>
    </row>
    <row r="155" spans="1:42" s="27" customFormat="1">
      <c r="A155" s="197" t="s">
        <v>137</v>
      </c>
      <c r="B155" s="202"/>
      <c r="C155" s="136">
        <f>C$51*C136</f>
        <v>0</v>
      </c>
      <c r="D155" s="136">
        <f t="shared" si="53"/>
        <v>1444.6594000000002</v>
      </c>
      <c r="E155" s="136">
        <f t="shared" si="53"/>
        <v>1476.4419068000002</v>
      </c>
      <c r="F155" s="136">
        <f t="shared" si="53"/>
        <v>1508.9236287496001</v>
      </c>
      <c r="G155" s="136">
        <f t="shared" si="53"/>
        <v>1542.1199485820914</v>
      </c>
      <c r="H155" s="136">
        <f t="shared" si="53"/>
        <v>1576.0465874508975</v>
      </c>
      <c r="I155" s="136">
        <f t="shared" si="53"/>
        <v>1610.7196123748174</v>
      </c>
      <c r="J155" s="136">
        <f t="shared" si="53"/>
        <v>1646.1554438470632</v>
      </c>
      <c r="K155" s="136">
        <f t="shared" si="53"/>
        <v>1682.3708636116987</v>
      </c>
      <c r="L155" s="136">
        <f t="shared" si="53"/>
        <v>1719.3830226111561</v>
      </c>
      <c r="M155" s="136">
        <f t="shared" si="53"/>
        <v>1757.2094491086018</v>
      </c>
      <c r="N155" s="136">
        <f t="shared" si="53"/>
        <v>1795.8680569889909</v>
      </c>
      <c r="O155" s="136">
        <f t="shared" si="53"/>
        <v>1835.3771542427487</v>
      </c>
      <c r="P155" s="136">
        <f t="shared" si="53"/>
        <v>1875.7554516360892</v>
      </c>
      <c r="Q155" s="136">
        <f t="shared" si="53"/>
        <v>1917.0220715720832</v>
      </c>
      <c r="R155" s="136">
        <f t="shared" si="53"/>
        <v>1959.1965571466692</v>
      </c>
      <c r="S155" s="136">
        <f t="shared" si="53"/>
        <v>2002.2988814038958</v>
      </c>
      <c r="T155" s="136">
        <f t="shared" si="53"/>
        <v>2046.3494567947816</v>
      </c>
      <c r="U155" s="136">
        <f t="shared" si="53"/>
        <v>2091.3691448442669</v>
      </c>
      <c r="V155" s="136">
        <f t="shared" si="53"/>
        <v>2137.3792660308409</v>
      </c>
      <c r="W155" s="136">
        <f t="shared" si="53"/>
        <v>2184.4016098835191</v>
      </c>
      <c r="X155" s="136">
        <f t="shared" si="53"/>
        <v>2232.4584453009566</v>
      </c>
      <c r="Y155" s="136">
        <f t="shared" si="53"/>
        <v>2281.5725310975777</v>
      </c>
      <c r="Z155" s="136">
        <f t="shared" si="53"/>
        <v>2331.7671267817245</v>
      </c>
      <c r="AA155" s="136">
        <f t="shared" si="53"/>
        <v>2383.0660035709225</v>
      </c>
      <c r="AB155" s="136">
        <f t="shared" si="53"/>
        <v>2435.4934556494827</v>
      </c>
      <c r="AC155" s="136">
        <f t="shared" si="53"/>
        <v>2489.0743116737713</v>
      </c>
      <c r="AD155" s="136">
        <f t="shared" si="53"/>
        <v>2543.8339465305944</v>
      </c>
      <c r="AE155" s="136">
        <f t="shared" si="53"/>
        <v>2599.7982933542676</v>
      </c>
      <c r="AF155" s="136">
        <f t="shared" si="53"/>
        <v>2656.9938558080612</v>
      </c>
      <c r="AG155" s="136">
        <f t="shared" si="53"/>
        <v>2715.4477206358388</v>
      </c>
      <c r="AH155" s="136">
        <f t="shared" si="53"/>
        <v>2775.1875704898271</v>
      </c>
      <c r="AI155" s="136">
        <f t="shared" si="53"/>
        <v>2836.2416970406034</v>
      </c>
      <c r="AJ155" s="136">
        <f t="shared" si="53"/>
        <v>2898.639014375497</v>
      </c>
      <c r="AK155" s="136">
        <f t="shared" si="53"/>
        <v>2962.409072691758</v>
      </c>
      <c r="AL155" s="136">
        <f t="shared" si="53"/>
        <v>3027.5820722909771</v>
      </c>
      <c r="AM155" s="136">
        <f t="shared" si="53"/>
        <v>3094.1888778813786</v>
      </c>
      <c r="AN155" s="136">
        <f t="shared" si="53"/>
        <v>3162.261033194769</v>
      </c>
      <c r="AO155" s="136">
        <f t="shared" si="53"/>
        <v>3231.8307759250538</v>
      </c>
      <c r="AP155" s="163">
        <f t="shared" si="53"/>
        <v>3302.931052995405</v>
      </c>
    </row>
    <row r="156" spans="1:42" s="27" customFormat="1">
      <c r="A156" s="197" t="s">
        <v>114</v>
      </c>
      <c r="B156" s="202"/>
      <c r="C156" s="136">
        <f>C$51*C137</f>
        <v>0</v>
      </c>
      <c r="D156" s="136">
        <f t="shared" si="53"/>
        <v>-791.84259999999995</v>
      </c>
      <c r="E156" s="136">
        <f t="shared" si="53"/>
        <v>-809.26313719999996</v>
      </c>
      <c r="F156" s="136">
        <f t="shared" si="53"/>
        <v>-827.06692621839989</v>
      </c>
      <c r="G156" s="136">
        <f t="shared" si="53"/>
        <v>-845.26239859520479</v>
      </c>
      <c r="H156" s="136">
        <f t="shared" si="53"/>
        <v>-863.85817136429932</v>
      </c>
      <c r="I156" s="136">
        <f t="shared" si="53"/>
        <v>-882.86305113431399</v>
      </c>
      <c r="J156" s="136">
        <f t="shared" si="53"/>
        <v>-902.28603825926893</v>
      </c>
      <c r="K156" s="136">
        <f t="shared" si="53"/>
        <v>-922.13633110097282</v>
      </c>
      <c r="L156" s="136">
        <f t="shared" si="53"/>
        <v>-942.42333038519428</v>
      </c>
      <c r="M156" s="136">
        <f t="shared" si="53"/>
        <v>-963.15664365366854</v>
      </c>
      <c r="N156" s="136">
        <f t="shared" si="53"/>
        <v>-984.34608981404926</v>
      </c>
      <c r="O156" s="136">
        <f t="shared" si="53"/>
        <v>-1006.0017037899584</v>
      </c>
      <c r="P156" s="136">
        <f t="shared" si="53"/>
        <v>-1028.1337412733376</v>
      </c>
      <c r="Q156" s="136">
        <f t="shared" si="53"/>
        <v>-1050.752683581351</v>
      </c>
      <c r="R156" s="136">
        <f t="shared" si="53"/>
        <v>-1073.8692426201408</v>
      </c>
      <c r="S156" s="136">
        <f t="shared" si="53"/>
        <v>-1097.4943659577839</v>
      </c>
      <c r="T156" s="136">
        <f t="shared" si="53"/>
        <v>-1121.6392420088553</v>
      </c>
      <c r="U156" s="136">
        <f t="shared" si="53"/>
        <v>-1146.31530533305</v>
      </c>
      <c r="V156" s="136">
        <f t="shared" si="53"/>
        <v>-1171.5342420503771</v>
      </c>
      <c r="W156" s="136">
        <f t="shared" si="53"/>
        <v>-1197.3079953754857</v>
      </c>
      <c r="X156" s="136">
        <f t="shared" si="53"/>
        <v>-1223.6487712737462</v>
      </c>
      <c r="Y156" s="136">
        <f t="shared" si="53"/>
        <v>-1250.5690442417686</v>
      </c>
      <c r="Z156" s="136">
        <f t="shared" si="53"/>
        <v>-1278.0815632150877</v>
      </c>
      <c r="AA156" s="136">
        <f t="shared" si="53"/>
        <v>-1306.1993576058196</v>
      </c>
      <c r="AB156" s="136">
        <f t="shared" si="53"/>
        <v>-1334.9357434731476</v>
      </c>
      <c r="AC156" s="136">
        <f t="shared" si="53"/>
        <v>-1364.3043298295568</v>
      </c>
      <c r="AD156" s="136">
        <f t="shared" si="53"/>
        <v>-1394.319025085807</v>
      </c>
      <c r="AE156" s="136">
        <f t="shared" si="53"/>
        <v>-1424.9940436376949</v>
      </c>
      <c r="AF156" s="136">
        <f t="shared" si="53"/>
        <v>-1456.3439125977241</v>
      </c>
      <c r="AG156" s="136">
        <f t="shared" si="53"/>
        <v>-1488.3834786748737</v>
      </c>
      <c r="AH156" s="136">
        <f t="shared" si="53"/>
        <v>-1521.1279152057209</v>
      </c>
      <c r="AI156" s="136">
        <f t="shared" si="53"/>
        <v>-1554.5927293402469</v>
      </c>
      <c r="AJ156" s="136">
        <f t="shared" si="53"/>
        <v>-1588.7937693857323</v>
      </c>
      <c r="AK156" s="136">
        <f t="shared" si="53"/>
        <v>-1623.7472323122183</v>
      </c>
      <c r="AL156" s="136">
        <f t="shared" si="53"/>
        <v>-1659.4696714230872</v>
      </c>
      <c r="AM156" s="136">
        <f t="shared" si="53"/>
        <v>-1695.9780041943952</v>
      </c>
      <c r="AN156" s="136">
        <f t="shared" si="53"/>
        <v>-1733.2895202866719</v>
      </c>
      <c r="AO156" s="136">
        <f t="shared" si="53"/>
        <v>-1771.4218897329788</v>
      </c>
      <c r="AP156" s="163">
        <f t="shared" si="53"/>
        <v>-1810.3931713071042</v>
      </c>
    </row>
    <row r="157" spans="1:42" s="27" customFormat="1">
      <c r="A157" s="178" t="s">
        <v>147</v>
      </c>
      <c r="C157" s="148">
        <f t="shared" ref="C157" si="54">SUM(C151:C156)</f>
        <v>0</v>
      </c>
      <c r="D157" s="148">
        <f t="shared" ref="D157:AP157" si="55">SUM(D151:D156)</f>
        <v>274177.01140000008</v>
      </c>
      <c r="E157" s="148">
        <f t="shared" si="55"/>
        <v>280208.90565080009</v>
      </c>
      <c r="F157" s="148">
        <f t="shared" si="55"/>
        <v>286373.50157511758</v>
      </c>
      <c r="G157" s="148">
        <f t="shared" si="55"/>
        <v>292673.71860977024</v>
      </c>
      <c r="H157" s="148">
        <f t="shared" si="55"/>
        <v>299112.54041918507</v>
      </c>
      <c r="I157" s="148">
        <f t="shared" si="55"/>
        <v>305693.01630840724</v>
      </c>
      <c r="J157" s="148">
        <f t="shared" si="55"/>
        <v>312418.2626671922</v>
      </c>
      <c r="K157" s="148">
        <f t="shared" si="55"/>
        <v>319291.46444587049</v>
      </c>
      <c r="L157" s="148">
        <f t="shared" si="55"/>
        <v>326315.87666367955</v>
      </c>
      <c r="M157" s="148">
        <f t="shared" si="55"/>
        <v>333494.82595028047</v>
      </c>
      <c r="N157" s="148">
        <f t="shared" si="55"/>
        <v>340831.71212118678</v>
      </c>
      <c r="O157" s="148">
        <f t="shared" si="55"/>
        <v>348330.00978785282</v>
      </c>
      <c r="P157" s="148">
        <f t="shared" si="55"/>
        <v>355993.27000318567</v>
      </c>
      <c r="Q157" s="148">
        <f t="shared" si="55"/>
        <v>363825.12194325565</v>
      </c>
      <c r="R157" s="148">
        <f t="shared" si="55"/>
        <v>371829.27462600736</v>
      </c>
      <c r="S157" s="148">
        <f t="shared" si="55"/>
        <v>380009.51866777946</v>
      </c>
      <c r="T157" s="148">
        <f t="shared" si="55"/>
        <v>388369.72807847068</v>
      </c>
      <c r="U157" s="148">
        <f t="shared" si="55"/>
        <v>396913.86209619697</v>
      </c>
      <c r="V157" s="148">
        <f t="shared" si="55"/>
        <v>405645.96706231334</v>
      </c>
      <c r="W157" s="148">
        <f t="shared" si="55"/>
        <v>414570.17833768431</v>
      </c>
      <c r="X157" s="148">
        <f t="shared" si="55"/>
        <v>423690.72226111335</v>
      </c>
      <c r="Y157" s="148">
        <f t="shared" si="55"/>
        <v>433011.91815085785</v>
      </c>
      <c r="Z157" s="148">
        <f t="shared" si="55"/>
        <v>442538.1803501767</v>
      </c>
      <c r="AA157" s="148">
        <f t="shared" si="55"/>
        <v>452274.02031788061</v>
      </c>
      <c r="AB157" s="148">
        <f t="shared" si="55"/>
        <v>462224.04876487399</v>
      </c>
      <c r="AC157" s="148">
        <f t="shared" si="55"/>
        <v>472392.97783770121</v>
      </c>
      <c r="AD157" s="148">
        <f t="shared" si="55"/>
        <v>482785.62335013063</v>
      </c>
      <c r="AE157" s="148">
        <f t="shared" si="55"/>
        <v>493406.90706383355</v>
      </c>
      <c r="AF157" s="148">
        <f t="shared" si="55"/>
        <v>504261.85901923798</v>
      </c>
      <c r="AG157" s="148">
        <f t="shared" si="55"/>
        <v>515355.61991766136</v>
      </c>
      <c r="AH157" s="148">
        <f t="shared" si="55"/>
        <v>526693.44355584984</v>
      </c>
      <c r="AI157" s="148">
        <f t="shared" si="55"/>
        <v>538280.69931407855</v>
      </c>
      <c r="AJ157" s="148">
        <f t="shared" si="55"/>
        <v>550122.87469898816</v>
      </c>
      <c r="AK157" s="148">
        <f t="shared" si="55"/>
        <v>562225.57794236601</v>
      </c>
      <c r="AL157" s="148">
        <f t="shared" si="55"/>
        <v>574594.54065709806</v>
      </c>
      <c r="AM157" s="148">
        <f t="shared" si="55"/>
        <v>587235.62055155414</v>
      </c>
      <c r="AN157" s="148">
        <f t="shared" si="55"/>
        <v>600154.80420368817</v>
      </c>
      <c r="AO157" s="148">
        <f t="shared" si="55"/>
        <v>613358.20989616949</v>
      </c>
      <c r="AP157" s="154">
        <f t="shared" si="55"/>
        <v>626852.09051388525</v>
      </c>
    </row>
    <row r="158" spans="1:42" s="27" customFormat="1">
      <c r="A158" s="199"/>
      <c r="AP158" s="161"/>
    </row>
    <row r="159" spans="1:42" s="27" customFormat="1">
      <c r="A159" s="177" t="s">
        <v>162</v>
      </c>
      <c r="C159" s="146">
        <f t="shared" ref="C159:AP159" si="56">C149+C157</f>
        <v>0</v>
      </c>
      <c r="D159" s="146">
        <f t="shared" si="56"/>
        <v>348547.25140000007</v>
      </c>
      <c r="E159" s="146">
        <f t="shared" si="56"/>
        <v>356215.29093080008</v>
      </c>
      <c r="F159" s="146">
        <f t="shared" si="56"/>
        <v>364052.02733127761</v>
      </c>
      <c r="G159" s="146">
        <f t="shared" si="56"/>
        <v>372061.17193256575</v>
      </c>
      <c r="H159" s="146">
        <f t="shared" si="56"/>
        <v>380246.51771508215</v>
      </c>
      <c r="I159" s="146">
        <f t="shared" si="56"/>
        <v>388611.94110481406</v>
      </c>
      <c r="J159" s="146">
        <f t="shared" si="56"/>
        <v>397161.40380911995</v>
      </c>
      <c r="K159" s="146">
        <f t="shared" si="56"/>
        <v>405898.95469292067</v>
      </c>
      <c r="L159" s="146">
        <f t="shared" si="56"/>
        <v>414828.73169616482</v>
      </c>
      <c r="M159" s="146">
        <f t="shared" si="56"/>
        <v>423954.96379348042</v>
      </c>
      <c r="N159" s="146">
        <f t="shared" si="56"/>
        <v>433281.97299693711</v>
      </c>
      <c r="O159" s="146">
        <f t="shared" si="56"/>
        <v>442814.17640286963</v>
      </c>
      <c r="P159" s="146">
        <f t="shared" si="56"/>
        <v>452556.08828373288</v>
      </c>
      <c r="Q159" s="146">
        <f t="shared" si="56"/>
        <v>462512.32222597493</v>
      </c>
      <c r="R159" s="146">
        <f t="shared" si="56"/>
        <v>472687.59331494645</v>
      </c>
      <c r="S159" s="146">
        <f t="shared" si="56"/>
        <v>483086.72036787518</v>
      </c>
      <c r="T159" s="146">
        <f t="shared" si="56"/>
        <v>493714.62821596855</v>
      </c>
      <c r="U159" s="146">
        <f t="shared" si="56"/>
        <v>504576.35003671976</v>
      </c>
      <c r="V159" s="146">
        <f t="shared" si="56"/>
        <v>515677.02973752766</v>
      </c>
      <c r="W159" s="146">
        <f t="shared" si="56"/>
        <v>527021.92439175327</v>
      </c>
      <c r="X159" s="146">
        <f t="shared" si="56"/>
        <v>538616.40672837186</v>
      </c>
      <c r="Y159" s="146">
        <f t="shared" si="56"/>
        <v>550465.96767639613</v>
      </c>
      <c r="Z159" s="146">
        <f t="shared" si="56"/>
        <v>562576.21896527684</v>
      </c>
      <c r="AA159" s="146">
        <f t="shared" si="56"/>
        <v>574952.89578251285</v>
      </c>
      <c r="AB159" s="146">
        <f t="shared" si="56"/>
        <v>587601.85948972823</v>
      </c>
      <c r="AC159" s="146">
        <f t="shared" si="56"/>
        <v>600529.1003985022</v>
      </c>
      <c r="AD159" s="146">
        <f t="shared" si="56"/>
        <v>613740.74060726922</v>
      </c>
      <c r="AE159" s="146">
        <f t="shared" si="56"/>
        <v>627243.03690062929</v>
      </c>
      <c r="AF159" s="146">
        <f t="shared" si="56"/>
        <v>641042.38371244317</v>
      </c>
      <c r="AG159" s="146">
        <f t="shared" si="56"/>
        <v>655145.316154117</v>
      </c>
      <c r="AH159" s="146">
        <f t="shared" si="56"/>
        <v>669558.51310950762</v>
      </c>
      <c r="AI159" s="146">
        <f t="shared" si="56"/>
        <v>684288.8003979167</v>
      </c>
      <c r="AJ159" s="146">
        <f t="shared" si="56"/>
        <v>699343.15400667081</v>
      </c>
      <c r="AK159" s="146">
        <f t="shared" si="56"/>
        <v>714728.70339481765</v>
      </c>
      <c r="AL159" s="146">
        <f t="shared" si="56"/>
        <v>730452.73486950365</v>
      </c>
      <c r="AM159" s="146">
        <f t="shared" si="56"/>
        <v>746522.69503663271</v>
      </c>
      <c r="AN159" s="146">
        <f t="shared" si="56"/>
        <v>762946.19432743848</v>
      </c>
      <c r="AO159" s="146">
        <f t="shared" si="56"/>
        <v>779731.01060264232</v>
      </c>
      <c r="AP159" s="155">
        <f t="shared" si="56"/>
        <v>796885.09283590049</v>
      </c>
    </row>
    <row r="160" spans="1:42" s="27" customFormat="1">
      <c r="A160" s="177" t="s">
        <v>142</v>
      </c>
      <c r="B160" s="137">
        <v>0</v>
      </c>
      <c r="C160" s="198">
        <f>$C159*B160</f>
        <v>0</v>
      </c>
      <c r="D160" s="136">
        <v>21872.742250401105</v>
      </c>
      <c r="E160" s="136">
        <v>22353.94257990993</v>
      </c>
      <c r="F160" s="136">
        <v>22845.729316667945</v>
      </c>
      <c r="G160" s="136">
        <v>23348.335361634639</v>
      </c>
      <c r="H160" s="136">
        <v>23861.998739590603</v>
      </c>
      <c r="I160" s="136">
        <v>24386.962711861601</v>
      </c>
      <c r="J160" s="136">
        <v>24923.475891522558</v>
      </c>
      <c r="K160" s="136">
        <v>25471.792361136057</v>
      </c>
      <c r="L160" s="136">
        <v>26032.171793081041</v>
      </c>
      <c r="M160" s="136">
        <v>26604.879572528826</v>
      </c>
      <c r="N160" s="136">
        <v>27190.186923124467</v>
      </c>
      <c r="O160" s="136">
        <v>27788.3710354332</v>
      </c>
      <c r="P160" s="136">
        <v>28399.715198212736</v>
      </c>
      <c r="Q160" s="136">
        <v>29024.508932573412</v>
      </c>
      <c r="R160" s="136">
        <v>29663.048129090032</v>
      </c>
      <c r="S160" s="136">
        <v>30315.635187930005</v>
      </c>
      <c r="T160" s="136">
        <v>30982.57916206447</v>
      </c>
      <c r="U160" s="136">
        <v>31664.195903629883</v>
      </c>
      <c r="V160" s="136">
        <v>32360.808213509747</v>
      </c>
      <c r="W160" s="136">
        <v>33072.745994206962</v>
      </c>
      <c r="X160" s="136">
        <v>33800.346406079516</v>
      </c>
      <c r="Y160" s="136">
        <v>34543.954027013271</v>
      </c>
      <c r="Z160" s="136">
        <v>35303.921015607564</v>
      </c>
      <c r="AA160" s="136">
        <v>36080.607277950927</v>
      </c>
      <c r="AB160" s="136">
        <v>36874.38063806585</v>
      </c>
      <c r="AC160" s="136">
        <v>37685.617012103292</v>
      </c>
      <c r="AD160" s="136">
        <v>38514.700586369567</v>
      </c>
      <c r="AE160" s="136">
        <v>39362.02399926971</v>
      </c>
      <c r="AF160" s="136">
        <v>40227.988527253641</v>
      </c>
      <c r="AG160" s="136">
        <v>41113.004274853229</v>
      </c>
      <c r="AH160" s="136">
        <v>42017.490368899998</v>
      </c>
      <c r="AI160" s="136">
        <v>42941.875157015798</v>
      </c>
      <c r="AJ160" s="136">
        <v>43886.596410470134</v>
      </c>
      <c r="AK160" s="136">
        <v>44852.101531500492</v>
      </c>
      <c r="AL160" s="136">
        <v>45838.847765193503</v>
      </c>
      <c r="AM160" s="136">
        <v>46847.302416027749</v>
      </c>
      <c r="AN160" s="136">
        <v>47877.943069180357</v>
      </c>
      <c r="AO160" s="136">
        <v>48931.257816702338</v>
      </c>
      <c r="AP160" s="163">
        <v>50007.745488669789</v>
      </c>
    </row>
    <row r="161" spans="1:89" s="27" customFormat="1" ht="15.75" thickBot="1">
      <c r="A161" s="199" t="s">
        <v>162</v>
      </c>
      <c r="C161" s="200">
        <f t="shared" ref="C161:AP161" si="57">C159+C160</f>
        <v>0</v>
      </c>
      <c r="D161" s="200">
        <f t="shared" si="57"/>
        <v>370419.99365040119</v>
      </c>
      <c r="E161" s="200">
        <f t="shared" si="57"/>
        <v>378569.23351071001</v>
      </c>
      <c r="F161" s="200">
        <f t="shared" si="57"/>
        <v>386897.75664794556</v>
      </c>
      <c r="G161" s="200">
        <f t="shared" si="57"/>
        <v>395409.50729420036</v>
      </c>
      <c r="H161" s="200">
        <f t="shared" si="57"/>
        <v>404108.51645467273</v>
      </c>
      <c r="I161" s="200">
        <f t="shared" si="57"/>
        <v>412998.90381667565</v>
      </c>
      <c r="J161" s="200">
        <f t="shared" si="57"/>
        <v>422084.87970064249</v>
      </c>
      <c r="K161" s="200">
        <f t="shared" si="57"/>
        <v>431370.74705405673</v>
      </c>
      <c r="L161" s="200">
        <f t="shared" si="57"/>
        <v>440860.90348924586</v>
      </c>
      <c r="M161" s="200">
        <f t="shared" si="57"/>
        <v>450559.84336600924</v>
      </c>
      <c r="N161" s="200">
        <f t="shared" si="57"/>
        <v>460472.15992006159</v>
      </c>
      <c r="O161" s="200">
        <f t="shared" si="57"/>
        <v>470602.54743830283</v>
      </c>
      <c r="P161" s="200">
        <f t="shared" si="57"/>
        <v>480955.80348194559</v>
      </c>
      <c r="Q161" s="200">
        <f t="shared" si="57"/>
        <v>491536.83115854836</v>
      </c>
      <c r="R161" s="200">
        <f t="shared" si="57"/>
        <v>502350.6414440365</v>
      </c>
      <c r="S161" s="200">
        <f t="shared" si="57"/>
        <v>513402.3555558052</v>
      </c>
      <c r="T161" s="200">
        <f t="shared" si="57"/>
        <v>524697.20737803297</v>
      </c>
      <c r="U161" s="200">
        <f t="shared" si="57"/>
        <v>536240.54594034969</v>
      </c>
      <c r="V161" s="200">
        <f t="shared" si="57"/>
        <v>548037.83795103745</v>
      </c>
      <c r="W161" s="200">
        <f t="shared" si="57"/>
        <v>560094.67038596026</v>
      </c>
      <c r="X161" s="200">
        <f t="shared" si="57"/>
        <v>572416.75313445134</v>
      </c>
      <c r="Y161" s="200">
        <f t="shared" si="57"/>
        <v>585009.9217034094</v>
      </c>
      <c r="Z161" s="200">
        <f t="shared" si="57"/>
        <v>597880.13998088439</v>
      </c>
      <c r="AA161" s="200">
        <f t="shared" si="57"/>
        <v>611033.50306046382</v>
      </c>
      <c r="AB161" s="200">
        <f t="shared" si="57"/>
        <v>624476.2401277941</v>
      </c>
      <c r="AC161" s="200">
        <f t="shared" si="57"/>
        <v>638214.71741060552</v>
      </c>
      <c r="AD161" s="200">
        <f t="shared" si="57"/>
        <v>652255.44119363884</v>
      </c>
      <c r="AE161" s="200">
        <f t="shared" si="57"/>
        <v>666605.06089989899</v>
      </c>
      <c r="AF161" s="200">
        <f t="shared" si="57"/>
        <v>681270.37223969679</v>
      </c>
      <c r="AG161" s="200">
        <f t="shared" si="57"/>
        <v>696258.32042897027</v>
      </c>
      <c r="AH161" s="200">
        <f t="shared" si="57"/>
        <v>711576.00347840763</v>
      </c>
      <c r="AI161" s="200">
        <f t="shared" si="57"/>
        <v>727230.67555493244</v>
      </c>
      <c r="AJ161" s="200">
        <f t="shared" si="57"/>
        <v>743229.75041714089</v>
      </c>
      <c r="AK161" s="200">
        <f t="shared" si="57"/>
        <v>759580.80492631812</v>
      </c>
      <c r="AL161" s="200">
        <f t="shared" si="57"/>
        <v>776291.5826346972</v>
      </c>
      <c r="AM161" s="200">
        <f t="shared" si="57"/>
        <v>793369.99745266046</v>
      </c>
      <c r="AN161" s="200">
        <f t="shared" si="57"/>
        <v>810824.13739661884</v>
      </c>
      <c r="AO161" s="200">
        <f t="shared" si="57"/>
        <v>828662.26841934468</v>
      </c>
      <c r="AP161" s="201">
        <f t="shared" si="57"/>
        <v>846892.83832457033</v>
      </c>
    </row>
    <row r="162" spans="1:89" s="27" customFormat="1" ht="15.75" thickTop="1">
      <c r="A162" s="199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  <c r="AA162" s="136"/>
      <c r="AB162" s="136"/>
      <c r="AC162" s="136"/>
      <c r="AD162" s="136"/>
      <c r="AE162" s="136"/>
      <c r="AF162" s="136"/>
      <c r="AG162" s="136"/>
      <c r="AH162" s="136"/>
      <c r="AI162" s="136"/>
      <c r="AJ162" s="136"/>
      <c r="AK162" s="136"/>
      <c r="AL162" s="136"/>
      <c r="AM162" s="136"/>
      <c r="AN162" s="136"/>
      <c r="AO162" s="136"/>
      <c r="AP162" s="163"/>
    </row>
    <row r="163" spans="1:89" s="27" customFormat="1">
      <c r="A163" s="199" t="s">
        <v>41</v>
      </c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  <c r="AA163" s="136"/>
      <c r="AB163" s="136"/>
      <c r="AC163" s="136"/>
      <c r="AD163" s="136"/>
      <c r="AE163" s="136"/>
      <c r="AF163" s="136"/>
      <c r="AG163" s="136"/>
      <c r="AH163" s="136"/>
      <c r="AI163" s="136"/>
      <c r="AJ163" s="136"/>
      <c r="AK163" s="136"/>
      <c r="AL163" s="136"/>
      <c r="AM163" s="136"/>
      <c r="AN163" s="136"/>
      <c r="AO163" s="136"/>
      <c r="AP163" s="163"/>
    </row>
    <row r="164" spans="1:89" s="27" customFormat="1">
      <c r="A164" s="178" t="s">
        <v>139</v>
      </c>
      <c r="C164" s="136">
        <f>C51*C82*10</f>
        <v>0</v>
      </c>
      <c r="D164" s="136">
        <f t="shared" ref="D164:AP166" si="58">D141*D$59</f>
        <v>41109.3246</v>
      </c>
      <c r="E164" s="136">
        <f t="shared" si="58"/>
        <v>42013.729741200004</v>
      </c>
      <c r="F164" s="136">
        <f t="shared" si="58"/>
        <v>42938.031795506402</v>
      </c>
      <c r="G164" s="136">
        <f t="shared" si="58"/>
        <v>43882.668495007551</v>
      </c>
      <c r="H164" s="136">
        <f t="shared" si="58"/>
        <v>44848.087201897717</v>
      </c>
      <c r="I164" s="136">
        <f t="shared" si="58"/>
        <v>45834.745120339467</v>
      </c>
      <c r="J164" s="136">
        <f t="shared" si="58"/>
        <v>46843.109512986935</v>
      </c>
      <c r="K164" s="136">
        <f t="shared" si="58"/>
        <v>47873.65792227265</v>
      </c>
      <c r="L164" s="136">
        <f t="shared" si="58"/>
        <v>48926.87839656265</v>
      </c>
      <c r="M164" s="136">
        <f t="shared" si="58"/>
        <v>50003.269721287026</v>
      </c>
      <c r="N164" s="136">
        <f t="shared" si="58"/>
        <v>51103.341655155346</v>
      </c>
      <c r="O164" s="136">
        <f t="shared" si="58"/>
        <v>52227.615171568767</v>
      </c>
      <c r="P164" s="136">
        <f t="shared" si="58"/>
        <v>53376.622705343274</v>
      </c>
      <c r="Q164" s="136">
        <f t="shared" si="58"/>
        <v>54550.908404860827</v>
      </c>
      <c r="R164" s="136">
        <f t="shared" si="58"/>
        <v>55751.028389767765</v>
      </c>
      <c r="S164" s="136">
        <f t="shared" si="58"/>
        <v>56977.551014342658</v>
      </c>
      <c r="T164" s="136">
        <f t="shared" si="58"/>
        <v>58231.057136658193</v>
      </c>
      <c r="U164" s="136">
        <f t="shared" si="58"/>
        <v>59512.140393664675</v>
      </c>
      <c r="V164" s="136">
        <f t="shared" si="58"/>
        <v>60821.407482325303</v>
      </c>
      <c r="W164" s="136">
        <f t="shared" si="58"/>
        <v>62159.47844693646</v>
      </c>
      <c r="X164" s="136">
        <f t="shared" si="58"/>
        <v>63526.98697276906</v>
      </c>
      <c r="Y164" s="136">
        <f t="shared" si="58"/>
        <v>64924.580686169975</v>
      </c>
      <c r="Z164" s="136">
        <f t="shared" si="58"/>
        <v>66352.921461265723</v>
      </c>
      <c r="AA164" s="136">
        <f t="shared" si="58"/>
        <v>67812.685733413571</v>
      </c>
      <c r="AB164" s="136">
        <f t="shared" si="58"/>
        <v>69304.564819548672</v>
      </c>
      <c r="AC164" s="136">
        <f t="shared" si="58"/>
        <v>70829.265245578747</v>
      </c>
      <c r="AD164" s="136">
        <f t="shared" si="58"/>
        <v>72387.509080981472</v>
      </c>
      <c r="AE164" s="136">
        <f t="shared" si="58"/>
        <v>73980.034280763066</v>
      </c>
      <c r="AF164" s="136">
        <f t="shared" si="58"/>
        <v>75607.595034939848</v>
      </c>
      <c r="AG164" s="136">
        <f t="shared" si="58"/>
        <v>77270.962125708538</v>
      </c>
      <c r="AH164" s="136">
        <f t="shared" si="58"/>
        <v>78970.923292474123</v>
      </c>
      <c r="AI164" s="136">
        <f t="shared" si="58"/>
        <v>80708.283604908545</v>
      </c>
      <c r="AJ164" s="136">
        <f t="shared" si="58"/>
        <v>82483.865844216547</v>
      </c>
      <c r="AK164" s="136">
        <f t="shared" si="58"/>
        <v>84298.510892789302</v>
      </c>
      <c r="AL164" s="136">
        <f t="shared" si="58"/>
        <v>86153.078132430674</v>
      </c>
      <c r="AM164" s="136">
        <f t="shared" si="58"/>
        <v>88048.445851344135</v>
      </c>
      <c r="AN164" s="136">
        <f t="shared" si="58"/>
        <v>89985.511660073709</v>
      </c>
      <c r="AO164" s="136">
        <f t="shared" si="58"/>
        <v>91965.192916595333</v>
      </c>
      <c r="AP164" s="163">
        <f t="shared" si="58"/>
        <v>93988.427160760431</v>
      </c>
    </row>
    <row r="165" spans="1:89" s="27" customFormat="1">
      <c r="A165" s="178" t="s">
        <v>140</v>
      </c>
      <c r="C165" s="136">
        <f>C$51*C142</f>
        <v>0</v>
      </c>
      <c r="D165" s="136">
        <f t="shared" si="58"/>
        <v>132286.071</v>
      </c>
      <c r="E165" s="136">
        <f t="shared" si="58"/>
        <v>135196.364562</v>
      </c>
      <c r="F165" s="136">
        <f t="shared" si="58"/>
        <v>138170.68458236399</v>
      </c>
      <c r="G165" s="136">
        <f t="shared" si="58"/>
        <v>141210.43964317601</v>
      </c>
      <c r="H165" s="136">
        <f t="shared" si="58"/>
        <v>144317.06931532588</v>
      </c>
      <c r="I165" s="136">
        <f t="shared" si="58"/>
        <v>147492.04484026306</v>
      </c>
      <c r="J165" s="136">
        <f t="shared" si="58"/>
        <v>150736.86982674882</v>
      </c>
      <c r="K165" s="136">
        <f t="shared" si="58"/>
        <v>154053.08096293733</v>
      </c>
      <c r="L165" s="136">
        <f t="shared" si="58"/>
        <v>157442.24874412196</v>
      </c>
      <c r="M165" s="136">
        <f t="shared" si="58"/>
        <v>160905.97821649263</v>
      </c>
      <c r="N165" s="136">
        <f t="shared" si="58"/>
        <v>164445.90973725548</v>
      </c>
      <c r="O165" s="136">
        <f t="shared" si="58"/>
        <v>168063.71975147512</v>
      </c>
      <c r="P165" s="136">
        <f t="shared" si="58"/>
        <v>171761.12158600756</v>
      </c>
      <c r="Q165" s="136">
        <f t="shared" si="58"/>
        <v>175539.86626089973</v>
      </c>
      <c r="R165" s="136">
        <f t="shared" si="58"/>
        <v>179401.74331863952</v>
      </c>
      <c r="S165" s="136">
        <f t="shared" si="58"/>
        <v>183348.58167164959</v>
      </c>
      <c r="T165" s="136">
        <f t="shared" si="58"/>
        <v>187382.25046842589</v>
      </c>
      <c r="U165" s="136">
        <f t="shared" si="58"/>
        <v>191504.65997873127</v>
      </c>
      <c r="V165" s="136">
        <f t="shared" si="58"/>
        <v>195717.76249826336</v>
      </c>
      <c r="W165" s="136">
        <f t="shared" si="58"/>
        <v>200023.55327322514</v>
      </c>
      <c r="X165" s="136">
        <f t="shared" si="58"/>
        <v>204424.0714452361</v>
      </c>
      <c r="Y165" s="136">
        <f t="shared" si="58"/>
        <v>208921.40101703131</v>
      </c>
      <c r="Z165" s="136">
        <f t="shared" si="58"/>
        <v>213517.67183940602</v>
      </c>
      <c r="AA165" s="136">
        <f t="shared" si="58"/>
        <v>218215.06061987294</v>
      </c>
      <c r="AB165" s="136">
        <f t="shared" si="58"/>
        <v>223015.79195351014</v>
      </c>
      <c r="AC165" s="136">
        <f t="shared" si="58"/>
        <v>227922.13937648738</v>
      </c>
      <c r="AD165" s="136">
        <f t="shared" si="58"/>
        <v>232936.42644277011</v>
      </c>
      <c r="AE165" s="136">
        <f t="shared" si="58"/>
        <v>238061.02782451105</v>
      </c>
      <c r="AF165" s="136">
        <f t="shared" si="58"/>
        <v>243298.37043665032</v>
      </c>
      <c r="AG165" s="136">
        <f t="shared" si="58"/>
        <v>248650.93458625663</v>
      </c>
      <c r="AH165" s="136">
        <f t="shared" si="58"/>
        <v>254121.25514715427</v>
      </c>
      <c r="AI165" s="136">
        <f t="shared" si="58"/>
        <v>259711.92276039164</v>
      </c>
      <c r="AJ165" s="136">
        <f t="shared" si="58"/>
        <v>265425.58506112028</v>
      </c>
      <c r="AK165" s="136">
        <f t="shared" si="58"/>
        <v>271264.94793246494</v>
      </c>
      <c r="AL165" s="136">
        <f t="shared" si="58"/>
        <v>277232.77678697911</v>
      </c>
      <c r="AM165" s="136">
        <f t="shared" si="58"/>
        <v>283331.8978762927</v>
      </c>
      <c r="AN165" s="136">
        <f t="shared" si="58"/>
        <v>289565.19962957111</v>
      </c>
      <c r="AO165" s="136">
        <f t="shared" si="58"/>
        <v>295935.63402142166</v>
      </c>
      <c r="AP165" s="163">
        <f t="shared" si="58"/>
        <v>302446.21796989295</v>
      </c>
    </row>
    <row r="166" spans="1:89" s="27" customFormat="1">
      <c r="A166" s="178" t="s">
        <v>150</v>
      </c>
      <c r="C166" s="136">
        <f>C$51*C143</f>
        <v>0</v>
      </c>
      <c r="D166" s="136">
        <f t="shared" si="58"/>
        <v>-11638.8773</v>
      </c>
      <c r="E166" s="136">
        <f t="shared" si="58"/>
        <v>-11894.932600600001</v>
      </c>
      <c r="F166" s="136">
        <f t="shared" si="58"/>
        <v>-12156.621117813203</v>
      </c>
      <c r="G166" s="136">
        <f t="shared" si="58"/>
        <v>-12424.066782405094</v>
      </c>
      <c r="H166" s="136">
        <f t="shared" si="58"/>
        <v>-12697.396251618007</v>
      </c>
      <c r="I166" s="136">
        <f t="shared" si="58"/>
        <v>-12976.738969153603</v>
      </c>
      <c r="J166" s="136">
        <f t="shared" si="58"/>
        <v>-13262.227226474983</v>
      </c>
      <c r="K166" s="136">
        <f t="shared" si="58"/>
        <v>-13553.996225457431</v>
      </c>
      <c r="L166" s="136">
        <f t="shared" si="58"/>
        <v>-13852.184142417495</v>
      </c>
      <c r="M166" s="136">
        <f t="shared" si="58"/>
        <v>-14156.93219355068</v>
      </c>
      <c r="N166" s="136">
        <f t="shared" si="58"/>
        <v>-14468.384701808794</v>
      </c>
      <c r="O166" s="136">
        <f t="shared" si="58"/>
        <v>-14786.689165248588</v>
      </c>
      <c r="P166" s="136">
        <f t="shared" si="58"/>
        <v>-15111.996326884057</v>
      </c>
      <c r="Q166" s="136">
        <f t="shared" si="58"/>
        <v>-15444.460246075509</v>
      </c>
      <c r="R166" s="136">
        <f t="shared" si="58"/>
        <v>-15784.238371489169</v>
      </c>
      <c r="S166" s="136">
        <f t="shared" si="58"/>
        <v>-16131.491615661933</v>
      </c>
      <c r="T166" s="136">
        <f t="shared" si="58"/>
        <v>-16486.384431206494</v>
      </c>
      <c r="U166" s="136">
        <f t="shared" si="58"/>
        <v>-16849.08488869304</v>
      </c>
      <c r="V166" s="136">
        <f t="shared" si="58"/>
        <v>-17219.764756244287</v>
      </c>
      <c r="W166" s="136">
        <f t="shared" si="58"/>
        <v>-17598.599580881659</v>
      </c>
      <c r="X166" s="136">
        <f t="shared" si="58"/>
        <v>-17985.768771661056</v>
      </c>
      <c r="Y166" s="136">
        <f t="shared" si="58"/>
        <v>-18381.4556846376</v>
      </c>
      <c r="Z166" s="136">
        <f t="shared" si="58"/>
        <v>-18785.847709699628</v>
      </c>
      <c r="AA166" s="136">
        <f t="shared" si="58"/>
        <v>-19199.136359313019</v>
      </c>
      <c r="AB166" s="136">
        <f t="shared" si="58"/>
        <v>-19621.517359217905</v>
      </c>
      <c r="AC166" s="136">
        <f t="shared" si="58"/>
        <v>-20053.190741120699</v>
      </c>
      <c r="AD166" s="136">
        <f t="shared" si="58"/>
        <v>-20494.360937425354</v>
      </c>
      <c r="AE166" s="136">
        <f t="shared" si="58"/>
        <v>-20945.236878048712</v>
      </c>
      <c r="AF166" s="136">
        <f t="shared" si="58"/>
        <v>-21406.032089365784</v>
      </c>
      <c r="AG166" s="136">
        <f t="shared" si="58"/>
        <v>-21876.964795331831</v>
      </c>
      <c r="AH166" s="136">
        <f t="shared" si="58"/>
        <v>-22358.258020829137</v>
      </c>
      <c r="AI166" s="136">
        <f t="shared" si="58"/>
        <v>-22850.139697287374</v>
      </c>
      <c r="AJ166" s="136">
        <f t="shared" si="58"/>
        <v>-23352.842770627696</v>
      </c>
      <c r="AK166" s="136">
        <f t="shared" si="58"/>
        <v>-23866.605311581508</v>
      </c>
      <c r="AL166" s="136">
        <f t="shared" si="58"/>
        <v>-24391.670628436299</v>
      </c>
      <c r="AM166" s="136">
        <f t="shared" si="58"/>
        <v>-24928.2873822619</v>
      </c>
      <c r="AN166" s="136">
        <f t="shared" si="58"/>
        <v>-25476.709704671663</v>
      </c>
      <c r="AO166" s="136">
        <f t="shared" si="58"/>
        <v>-26037.19731817444</v>
      </c>
      <c r="AP166" s="163">
        <f t="shared" si="58"/>
        <v>-26610.015659174282</v>
      </c>
    </row>
    <row r="167" spans="1:89" s="27" customFormat="1">
      <c r="A167" s="199" t="s">
        <v>151</v>
      </c>
      <c r="C167" s="169">
        <f t="shared" ref="C167:AP167" si="59">SUM(C164:C166)</f>
        <v>0</v>
      </c>
      <c r="D167" s="169">
        <f t="shared" si="59"/>
        <v>161756.5183</v>
      </c>
      <c r="E167" s="169">
        <f t="shared" si="59"/>
        <v>165315.16170260002</v>
      </c>
      <c r="F167" s="169">
        <f t="shared" si="59"/>
        <v>168952.09526005719</v>
      </c>
      <c r="G167" s="169">
        <f t="shared" si="59"/>
        <v>172669.04135577846</v>
      </c>
      <c r="H167" s="169">
        <f t="shared" si="59"/>
        <v>176467.76026560558</v>
      </c>
      <c r="I167" s="169">
        <f t="shared" si="59"/>
        <v>180350.05099144892</v>
      </c>
      <c r="J167" s="169">
        <f t="shared" si="59"/>
        <v>184317.75211326077</v>
      </c>
      <c r="K167" s="169">
        <f t="shared" si="59"/>
        <v>188372.74265975255</v>
      </c>
      <c r="L167" s="169">
        <f t="shared" si="59"/>
        <v>192516.9429982671</v>
      </c>
      <c r="M167" s="169">
        <f t="shared" si="59"/>
        <v>196752.31574422895</v>
      </c>
      <c r="N167" s="169">
        <f t="shared" si="59"/>
        <v>201080.86669060204</v>
      </c>
      <c r="O167" s="169">
        <f t="shared" si="59"/>
        <v>205504.64575779528</v>
      </c>
      <c r="P167" s="169">
        <f t="shared" si="59"/>
        <v>210025.74796446678</v>
      </c>
      <c r="Q167" s="169">
        <f t="shared" si="59"/>
        <v>214646.31441968505</v>
      </c>
      <c r="R167" s="169">
        <f t="shared" si="59"/>
        <v>219368.53333691813</v>
      </c>
      <c r="S167" s="169">
        <f t="shared" si="59"/>
        <v>224194.64107033031</v>
      </c>
      <c r="T167" s="169">
        <f t="shared" si="59"/>
        <v>229126.92317387759</v>
      </c>
      <c r="U167" s="169">
        <f t="shared" si="59"/>
        <v>234167.71548370292</v>
      </c>
      <c r="V167" s="169">
        <f t="shared" si="59"/>
        <v>239319.40522434437</v>
      </c>
      <c r="W167" s="169">
        <f t="shared" si="59"/>
        <v>244584.43213927996</v>
      </c>
      <c r="X167" s="169">
        <f t="shared" si="59"/>
        <v>249965.28964634411</v>
      </c>
      <c r="Y167" s="169">
        <f t="shared" si="59"/>
        <v>255464.52601856372</v>
      </c>
      <c r="Z167" s="169">
        <f t="shared" si="59"/>
        <v>261084.7455909721</v>
      </c>
      <c r="AA167" s="169">
        <f t="shared" si="59"/>
        <v>266828.60999397346</v>
      </c>
      <c r="AB167" s="169">
        <f t="shared" si="59"/>
        <v>272698.83941384091</v>
      </c>
      <c r="AC167" s="169">
        <f t="shared" si="59"/>
        <v>278698.2138809454</v>
      </c>
      <c r="AD167" s="169">
        <f t="shared" si="59"/>
        <v>284829.57458632626</v>
      </c>
      <c r="AE167" s="169">
        <f t="shared" si="59"/>
        <v>291095.82522722543</v>
      </c>
      <c r="AF167" s="169">
        <f t="shared" si="59"/>
        <v>297499.93338222441</v>
      </c>
      <c r="AG167" s="169">
        <f t="shared" si="59"/>
        <v>304044.93191663333</v>
      </c>
      <c r="AH167" s="169">
        <f t="shared" si="59"/>
        <v>310733.92041879927</v>
      </c>
      <c r="AI167" s="169">
        <f t="shared" si="59"/>
        <v>317570.06666801282</v>
      </c>
      <c r="AJ167" s="169">
        <f t="shared" si="59"/>
        <v>324556.60813470912</v>
      </c>
      <c r="AK167" s="169">
        <f t="shared" si="59"/>
        <v>331696.85351367272</v>
      </c>
      <c r="AL167" s="169">
        <f t="shared" si="59"/>
        <v>338994.18429097347</v>
      </c>
      <c r="AM167" s="169">
        <f t="shared" si="59"/>
        <v>346452.05634537496</v>
      </c>
      <c r="AN167" s="169">
        <f t="shared" si="59"/>
        <v>354074.00158497319</v>
      </c>
      <c r="AO167" s="169">
        <f t="shared" si="59"/>
        <v>361863.62961984251</v>
      </c>
      <c r="AP167" s="170">
        <f t="shared" si="59"/>
        <v>369824.6294714791</v>
      </c>
    </row>
    <row r="168" spans="1:89" s="27" customFormat="1">
      <c r="A168" s="199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  <c r="AJ168" s="136"/>
      <c r="AK168" s="136"/>
      <c r="AL168" s="136"/>
      <c r="AM168" s="136"/>
      <c r="AN168" s="136"/>
      <c r="AO168" s="136"/>
      <c r="AP168" s="163"/>
    </row>
    <row r="169" spans="1:89" s="27" customFormat="1">
      <c r="A169" s="197" t="s">
        <v>112</v>
      </c>
      <c r="B169" s="202"/>
      <c r="C169" s="136">
        <f>C153+C154+C155</f>
        <v>0</v>
      </c>
      <c r="D169" s="136">
        <v>6358.2325576184003</v>
      </c>
      <c r="E169" s="136">
        <v>6498.113673886005</v>
      </c>
      <c r="F169" s="136">
        <v>6641.0721747114967</v>
      </c>
      <c r="G169" s="136">
        <v>6787.175762555149</v>
      </c>
      <c r="H169" s="136">
        <v>6936.4936293313622</v>
      </c>
      <c r="I169" s="136">
        <v>7089.0964891766525</v>
      </c>
      <c r="J169" s="136">
        <v>7245.0566119385394</v>
      </c>
      <c r="K169" s="136">
        <v>7404.4478574011882</v>
      </c>
      <c r="L169" s="136">
        <v>7567.345710264015</v>
      </c>
      <c r="M169" s="136">
        <v>7733.8273158898237</v>
      </c>
      <c r="N169" s="136">
        <v>7903.9715168393996</v>
      </c>
      <c r="O169" s="136">
        <v>8077.8588902098654</v>
      </c>
      <c r="P169" s="136">
        <v>8255.5717857944819</v>
      </c>
      <c r="Q169" s="136">
        <v>8437.1943650819612</v>
      </c>
      <c r="R169" s="136">
        <v>8622.8126411137637</v>
      </c>
      <c r="S169" s="136">
        <v>8812.5145192182681</v>
      </c>
      <c r="T169" s="136">
        <v>9006.3898386410692</v>
      </c>
      <c r="U169" s="136">
        <v>9204.5304150911725</v>
      </c>
      <c r="V169" s="136">
        <v>9407.0300842231791</v>
      </c>
      <c r="W169" s="136">
        <v>9613.9847460760902</v>
      </c>
      <c r="X169" s="136">
        <v>9825.4924104897636</v>
      </c>
      <c r="Y169" s="136">
        <v>10041.653243520537</v>
      </c>
      <c r="Z169" s="136">
        <v>10262.56961487799</v>
      </c>
      <c r="AA169" s="136">
        <v>10488.346146405305</v>
      </c>
      <c r="AB169" s="136">
        <v>10719.089761626221</v>
      </c>
      <c r="AC169" s="136">
        <v>10954.909736382</v>
      </c>
      <c r="AD169" s="136">
        <v>11195.917750582405</v>
      </c>
      <c r="AE169" s="136">
        <v>11442.227941095214</v>
      </c>
      <c r="AF169" s="136">
        <v>11693.956955799309</v>
      </c>
      <c r="AG169" s="136">
        <v>11951.224008826894</v>
      </c>
      <c r="AH169" s="136">
        <v>12214.150937021086</v>
      </c>
      <c r="AI169" s="136">
        <v>12482.862257635548</v>
      </c>
      <c r="AJ169" s="136">
        <v>12757.48522730353</v>
      </c>
      <c r="AK169" s="136">
        <v>13038.149902304209</v>
      </c>
      <c r="AL169" s="136">
        <v>13324.989200154901</v>
      </c>
      <c r="AM169" s="136">
        <v>13618.138962558309</v>
      </c>
      <c r="AN169" s="136">
        <v>13917.738019734592</v>
      </c>
      <c r="AO169" s="136">
        <v>14223.928256168754</v>
      </c>
      <c r="AP169" s="163">
        <v>14536.854677804467</v>
      </c>
    </row>
    <row r="170" spans="1:89" s="27" customFormat="1">
      <c r="A170" s="197" t="s">
        <v>137</v>
      </c>
      <c r="B170" s="202"/>
      <c r="C170" s="136">
        <f>C154+C155+C156</f>
        <v>0</v>
      </c>
      <c r="D170" s="136">
        <v>1189.0685604194002</v>
      </c>
      <c r="E170" s="136">
        <v>1215.228068748627</v>
      </c>
      <c r="F170" s="136">
        <v>1241.9630862610966</v>
      </c>
      <c r="G170" s="136">
        <v>1269.286274158841</v>
      </c>
      <c r="H170" s="136">
        <v>1297.2105721903356</v>
      </c>
      <c r="I170" s="136">
        <v>1325.7492047785231</v>
      </c>
      <c r="J170" s="136">
        <v>1354.9156872836504</v>
      </c>
      <c r="K170" s="136">
        <v>1384.7238324038908</v>
      </c>
      <c r="L170" s="136">
        <v>1415.1877567167762</v>
      </c>
      <c r="M170" s="136">
        <v>1446.3218873645455</v>
      </c>
      <c r="N170" s="136">
        <v>1478.1409688865656</v>
      </c>
      <c r="O170" s="136">
        <v>1510.6600702020701</v>
      </c>
      <c r="P170" s="136">
        <v>1543.8945917465157</v>
      </c>
      <c r="Q170" s="136">
        <v>1577.8602727649391</v>
      </c>
      <c r="R170" s="136">
        <v>1612.5731987657678</v>
      </c>
      <c r="S170" s="136">
        <v>1648.0498091386146</v>
      </c>
      <c r="T170" s="136">
        <v>1684.3069049396643</v>
      </c>
      <c r="U170" s="136">
        <v>1721.3616568483369</v>
      </c>
      <c r="V170" s="136">
        <v>1759.2316132990004</v>
      </c>
      <c r="W170" s="136">
        <v>1797.934708791578</v>
      </c>
      <c r="X170" s="136">
        <v>1837.489272384993</v>
      </c>
      <c r="Y170" s="136">
        <v>1877.9140363774627</v>
      </c>
      <c r="Z170" s="136">
        <v>1919.2281451777671</v>
      </c>
      <c r="AA170" s="136">
        <v>1961.451164371678</v>
      </c>
      <c r="AB170" s="136">
        <v>2004.6030899878549</v>
      </c>
      <c r="AC170" s="136">
        <v>2048.7043579675874</v>
      </c>
      <c r="AD170" s="136">
        <v>2093.7758538428748</v>
      </c>
      <c r="AE170" s="136">
        <v>2139.838922627418</v>
      </c>
      <c r="AF170" s="136">
        <v>2186.9153789252209</v>
      </c>
      <c r="AG170" s="136">
        <v>2235.0275172615761</v>
      </c>
      <c r="AH170" s="136">
        <v>2284.1981226413304</v>
      </c>
      <c r="AI170" s="136">
        <v>2334.4504813394401</v>
      </c>
      <c r="AJ170" s="136">
        <v>2385.8083919289083</v>
      </c>
      <c r="AK170" s="136">
        <v>2438.2961765513442</v>
      </c>
      <c r="AL170" s="136">
        <v>2491.938692435474</v>
      </c>
      <c r="AM170" s="136">
        <v>2546.7613436690544</v>
      </c>
      <c r="AN170" s="136">
        <v>2602.7900932297739</v>
      </c>
      <c r="AO170" s="136">
        <v>2660.0514752808285</v>
      </c>
      <c r="AP170" s="163">
        <v>2718.5726077370068</v>
      </c>
    </row>
    <row r="171" spans="1:89" s="27" customFormat="1">
      <c r="A171" s="197" t="s">
        <v>114</v>
      </c>
      <c r="B171" s="202"/>
      <c r="C171" s="136">
        <f>C155+C156+C157</f>
        <v>0</v>
      </c>
      <c r="D171" s="136">
        <v>-855.24292242839999</v>
      </c>
      <c r="E171" s="136">
        <v>-874.05826672182479</v>
      </c>
      <c r="F171" s="136">
        <v>-893.28754858970478</v>
      </c>
      <c r="G171" s="136">
        <v>-912.93987465867849</v>
      </c>
      <c r="H171" s="136">
        <v>-933.02455190116939</v>
      </c>
      <c r="I171" s="136">
        <v>-953.55109204299526</v>
      </c>
      <c r="J171" s="136">
        <v>-974.52921606794121</v>
      </c>
      <c r="K171" s="136">
        <v>-995.96885882143579</v>
      </c>
      <c r="L171" s="136">
        <v>-1017.8801737155075</v>
      </c>
      <c r="M171" s="136">
        <v>-1040.2735375372486</v>
      </c>
      <c r="N171" s="136">
        <v>-1063.1595553630682</v>
      </c>
      <c r="O171" s="136">
        <v>-1086.5490655810556</v>
      </c>
      <c r="P171" s="136">
        <v>-1110.4531450238389</v>
      </c>
      <c r="Q171" s="136">
        <v>-1134.8831142143636</v>
      </c>
      <c r="R171" s="136">
        <v>-1159.8505427270795</v>
      </c>
      <c r="S171" s="136">
        <v>-1185.3672546670753</v>
      </c>
      <c r="T171" s="136">
        <v>-1211.4453342697511</v>
      </c>
      <c r="U171" s="136">
        <v>-1238.0971316236855</v>
      </c>
      <c r="V171" s="136">
        <v>-1265.3352685194066</v>
      </c>
      <c r="W171" s="136">
        <v>-1293.1726444268338</v>
      </c>
      <c r="X171" s="136">
        <v>-1321.622442604224</v>
      </c>
      <c r="Y171" s="136">
        <v>-1350.6981363415168</v>
      </c>
      <c r="Z171" s="136">
        <v>-1380.4134953410305</v>
      </c>
      <c r="AA171" s="136">
        <v>-1410.7825922385332</v>
      </c>
      <c r="AB171" s="136">
        <v>-1441.8198092677808</v>
      </c>
      <c r="AC171" s="136">
        <v>-1473.5398450716718</v>
      </c>
      <c r="AD171" s="136">
        <v>-1505.9577216632485</v>
      </c>
      <c r="AE171" s="136">
        <v>-1539.0887915398403</v>
      </c>
      <c r="AF171" s="136">
        <v>-1572.9487449537166</v>
      </c>
      <c r="AG171" s="136">
        <v>-1607.5536173426981</v>
      </c>
      <c r="AH171" s="136">
        <v>-1642.9197969242375</v>
      </c>
      <c r="AI171" s="136">
        <v>-1679.0640324565709</v>
      </c>
      <c r="AJ171" s="136">
        <v>-1716.0034411706154</v>
      </c>
      <c r="AK171" s="136">
        <v>-1753.7555168763688</v>
      </c>
      <c r="AL171" s="136">
        <v>-1792.3381382476491</v>
      </c>
      <c r="AM171" s="136">
        <v>-1831.7695772890975</v>
      </c>
      <c r="AN171" s="136">
        <v>-1872.0685079894574</v>
      </c>
      <c r="AO171" s="136">
        <v>-1913.2540151652256</v>
      </c>
      <c r="AP171" s="163">
        <v>-1955.3456034988606</v>
      </c>
    </row>
    <row r="172" spans="1:89" s="218" customFormat="1">
      <c r="A172" s="203" t="s">
        <v>115</v>
      </c>
      <c r="B172" s="216"/>
      <c r="C172" s="217">
        <f>C161*C144</f>
        <v>0</v>
      </c>
      <c r="D172" s="243">
        <f t="shared" ref="D172:AP172" si="60">D159*D144</f>
        <v>20912.835084000002</v>
      </c>
      <c r="E172" s="243">
        <f t="shared" si="60"/>
        <v>21372.917455848004</v>
      </c>
      <c r="F172" s="243">
        <f t="shared" si="60"/>
        <v>21843.121639876656</v>
      </c>
      <c r="G172" s="243">
        <f t="shared" si="60"/>
        <v>22323.670315953943</v>
      </c>
      <c r="H172" s="243">
        <f t="shared" si="60"/>
        <v>22814.791062904929</v>
      </c>
      <c r="I172" s="243">
        <f t="shared" si="60"/>
        <v>23316.716466288843</v>
      </c>
      <c r="J172" s="243">
        <f t="shared" si="60"/>
        <v>23829.684228547198</v>
      </c>
      <c r="K172" s="243">
        <f t="shared" si="60"/>
        <v>24353.937281575239</v>
      </c>
      <c r="L172" s="243">
        <f t="shared" si="60"/>
        <v>24889.723901769888</v>
      </c>
      <c r="M172" s="243">
        <f t="shared" si="60"/>
        <v>25437.297827608825</v>
      </c>
      <c r="N172" s="243">
        <f t="shared" si="60"/>
        <v>25996.918379816227</v>
      </c>
      <c r="O172" s="243">
        <f t="shared" si="60"/>
        <v>26568.850584172178</v>
      </c>
      <c r="P172" s="243">
        <f t="shared" si="60"/>
        <v>27153.365297023971</v>
      </c>
      <c r="Q172" s="243">
        <f t="shared" si="60"/>
        <v>27750.739333558497</v>
      </c>
      <c r="R172" s="243">
        <f t="shared" si="60"/>
        <v>28361.255598896787</v>
      </c>
      <c r="S172" s="243">
        <f t="shared" si="60"/>
        <v>28985.203222072509</v>
      </c>
      <c r="T172" s="243">
        <f t="shared" si="60"/>
        <v>29622.877692958111</v>
      </c>
      <c r="U172" s="243">
        <f t="shared" si="60"/>
        <v>30274.581002203184</v>
      </c>
      <c r="V172" s="243">
        <f t="shared" si="60"/>
        <v>30940.62178425166</v>
      </c>
      <c r="W172" s="243">
        <f t="shared" si="60"/>
        <v>31621.315463505194</v>
      </c>
      <c r="X172" s="243">
        <f t="shared" si="60"/>
        <v>32316.98440370231</v>
      </c>
      <c r="Y172" s="243">
        <f t="shared" si="60"/>
        <v>33027.958060583769</v>
      </c>
      <c r="Z172" s="243">
        <f t="shared" si="60"/>
        <v>33754.57313791661</v>
      </c>
      <c r="AA172" s="243">
        <f t="shared" si="60"/>
        <v>34497.173746950772</v>
      </c>
      <c r="AB172" s="243">
        <f t="shared" si="60"/>
        <v>35256.111569383691</v>
      </c>
      <c r="AC172" s="243">
        <f t="shared" si="60"/>
        <v>36031.746023910127</v>
      </c>
      <c r="AD172" s="243">
        <f t="shared" si="60"/>
        <v>36824.444436436155</v>
      </c>
      <c r="AE172" s="243">
        <f t="shared" si="60"/>
        <v>37634.582214037757</v>
      </c>
      <c r="AF172" s="243">
        <f t="shared" si="60"/>
        <v>38462.543022746591</v>
      </c>
      <c r="AG172" s="243">
        <f t="shared" si="60"/>
        <v>39308.71896924702</v>
      </c>
      <c r="AH172" s="243">
        <f t="shared" si="60"/>
        <v>40173.510786570456</v>
      </c>
      <c r="AI172" s="243">
        <f t="shared" si="60"/>
        <v>41057.328023875001</v>
      </c>
      <c r="AJ172" s="243">
        <f t="shared" si="60"/>
        <v>41960.589240400244</v>
      </c>
      <c r="AK172" s="243">
        <f t="shared" si="60"/>
        <v>42883.72220368906</v>
      </c>
      <c r="AL172" s="243">
        <f t="shared" si="60"/>
        <v>43827.16409217022</v>
      </c>
      <c r="AM172" s="243">
        <f t="shared" si="60"/>
        <v>44791.361702197959</v>
      </c>
      <c r="AN172" s="243">
        <f t="shared" si="60"/>
        <v>45776.771659646307</v>
      </c>
      <c r="AO172" s="243">
        <f t="shared" si="60"/>
        <v>46783.860636158541</v>
      </c>
      <c r="AP172" s="244">
        <f t="shared" si="60"/>
        <v>47813.105570154024</v>
      </c>
      <c r="AQ172" s="216"/>
      <c r="AR172" s="216"/>
      <c r="AS172" s="216"/>
      <c r="AT172" s="216"/>
      <c r="AU172" s="216"/>
      <c r="AV172" s="216"/>
      <c r="AW172" s="216"/>
      <c r="AX172" s="216"/>
      <c r="AY172" s="216"/>
      <c r="AZ172" s="216"/>
      <c r="BA172" s="216"/>
      <c r="BB172" s="216"/>
      <c r="BC172" s="216"/>
      <c r="BD172" s="216"/>
      <c r="BE172" s="216"/>
      <c r="BF172" s="216"/>
      <c r="BG172" s="216"/>
      <c r="BH172" s="216"/>
      <c r="BI172" s="216"/>
      <c r="BJ172" s="216"/>
      <c r="BK172" s="216"/>
      <c r="BL172" s="216"/>
      <c r="BM172" s="216"/>
      <c r="BN172" s="216"/>
      <c r="BO172" s="216"/>
      <c r="BP172" s="216"/>
      <c r="BQ172" s="216"/>
      <c r="BR172" s="216"/>
      <c r="BS172" s="216"/>
      <c r="BT172" s="216"/>
      <c r="BU172" s="216"/>
      <c r="BV172" s="216"/>
      <c r="BW172" s="216"/>
      <c r="BX172" s="216"/>
      <c r="BY172" s="216"/>
      <c r="BZ172" s="216"/>
      <c r="CA172" s="216"/>
      <c r="CB172" s="216"/>
      <c r="CC172" s="216"/>
      <c r="CD172" s="216"/>
      <c r="CE172" s="216"/>
      <c r="CF172" s="216"/>
      <c r="CG172" s="216"/>
      <c r="CH172" s="216"/>
      <c r="CI172" s="216"/>
      <c r="CJ172" s="216"/>
      <c r="CK172" s="216"/>
    </row>
    <row r="173" spans="1:89" s="218" customFormat="1">
      <c r="A173" s="203" t="s">
        <v>152</v>
      </c>
      <c r="B173" s="216"/>
      <c r="C173" s="217">
        <f>C157*C145</f>
        <v>0</v>
      </c>
      <c r="D173" s="243">
        <v>16256.251841341507</v>
      </c>
      <c r="E173" s="243">
        <v>16613.889381851019</v>
      </c>
      <c r="F173" s="243">
        <v>16979.394948251738</v>
      </c>
      <c r="G173" s="243">
        <v>17352.941637113279</v>
      </c>
      <c r="H173" s="243">
        <v>17734.706353129768</v>
      </c>
      <c r="I173" s="243">
        <v>18124.869892898627</v>
      </c>
      <c r="J173" s="243">
        <v>18523.617030542398</v>
      </c>
      <c r="K173" s="243">
        <v>18931.136605214335</v>
      </c>
      <c r="L173" s="243">
        <v>19347.621610529044</v>
      </c>
      <c r="M173" s="243">
        <v>19773.269285960683</v>
      </c>
      <c r="N173" s="243">
        <v>20208.281210251822</v>
      </c>
      <c r="O173" s="243">
        <v>20652.863396877357</v>
      </c>
      <c r="P173" s="243">
        <v>21107.226391608667</v>
      </c>
      <c r="Q173" s="243">
        <v>21571.585372224054</v>
      </c>
      <c r="R173" s="243">
        <v>22046.160250412988</v>
      </c>
      <c r="S173" s="243">
        <v>22531.175775922067</v>
      </c>
      <c r="T173" s="243">
        <v>23026.861642992357</v>
      </c>
      <c r="U173" s="243">
        <v>23533.452599138189</v>
      </c>
      <c r="V173" s="243">
        <v>24051.18855631923</v>
      </c>
      <c r="W173" s="243">
        <v>24580.314704558252</v>
      </c>
      <c r="X173" s="243">
        <v>25121.081628058531</v>
      </c>
      <c r="Y173" s="243">
        <v>25673.745423875826</v>
      </c>
      <c r="Z173" s="243">
        <v>26238.567823201094</v>
      </c>
      <c r="AA173" s="243">
        <v>26815.816315311517</v>
      </c>
      <c r="AB173" s="243">
        <v>27405.764274248373</v>
      </c>
      <c r="AC173" s="243">
        <v>28008.691088281834</v>
      </c>
      <c r="AD173" s="243">
        <v>28624.882292224036</v>
      </c>
      <c r="AE173" s="243">
        <v>29254.629702652968</v>
      </c>
      <c r="AF173" s="243">
        <v>29898.231556111336</v>
      </c>
      <c r="AG173" s="243">
        <v>30555.99265034579</v>
      </c>
      <c r="AH173" s="243">
        <v>31228.224488653399</v>
      </c>
      <c r="AI173" s="243">
        <v>31915.245427403766</v>
      </c>
      <c r="AJ173" s="243">
        <v>32617.380826806646</v>
      </c>
      <c r="AK173" s="243">
        <v>33334.963204996398</v>
      </c>
      <c r="AL173" s="243">
        <v>34068.332395506324</v>
      </c>
      <c r="AM173" s="243">
        <v>34817.835708207458</v>
      </c>
      <c r="AN173" s="243">
        <v>35583.828093788019</v>
      </c>
      <c r="AO173" s="243">
        <v>36366.672311851362</v>
      </c>
      <c r="AP173" s="244">
        <v>37166.739102712098</v>
      </c>
      <c r="AQ173" s="216"/>
      <c r="AR173" s="216"/>
      <c r="AS173" s="216"/>
      <c r="AT173" s="216"/>
      <c r="AU173" s="216"/>
      <c r="AV173" s="216"/>
      <c r="AW173" s="216"/>
      <c r="AX173" s="216"/>
      <c r="AY173" s="216"/>
      <c r="AZ173" s="216"/>
      <c r="BA173" s="216"/>
      <c r="BB173" s="216"/>
      <c r="BC173" s="216"/>
      <c r="BD173" s="216"/>
      <c r="BE173" s="216"/>
      <c r="BF173" s="216"/>
      <c r="BG173" s="216"/>
      <c r="BH173" s="216"/>
      <c r="BI173" s="216"/>
      <c r="BJ173" s="216"/>
      <c r="BK173" s="216"/>
      <c r="BL173" s="216"/>
      <c r="BM173" s="216"/>
      <c r="BN173" s="216"/>
      <c r="BO173" s="216"/>
      <c r="BP173" s="216"/>
      <c r="BQ173" s="216"/>
      <c r="BR173" s="216"/>
      <c r="BS173" s="216"/>
      <c r="BT173" s="216"/>
      <c r="BU173" s="216"/>
      <c r="BV173" s="216"/>
      <c r="BW173" s="216"/>
      <c r="BX173" s="216"/>
      <c r="BY173" s="216"/>
      <c r="BZ173" s="216"/>
      <c r="CA173" s="216"/>
      <c r="CB173" s="216"/>
      <c r="CC173" s="216"/>
      <c r="CD173" s="216"/>
      <c r="CE173" s="216"/>
      <c r="CF173" s="216"/>
      <c r="CG173" s="216"/>
      <c r="CH173" s="216"/>
      <c r="CI173" s="216"/>
      <c r="CJ173" s="216"/>
      <c r="CK173" s="216"/>
    </row>
    <row r="174" spans="1:89">
      <c r="A174" s="204" t="s">
        <v>117</v>
      </c>
      <c r="B174" s="27"/>
      <c r="C174" s="152">
        <f>SUM(C169:C173)</f>
        <v>0</v>
      </c>
      <c r="D174" s="152">
        <f t="shared" ref="D174:AP174" si="61">SUM(D169:D173)</f>
        <v>43861.14512095091</v>
      </c>
      <c r="E174" s="152">
        <f t="shared" si="61"/>
        <v>44826.090313611829</v>
      </c>
      <c r="F174" s="152">
        <f t="shared" si="61"/>
        <v>45812.264300511277</v>
      </c>
      <c r="G174" s="152">
        <f t="shared" si="61"/>
        <v>46820.134115122535</v>
      </c>
      <c r="H174" s="152">
        <f t="shared" si="61"/>
        <v>47850.177065655225</v>
      </c>
      <c r="I174" s="152">
        <f t="shared" si="61"/>
        <v>48902.880961099654</v>
      </c>
      <c r="J174" s="152">
        <f t="shared" si="61"/>
        <v>49978.744342243845</v>
      </c>
      <c r="K174" s="152">
        <f t="shared" si="61"/>
        <v>51078.276717773217</v>
      </c>
      <c r="L174" s="152">
        <f t="shared" si="61"/>
        <v>52201.998805564217</v>
      </c>
      <c r="M174" s="152">
        <f t="shared" si="61"/>
        <v>53350.442779286626</v>
      </c>
      <c r="N174" s="152">
        <f t="shared" si="61"/>
        <v>54524.152520430944</v>
      </c>
      <c r="O174" s="152">
        <f t="shared" si="61"/>
        <v>55723.683875880415</v>
      </c>
      <c r="P174" s="152">
        <f t="shared" si="61"/>
        <v>56949.604921149796</v>
      </c>
      <c r="Q174" s="152">
        <f t="shared" si="61"/>
        <v>58202.49622941509</v>
      </c>
      <c r="R174" s="152">
        <f t="shared" si="61"/>
        <v>59482.951146462219</v>
      </c>
      <c r="S174" s="152">
        <f t="shared" si="61"/>
        <v>60791.57607168438</v>
      </c>
      <c r="T174" s="152">
        <f t="shared" si="61"/>
        <v>62128.99074526145</v>
      </c>
      <c r="U174" s="152">
        <f t="shared" si="61"/>
        <v>63495.828541657196</v>
      </c>
      <c r="V174" s="152">
        <f t="shared" si="61"/>
        <v>64892.736769573661</v>
      </c>
      <c r="W174" s="152">
        <f t="shared" si="61"/>
        <v>66320.376978504282</v>
      </c>
      <c r="X174" s="152">
        <f t="shared" si="61"/>
        <v>67779.425272031367</v>
      </c>
      <c r="Y174" s="152">
        <f t="shared" si="61"/>
        <v>69270.572628016074</v>
      </c>
      <c r="Z174" s="152">
        <f t="shared" si="61"/>
        <v>70794.525225832433</v>
      </c>
      <c r="AA174" s="152">
        <f t="shared" si="61"/>
        <v>72352.004780800737</v>
      </c>
      <c r="AB174" s="152">
        <f t="shared" si="61"/>
        <v>73943.748885978363</v>
      </c>
      <c r="AC174" s="152">
        <f t="shared" si="61"/>
        <v>75570.511361469878</v>
      </c>
      <c r="AD174" s="152">
        <f t="shared" si="61"/>
        <v>77233.062611422225</v>
      </c>
      <c r="AE174" s="152">
        <f t="shared" si="61"/>
        <v>78932.189988873521</v>
      </c>
      <c r="AF174" s="152">
        <f t="shared" si="61"/>
        <v>80668.698168628733</v>
      </c>
      <c r="AG174" s="152">
        <f t="shared" si="61"/>
        <v>82443.409528338583</v>
      </c>
      <c r="AH174" s="152">
        <f t="shared" si="61"/>
        <v>84257.164537962031</v>
      </c>
      <c r="AI174" s="152">
        <f t="shared" si="61"/>
        <v>86110.822157797185</v>
      </c>
      <c r="AJ174" s="152">
        <f t="shared" si="61"/>
        <v>88005.260245268713</v>
      </c>
      <c r="AK174" s="152">
        <f t="shared" si="61"/>
        <v>89941.375970664638</v>
      </c>
      <c r="AL174" s="152">
        <f t="shared" si="61"/>
        <v>91920.086242019272</v>
      </c>
      <c r="AM174" s="152">
        <f t="shared" si="61"/>
        <v>93942.328139343677</v>
      </c>
      <c r="AN174" s="152">
        <f t="shared" si="61"/>
        <v>96009.059358409228</v>
      </c>
      <c r="AO174" s="152">
        <f t="shared" si="61"/>
        <v>98121.258664294262</v>
      </c>
      <c r="AP174" s="157">
        <f t="shared" si="61"/>
        <v>100279.92635490873</v>
      </c>
    </row>
    <row r="175" spans="1:89">
      <c r="A175" s="203"/>
      <c r="B175" s="27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146"/>
      <c r="AE175" s="146"/>
      <c r="AF175" s="146"/>
      <c r="AG175" s="146"/>
      <c r="AH175" s="146"/>
      <c r="AI175" s="146"/>
      <c r="AJ175" s="146"/>
      <c r="AK175" s="146"/>
      <c r="AL175" s="146"/>
      <c r="AM175" s="146"/>
      <c r="AN175" s="146"/>
      <c r="AO175" s="146"/>
      <c r="AP175" s="155"/>
    </row>
    <row r="176" spans="1:89">
      <c r="A176" s="205" t="s">
        <v>118</v>
      </c>
      <c r="B176" s="27"/>
      <c r="C176" s="146">
        <f>C167+C174</f>
        <v>0</v>
      </c>
      <c r="D176" s="146">
        <f>D167+D174</f>
        <v>205617.66342095091</v>
      </c>
      <c r="E176" s="146">
        <f t="shared" ref="E176:AP176" si="62">E167+E174</f>
        <v>210141.25201621186</v>
      </c>
      <c r="F176" s="146">
        <f t="shared" si="62"/>
        <v>214764.35956056847</v>
      </c>
      <c r="G176" s="146">
        <f t="shared" si="62"/>
        <v>219489.17547090101</v>
      </c>
      <c r="H176" s="146">
        <f t="shared" si="62"/>
        <v>224317.93733126082</v>
      </c>
      <c r="I176" s="146">
        <f t="shared" si="62"/>
        <v>229252.93195254856</v>
      </c>
      <c r="J176" s="146">
        <f t="shared" si="62"/>
        <v>234296.49645550462</v>
      </c>
      <c r="K176" s="146">
        <f t="shared" si="62"/>
        <v>239451.01937752578</v>
      </c>
      <c r="L176" s="146">
        <f t="shared" si="62"/>
        <v>244718.94180383132</v>
      </c>
      <c r="M176" s="146">
        <f t="shared" si="62"/>
        <v>250102.75852351557</v>
      </c>
      <c r="N176" s="146">
        <f t="shared" si="62"/>
        <v>255605.01921103298</v>
      </c>
      <c r="O176" s="146">
        <f t="shared" si="62"/>
        <v>261228.32963367569</v>
      </c>
      <c r="P176" s="146">
        <f t="shared" si="62"/>
        <v>266975.35288561659</v>
      </c>
      <c r="Q176" s="146">
        <f t="shared" si="62"/>
        <v>272848.81064910011</v>
      </c>
      <c r="R176" s="146">
        <f t="shared" si="62"/>
        <v>278851.48448338034</v>
      </c>
      <c r="S176" s="146">
        <f t="shared" si="62"/>
        <v>284986.21714201471</v>
      </c>
      <c r="T176" s="146">
        <f t="shared" si="62"/>
        <v>291255.91391913901</v>
      </c>
      <c r="U176" s="146">
        <f t="shared" si="62"/>
        <v>297663.54402536014</v>
      </c>
      <c r="V176" s="146">
        <f t="shared" si="62"/>
        <v>304212.14199391805</v>
      </c>
      <c r="W176" s="146">
        <f t="shared" si="62"/>
        <v>310904.80911778426</v>
      </c>
      <c r="X176" s="146">
        <f t="shared" si="62"/>
        <v>317744.71491837548</v>
      </c>
      <c r="Y176" s="146">
        <f t="shared" si="62"/>
        <v>324735.09864657978</v>
      </c>
      <c r="Z176" s="146">
        <f t="shared" si="62"/>
        <v>331879.27081680455</v>
      </c>
      <c r="AA176" s="146">
        <f t="shared" si="62"/>
        <v>339180.61477477418</v>
      </c>
      <c r="AB176" s="146">
        <f t="shared" si="62"/>
        <v>346642.58829981927</v>
      </c>
      <c r="AC176" s="146">
        <f t="shared" si="62"/>
        <v>354268.72524241527</v>
      </c>
      <c r="AD176" s="146">
        <f t="shared" si="62"/>
        <v>362062.63719774847</v>
      </c>
      <c r="AE176" s="146">
        <f t="shared" si="62"/>
        <v>370028.01521609898</v>
      </c>
      <c r="AF176" s="146">
        <f t="shared" si="62"/>
        <v>378168.63155085314</v>
      </c>
      <c r="AG176" s="146">
        <f t="shared" si="62"/>
        <v>386488.34144497191</v>
      </c>
      <c r="AH176" s="146">
        <f t="shared" si="62"/>
        <v>394991.08495676133</v>
      </c>
      <c r="AI176" s="146">
        <f t="shared" si="62"/>
        <v>403680.88882580999</v>
      </c>
      <c r="AJ176" s="146">
        <f t="shared" si="62"/>
        <v>412561.86837997782</v>
      </c>
      <c r="AK176" s="146">
        <f t="shared" si="62"/>
        <v>421638.22948433738</v>
      </c>
      <c r="AL176" s="146">
        <f t="shared" si="62"/>
        <v>430914.27053299273</v>
      </c>
      <c r="AM176" s="146">
        <f t="shared" si="62"/>
        <v>440394.38448471867</v>
      </c>
      <c r="AN176" s="146">
        <f t="shared" si="62"/>
        <v>450083.06094338244</v>
      </c>
      <c r="AO176" s="146">
        <f t="shared" si="62"/>
        <v>459984.88828413677</v>
      </c>
      <c r="AP176" s="155">
        <f t="shared" si="62"/>
        <v>470104.55582638783</v>
      </c>
      <c r="AQ176" s="146"/>
    </row>
    <row r="177" spans="1:89" s="27" customFormat="1">
      <c r="A177" s="199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6"/>
      <c r="AO177" s="136"/>
      <c r="AP177" s="163"/>
    </row>
    <row r="178" spans="1:89" s="27" customFormat="1">
      <c r="A178" s="206" t="s">
        <v>163</v>
      </c>
      <c r="B178" s="151"/>
      <c r="C178" s="169">
        <f>C161-C174</f>
        <v>0</v>
      </c>
      <c r="D178" s="169">
        <f>D161-D176</f>
        <v>164802.33022945028</v>
      </c>
      <c r="E178" s="169">
        <f t="shared" ref="E178:AP178" si="63">E161-E176</f>
        <v>168427.98149449815</v>
      </c>
      <c r="F178" s="169">
        <f t="shared" si="63"/>
        <v>172133.39708737709</v>
      </c>
      <c r="G178" s="169">
        <f t="shared" si="63"/>
        <v>175920.33182329935</v>
      </c>
      <c r="H178" s="169">
        <f t="shared" si="63"/>
        <v>179790.57912341191</v>
      </c>
      <c r="I178" s="169">
        <f t="shared" si="63"/>
        <v>183745.97186412709</v>
      </c>
      <c r="J178" s="169">
        <f t="shared" si="63"/>
        <v>187788.38324513787</v>
      </c>
      <c r="K178" s="169">
        <f t="shared" si="63"/>
        <v>191919.72767653095</v>
      </c>
      <c r="L178" s="169">
        <f t="shared" si="63"/>
        <v>196141.96168541454</v>
      </c>
      <c r="M178" s="169">
        <f t="shared" si="63"/>
        <v>200457.08484249367</v>
      </c>
      <c r="N178" s="169">
        <f t="shared" si="63"/>
        <v>204867.14070902861</v>
      </c>
      <c r="O178" s="169">
        <f t="shared" si="63"/>
        <v>209374.21780462714</v>
      </c>
      <c r="P178" s="169">
        <f t="shared" si="63"/>
        <v>213980.450596329</v>
      </c>
      <c r="Q178" s="169">
        <f t="shared" si="63"/>
        <v>218688.02050944825</v>
      </c>
      <c r="R178" s="169">
        <f t="shared" si="63"/>
        <v>223499.15696065617</v>
      </c>
      <c r="S178" s="169">
        <f t="shared" si="63"/>
        <v>228416.1384137905</v>
      </c>
      <c r="T178" s="169">
        <f t="shared" si="63"/>
        <v>233441.29345889395</v>
      </c>
      <c r="U178" s="169">
        <f t="shared" si="63"/>
        <v>238577.00191498955</v>
      </c>
      <c r="V178" s="169">
        <f t="shared" si="63"/>
        <v>243825.6959571194</v>
      </c>
      <c r="W178" s="169">
        <f t="shared" si="63"/>
        <v>249189.861268176</v>
      </c>
      <c r="X178" s="169">
        <f t="shared" si="63"/>
        <v>254672.03821607586</v>
      </c>
      <c r="Y178" s="169">
        <f t="shared" si="63"/>
        <v>260274.82305682963</v>
      </c>
      <c r="Z178" s="169">
        <f t="shared" si="63"/>
        <v>266000.86916407984</v>
      </c>
      <c r="AA178" s="169">
        <f t="shared" si="63"/>
        <v>271852.88828568964</v>
      </c>
      <c r="AB178" s="169">
        <f t="shared" si="63"/>
        <v>277833.65182797483</v>
      </c>
      <c r="AC178" s="169">
        <f t="shared" si="63"/>
        <v>283945.99216819025</v>
      </c>
      <c r="AD178" s="169">
        <f t="shared" si="63"/>
        <v>290192.80399589037</v>
      </c>
      <c r="AE178" s="169">
        <f t="shared" si="63"/>
        <v>296577.04568380001</v>
      </c>
      <c r="AF178" s="169">
        <f t="shared" si="63"/>
        <v>303101.74068884365</v>
      </c>
      <c r="AG178" s="169">
        <f t="shared" si="63"/>
        <v>309769.97898399836</v>
      </c>
      <c r="AH178" s="169">
        <f t="shared" si="63"/>
        <v>316584.91852164629</v>
      </c>
      <c r="AI178" s="169">
        <f t="shared" si="63"/>
        <v>323549.78672912245</v>
      </c>
      <c r="AJ178" s="169">
        <f t="shared" si="63"/>
        <v>330667.88203716307</v>
      </c>
      <c r="AK178" s="169">
        <f t="shared" si="63"/>
        <v>337942.57544198073</v>
      </c>
      <c r="AL178" s="169">
        <f t="shared" si="63"/>
        <v>345377.31210170448</v>
      </c>
      <c r="AM178" s="169">
        <f t="shared" si="63"/>
        <v>352975.61296794179</v>
      </c>
      <c r="AN178" s="169">
        <f t="shared" si="63"/>
        <v>360741.0764532364</v>
      </c>
      <c r="AO178" s="169">
        <f t="shared" si="63"/>
        <v>368677.3801352079</v>
      </c>
      <c r="AP178" s="170">
        <f t="shared" si="63"/>
        <v>376788.2824981825</v>
      </c>
    </row>
    <row r="179" spans="1:89" s="27" customFormat="1">
      <c r="A179" s="219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136"/>
      <c r="AO179" s="136"/>
      <c r="AP179" s="136"/>
    </row>
    <row r="180" spans="1:89" s="140" customFormat="1">
      <c r="A180" s="153" t="s">
        <v>164</v>
      </c>
      <c r="AP180" s="160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</row>
    <row r="181" spans="1:89" s="27" customFormat="1">
      <c r="A181" s="149"/>
      <c r="AP181" s="161"/>
    </row>
    <row r="182" spans="1:89" s="27" customFormat="1">
      <c r="A182" s="178" t="s">
        <v>102</v>
      </c>
      <c r="D182" s="146">
        <f t="shared" ref="D182:AP182" si="64">D41</f>
        <v>1</v>
      </c>
      <c r="E182" s="146">
        <f t="shared" si="64"/>
        <v>1</v>
      </c>
      <c r="F182" s="146">
        <f t="shared" si="64"/>
        <v>1</v>
      </c>
      <c r="G182" s="146">
        <f t="shared" si="64"/>
        <v>1</v>
      </c>
      <c r="H182" s="146">
        <f t="shared" si="64"/>
        <v>1</v>
      </c>
      <c r="I182" s="146">
        <f t="shared" si="64"/>
        <v>1</v>
      </c>
      <c r="J182" s="146">
        <f t="shared" si="64"/>
        <v>1</v>
      </c>
      <c r="K182" s="146">
        <f t="shared" si="64"/>
        <v>1</v>
      </c>
      <c r="L182" s="146">
        <f t="shared" si="64"/>
        <v>1</v>
      </c>
      <c r="M182" s="146">
        <f t="shared" si="64"/>
        <v>1</v>
      </c>
      <c r="N182" s="146">
        <f t="shared" si="64"/>
        <v>1</v>
      </c>
      <c r="O182" s="146">
        <f t="shared" si="64"/>
        <v>1</v>
      </c>
      <c r="P182" s="146">
        <f t="shared" si="64"/>
        <v>1</v>
      </c>
      <c r="Q182" s="146">
        <f t="shared" si="64"/>
        <v>1</v>
      </c>
      <c r="R182" s="146">
        <f t="shared" si="64"/>
        <v>1</v>
      </c>
      <c r="S182" s="146">
        <f t="shared" si="64"/>
        <v>1</v>
      </c>
      <c r="T182" s="146">
        <f t="shared" si="64"/>
        <v>1</v>
      </c>
      <c r="U182" s="146">
        <f t="shared" si="64"/>
        <v>1</v>
      </c>
      <c r="V182" s="146">
        <f t="shared" si="64"/>
        <v>1</v>
      </c>
      <c r="W182" s="146">
        <f t="shared" si="64"/>
        <v>1</v>
      </c>
      <c r="X182" s="146">
        <f t="shared" si="64"/>
        <v>1</v>
      </c>
      <c r="Y182" s="146">
        <f t="shared" si="64"/>
        <v>1</v>
      </c>
      <c r="Z182" s="146">
        <f t="shared" si="64"/>
        <v>1</v>
      </c>
      <c r="AA182" s="146">
        <f t="shared" si="64"/>
        <v>1</v>
      </c>
      <c r="AB182" s="146">
        <f t="shared" si="64"/>
        <v>1</v>
      </c>
      <c r="AC182" s="146">
        <f t="shared" si="64"/>
        <v>1</v>
      </c>
      <c r="AD182" s="146">
        <f t="shared" si="64"/>
        <v>1</v>
      </c>
      <c r="AE182" s="146">
        <f t="shared" si="64"/>
        <v>1</v>
      </c>
      <c r="AF182" s="146">
        <f t="shared" si="64"/>
        <v>1</v>
      </c>
      <c r="AG182" s="146">
        <f t="shared" si="64"/>
        <v>1</v>
      </c>
      <c r="AH182" s="146">
        <f t="shared" si="64"/>
        <v>1</v>
      </c>
      <c r="AI182" s="146">
        <f t="shared" si="64"/>
        <v>1</v>
      </c>
      <c r="AJ182" s="146">
        <f t="shared" si="64"/>
        <v>1</v>
      </c>
      <c r="AK182" s="146">
        <f t="shared" si="64"/>
        <v>1</v>
      </c>
      <c r="AL182" s="146">
        <f t="shared" si="64"/>
        <v>1</v>
      </c>
      <c r="AM182" s="146">
        <f t="shared" si="64"/>
        <v>1</v>
      </c>
      <c r="AN182" s="146">
        <f t="shared" si="64"/>
        <v>1</v>
      </c>
      <c r="AO182" s="146">
        <f t="shared" si="64"/>
        <v>1</v>
      </c>
      <c r="AP182" s="155">
        <f t="shared" si="64"/>
        <v>1</v>
      </c>
    </row>
    <row r="183" spans="1:89" s="27" customFormat="1">
      <c r="A183" s="178" t="s">
        <v>131</v>
      </c>
      <c r="D183" s="146">
        <f t="shared" ref="D183:AP183" si="65">D60</f>
        <v>864060</v>
      </c>
      <c r="E183" s="146">
        <f t="shared" si="65"/>
        <v>864060</v>
      </c>
      <c r="F183" s="146">
        <f t="shared" si="65"/>
        <v>864060</v>
      </c>
      <c r="G183" s="146">
        <f t="shared" si="65"/>
        <v>864060</v>
      </c>
      <c r="H183" s="146">
        <f t="shared" si="65"/>
        <v>864060</v>
      </c>
      <c r="I183" s="146">
        <f t="shared" si="65"/>
        <v>864060</v>
      </c>
      <c r="J183" s="146">
        <f t="shared" si="65"/>
        <v>864060</v>
      </c>
      <c r="K183" s="146">
        <f t="shared" si="65"/>
        <v>864060</v>
      </c>
      <c r="L183" s="146">
        <f t="shared" si="65"/>
        <v>864060</v>
      </c>
      <c r="M183" s="146">
        <f t="shared" si="65"/>
        <v>864060</v>
      </c>
      <c r="N183" s="146">
        <f t="shared" si="65"/>
        <v>864060</v>
      </c>
      <c r="O183" s="146">
        <f t="shared" si="65"/>
        <v>864060</v>
      </c>
      <c r="P183" s="146">
        <f t="shared" si="65"/>
        <v>864060</v>
      </c>
      <c r="Q183" s="146">
        <f t="shared" si="65"/>
        <v>864060</v>
      </c>
      <c r="R183" s="146">
        <f t="shared" si="65"/>
        <v>864060</v>
      </c>
      <c r="S183" s="146">
        <f t="shared" si="65"/>
        <v>864060</v>
      </c>
      <c r="T183" s="146">
        <f t="shared" si="65"/>
        <v>864060</v>
      </c>
      <c r="U183" s="146">
        <f t="shared" si="65"/>
        <v>864060</v>
      </c>
      <c r="V183" s="146">
        <f t="shared" si="65"/>
        <v>864060</v>
      </c>
      <c r="W183" s="146">
        <f t="shared" si="65"/>
        <v>864060</v>
      </c>
      <c r="X183" s="146">
        <f t="shared" si="65"/>
        <v>864060</v>
      </c>
      <c r="Y183" s="146">
        <f t="shared" si="65"/>
        <v>864060</v>
      </c>
      <c r="Z183" s="146">
        <f t="shared" si="65"/>
        <v>864060</v>
      </c>
      <c r="AA183" s="146">
        <f t="shared" si="65"/>
        <v>864060</v>
      </c>
      <c r="AB183" s="146">
        <f t="shared" si="65"/>
        <v>864060</v>
      </c>
      <c r="AC183" s="146">
        <f t="shared" si="65"/>
        <v>864060</v>
      </c>
      <c r="AD183" s="146">
        <f t="shared" si="65"/>
        <v>864060</v>
      </c>
      <c r="AE183" s="146">
        <f t="shared" si="65"/>
        <v>864060</v>
      </c>
      <c r="AF183" s="146">
        <f t="shared" si="65"/>
        <v>864060</v>
      </c>
      <c r="AG183" s="146">
        <f t="shared" si="65"/>
        <v>864060</v>
      </c>
      <c r="AH183" s="146">
        <f t="shared" si="65"/>
        <v>864060</v>
      </c>
      <c r="AI183" s="146">
        <f t="shared" si="65"/>
        <v>864060</v>
      </c>
      <c r="AJ183" s="146">
        <f t="shared" si="65"/>
        <v>864060</v>
      </c>
      <c r="AK183" s="146">
        <f t="shared" si="65"/>
        <v>864060</v>
      </c>
      <c r="AL183" s="146">
        <f t="shared" si="65"/>
        <v>864060</v>
      </c>
      <c r="AM183" s="146">
        <f t="shared" si="65"/>
        <v>864060</v>
      </c>
      <c r="AN183" s="146">
        <f t="shared" si="65"/>
        <v>864060</v>
      </c>
      <c r="AO183" s="146">
        <f t="shared" si="65"/>
        <v>864060</v>
      </c>
      <c r="AP183" s="155">
        <f t="shared" si="65"/>
        <v>864060</v>
      </c>
    </row>
    <row r="184" spans="1:89" s="27" customFormat="1">
      <c r="A184" s="178" t="s">
        <v>165</v>
      </c>
      <c r="D184" s="146">
        <v>60717.72</v>
      </c>
      <c r="E184" s="146">
        <f t="shared" ref="E184:AP184" si="66">D184</f>
        <v>60717.72</v>
      </c>
      <c r="F184" s="146">
        <f t="shared" si="66"/>
        <v>60717.72</v>
      </c>
      <c r="G184" s="146">
        <f t="shared" si="66"/>
        <v>60717.72</v>
      </c>
      <c r="H184" s="146">
        <f t="shared" si="66"/>
        <v>60717.72</v>
      </c>
      <c r="I184" s="146">
        <f t="shared" si="66"/>
        <v>60717.72</v>
      </c>
      <c r="J184" s="146">
        <f t="shared" si="66"/>
        <v>60717.72</v>
      </c>
      <c r="K184" s="146">
        <f t="shared" si="66"/>
        <v>60717.72</v>
      </c>
      <c r="L184" s="146">
        <f t="shared" si="66"/>
        <v>60717.72</v>
      </c>
      <c r="M184" s="146">
        <f t="shared" si="66"/>
        <v>60717.72</v>
      </c>
      <c r="N184" s="146">
        <f t="shared" si="66"/>
        <v>60717.72</v>
      </c>
      <c r="O184" s="146">
        <f t="shared" si="66"/>
        <v>60717.72</v>
      </c>
      <c r="P184" s="146">
        <f t="shared" si="66"/>
        <v>60717.72</v>
      </c>
      <c r="Q184" s="146">
        <f t="shared" si="66"/>
        <v>60717.72</v>
      </c>
      <c r="R184" s="146">
        <f t="shared" si="66"/>
        <v>60717.72</v>
      </c>
      <c r="S184" s="146">
        <f t="shared" si="66"/>
        <v>60717.72</v>
      </c>
      <c r="T184" s="146">
        <f t="shared" si="66"/>
        <v>60717.72</v>
      </c>
      <c r="U184" s="146">
        <f t="shared" si="66"/>
        <v>60717.72</v>
      </c>
      <c r="V184" s="146">
        <f t="shared" si="66"/>
        <v>60717.72</v>
      </c>
      <c r="W184" s="146">
        <f t="shared" si="66"/>
        <v>60717.72</v>
      </c>
      <c r="X184" s="146">
        <f t="shared" si="66"/>
        <v>60717.72</v>
      </c>
      <c r="Y184" s="146">
        <f t="shared" si="66"/>
        <v>60717.72</v>
      </c>
      <c r="Z184" s="146">
        <f t="shared" si="66"/>
        <v>60717.72</v>
      </c>
      <c r="AA184" s="146">
        <f t="shared" si="66"/>
        <v>60717.72</v>
      </c>
      <c r="AB184" s="146">
        <f t="shared" si="66"/>
        <v>60717.72</v>
      </c>
      <c r="AC184" s="146">
        <f t="shared" si="66"/>
        <v>60717.72</v>
      </c>
      <c r="AD184" s="146">
        <f t="shared" si="66"/>
        <v>60717.72</v>
      </c>
      <c r="AE184" s="146">
        <f t="shared" si="66"/>
        <v>60717.72</v>
      </c>
      <c r="AF184" s="146">
        <f t="shared" si="66"/>
        <v>60717.72</v>
      </c>
      <c r="AG184" s="146">
        <f t="shared" si="66"/>
        <v>60717.72</v>
      </c>
      <c r="AH184" s="146">
        <f t="shared" si="66"/>
        <v>60717.72</v>
      </c>
      <c r="AI184" s="146">
        <f t="shared" si="66"/>
        <v>60717.72</v>
      </c>
      <c r="AJ184" s="146">
        <f t="shared" si="66"/>
        <v>60717.72</v>
      </c>
      <c r="AK184" s="146">
        <f t="shared" si="66"/>
        <v>60717.72</v>
      </c>
      <c r="AL184" s="146">
        <f t="shared" si="66"/>
        <v>60717.72</v>
      </c>
      <c r="AM184" s="146">
        <f t="shared" si="66"/>
        <v>60717.72</v>
      </c>
      <c r="AN184" s="146">
        <f t="shared" si="66"/>
        <v>60717.72</v>
      </c>
      <c r="AO184" s="146">
        <f t="shared" si="66"/>
        <v>60717.72</v>
      </c>
      <c r="AP184" s="155">
        <f t="shared" si="66"/>
        <v>60717.72</v>
      </c>
    </row>
    <row r="185" spans="1:89" s="27" customFormat="1">
      <c r="A185" s="162" t="s">
        <v>156</v>
      </c>
      <c r="C185" s="179"/>
      <c r="D185" s="179">
        <v>558.67999999999995</v>
      </c>
      <c r="E185" s="180">
        <f t="shared" ref="E185:AP188" si="67">D185*(1+E$5)</f>
        <v>570.97095999999999</v>
      </c>
      <c r="F185" s="180">
        <f t="shared" si="67"/>
        <v>583.53232112000001</v>
      </c>
      <c r="G185" s="180">
        <f t="shared" si="67"/>
        <v>596.37003218463997</v>
      </c>
      <c r="H185" s="180">
        <f t="shared" si="67"/>
        <v>609.49017289270205</v>
      </c>
      <c r="I185" s="180">
        <f t="shared" si="67"/>
        <v>622.89895669634154</v>
      </c>
      <c r="J185" s="180">
        <f t="shared" si="67"/>
        <v>636.60273374366102</v>
      </c>
      <c r="K185" s="180">
        <f t="shared" si="67"/>
        <v>650.60799388602152</v>
      </c>
      <c r="L185" s="180">
        <f t="shared" si="67"/>
        <v>664.92136975151402</v>
      </c>
      <c r="M185" s="180">
        <f t="shared" si="67"/>
        <v>679.54963988604732</v>
      </c>
      <c r="N185" s="180">
        <f t="shared" si="67"/>
        <v>694.4997319635404</v>
      </c>
      <c r="O185" s="180">
        <f t="shared" si="67"/>
        <v>709.77872606673827</v>
      </c>
      <c r="P185" s="180">
        <f t="shared" si="67"/>
        <v>725.39385804020651</v>
      </c>
      <c r="Q185" s="180">
        <f t="shared" si="67"/>
        <v>741.35252291709105</v>
      </c>
      <c r="R185" s="180">
        <f t="shared" si="67"/>
        <v>757.66227842126705</v>
      </c>
      <c r="S185" s="180">
        <f t="shared" si="67"/>
        <v>774.33084854653498</v>
      </c>
      <c r="T185" s="180">
        <f t="shared" si="67"/>
        <v>791.36612721455879</v>
      </c>
      <c r="U185" s="180">
        <f t="shared" si="67"/>
        <v>808.77618201327914</v>
      </c>
      <c r="V185" s="180">
        <f t="shared" si="67"/>
        <v>826.56925801757131</v>
      </c>
      <c r="W185" s="180">
        <f t="shared" si="67"/>
        <v>844.75378169395788</v>
      </c>
      <c r="X185" s="180">
        <f t="shared" si="67"/>
        <v>863.33836489122496</v>
      </c>
      <c r="Y185" s="180">
        <f t="shared" si="67"/>
        <v>882.33180891883194</v>
      </c>
      <c r="Z185" s="180">
        <f t="shared" si="67"/>
        <v>901.74310871504622</v>
      </c>
      <c r="AA185" s="180">
        <f t="shared" si="67"/>
        <v>921.58145710677729</v>
      </c>
      <c r="AB185" s="180">
        <f t="shared" si="67"/>
        <v>941.85624916312645</v>
      </c>
      <c r="AC185" s="180">
        <f t="shared" si="67"/>
        <v>962.57708664471522</v>
      </c>
      <c r="AD185" s="180">
        <f t="shared" si="67"/>
        <v>983.75378255089902</v>
      </c>
      <c r="AE185" s="180">
        <f t="shared" si="67"/>
        <v>1005.3963657670188</v>
      </c>
      <c r="AF185" s="180">
        <f t="shared" si="67"/>
        <v>1027.5150858138932</v>
      </c>
      <c r="AG185" s="180">
        <f t="shared" si="67"/>
        <v>1050.1204177017989</v>
      </c>
      <c r="AH185" s="180">
        <f t="shared" si="67"/>
        <v>1073.2230668912384</v>
      </c>
      <c r="AI185" s="180">
        <f t="shared" si="67"/>
        <v>1096.8339743628458</v>
      </c>
      <c r="AJ185" s="180">
        <f t="shared" si="67"/>
        <v>1120.9643217988285</v>
      </c>
      <c r="AK185" s="180">
        <f t="shared" si="67"/>
        <v>1145.6255368784027</v>
      </c>
      <c r="AL185" s="180">
        <f t="shared" si="67"/>
        <v>1170.8292986897277</v>
      </c>
      <c r="AM185" s="180">
        <f t="shared" si="67"/>
        <v>1196.5875432609018</v>
      </c>
      <c r="AN185" s="180">
        <f t="shared" si="67"/>
        <v>1222.9124692126418</v>
      </c>
      <c r="AO185" s="180">
        <f t="shared" si="67"/>
        <v>1249.8165435353199</v>
      </c>
      <c r="AP185" s="181">
        <f t="shared" si="67"/>
        <v>1277.312507493097</v>
      </c>
    </row>
    <row r="186" spans="1:89" s="27" customFormat="1">
      <c r="A186" s="178" t="s">
        <v>166</v>
      </c>
      <c r="C186" s="182"/>
      <c r="D186" s="179">
        <v>1.1499999999999999</v>
      </c>
      <c r="E186" s="180">
        <f t="shared" si="67"/>
        <v>1.1753</v>
      </c>
      <c r="F186" s="180">
        <f t="shared" si="67"/>
        <v>1.2011566</v>
      </c>
      <c r="G186" s="180">
        <f t="shared" si="67"/>
        <v>1.2275820452000001</v>
      </c>
      <c r="H186" s="180">
        <f t="shared" si="67"/>
        <v>1.2545888501944003</v>
      </c>
      <c r="I186" s="180">
        <f t="shared" si="67"/>
        <v>1.2821898048986771</v>
      </c>
      <c r="J186" s="180">
        <f t="shared" si="67"/>
        <v>1.3103979806064481</v>
      </c>
      <c r="K186" s="180">
        <f t="shared" si="67"/>
        <v>1.33922673617979</v>
      </c>
      <c r="L186" s="180">
        <f t="shared" si="67"/>
        <v>1.3686897243757454</v>
      </c>
      <c r="M186" s="180">
        <f t="shared" si="67"/>
        <v>1.3988008983120119</v>
      </c>
      <c r="N186" s="180">
        <f t="shared" si="67"/>
        <v>1.4295745180748762</v>
      </c>
      <c r="O186" s="180">
        <f t="shared" si="67"/>
        <v>1.4610251574725235</v>
      </c>
      <c r="P186" s="180">
        <f t="shared" si="67"/>
        <v>1.493167710936919</v>
      </c>
      <c r="Q186" s="180">
        <f t="shared" si="67"/>
        <v>1.5260174005775313</v>
      </c>
      <c r="R186" s="180">
        <f t="shared" si="67"/>
        <v>1.559589783390237</v>
      </c>
      <c r="S186" s="180">
        <f t="shared" si="67"/>
        <v>1.5939007586248222</v>
      </c>
      <c r="T186" s="180">
        <f t="shared" si="67"/>
        <v>1.6289665753145683</v>
      </c>
      <c r="U186" s="180">
        <f t="shared" si="67"/>
        <v>1.6648038399714888</v>
      </c>
      <c r="V186" s="180">
        <f t="shared" si="67"/>
        <v>1.7014295244508617</v>
      </c>
      <c r="W186" s="180">
        <f t="shared" si="67"/>
        <v>1.7388609739887806</v>
      </c>
      <c r="X186" s="180">
        <f t="shared" si="67"/>
        <v>1.7771159154165337</v>
      </c>
      <c r="Y186" s="180">
        <f t="shared" si="67"/>
        <v>1.8162124655556975</v>
      </c>
      <c r="Z186" s="180">
        <f t="shared" si="67"/>
        <v>1.856169139797923</v>
      </c>
      <c r="AA186" s="180">
        <f t="shared" si="67"/>
        <v>1.8970048608734773</v>
      </c>
      <c r="AB186" s="180">
        <f t="shared" si="67"/>
        <v>1.9387389678126938</v>
      </c>
      <c r="AC186" s="180">
        <f t="shared" si="67"/>
        <v>1.9813912251045731</v>
      </c>
      <c r="AD186" s="180">
        <f t="shared" si="67"/>
        <v>2.0249818320568735</v>
      </c>
      <c r="AE186" s="180">
        <f t="shared" si="67"/>
        <v>2.0695314323621248</v>
      </c>
      <c r="AF186" s="180">
        <f t="shared" si="67"/>
        <v>2.1150611238740917</v>
      </c>
      <c r="AG186" s="180">
        <f t="shared" si="67"/>
        <v>2.1615924685993217</v>
      </c>
      <c r="AH186" s="180">
        <f t="shared" si="67"/>
        <v>2.209147502908507</v>
      </c>
      <c r="AI186" s="180">
        <f t="shared" si="67"/>
        <v>2.257748747972494</v>
      </c>
      <c r="AJ186" s="180">
        <f t="shared" si="67"/>
        <v>2.3074192204278892</v>
      </c>
      <c r="AK186" s="180">
        <f t="shared" si="67"/>
        <v>2.3581824432773026</v>
      </c>
      <c r="AL186" s="180">
        <f t="shared" si="67"/>
        <v>2.4100624570294031</v>
      </c>
      <c r="AM186" s="180">
        <f t="shared" si="67"/>
        <v>2.4630838310840502</v>
      </c>
      <c r="AN186" s="180">
        <f t="shared" si="67"/>
        <v>2.5172716753678994</v>
      </c>
      <c r="AO186" s="180">
        <f t="shared" si="67"/>
        <v>2.5726516522259932</v>
      </c>
      <c r="AP186" s="181">
        <f t="shared" si="67"/>
        <v>2.6292499885749652</v>
      </c>
    </row>
    <row r="187" spans="1:89" s="27" customFormat="1">
      <c r="A187" s="178" t="s">
        <v>167</v>
      </c>
      <c r="C187" s="182"/>
      <c r="D187" s="179">
        <v>1.05</v>
      </c>
      <c r="E187" s="180">
        <f t="shared" si="67"/>
        <v>1.0731000000000002</v>
      </c>
      <c r="F187" s="180">
        <f t="shared" si="67"/>
        <v>1.0967082000000001</v>
      </c>
      <c r="G187" s="180">
        <f t="shared" si="67"/>
        <v>1.1208357804000002</v>
      </c>
      <c r="H187" s="180">
        <f t="shared" si="67"/>
        <v>1.1454941675688002</v>
      </c>
      <c r="I187" s="180">
        <f t="shared" si="67"/>
        <v>1.1706950392553137</v>
      </c>
      <c r="J187" s="180">
        <f t="shared" si="67"/>
        <v>1.1964503301189306</v>
      </c>
      <c r="K187" s="180">
        <f t="shared" si="67"/>
        <v>1.2227722373815471</v>
      </c>
      <c r="L187" s="180">
        <f t="shared" si="67"/>
        <v>1.2496732266039412</v>
      </c>
      <c r="M187" s="180">
        <f t="shared" si="67"/>
        <v>1.277166037589228</v>
      </c>
      <c r="N187" s="180">
        <f t="shared" si="67"/>
        <v>1.3052636904161909</v>
      </c>
      <c r="O187" s="180">
        <f t="shared" si="67"/>
        <v>1.3339794916053471</v>
      </c>
      <c r="P187" s="180">
        <f t="shared" si="67"/>
        <v>1.3633270404206648</v>
      </c>
      <c r="Q187" s="180">
        <f t="shared" si="67"/>
        <v>1.3933202353099194</v>
      </c>
      <c r="R187" s="180">
        <f t="shared" si="67"/>
        <v>1.4239732804867378</v>
      </c>
      <c r="S187" s="180">
        <f t="shared" si="67"/>
        <v>1.4553006926574461</v>
      </c>
      <c r="T187" s="180">
        <f t="shared" si="67"/>
        <v>1.4873173078959099</v>
      </c>
      <c r="U187" s="180">
        <f t="shared" si="67"/>
        <v>1.52003828866962</v>
      </c>
      <c r="V187" s="180">
        <f t="shared" si="67"/>
        <v>1.5534791310203517</v>
      </c>
      <c r="W187" s="180">
        <f t="shared" si="67"/>
        <v>1.5876556719027994</v>
      </c>
      <c r="X187" s="180">
        <f t="shared" si="67"/>
        <v>1.622584096684661</v>
      </c>
      <c r="Y187" s="180">
        <f t="shared" si="67"/>
        <v>1.6582809468117234</v>
      </c>
      <c r="Z187" s="180">
        <f t="shared" si="67"/>
        <v>1.6947631276415813</v>
      </c>
      <c r="AA187" s="180">
        <f t="shared" si="67"/>
        <v>1.7320479164496962</v>
      </c>
      <c r="AB187" s="180">
        <f t="shared" si="67"/>
        <v>1.7701529706115895</v>
      </c>
      <c r="AC187" s="180">
        <f t="shared" si="67"/>
        <v>1.8090963359650445</v>
      </c>
      <c r="AD187" s="180">
        <f t="shared" si="67"/>
        <v>1.8488964553562754</v>
      </c>
      <c r="AE187" s="180">
        <f t="shared" si="67"/>
        <v>1.8895721773741136</v>
      </c>
      <c r="AF187" s="180">
        <f t="shared" si="67"/>
        <v>1.9311427652763442</v>
      </c>
      <c r="AG187" s="180">
        <f t="shared" si="67"/>
        <v>1.9736279061124238</v>
      </c>
      <c r="AH187" s="180">
        <f t="shared" si="67"/>
        <v>2.017047720046897</v>
      </c>
      <c r="AI187" s="180">
        <f t="shared" si="67"/>
        <v>2.0614227698879288</v>
      </c>
      <c r="AJ187" s="180">
        <f t="shared" si="67"/>
        <v>2.1067740708254634</v>
      </c>
      <c r="AK187" s="180">
        <f t="shared" si="67"/>
        <v>2.1531231003836235</v>
      </c>
      <c r="AL187" s="180">
        <f t="shared" si="67"/>
        <v>2.2004918085920635</v>
      </c>
      <c r="AM187" s="180">
        <f t="shared" si="67"/>
        <v>2.2489026283810891</v>
      </c>
      <c r="AN187" s="180">
        <f t="shared" si="67"/>
        <v>2.2983784862054732</v>
      </c>
      <c r="AO187" s="180">
        <f t="shared" si="67"/>
        <v>2.3489428129019938</v>
      </c>
      <c r="AP187" s="181">
        <f t="shared" si="67"/>
        <v>2.4006195547858376</v>
      </c>
    </row>
    <row r="188" spans="1:89" s="27" customFormat="1">
      <c r="A188" s="178" t="s">
        <v>168</v>
      </c>
      <c r="C188" s="182"/>
      <c r="D188" s="179">
        <v>1</v>
      </c>
      <c r="E188" s="180">
        <f>D188*(1+E$5)</f>
        <v>1.022</v>
      </c>
      <c r="F188" s="180">
        <f t="shared" si="67"/>
        <v>1.044484</v>
      </c>
      <c r="G188" s="180">
        <f t="shared" si="67"/>
        <v>1.067462648</v>
      </c>
      <c r="H188" s="180">
        <f t="shared" si="67"/>
        <v>1.090946826256</v>
      </c>
      <c r="I188" s="180">
        <f t="shared" si="67"/>
        <v>1.114947656433632</v>
      </c>
      <c r="J188" s="180">
        <f t="shared" si="67"/>
        <v>1.139476504875172</v>
      </c>
      <c r="K188" s="180">
        <f t="shared" si="67"/>
        <v>1.1645449879824259</v>
      </c>
      <c r="L188" s="180">
        <f t="shared" si="67"/>
        <v>1.1901649777180392</v>
      </c>
      <c r="M188" s="180">
        <f t="shared" si="67"/>
        <v>1.216348607227836</v>
      </c>
      <c r="N188" s="180">
        <f t="shared" si="67"/>
        <v>1.2431082765868484</v>
      </c>
      <c r="O188" s="180">
        <f t="shared" si="67"/>
        <v>1.2704566586717592</v>
      </c>
      <c r="P188" s="180">
        <f t="shared" si="67"/>
        <v>1.2984067051625379</v>
      </c>
      <c r="Q188" s="180">
        <f t="shared" si="67"/>
        <v>1.3269716526761137</v>
      </c>
      <c r="R188" s="180">
        <f t="shared" si="67"/>
        <v>1.3561650290349883</v>
      </c>
      <c r="S188" s="180">
        <f t="shared" si="67"/>
        <v>1.386000659673758</v>
      </c>
      <c r="T188" s="180">
        <f t="shared" si="67"/>
        <v>1.4164926741865806</v>
      </c>
      <c r="U188" s="180">
        <f t="shared" si="67"/>
        <v>1.4476555130186854</v>
      </c>
      <c r="V188" s="180">
        <f t="shared" si="67"/>
        <v>1.4795039343050966</v>
      </c>
      <c r="W188" s="180">
        <f t="shared" si="67"/>
        <v>1.5120530208598089</v>
      </c>
      <c r="X188" s="180">
        <f t="shared" si="67"/>
        <v>1.5453181873187247</v>
      </c>
      <c r="Y188" s="180">
        <f t="shared" si="67"/>
        <v>1.5793151874397366</v>
      </c>
      <c r="Z188" s="180">
        <f t="shared" si="67"/>
        <v>1.6140601215634109</v>
      </c>
      <c r="AA188" s="180">
        <f t="shared" si="67"/>
        <v>1.6495694442378059</v>
      </c>
      <c r="AB188" s="180">
        <f t="shared" si="67"/>
        <v>1.6858599720110377</v>
      </c>
      <c r="AC188" s="180">
        <f t="shared" si="67"/>
        <v>1.7229488913952806</v>
      </c>
      <c r="AD188" s="180">
        <f t="shared" si="67"/>
        <v>1.7608537670059767</v>
      </c>
      <c r="AE188" s="180">
        <f t="shared" si="67"/>
        <v>1.7995925498801082</v>
      </c>
      <c r="AF188" s="180">
        <f t="shared" si="67"/>
        <v>1.8391835859774706</v>
      </c>
      <c r="AG188" s="180">
        <f t="shared" si="67"/>
        <v>1.879645624868975</v>
      </c>
      <c r="AH188" s="180">
        <f t="shared" si="67"/>
        <v>1.9209978286160925</v>
      </c>
      <c r="AI188" s="180">
        <f t="shared" si="67"/>
        <v>1.9632597808456465</v>
      </c>
      <c r="AJ188" s="180">
        <f t="shared" si="67"/>
        <v>2.0064514960242508</v>
      </c>
      <c r="AK188" s="180">
        <f t="shared" si="67"/>
        <v>2.0505934289367844</v>
      </c>
      <c r="AL188" s="180">
        <f t="shared" si="67"/>
        <v>2.0957064843733937</v>
      </c>
      <c r="AM188" s="180">
        <f t="shared" si="67"/>
        <v>2.1418120270296086</v>
      </c>
      <c r="AN188" s="180">
        <f t="shared" si="67"/>
        <v>2.1889318916242599</v>
      </c>
      <c r="AO188" s="180">
        <f t="shared" si="67"/>
        <v>2.2370883932399939</v>
      </c>
      <c r="AP188" s="181">
        <f t="shared" si="67"/>
        <v>2.286304337891274</v>
      </c>
    </row>
    <row r="189" spans="1:89" s="27" customFormat="1">
      <c r="A189" s="178"/>
      <c r="AP189" s="161"/>
    </row>
    <row r="190" spans="1:89" s="27" customFormat="1">
      <c r="A190" s="178" t="s">
        <v>133</v>
      </c>
      <c r="C190" s="182"/>
      <c r="D190" s="180">
        <v>7.8905751142543973E-2</v>
      </c>
      <c r="E190" s="180">
        <f t="shared" ref="E190:T195" si="68">D190*(1+E$5)</f>
        <v>8.0641677667679948E-2</v>
      </c>
      <c r="F190" s="180">
        <f t="shared" si="68"/>
        <v>8.2415794576368911E-2</v>
      </c>
      <c r="G190" s="180">
        <f t="shared" si="68"/>
        <v>8.4228942057049033E-2</v>
      </c>
      <c r="H190" s="180">
        <f t="shared" si="68"/>
        <v>8.6081978782304114E-2</v>
      </c>
      <c r="I190" s="180">
        <f t="shared" si="68"/>
        <v>8.7975782315514811E-2</v>
      </c>
      <c r="J190" s="180">
        <f t="shared" si="68"/>
        <v>8.9911249526456141E-2</v>
      </c>
      <c r="K190" s="180">
        <f t="shared" si="68"/>
        <v>9.1889297016038179E-2</v>
      </c>
      <c r="L190" s="180">
        <f t="shared" si="68"/>
        <v>9.3910861550391023E-2</v>
      </c>
      <c r="M190" s="180">
        <f t="shared" si="68"/>
        <v>9.5976900504499627E-2</v>
      </c>
      <c r="N190" s="180">
        <f t="shared" si="68"/>
        <v>9.8088392315598627E-2</v>
      </c>
      <c r="O190" s="180">
        <f t="shared" si="68"/>
        <v>0.10024633694654179</v>
      </c>
      <c r="P190" s="180">
        <f t="shared" si="68"/>
        <v>0.10245175635936572</v>
      </c>
      <c r="Q190" s="180">
        <f t="shared" si="68"/>
        <v>0.10470569499927176</v>
      </c>
      <c r="R190" s="180">
        <f t="shared" si="68"/>
        <v>0.10700922028925575</v>
      </c>
      <c r="S190" s="180">
        <f t="shared" si="68"/>
        <v>0.10936342313561938</v>
      </c>
      <c r="T190" s="180">
        <f t="shared" si="68"/>
        <v>0.111769418444603</v>
      </c>
      <c r="U190" s="180">
        <f t="shared" ref="U190:AP195" si="69">T190*(1+U$5)</f>
        <v>0.11422834565038427</v>
      </c>
      <c r="V190" s="180">
        <f t="shared" si="69"/>
        <v>0.11674136925469272</v>
      </c>
      <c r="W190" s="180">
        <f t="shared" si="69"/>
        <v>0.11930967937829597</v>
      </c>
      <c r="X190" s="180">
        <f t="shared" si="69"/>
        <v>0.12193449232461848</v>
      </c>
      <c r="Y190" s="180">
        <f t="shared" si="69"/>
        <v>0.12461705115576009</v>
      </c>
      <c r="Z190" s="180">
        <f t="shared" si="69"/>
        <v>0.12735862628118683</v>
      </c>
      <c r="AA190" s="180">
        <f t="shared" si="69"/>
        <v>0.13016051605937293</v>
      </c>
      <c r="AB190" s="180">
        <f t="shared" si="69"/>
        <v>0.13302404741267915</v>
      </c>
      <c r="AC190" s="180">
        <f t="shared" si="69"/>
        <v>0.13595057645575809</v>
      </c>
      <c r="AD190" s="180">
        <f t="shared" si="69"/>
        <v>0.13894148913778476</v>
      </c>
      <c r="AE190" s="180">
        <f t="shared" si="69"/>
        <v>0.14199820189881601</v>
      </c>
      <c r="AF190" s="180">
        <f t="shared" si="69"/>
        <v>0.14512216234058997</v>
      </c>
      <c r="AG190" s="180">
        <f t="shared" si="69"/>
        <v>0.14831484991208296</v>
      </c>
      <c r="AH190" s="180">
        <f t="shared" si="69"/>
        <v>0.15157777661014879</v>
      </c>
      <c r="AI190" s="180">
        <f t="shared" si="69"/>
        <v>0.15491248769557206</v>
      </c>
      <c r="AJ190" s="180">
        <f t="shared" si="69"/>
        <v>0.15832056242487466</v>
      </c>
      <c r="AK190" s="180">
        <f t="shared" si="69"/>
        <v>0.16180361479822192</v>
      </c>
      <c r="AL190" s="180">
        <f t="shared" si="69"/>
        <v>0.1653632943237828</v>
      </c>
      <c r="AM190" s="180">
        <f t="shared" si="69"/>
        <v>0.16900128679890603</v>
      </c>
      <c r="AN190" s="180">
        <f t="shared" si="69"/>
        <v>0.17271931510848196</v>
      </c>
      <c r="AO190" s="180">
        <f t="shared" si="69"/>
        <v>0.17651914004086858</v>
      </c>
      <c r="AP190" s="181">
        <f t="shared" si="69"/>
        <v>0.1804025611217677</v>
      </c>
    </row>
    <row r="191" spans="1:89" s="27" customFormat="1">
      <c r="A191" s="178" t="s">
        <v>158</v>
      </c>
      <c r="B191" s="198"/>
      <c r="C191" s="182"/>
      <c r="D191" s="180">
        <v>0.54073000000000004</v>
      </c>
      <c r="E191" s="180">
        <f t="shared" si="68"/>
        <v>0.55262606000000003</v>
      </c>
      <c r="F191" s="180">
        <f t="shared" si="68"/>
        <v>0.56478383332000004</v>
      </c>
      <c r="G191" s="180">
        <f t="shared" si="68"/>
        <v>0.57720907765304008</v>
      </c>
      <c r="H191" s="180">
        <f t="shared" si="68"/>
        <v>0.58990767736140692</v>
      </c>
      <c r="I191" s="180">
        <f t="shared" si="68"/>
        <v>0.60288564626335783</v>
      </c>
      <c r="J191" s="180">
        <f t="shared" si="68"/>
        <v>0.61614913048115172</v>
      </c>
      <c r="K191" s="180">
        <f t="shared" si="68"/>
        <v>0.62970441135173705</v>
      </c>
      <c r="L191" s="180">
        <f t="shared" si="68"/>
        <v>0.64355790840147531</v>
      </c>
      <c r="M191" s="180">
        <f t="shared" si="68"/>
        <v>0.6577161823863078</v>
      </c>
      <c r="N191" s="180">
        <f t="shared" si="68"/>
        <v>0.67218593839880658</v>
      </c>
      <c r="O191" s="180">
        <f t="shared" si="68"/>
        <v>0.68697402904358029</v>
      </c>
      <c r="P191" s="180">
        <f t="shared" si="68"/>
        <v>0.70208745768253911</v>
      </c>
      <c r="Q191" s="180">
        <f t="shared" si="68"/>
        <v>0.71753338175155501</v>
      </c>
      <c r="R191" s="180">
        <f t="shared" si="68"/>
        <v>0.73331911615008927</v>
      </c>
      <c r="S191" s="180">
        <f t="shared" si="68"/>
        <v>0.74945213670539124</v>
      </c>
      <c r="T191" s="180">
        <f t="shared" si="68"/>
        <v>0.76594008371290989</v>
      </c>
      <c r="U191" s="180">
        <f t="shared" si="69"/>
        <v>0.78279076555459393</v>
      </c>
      <c r="V191" s="180">
        <f t="shared" si="69"/>
        <v>0.80001216239679496</v>
      </c>
      <c r="W191" s="180">
        <f t="shared" si="69"/>
        <v>0.81761242996952443</v>
      </c>
      <c r="X191" s="180">
        <f t="shared" si="69"/>
        <v>0.83559990342885404</v>
      </c>
      <c r="Y191" s="180">
        <f t="shared" si="69"/>
        <v>0.85398310130428889</v>
      </c>
      <c r="Z191" s="180">
        <f t="shared" si="69"/>
        <v>0.87277072953298329</v>
      </c>
      <c r="AA191" s="180">
        <f t="shared" si="69"/>
        <v>0.8919716855827089</v>
      </c>
      <c r="AB191" s="180">
        <f t="shared" si="69"/>
        <v>0.91159506266552848</v>
      </c>
      <c r="AC191" s="180">
        <f t="shared" si="69"/>
        <v>0.93165015404417018</v>
      </c>
      <c r="AD191" s="180">
        <f t="shared" si="69"/>
        <v>0.95214645743314197</v>
      </c>
      <c r="AE191" s="180">
        <f t="shared" si="69"/>
        <v>0.97309367949667114</v>
      </c>
      <c r="AF191" s="180">
        <f t="shared" si="69"/>
        <v>0.99450174044559791</v>
      </c>
      <c r="AG191" s="180">
        <f t="shared" si="69"/>
        <v>1.0163807787354011</v>
      </c>
      <c r="AH191" s="180">
        <f t="shared" si="69"/>
        <v>1.0387411558675799</v>
      </c>
      <c r="AI191" s="180">
        <f t="shared" si="69"/>
        <v>1.0615934612966667</v>
      </c>
      <c r="AJ191" s="180">
        <f t="shared" si="69"/>
        <v>1.0849485174451934</v>
      </c>
      <c r="AK191" s="180">
        <f t="shared" si="69"/>
        <v>1.1088173848289877</v>
      </c>
      <c r="AL191" s="180">
        <f t="shared" si="69"/>
        <v>1.1332113672952255</v>
      </c>
      <c r="AM191" s="180">
        <f t="shared" si="69"/>
        <v>1.1581420173757204</v>
      </c>
      <c r="AN191" s="180">
        <f t="shared" si="69"/>
        <v>1.1836211417579863</v>
      </c>
      <c r="AO191" s="180">
        <f t="shared" si="69"/>
        <v>1.2096608068766619</v>
      </c>
      <c r="AP191" s="181">
        <f t="shared" si="69"/>
        <v>1.2362733446279486</v>
      </c>
    </row>
    <row r="192" spans="1:89" s="27" customFormat="1">
      <c r="A192" s="178" t="s">
        <v>135</v>
      </c>
      <c r="C192" s="182"/>
      <c r="D192" s="180">
        <v>-4.0169999999999997E-2</v>
      </c>
      <c r="E192" s="180">
        <f t="shared" si="68"/>
        <v>-4.1053739999999998E-2</v>
      </c>
      <c r="F192" s="180">
        <f t="shared" si="68"/>
        <v>-4.1956922279999996E-2</v>
      </c>
      <c r="G192" s="180">
        <f t="shared" si="68"/>
        <v>-4.2879974570159997E-2</v>
      </c>
      <c r="H192" s="180">
        <f t="shared" si="68"/>
        <v>-4.382333401070352E-2</v>
      </c>
      <c r="I192" s="180">
        <f t="shared" si="68"/>
        <v>-4.4787447358938998E-2</v>
      </c>
      <c r="J192" s="180">
        <f t="shared" si="68"/>
        <v>-4.5772771200835657E-2</v>
      </c>
      <c r="K192" s="180">
        <f t="shared" si="68"/>
        <v>-4.6779772167254041E-2</v>
      </c>
      <c r="L192" s="180">
        <f t="shared" si="68"/>
        <v>-4.7808927154933629E-2</v>
      </c>
      <c r="M192" s="180">
        <f t="shared" si="68"/>
        <v>-4.8860723552342174E-2</v>
      </c>
      <c r="N192" s="180">
        <f t="shared" si="68"/>
        <v>-4.99356594704937E-2</v>
      </c>
      <c r="O192" s="180">
        <f t="shared" si="68"/>
        <v>-5.1034243978844561E-2</v>
      </c>
      <c r="P192" s="180">
        <f t="shared" si="68"/>
        <v>-5.2156997346379144E-2</v>
      </c>
      <c r="Q192" s="180">
        <f t="shared" si="68"/>
        <v>-5.3304451287999488E-2</v>
      </c>
      <c r="R192" s="180">
        <f t="shared" si="68"/>
        <v>-5.447714921633548E-2</v>
      </c>
      <c r="S192" s="180">
        <f t="shared" si="68"/>
        <v>-5.5675646499094858E-2</v>
      </c>
      <c r="T192" s="180">
        <f t="shared" si="68"/>
        <v>-5.6900510722074943E-2</v>
      </c>
      <c r="U192" s="180">
        <f t="shared" si="69"/>
        <v>-5.8152321957960593E-2</v>
      </c>
      <c r="V192" s="180">
        <f t="shared" si="69"/>
        <v>-5.9431673041035728E-2</v>
      </c>
      <c r="W192" s="180">
        <f t="shared" si="69"/>
        <v>-6.0739169847938514E-2</v>
      </c>
      <c r="X192" s="180">
        <f t="shared" si="69"/>
        <v>-6.2075431584593159E-2</v>
      </c>
      <c r="Y192" s="180">
        <f t="shared" si="69"/>
        <v>-6.3441091079454212E-2</v>
      </c>
      <c r="Z192" s="180">
        <f t="shared" si="69"/>
        <v>-6.4836795083202212E-2</v>
      </c>
      <c r="AA192" s="180">
        <f t="shared" si="69"/>
        <v>-6.6263204575032666E-2</v>
      </c>
      <c r="AB192" s="180">
        <f t="shared" si="69"/>
        <v>-6.7720995075683382E-2</v>
      </c>
      <c r="AC192" s="180">
        <f t="shared" si="69"/>
        <v>-6.9210856967348425E-2</v>
      </c>
      <c r="AD192" s="180">
        <f t="shared" si="69"/>
        <v>-7.0733495820630085E-2</v>
      </c>
      <c r="AE192" s="180">
        <f t="shared" si="69"/>
        <v>-7.2289632728683953E-2</v>
      </c>
      <c r="AF192" s="180">
        <f t="shared" si="69"/>
        <v>-7.3880004648714998E-2</v>
      </c>
      <c r="AG192" s="180">
        <f t="shared" si="69"/>
        <v>-7.5505364750986723E-2</v>
      </c>
      <c r="AH192" s="180">
        <f t="shared" si="69"/>
        <v>-7.716648277550843E-2</v>
      </c>
      <c r="AI192" s="180">
        <f t="shared" si="69"/>
        <v>-7.8864145396569621E-2</v>
      </c>
      <c r="AJ192" s="180">
        <f t="shared" si="69"/>
        <v>-8.0599156595294152E-2</v>
      </c>
      <c r="AK192" s="180">
        <f t="shared" si="69"/>
        <v>-8.2372338040390625E-2</v>
      </c>
      <c r="AL192" s="180">
        <f t="shared" si="69"/>
        <v>-8.4184529477279224E-2</v>
      </c>
      <c r="AM192" s="180">
        <f t="shared" si="69"/>
        <v>-8.603658912577937E-2</v>
      </c>
      <c r="AN192" s="180">
        <f t="shared" si="69"/>
        <v>-8.7929394086546514E-2</v>
      </c>
      <c r="AO192" s="180">
        <f t="shared" si="69"/>
        <v>-8.9863840756450541E-2</v>
      </c>
      <c r="AP192" s="181">
        <f t="shared" si="69"/>
        <v>-9.1840845253092454E-2</v>
      </c>
    </row>
    <row r="193" spans="1:42" s="27" customFormat="1">
      <c r="A193" s="178" t="s">
        <v>136</v>
      </c>
      <c r="C193" s="182"/>
      <c r="D193" s="180">
        <v>1.2302837221806226E-3</v>
      </c>
      <c r="E193" s="180">
        <f t="shared" si="68"/>
        <v>1.2573499640685963E-3</v>
      </c>
      <c r="F193" s="180">
        <f t="shared" si="68"/>
        <v>1.2850116632781054E-3</v>
      </c>
      <c r="G193" s="180">
        <f t="shared" si="68"/>
        <v>1.3132819198702237E-3</v>
      </c>
      <c r="H193" s="180">
        <f t="shared" si="68"/>
        <v>1.3421741221073687E-3</v>
      </c>
      <c r="I193" s="180">
        <f t="shared" si="68"/>
        <v>1.3717019527937308E-3</v>
      </c>
      <c r="J193" s="180">
        <f t="shared" si="68"/>
        <v>1.4018793957551929E-3</v>
      </c>
      <c r="K193" s="180">
        <f t="shared" si="68"/>
        <v>1.4327207424618073E-3</v>
      </c>
      <c r="L193" s="180">
        <f t="shared" si="68"/>
        <v>1.4642405987959671E-3</v>
      </c>
      <c r="M193" s="180">
        <f t="shared" si="68"/>
        <v>1.4964538919694785E-3</v>
      </c>
      <c r="N193" s="180">
        <f t="shared" si="68"/>
        <v>1.5293758775928072E-3</v>
      </c>
      <c r="O193" s="180">
        <f t="shared" si="68"/>
        <v>1.5630221468998489E-3</v>
      </c>
      <c r="P193" s="180">
        <f t="shared" si="68"/>
        <v>1.5974086341316457E-3</v>
      </c>
      <c r="Q193" s="180">
        <f t="shared" si="68"/>
        <v>1.6325516240825418E-3</v>
      </c>
      <c r="R193" s="180">
        <f t="shared" si="68"/>
        <v>1.6684677598123579E-3</v>
      </c>
      <c r="S193" s="180">
        <f t="shared" si="68"/>
        <v>1.7051740505282299E-3</v>
      </c>
      <c r="T193" s="180">
        <f t="shared" si="68"/>
        <v>1.7426878796398509E-3</v>
      </c>
      <c r="U193" s="180">
        <f t="shared" si="69"/>
        <v>1.7810270129919278E-3</v>
      </c>
      <c r="V193" s="180">
        <f t="shared" si="69"/>
        <v>1.8202096072777502E-3</v>
      </c>
      <c r="W193" s="180">
        <f t="shared" si="69"/>
        <v>1.8602542186378606E-3</v>
      </c>
      <c r="X193" s="180">
        <f t="shared" si="69"/>
        <v>1.9011798114478935E-3</v>
      </c>
      <c r="Y193" s="180">
        <f t="shared" si="69"/>
        <v>1.9430057672997472E-3</v>
      </c>
      <c r="Z193" s="180">
        <f t="shared" si="69"/>
        <v>1.9857518941803418E-3</v>
      </c>
      <c r="AA193" s="180">
        <f t="shared" si="69"/>
        <v>2.0294384358523093E-3</v>
      </c>
      <c r="AB193" s="180">
        <f t="shared" si="69"/>
        <v>2.0740860814410602E-3</v>
      </c>
      <c r="AC193" s="180">
        <f t="shared" si="69"/>
        <v>2.1197159752327638E-3</v>
      </c>
      <c r="AD193" s="180">
        <f t="shared" si="69"/>
        <v>2.1663497266878845E-3</v>
      </c>
      <c r="AE193" s="180">
        <f t="shared" si="69"/>
        <v>2.2140094206750181E-3</v>
      </c>
      <c r="AF193" s="180">
        <f t="shared" si="69"/>
        <v>2.2627176279298687E-3</v>
      </c>
      <c r="AG193" s="180">
        <f t="shared" si="69"/>
        <v>2.3124974157443258E-3</v>
      </c>
      <c r="AH193" s="180">
        <f t="shared" si="69"/>
        <v>2.3633723588907009E-3</v>
      </c>
      <c r="AI193" s="180">
        <f t="shared" si="69"/>
        <v>2.4153665507862963E-3</v>
      </c>
      <c r="AJ193" s="180">
        <f t="shared" si="69"/>
        <v>2.4685046149035949E-3</v>
      </c>
      <c r="AK193" s="180">
        <f t="shared" si="69"/>
        <v>2.5228117164314738E-3</v>
      </c>
      <c r="AL193" s="180">
        <f t="shared" si="69"/>
        <v>2.5783135741929662E-3</v>
      </c>
      <c r="AM193" s="180">
        <f t="shared" si="69"/>
        <v>2.6350364728252116E-3</v>
      </c>
      <c r="AN193" s="180">
        <f t="shared" si="69"/>
        <v>2.6930072752273664E-3</v>
      </c>
      <c r="AO193" s="180">
        <f t="shared" si="69"/>
        <v>2.7522534352823684E-3</v>
      </c>
      <c r="AP193" s="181">
        <f t="shared" si="69"/>
        <v>2.8128030108585805E-3</v>
      </c>
    </row>
    <row r="194" spans="1:42" s="27" customFormat="1">
      <c r="A194" s="178" t="s">
        <v>137</v>
      </c>
      <c r="C194" s="182"/>
      <c r="D194" s="180">
        <v>1.2302837221806226E-3</v>
      </c>
      <c r="E194" s="180">
        <f t="shared" si="68"/>
        <v>1.2573499640685963E-3</v>
      </c>
      <c r="F194" s="180">
        <f t="shared" si="68"/>
        <v>1.2850116632781054E-3</v>
      </c>
      <c r="G194" s="180">
        <f t="shared" si="68"/>
        <v>1.3132819198702237E-3</v>
      </c>
      <c r="H194" s="180">
        <f t="shared" si="68"/>
        <v>1.3421741221073687E-3</v>
      </c>
      <c r="I194" s="180">
        <f t="shared" si="68"/>
        <v>1.3717019527937308E-3</v>
      </c>
      <c r="J194" s="180">
        <f t="shared" si="68"/>
        <v>1.4018793957551929E-3</v>
      </c>
      <c r="K194" s="180">
        <f t="shared" si="68"/>
        <v>1.4327207424618073E-3</v>
      </c>
      <c r="L194" s="180">
        <f t="shared" si="68"/>
        <v>1.4642405987959671E-3</v>
      </c>
      <c r="M194" s="180">
        <f t="shared" si="68"/>
        <v>1.4964538919694785E-3</v>
      </c>
      <c r="N194" s="180">
        <f t="shared" si="68"/>
        <v>1.5293758775928072E-3</v>
      </c>
      <c r="O194" s="180">
        <f t="shared" si="68"/>
        <v>1.5630221468998489E-3</v>
      </c>
      <c r="P194" s="180">
        <f t="shared" si="68"/>
        <v>1.5974086341316457E-3</v>
      </c>
      <c r="Q194" s="180">
        <f t="shared" si="68"/>
        <v>1.6325516240825418E-3</v>
      </c>
      <c r="R194" s="180">
        <f t="shared" si="68"/>
        <v>1.6684677598123579E-3</v>
      </c>
      <c r="S194" s="180">
        <f t="shared" si="68"/>
        <v>1.7051740505282299E-3</v>
      </c>
      <c r="T194" s="180">
        <f t="shared" si="68"/>
        <v>1.7426878796398509E-3</v>
      </c>
      <c r="U194" s="180">
        <f t="shared" si="69"/>
        <v>1.7810270129919278E-3</v>
      </c>
      <c r="V194" s="180">
        <f t="shared" si="69"/>
        <v>1.8202096072777502E-3</v>
      </c>
      <c r="W194" s="180">
        <f t="shared" si="69"/>
        <v>1.8602542186378606E-3</v>
      </c>
      <c r="X194" s="180">
        <f t="shared" si="69"/>
        <v>1.9011798114478935E-3</v>
      </c>
      <c r="Y194" s="180">
        <f t="shared" si="69"/>
        <v>1.9430057672997472E-3</v>
      </c>
      <c r="Z194" s="180">
        <f t="shared" si="69"/>
        <v>1.9857518941803418E-3</v>
      </c>
      <c r="AA194" s="180">
        <f t="shared" si="69"/>
        <v>2.0294384358523093E-3</v>
      </c>
      <c r="AB194" s="180">
        <f t="shared" si="69"/>
        <v>2.0740860814410602E-3</v>
      </c>
      <c r="AC194" s="180">
        <f t="shared" si="69"/>
        <v>2.1197159752327638E-3</v>
      </c>
      <c r="AD194" s="180">
        <f t="shared" si="69"/>
        <v>2.1663497266878845E-3</v>
      </c>
      <c r="AE194" s="180">
        <f t="shared" si="69"/>
        <v>2.2140094206750181E-3</v>
      </c>
      <c r="AF194" s="180">
        <f t="shared" si="69"/>
        <v>2.2627176279298687E-3</v>
      </c>
      <c r="AG194" s="180">
        <f t="shared" si="69"/>
        <v>2.3124974157443258E-3</v>
      </c>
      <c r="AH194" s="180">
        <f t="shared" si="69"/>
        <v>2.3633723588907009E-3</v>
      </c>
      <c r="AI194" s="180">
        <f t="shared" si="69"/>
        <v>2.4153665507862963E-3</v>
      </c>
      <c r="AJ194" s="180">
        <f t="shared" si="69"/>
        <v>2.4685046149035949E-3</v>
      </c>
      <c r="AK194" s="180">
        <f t="shared" si="69"/>
        <v>2.5228117164314738E-3</v>
      </c>
      <c r="AL194" s="180">
        <f t="shared" si="69"/>
        <v>2.5783135741929662E-3</v>
      </c>
      <c r="AM194" s="180">
        <f t="shared" si="69"/>
        <v>2.6350364728252116E-3</v>
      </c>
      <c r="AN194" s="180">
        <f t="shared" si="69"/>
        <v>2.6930072752273664E-3</v>
      </c>
      <c r="AO194" s="180">
        <f t="shared" si="69"/>
        <v>2.7522534352823684E-3</v>
      </c>
      <c r="AP194" s="181">
        <f t="shared" si="69"/>
        <v>2.8128030108585805E-3</v>
      </c>
    </row>
    <row r="195" spans="1:42" s="27" customFormat="1">
      <c r="A195" s="178" t="s">
        <v>159</v>
      </c>
      <c r="C195" s="182"/>
      <c r="D195" s="180">
        <v>-5.399999999999999E-4</v>
      </c>
      <c r="E195" s="180">
        <f t="shared" si="68"/>
        <v>-5.5187999999999993E-4</v>
      </c>
      <c r="F195" s="180">
        <f t="shared" si="68"/>
        <v>-5.6402135999999992E-4</v>
      </c>
      <c r="G195" s="180">
        <f t="shared" si="68"/>
        <v>-5.7642982991999996E-4</v>
      </c>
      <c r="H195" s="180">
        <f t="shared" si="68"/>
        <v>-5.8911128617823998E-4</v>
      </c>
      <c r="I195" s="180">
        <f t="shared" si="68"/>
        <v>-6.0207173447416132E-4</v>
      </c>
      <c r="J195" s="180">
        <f t="shared" si="68"/>
        <v>-6.1531731263259287E-4</v>
      </c>
      <c r="K195" s="180">
        <f t="shared" si="68"/>
        <v>-6.2885429351050993E-4</v>
      </c>
      <c r="L195" s="180">
        <f t="shared" si="68"/>
        <v>-6.4268908796774116E-4</v>
      </c>
      <c r="M195" s="180">
        <f t="shared" si="68"/>
        <v>-6.5682824790303147E-4</v>
      </c>
      <c r="N195" s="180">
        <f t="shared" si="68"/>
        <v>-6.7127846935689816E-4</v>
      </c>
      <c r="O195" s="180">
        <f t="shared" si="68"/>
        <v>-6.8604659568274992E-4</v>
      </c>
      <c r="P195" s="180">
        <f t="shared" si="68"/>
        <v>-7.011396207877704E-4</v>
      </c>
      <c r="Q195" s="180">
        <f t="shared" si="68"/>
        <v>-7.1656469244510141E-4</v>
      </c>
      <c r="R195" s="180">
        <f t="shared" si="68"/>
        <v>-7.3232911567889364E-4</v>
      </c>
      <c r="S195" s="180">
        <f t="shared" si="68"/>
        <v>-7.4844035622382936E-4</v>
      </c>
      <c r="T195" s="180">
        <f t="shared" si="68"/>
        <v>-7.6490604406075362E-4</v>
      </c>
      <c r="U195" s="180">
        <f t="shared" si="69"/>
        <v>-7.8173397703009025E-4</v>
      </c>
      <c r="V195" s="180">
        <f t="shared" si="69"/>
        <v>-7.989321245247523E-4</v>
      </c>
      <c r="W195" s="180">
        <f t="shared" si="69"/>
        <v>-8.1650863126429688E-4</v>
      </c>
      <c r="X195" s="180">
        <f t="shared" si="69"/>
        <v>-8.3447182115211141E-4</v>
      </c>
      <c r="Y195" s="180">
        <f t="shared" si="69"/>
        <v>-8.528302012174579E-4</v>
      </c>
      <c r="Z195" s="180">
        <f t="shared" si="69"/>
        <v>-8.7159246564424194E-4</v>
      </c>
      <c r="AA195" s="180">
        <f t="shared" si="69"/>
        <v>-8.9076749988841527E-4</v>
      </c>
      <c r="AB195" s="180">
        <f t="shared" si="69"/>
        <v>-9.1036438488596044E-4</v>
      </c>
      <c r="AC195" s="180">
        <f t="shared" si="69"/>
        <v>-9.303924013534516E-4</v>
      </c>
      <c r="AD195" s="180">
        <f t="shared" si="69"/>
        <v>-9.5086103418322754E-4</v>
      </c>
      <c r="AE195" s="180">
        <f t="shared" si="69"/>
        <v>-9.7177997693525858E-4</v>
      </c>
      <c r="AF195" s="180">
        <f t="shared" si="69"/>
        <v>-9.9315913642783428E-4</v>
      </c>
      <c r="AG195" s="180">
        <f t="shared" si="69"/>
        <v>-1.0150086374292467E-3</v>
      </c>
      <c r="AH195" s="180">
        <f t="shared" si="69"/>
        <v>-1.0373388274526902E-3</v>
      </c>
      <c r="AI195" s="180">
        <f t="shared" si="69"/>
        <v>-1.0601602816566495E-3</v>
      </c>
      <c r="AJ195" s="180">
        <f t="shared" si="69"/>
        <v>-1.0834838078530957E-3</v>
      </c>
      <c r="AK195" s="180">
        <f t="shared" si="69"/>
        <v>-1.1073204516258638E-3</v>
      </c>
      <c r="AL195" s="180">
        <f t="shared" si="69"/>
        <v>-1.1316815015616328E-3</v>
      </c>
      <c r="AM195" s="180">
        <f t="shared" si="69"/>
        <v>-1.1565784945959886E-3</v>
      </c>
      <c r="AN195" s="180">
        <f t="shared" si="69"/>
        <v>-1.1820232214771005E-3</v>
      </c>
      <c r="AO195" s="180">
        <f t="shared" si="69"/>
        <v>-1.2080277323495967E-3</v>
      </c>
      <c r="AP195" s="181">
        <f t="shared" si="69"/>
        <v>-1.2346043424612879E-3</v>
      </c>
    </row>
    <row r="196" spans="1:42" s="27" customFormat="1">
      <c r="A196" s="184" t="s">
        <v>138</v>
      </c>
      <c r="C196" s="185">
        <f t="shared" ref="C196:AP196" si="70">SUM(C189:C195)</f>
        <v>0</v>
      </c>
      <c r="D196" s="185">
        <f t="shared" si="70"/>
        <v>0.58138631858690515</v>
      </c>
      <c r="E196" s="185">
        <f t="shared" si="70"/>
        <v>0.5941768175958172</v>
      </c>
      <c r="F196" s="185">
        <f t="shared" si="70"/>
        <v>0.60724870758292515</v>
      </c>
      <c r="G196" s="185">
        <f t="shared" si="70"/>
        <v>0.62060817914974953</v>
      </c>
      <c r="H196" s="185">
        <f t="shared" si="70"/>
        <v>0.63426155909104409</v>
      </c>
      <c r="I196" s="185">
        <f t="shared" si="70"/>
        <v>0.64821531339104688</v>
      </c>
      <c r="J196" s="185">
        <f t="shared" si="70"/>
        <v>0.66247605028564993</v>
      </c>
      <c r="K196" s="185">
        <f t="shared" si="70"/>
        <v>0.67705052339193428</v>
      </c>
      <c r="L196" s="185">
        <f t="shared" si="70"/>
        <v>0.69194563490655692</v>
      </c>
      <c r="M196" s="185">
        <f t="shared" si="70"/>
        <v>0.7071684388745012</v>
      </c>
      <c r="N196" s="185">
        <f t="shared" si="70"/>
        <v>0.72272614452974027</v>
      </c>
      <c r="O196" s="185">
        <f t="shared" si="70"/>
        <v>0.73862611970939451</v>
      </c>
      <c r="P196" s="185">
        <f t="shared" si="70"/>
        <v>0.75487589434300117</v>
      </c>
      <c r="Q196" s="185">
        <f t="shared" si="70"/>
        <v>0.77148316401854722</v>
      </c>
      <c r="R196" s="185">
        <f t="shared" si="70"/>
        <v>0.78845579362695528</v>
      </c>
      <c r="S196" s="185">
        <f t="shared" si="70"/>
        <v>0.80580182108674858</v>
      </c>
      <c r="T196" s="185">
        <f t="shared" si="70"/>
        <v>0.82352946115065684</v>
      </c>
      <c r="U196" s="185">
        <f t="shared" si="70"/>
        <v>0.84164710929597131</v>
      </c>
      <c r="V196" s="185">
        <f t="shared" si="70"/>
        <v>0.86016334570048281</v>
      </c>
      <c r="W196" s="185">
        <f t="shared" si="70"/>
        <v>0.87908693930589343</v>
      </c>
      <c r="X196" s="185">
        <f t="shared" si="70"/>
        <v>0.898426851970623</v>
      </c>
      <c r="Y196" s="185">
        <f t="shared" si="70"/>
        <v>0.91819224271397692</v>
      </c>
      <c r="Z196" s="185">
        <f t="shared" si="70"/>
        <v>0.93839247205368448</v>
      </c>
      <c r="AA196" s="185">
        <f t="shared" si="70"/>
        <v>0.95903710643886542</v>
      </c>
      <c r="AB196" s="185">
        <f t="shared" si="70"/>
        <v>0.98013592278052042</v>
      </c>
      <c r="AC196" s="185">
        <f t="shared" si="70"/>
        <v>1.001698913081692</v>
      </c>
      <c r="AD196" s="185">
        <f t="shared" si="70"/>
        <v>1.0237362891694892</v>
      </c>
      <c r="AE196" s="185">
        <f t="shared" si="70"/>
        <v>1.046258487531218</v>
      </c>
      <c r="AF196" s="185">
        <f t="shared" si="70"/>
        <v>1.069276174256905</v>
      </c>
      <c r="AG196" s="185">
        <f t="shared" si="70"/>
        <v>1.0928002500905567</v>
      </c>
      <c r="AH196" s="185">
        <f t="shared" si="70"/>
        <v>1.1168418555925488</v>
      </c>
      <c r="AI196" s="185">
        <f t="shared" si="70"/>
        <v>1.1414123764155848</v>
      </c>
      <c r="AJ196" s="185">
        <f t="shared" si="70"/>
        <v>1.166523448696728</v>
      </c>
      <c r="AK196" s="185">
        <f t="shared" si="70"/>
        <v>1.1921869645680561</v>
      </c>
      <c r="AL196" s="185">
        <f t="shared" si="70"/>
        <v>1.2184150777885536</v>
      </c>
      <c r="AM196" s="185">
        <f t="shared" si="70"/>
        <v>1.2452202094999014</v>
      </c>
      <c r="AN196" s="185">
        <f t="shared" si="70"/>
        <v>1.2726150541088994</v>
      </c>
      <c r="AO196" s="185">
        <f t="shared" si="70"/>
        <v>1.3006125852992951</v>
      </c>
      <c r="AP196" s="187">
        <f t="shared" si="70"/>
        <v>1.3292260621758794</v>
      </c>
    </row>
    <row r="197" spans="1:42" s="27" customFormat="1">
      <c r="A197" s="144"/>
      <c r="AP197" s="161"/>
    </row>
    <row r="198" spans="1:42" s="27" customFormat="1">
      <c r="A198" s="144" t="s">
        <v>41</v>
      </c>
      <c r="AP198" s="161"/>
    </row>
    <row r="199" spans="1:42" s="27" customFormat="1">
      <c r="A199" s="178" t="s">
        <v>139</v>
      </c>
      <c r="B199" s="182"/>
      <c r="C199" s="182">
        <f>C141</f>
        <v>0</v>
      </c>
      <c r="D199" s="180">
        <v>7.9310000000000005E-2</v>
      </c>
      <c r="E199" s="180">
        <f t="shared" ref="E199:AP201" si="71">D199*(1+E$5)</f>
        <v>8.1054820000000014E-2</v>
      </c>
      <c r="F199" s="180">
        <f t="shared" si="71"/>
        <v>8.2838026040000012E-2</v>
      </c>
      <c r="G199" s="180">
        <f t="shared" si="71"/>
        <v>8.4660462612880016E-2</v>
      </c>
      <c r="H199" s="180">
        <f t="shared" si="71"/>
        <v>8.6522992790363379E-2</v>
      </c>
      <c r="I199" s="180">
        <f t="shared" si="71"/>
        <v>8.842649863175138E-2</v>
      </c>
      <c r="J199" s="180">
        <f t="shared" si="71"/>
        <v>9.0371881601649912E-2</v>
      </c>
      <c r="K199" s="180">
        <f t="shared" si="71"/>
        <v>9.2360062996886205E-2</v>
      </c>
      <c r="L199" s="180">
        <f t="shared" si="71"/>
        <v>9.4391984382817706E-2</v>
      </c>
      <c r="M199" s="180">
        <f t="shared" si="71"/>
        <v>9.6468608039239692E-2</v>
      </c>
      <c r="N199" s="180">
        <f t="shared" si="71"/>
        <v>9.8590917416102972E-2</v>
      </c>
      <c r="O199" s="180">
        <f t="shared" si="71"/>
        <v>0.10075991759925725</v>
      </c>
      <c r="P199" s="180">
        <f t="shared" si="71"/>
        <v>0.10297663578644091</v>
      </c>
      <c r="Q199" s="180">
        <f t="shared" si="71"/>
        <v>0.10524212177374261</v>
      </c>
      <c r="R199" s="180">
        <f t="shared" si="71"/>
        <v>0.10755744845276495</v>
      </c>
      <c r="S199" s="180">
        <f t="shared" si="71"/>
        <v>0.10992371231872577</v>
      </c>
      <c r="T199" s="180">
        <f t="shared" si="71"/>
        <v>0.11234203398973774</v>
      </c>
      <c r="U199" s="180">
        <f t="shared" si="71"/>
        <v>0.11481355873751198</v>
      </c>
      <c r="V199" s="180">
        <f t="shared" si="71"/>
        <v>0.11733945702973725</v>
      </c>
      <c r="W199" s="180">
        <f t="shared" si="71"/>
        <v>0.11992092508439146</v>
      </c>
      <c r="X199" s="180">
        <f t="shared" si="71"/>
        <v>0.12255918543624808</v>
      </c>
      <c r="Y199" s="180">
        <f t="shared" si="71"/>
        <v>0.12525548751584553</v>
      </c>
      <c r="Z199" s="180">
        <f t="shared" si="71"/>
        <v>0.12801110824119413</v>
      </c>
      <c r="AA199" s="180">
        <f t="shared" si="71"/>
        <v>0.13082735262250039</v>
      </c>
      <c r="AB199" s="180">
        <f t="shared" si="71"/>
        <v>0.13370555438019541</v>
      </c>
      <c r="AC199" s="180">
        <f t="shared" si="71"/>
        <v>0.1366470765765597</v>
      </c>
      <c r="AD199" s="180">
        <f t="shared" si="71"/>
        <v>0.139653312261244</v>
      </c>
      <c r="AE199" s="180">
        <f t="shared" si="71"/>
        <v>0.14272568513099138</v>
      </c>
      <c r="AF199" s="180">
        <f t="shared" si="71"/>
        <v>0.14586565020387318</v>
      </c>
      <c r="AG199" s="180">
        <f t="shared" si="71"/>
        <v>0.14907469450835839</v>
      </c>
      <c r="AH199" s="180">
        <f t="shared" si="71"/>
        <v>0.15235433778754229</v>
      </c>
      <c r="AI199" s="180">
        <f t="shared" si="71"/>
        <v>0.15570613321886823</v>
      </c>
      <c r="AJ199" s="180">
        <f t="shared" si="71"/>
        <v>0.15913166814968333</v>
      </c>
      <c r="AK199" s="180">
        <f t="shared" si="71"/>
        <v>0.16263256484897637</v>
      </c>
      <c r="AL199" s="180">
        <f t="shared" si="71"/>
        <v>0.16621048127565385</v>
      </c>
      <c r="AM199" s="180">
        <f t="shared" si="71"/>
        <v>0.16986711186371825</v>
      </c>
      <c r="AN199" s="180">
        <f t="shared" si="71"/>
        <v>0.17360418832472005</v>
      </c>
      <c r="AO199" s="180">
        <f t="shared" si="71"/>
        <v>0.17742348046786388</v>
      </c>
      <c r="AP199" s="181">
        <f t="shared" si="71"/>
        <v>0.18132679703815688</v>
      </c>
    </row>
    <row r="200" spans="1:42" s="27" customFormat="1">
      <c r="A200" s="178" t="s">
        <v>140</v>
      </c>
      <c r="C200" s="182">
        <v>0</v>
      </c>
      <c r="D200" s="180">
        <v>0.43769999999999998</v>
      </c>
      <c r="E200" s="180">
        <f t="shared" si="71"/>
        <v>0.44732939999999999</v>
      </c>
      <c r="F200" s="180">
        <f t="shared" si="71"/>
        <v>0.45717064679999997</v>
      </c>
      <c r="G200" s="180">
        <f t="shared" si="71"/>
        <v>0.4672284010296</v>
      </c>
      <c r="H200" s="180">
        <f t="shared" si="71"/>
        <v>0.4775074258522512</v>
      </c>
      <c r="I200" s="180">
        <f t="shared" si="71"/>
        <v>0.48801258922100071</v>
      </c>
      <c r="J200" s="180">
        <f t="shared" si="71"/>
        <v>0.49874886618386272</v>
      </c>
      <c r="K200" s="180">
        <f t="shared" si="71"/>
        <v>0.50972134123990775</v>
      </c>
      <c r="L200" s="180">
        <f t="shared" si="71"/>
        <v>0.52093521074718574</v>
      </c>
      <c r="M200" s="180">
        <f t="shared" si="71"/>
        <v>0.53239578538362387</v>
      </c>
      <c r="N200" s="180">
        <f t="shared" si="71"/>
        <v>0.54410849266206363</v>
      </c>
      <c r="O200" s="180">
        <f t="shared" si="71"/>
        <v>0.55607887950062906</v>
      </c>
      <c r="P200" s="180">
        <f t="shared" si="71"/>
        <v>0.56831261484964291</v>
      </c>
      <c r="Q200" s="180">
        <f t="shared" si="71"/>
        <v>0.58081549237633501</v>
      </c>
      <c r="R200" s="180">
        <f t="shared" si="71"/>
        <v>0.59359343320861435</v>
      </c>
      <c r="S200" s="180">
        <f t="shared" si="71"/>
        <v>0.60665248873920385</v>
      </c>
      <c r="T200" s="180">
        <f t="shared" si="71"/>
        <v>0.61999884349146639</v>
      </c>
      <c r="U200" s="180">
        <f t="shared" si="71"/>
        <v>0.63363881804827871</v>
      </c>
      <c r="V200" s="180">
        <f t="shared" si="71"/>
        <v>0.64757887204534081</v>
      </c>
      <c r="W200" s="180">
        <f t="shared" si="71"/>
        <v>0.66182560723033834</v>
      </c>
      <c r="X200" s="180">
        <f t="shared" si="71"/>
        <v>0.67638577058940574</v>
      </c>
      <c r="Y200" s="180">
        <f t="shared" si="71"/>
        <v>0.6912662575423727</v>
      </c>
      <c r="Z200" s="180">
        <f t="shared" si="71"/>
        <v>0.70647411520830494</v>
      </c>
      <c r="AA200" s="180">
        <f t="shared" si="71"/>
        <v>0.72201654574288765</v>
      </c>
      <c r="AB200" s="180">
        <f t="shared" si="71"/>
        <v>0.73790090974923117</v>
      </c>
      <c r="AC200" s="180">
        <f t="shared" si="71"/>
        <v>0.75413472976371432</v>
      </c>
      <c r="AD200" s="180">
        <f t="shared" si="71"/>
        <v>0.77072569381851608</v>
      </c>
      <c r="AE200" s="180">
        <f t="shared" si="71"/>
        <v>0.78768165908252341</v>
      </c>
      <c r="AF200" s="180">
        <f t="shared" si="71"/>
        <v>0.80501065558233897</v>
      </c>
      <c r="AG200" s="180">
        <f t="shared" si="71"/>
        <v>0.82272089000515047</v>
      </c>
      <c r="AH200" s="180">
        <f t="shared" si="71"/>
        <v>0.84082074958526376</v>
      </c>
      <c r="AI200" s="180">
        <f t="shared" si="71"/>
        <v>0.85931880607613953</v>
      </c>
      <c r="AJ200" s="180">
        <f t="shared" si="71"/>
        <v>0.87822381980981457</v>
      </c>
      <c r="AK200" s="180">
        <f t="shared" si="71"/>
        <v>0.89754474384563054</v>
      </c>
      <c r="AL200" s="180">
        <f t="shared" si="71"/>
        <v>0.91729072821023439</v>
      </c>
      <c r="AM200" s="180">
        <f t="shared" si="71"/>
        <v>0.93747112423085954</v>
      </c>
      <c r="AN200" s="180">
        <f t="shared" si="71"/>
        <v>0.95809548896393848</v>
      </c>
      <c r="AO200" s="180">
        <f t="shared" si="71"/>
        <v>0.9791735897211451</v>
      </c>
      <c r="AP200" s="181">
        <f t="shared" si="71"/>
        <v>1.0007154086950103</v>
      </c>
    </row>
    <row r="201" spans="1:42" s="27" customFormat="1">
      <c r="A201" s="178" t="s">
        <v>141</v>
      </c>
      <c r="C201" s="182">
        <v>0</v>
      </c>
      <c r="D201" s="180">
        <v>-3.841E-2</v>
      </c>
      <c r="E201" s="180">
        <f t="shared" si="71"/>
        <v>-3.9255020000000002E-2</v>
      </c>
      <c r="F201" s="180">
        <f t="shared" si="71"/>
        <v>-4.0118630440000004E-2</v>
      </c>
      <c r="G201" s="180">
        <f t="shared" si="71"/>
        <v>-4.1001240309680005E-2</v>
      </c>
      <c r="H201" s="180">
        <f t="shared" si="71"/>
        <v>-4.1903267596492967E-2</v>
      </c>
      <c r="I201" s="180">
        <f t="shared" si="71"/>
        <v>-4.2825139483615812E-2</v>
      </c>
      <c r="J201" s="180">
        <f t="shared" si="71"/>
        <v>-4.3767292552255359E-2</v>
      </c>
      <c r="K201" s="180">
        <f t="shared" si="71"/>
        <v>-4.4730172988404975E-2</v>
      </c>
      <c r="L201" s="180">
        <f t="shared" si="71"/>
        <v>-4.5714236794149883E-2</v>
      </c>
      <c r="M201" s="180">
        <f t="shared" si="71"/>
        <v>-4.6719950003621183E-2</v>
      </c>
      <c r="N201" s="180">
        <f t="shared" si="71"/>
        <v>-4.774778890370085E-2</v>
      </c>
      <c r="O201" s="180">
        <f t="shared" si="71"/>
        <v>-4.8798240259582272E-2</v>
      </c>
      <c r="P201" s="180">
        <f t="shared" si="71"/>
        <v>-4.9871801545293082E-2</v>
      </c>
      <c r="Q201" s="180">
        <f t="shared" si="71"/>
        <v>-5.0968981179289531E-2</v>
      </c>
      <c r="R201" s="180">
        <f t="shared" si="71"/>
        <v>-5.2090298765233904E-2</v>
      </c>
      <c r="S201" s="180">
        <f t="shared" si="71"/>
        <v>-5.3236285338069053E-2</v>
      </c>
      <c r="T201" s="180">
        <f t="shared" si="71"/>
        <v>-5.4407483615506576E-2</v>
      </c>
      <c r="U201" s="180">
        <f t="shared" si="71"/>
        <v>-5.560444825504772E-2</v>
      </c>
      <c r="V201" s="180">
        <f t="shared" si="71"/>
        <v>-5.6827746116658771E-2</v>
      </c>
      <c r="W201" s="180">
        <f t="shared" si="71"/>
        <v>-5.8077956531225265E-2</v>
      </c>
      <c r="X201" s="180">
        <f t="shared" si="71"/>
        <v>-5.9355671574912221E-2</v>
      </c>
      <c r="Y201" s="180">
        <f t="shared" si="71"/>
        <v>-6.0661496349560293E-2</v>
      </c>
      <c r="Z201" s="180">
        <f t="shared" si="71"/>
        <v>-6.1996049269250619E-2</v>
      </c>
      <c r="AA201" s="180">
        <f t="shared" si="71"/>
        <v>-6.3359962353174135E-2</v>
      </c>
      <c r="AB201" s="180">
        <f t="shared" si="71"/>
        <v>-6.4753881524943963E-2</v>
      </c>
      <c r="AC201" s="180">
        <f t="shared" si="71"/>
        <v>-6.6178466918492732E-2</v>
      </c>
      <c r="AD201" s="180">
        <f t="shared" si="71"/>
        <v>-6.7634393190699568E-2</v>
      </c>
      <c r="AE201" s="180">
        <f t="shared" si="71"/>
        <v>-6.9122349840894964E-2</v>
      </c>
      <c r="AF201" s="180">
        <f t="shared" si="71"/>
        <v>-7.064304153739466E-2</v>
      </c>
      <c r="AG201" s="180">
        <f t="shared" si="71"/>
        <v>-7.2197188451217351E-2</v>
      </c>
      <c r="AH201" s="180">
        <f t="shared" si="71"/>
        <v>-7.378552659714413E-2</v>
      </c>
      <c r="AI201" s="180">
        <f t="shared" si="71"/>
        <v>-7.5408808182281309E-2</v>
      </c>
      <c r="AJ201" s="180">
        <f t="shared" si="71"/>
        <v>-7.7067801962291502E-2</v>
      </c>
      <c r="AK201" s="180">
        <f t="shared" si="71"/>
        <v>-7.8763293605461915E-2</v>
      </c>
      <c r="AL201" s="180">
        <f t="shared" si="71"/>
        <v>-8.0496086064782077E-2</v>
      </c>
      <c r="AM201" s="180">
        <f t="shared" si="71"/>
        <v>-8.2266999958207285E-2</v>
      </c>
      <c r="AN201" s="180">
        <f t="shared" si="71"/>
        <v>-8.4076873957287843E-2</v>
      </c>
      <c r="AO201" s="180">
        <f t="shared" si="71"/>
        <v>-8.5926565184348172E-2</v>
      </c>
      <c r="AP201" s="181">
        <f t="shared" si="71"/>
        <v>-8.7816949618403833E-2</v>
      </c>
    </row>
    <row r="202" spans="1:42" s="27" customFormat="1">
      <c r="A202" s="178" t="s">
        <v>142</v>
      </c>
      <c r="C202" s="138">
        <v>0.06</v>
      </c>
      <c r="D202" s="138">
        <v>0.06</v>
      </c>
      <c r="E202" s="138">
        <v>0.06</v>
      </c>
      <c r="F202" s="138">
        <v>0.06</v>
      </c>
      <c r="G202" s="138">
        <v>0.06</v>
      </c>
      <c r="H202" s="138">
        <v>0.06</v>
      </c>
      <c r="I202" s="138">
        <v>0.06</v>
      </c>
      <c r="J202" s="138">
        <v>0.06</v>
      </c>
      <c r="K202" s="138">
        <v>0.06</v>
      </c>
      <c r="L202" s="138">
        <v>0.06</v>
      </c>
      <c r="M202" s="138">
        <v>0.06</v>
      </c>
      <c r="N202" s="138">
        <v>0.06</v>
      </c>
      <c r="O202" s="138">
        <v>0.06</v>
      </c>
      <c r="P202" s="138">
        <v>0.06</v>
      </c>
      <c r="Q202" s="138">
        <v>0.06</v>
      </c>
      <c r="R202" s="138">
        <v>0.06</v>
      </c>
      <c r="S202" s="138">
        <v>0.06</v>
      </c>
      <c r="T202" s="138">
        <v>0.06</v>
      </c>
      <c r="U202" s="138">
        <v>0.06</v>
      </c>
      <c r="V202" s="138">
        <v>0.06</v>
      </c>
      <c r="W202" s="138">
        <v>0.06</v>
      </c>
      <c r="X202" s="138">
        <v>0.06</v>
      </c>
      <c r="Y202" s="138">
        <v>0.06</v>
      </c>
      <c r="Z202" s="138">
        <v>0.06</v>
      </c>
      <c r="AA202" s="138">
        <v>0.06</v>
      </c>
      <c r="AB202" s="138">
        <v>0.06</v>
      </c>
      <c r="AC202" s="138">
        <v>0.06</v>
      </c>
      <c r="AD202" s="138">
        <v>0.06</v>
      </c>
      <c r="AE202" s="138">
        <v>0.06</v>
      </c>
      <c r="AF202" s="138">
        <v>0.06</v>
      </c>
      <c r="AG202" s="138">
        <v>0.06</v>
      </c>
      <c r="AH202" s="138">
        <v>0.06</v>
      </c>
      <c r="AI202" s="138">
        <v>0.06</v>
      </c>
      <c r="AJ202" s="138">
        <v>0.06</v>
      </c>
      <c r="AK202" s="138">
        <v>0.06</v>
      </c>
      <c r="AL202" s="138">
        <v>0.06</v>
      </c>
      <c r="AM202" s="138">
        <v>0.06</v>
      </c>
      <c r="AN202" s="138">
        <v>0.06</v>
      </c>
      <c r="AO202" s="138">
        <v>0.06</v>
      </c>
      <c r="AP202" s="189">
        <v>0.06</v>
      </c>
    </row>
    <row r="203" spans="1:42" s="27" customFormat="1">
      <c r="A203" s="190" t="s">
        <v>143</v>
      </c>
      <c r="B203" s="151"/>
      <c r="C203" s="191">
        <v>4.5872999999999997E-2</v>
      </c>
      <c r="D203" s="191">
        <f t="shared" ref="D203:AP203" si="72">C203</f>
        <v>4.5872999999999997E-2</v>
      </c>
      <c r="E203" s="191">
        <f t="shared" si="72"/>
        <v>4.5872999999999997E-2</v>
      </c>
      <c r="F203" s="191">
        <f t="shared" si="72"/>
        <v>4.5872999999999997E-2</v>
      </c>
      <c r="G203" s="191">
        <f t="shared" si="72"/>
        <v>4.5872999999999997E-2</v>
      </c>
      <c r="H203" s="191">
        <f t="shared" si="72"/>
        <v>4.5872999999999997E-2</v>
      </c>
      <c r="I203" s="191">
        <f t="shared" si="72"/>
        <v>4.5872999999999997E-2</v>
      </c>
      <c r="J203" s="191">
        <f t="shared" si="72"/>
        <v>4.5872999999999997E-2</v>
      </c>
      <c r="K203" s="191">
        <f t="shared" si="72"/>
        <v>4.5872999999999997E-2</v>
      </c>
      <c r="L203" s="191">
        <f t="shared" si="72"/>
        <v>4.5872999999999997E-2</v>
      </c>
      <c r="M203" s="191">
        <f t="shared" si="72"/>
        <v>4.5872999999999997E-2</v>
      </c>
      <c r="N203" s="191">
        <f t="shared" si="72"/>
        <v>4.5872999999999997E-2</v>
      </c>
      <c r="O203" s="191">
        <f t="shared" si="72"/>
        <v>4.5872999999999997E-2</v>
      </c>
      <c r="P203" s="191">
        <f t="shared" si="72"/>
        <v>4.5872999999999997E-2</v>
      </c>
      <c r="Q203" s="191">
        <f t="shared" si="72"/>
        <v>4.5872999999999997E-2</v>
      </c>
      <c r="R203" s="191">
        <f t="shared" si="72"/>
        <v>4.5872999999999997E-2</v>
      </c>
      <c r="S203" s="191">
        <f t="shared" si="72"/>
        <v>4.5872999999999997E-2</v>
      </c>
      <c r="T203" s="191">
        <f t="shared" si="72"/>
        <v>4.5872999999999997E-2</v>
      </c>
      <c r="U203" s="191">
        <f t="shared" si="72"/>
        <v>4.5872999999999997E-2</v>
      </c>
      <c r="V203" s="191">
        <f t="shared" si="72"/>
        <v>4.5872999999999997E-2</v>
      </c>
      <c r="W203" s="191">
        <f t="shared" si="72"/>
        <v>4.5872999999999997E-2</v>
      </c>
      <c r="X203" s="191">
        <f t="shared" si="72"/>
        <v>4.5872999999999997E-2</v>
      </c>
      <c r="Y203" s="191">
        <f t="shared" si="72"/>
        <v>4.5872999999999997E-2</v>
      </c>
      <c r="Z203" s="191">
        <f t="shared" si="72"/>
        <v>4.5872999999999997E-2</v>
      </c>
      <c r="AA203" s="191">
        <f t="shared" si="72"/>
        <v>4.5872999999999997E-2</v>
      </c>
      <c r="AB203" s="191">
        <f t="shared" si="72"/>
        <v>4.5872999999999997E-2</v>
      </c>
      <c r="AC203" s="191">
        <f t="shared" si="72"/>
        <v>4.5872999999999997E-2</v>
      </c>
      <c r="AD203" s="191">
        <f t="shared" si="72"/>
        <v>4.5872999999999997E-2</v>
      </c>
      <c r="AE203" s="191">
        <f t="shared" si="72"/>
        <v>4.5872999999999997E-2</v>
      </c>
      <c r="AF203" s="191">
        <f t="shared" si="72"/>
        <v>4.5872999999999997E-2</v>
      </c>
      <c r="AG203" s="191">
        <f t="shared" si="72"/>
        <v>4.5872999999999997E-2</v>
      </c>
      <c r="AH203" s="191">
        <f t="shared" si="72"/>
        <v>4.5872999999999997E-2</v>
      </c>
      <c r="AI203" s="191">
        <f t="shared" si="72"/>
        <v>4.5872999999999997E-2</v>
      </c>
      <c r="AJ203" s="191">
        <f t="shared" si="72"/>
        <v>4.5872999999999997E-2</v>
      </c>
      <c r="AK203" s="191">
        <f t="shared" si="72"/>
        <v>4.5872999999999997E-2</v>
      </c>
      <c r="AL203" s="191">
        <f t="shared" si="72"/>
        <v>4.5872999999999997E-2</v>
      </c>
      <c r="AM203" s="191">
        <f t="shared" si="72"/>
        <v>4.5872999999999997E-2</v>
      </c>
      <c r="AN203" s="191">
        <f t="shared" si="72"/>
        <v>4.5872999999999997E-2</v>
      </c>
      <c r="AO203" s="191">
        <f t="shared" si="72"/>
        <v>4.5872999999999997E-2</v>
      </c>
      <c r="AP203" s="220">
        <f t="shared" si="72"/>
        <v>4.5872999999999997E-2</v>
      </c>
    </row>
    <row r="204" spans="1:42" s="27" customFormat="1">
      <c r="A204" s="144"/>
      <c r="AP204" s="161"/>
    </row>
    <row r="205" spans="1:42" s="27" customFormat="1">
      <c r="A205" s="149" t="s">
        <v>164</v>
      </c>
      <c r="AP205" s="161"/>
    </row>
    <row r="206" spans="1:42" s="27" customFormat="1">
      <c r="A206" s="149"/>
      <c r="B206" s="198"/>
      <c r="AP206" s="161"/>
    </row>
    <row r="207" spans="1:42" s="27" customFormat="1">
      <c r="A207" s="197" t="s">
        <v>145</v>
      </c>
      <c r="C207" s="136">
        <f>C72*C185*12</f>
        <v>0</v>
      </c>
      <c r="D207" s="136">
        <f t="shared" ref="D207:AP207" si="73">D182*D185*12</f>
        <v>6704.16</v>
      </c>
      <c r="E207" s="136">
        <f t="shared" si="73"/>
        <v>6851.6515199999994</v>
      </c>
      <c r="F207" s="136">
        <f t="shared" si="73"/>
        <v>7002.3878534400001</v>
      </c>
      <c r="G207" s="136">
        <f t="shared" si="73"/>
        <v>7156.4403862156796</v>
      </c>
      <c r="H207" s="136">
        <f t="shared" si="73"/>
        <v>7313.8820747124246</v>
      </c>
      <c r="I207" s="136">
        <f t="shared" si="73"/>
        <v>7474.787480356099</v>
      </c>
      <c r="J207" s="136">
        <f t="shared" si="73"/>
        <v>7639.2328049239322</v>
      </c>
      <c r="K207" s="136">
        <f t="shared" si="73"/>
        <v>7807.2959266322578</v>
      </c>
      <c r="L207" s="136">
        <f t="shared" si="73"/>
        <v>7979.0564370181683</v>
      </c>
      <c r="M207" s="136">
        <f t="shared" si="73"/>
        <v>8154.5956786325678</v>
      </c>
      <c r="N207" s="136">
        <f t="shared" si="73"/>
        <v>8333.9967835624848</v>
      </c>
      <c r="O207" s="136">
        <f t="shared" si="73"/>
        <v>8517.3447128008593</v>
      </c>
      <c r="P207" s="136">
        <f t="shared" si="73"/>
        <v>8704.7262964824786</v>
      </c>
      <c r="Q207" s="136">
        <f t="shared" si="73"/>
        <v>8896.2302750050931</v>
      </c>
      <c r="R207" s="136">
        <f t="shared" si="73"/>
        <v>9091.9473410552055</v>
      </c>
      <c r="S207" s="136">
        <f t="shared" si="73"/>
        <v>9291.9701825584198</v>
      </c>
      <c r="T207" s="136">
        <f t="shared" si="73"/>
        <v>9496.3935265747059</v>
      </c>
      <c r="U207" s="136">
        <f t="shared" si="73"/>
        <v>9705.3141841593497</v>
      </c>
      <c r="V207" s="136">
        <f t="shared" si="73"/>
        <v>9918.8310962108553</v>
      </c>
      <c r="W207" s="136">
        <f t="shared" si="73"/>
        <v>10137.045380327494</v>
      </c>
      <c r="X207" s="136">
        <f t="shared" si="73"/>
        <v>10360.060378694699</v>
      </c>
      <c r="Y207" s="136">
        <f t="shared" si="73"/>
        <v>10587.981707025983</v>
      </c>
      <c r="Z207" s="136">
        <f t="shared" si="73"/>
        <v>10820.917304580555</v>
      </c>
      <c r="AA207" s="136">
        <f t="shared" si="73"/>
        <v>11058.977485281328</v>
      </c>
      <c r="AB207" s="136">
        <f t="shared" si="73"/>
        <v>11302.274989957517</v>
      </c>
      <c r="AC207" s="136">
        <f t="shared" si="73"/>
        <v>11550.925039736583</v>
      </c>
      <c r="AD207" s="136">
        <f t="shared" si="73"/>
        <v>11805.045390610789</v>
      </c>
      <c r="AE207" s="136">
        <f t="shared" si="73"/>
        <v>12064.756389204225</v>
      </c>
      <c r="AF207" s="136">
        <f t="shared" si="73"/>
        <v>12330.181029766718</v>
      </c>
      <c r="AG207" s="136">
        <f t="shared" si="73"/>
        <v>12601.445012421587</v>
      </c>
      <c r="AH207" s="136">
        <f t="shared" si="73"/>
        <v>12878.676802694861</v>
      </c>
      <c r="AI207" s="136">
        <f t="shared" si="73"/>
        <v>13162.007692354149</v>
      </c>
      <c r="AJ207" s="136">
        <f t="shared" si="73"/>
        <v>13451.57186158594</v>
      </c>
      <c r="AK207" s="136">
        <f t="shared" si="73"/>
        <v>13747.506442540833</v>
      </c>
      <c r="AL207" s="136">
        <f t="shared" si="73"/>
        <v>14049.951584276732</v>
      </c>
      <c r="AM207" s="136">
        <f t="shared" si="73"/>
        <v>14359.050519130822</v>
      </c>
      <c r="AN207" s="136">
        <f t="shared" si="73"/>
        <v>14674.949630551702</v>
      </c>
      <c r="AO207" s="136">
        <f t="shared" si="73"/>
        <v>14997.798522423838</v>
      </c>
      <c r="AP207" s="163">
        <f t="shared" si="73"/>
        <v>15327.750089917165</v>
      </c>
    </row>
    <row r="208" spans="1:42" s="27" customFormat="1">
      <c r="A208" s="197"/>
      <c r="AP208" s="161"/>
    </row>
    <row r="209" spans="1:42" s="27" customFormat="1">
      <c r="A209" s="197" t="s">
        <v>161</v>
      </c>
      <c r="C209" s="136">
        <f>C83*10*C190</f>
        <v>0</v>
      </c>
      <c r="D209" s="136">
        <f t="shared" ref="D209:AP209" si="74">D183*D190</f>
        <v>68179.30333222654</v>
      </c>
      <c r="E209" s="136">
        <f t="shared" si="74"/>
        <v>69679.248005535541</v>
      </c>
      <c r="F209" s="136">
        <f t="shared" si="74"/>
        <v>71212.191461657319</v>
      </c>
      <c r="G209" s="136">
        <f t="shared" si="74"/>
        <v>72778.859673813786</v>
      </c>
      <c r="H209" s="136">
        <f t="shared" si="74"/>
        <v>74379.994586637695</v>
      </c>
      <c r="I209" s="136">
        <f t="shared" si="74"/>
        <v>76016.35446754373</v>
      </c>
      <c r="J209" s="136">
        <f t="shared" si="74"/>
        <v>77688.714265829694</v>
      </c>
      <c r="K209" s="136">
        <f t="shared" si="74"/>
        <v>79397.865979677954</v>
      </c>
      <c r="L209" s="136">
        <f t="shared" si="74"/>
        <v>81144.619031230861</v>
      </c>
      <c r="M209" s="136">
        <f t="shared" si="74"/>
        <v>82929.800649917946</v>
      </c>
      <c r="N209" s="136">
        <f t="shared" si="74"/>
        <v>84754.25626421615</v>
      </c>
      <c r="O209" s="136">
        <f t="shared" si="74"/>
        <v>86618.849902028902</v>
      </c>
      <c r="P209" s="136">
        <f t="shared" si="74"/>
        <v>88524.46459987355</v>
      </c>
      <c r="Q209" s="136">
        <f t="shared" si="74"/>
        <v>90472.002821070768</v>
      </c>
      <c r="R209" s="136">
        <f t="shared" si="74"/>
        <v>92462.386883134313</v>
      </c>
      <c r="S209" s="136">
        <f t="shared" si="74"/>
        <v>94496.559394563286</v>
      </c>
      <c r="T209" s="136">
        <f t="shared" si="74"/>
        <v>96575.483701243676</v>
      </c>
      <c r="U209" s="136">
        <f t="shared" si="74"/>
        <v>98700.144342671032</v>
      </c>
      <c r="V209" s="136">
        <f t="shared" si="74"/>
        <v>100871.54751820979</v>
      </c>
      <c r="W209" s="136">
        <f t="shared" si="74"/>
        <v>103090.72156361041</v>
      </c>
      <c r="X209" s="136">
        <f t="shared" si="74"/>
        <v>105358.71743800984</v>
      </c>
      <c r="Y209" s="136">
        <f t="shared" si="74"/>
        <v>107676.60922164607</v>
      </c>
      <c r="Z209" s="136">
        <f t="shared" si="74"/>
        <v>110045.4946245223</v>
      </c>
      <c r="AA209" s="136">
        <f t="shared" si="74"/>
        <v>112466.49550626177</v>
      </c>
      <c r="AB209" s="136">
        <f t="shared" si="74"/>
        <v>114940.75840739954</v>
      </c>
      <c r="AC209" s="136">
        <f t="shared" si="74"/>
        <v>117469.45509236233</v>
      </c>
      <c r="AD209" s="136">
        <f t="shared" si="74"/>
        <v>120053.7831043943</v>
      </c>
      <c r="AE209" s="136">
        <f t="shared" si="74"/>
        <v>122694.96633269096</v>
      </c>
      <c r="AF209" s="136">
        <f t="shared" si="74"/>
        <v>125394.25559201017</v>
      </c>
      <c r="AG209" s="136">
        <f t="shared" si="74"/>
        <v>128152.92921503441</v>
      </c>
      <c r="AH209" s="136">
        <f t="shared" si="74"/>
        <v>130972.29365776516</v>
      </c>
      <c r="AI209" s="136">
        <f t="shared" si="74"/>
        <v>133853.68411823601</v>
      </c>
      <c r="AJ209" s="136">
        <f t="shared" si="74"/>
        <v>136798.4651688372</v>
      </c>
      <c r="AK209" s="136">
        <f t="shared" si="74"/>
        <v>139808.03140255163</v>
      </c>
      <c r="AL209" s="136">
        <f t="shared" si="74"/>
        <v>142883.80809340777</v>
      </c>
      <c r="AM209" s="136">
        <f t="shared" si="74"/>
        <v>146027.25187146274</v>
      </c>
      <c r="AN209" s="136">
        <f t="shared" si="74"/>
        <v>149239.85141263492</v>
      </c>
      <c r="AO209" s="136">
        <f t="shared" si="74"/>
        <v>152523.12814371291</v>
      </c>
      <c r="AP209" s="163">
        <f t="shared" si="74"/>
        <v>155878.63696287459</v>
      </c>
    </row>
    <row r="210" spans="1:42" s="27" customFormat="1">
      <c r="A210" s="197" t="s">
        <v>165</v>
      </c>
      <c r="B210" s="221">
        <f>SUM(D211:D213)/D183</f>
        <v>0.57434377196028052</v>
      </c>
      <c r="C210" s="136"/>
      <c r="D210" s="136">
        <f t="shared" ref="D210:AP210" si="75">D184*D186</f>
        <v>69825.377999999997</v>
      </c>
      <c r="E210" s="136">
        <f t="shared" si="75"/>
        <v>71361.536315999998</v>
      </c>
      <c r="F210" s="136">
        <f t="shared" si="75"/>
        <v>72931.490114952001</v>
      </c>
      <c r="G210" s="136">
        <f t="shared" si="75"/>
        <v>74535.98289748095</v>
      </c>
      <c r="H210" s="136">
        <f t="shared" si="75"/>
        <v>76175.77452122554</v>
      </c>
      <c r="I210" s="136">
        <f t="shared" si="75"/>
        <v>77851.6415606925</v>
      </c>
      <c r="J210" s="136">
        <f t="shared" si="75"/>
        <v>79564.377675027747</v>
      </c>
      <c r="K210" s="136">
        <f t="shared" si="75"/>
        <v>81314.793983878364</v>
      </c>
      <c r="L210" s="136">
        <f t="shared" si="75"/>
        <v>83103.719451523692</v>
      </c>
      <c r="M210" s="136">
        <f t="shared" si="75"/>
        <v>84932.00127945721</v>
      </c>
      <c r="N210" s="136">
        <f t="shared" si="75"/>
        <v>86800.505307605272</v>
      </c>
      <c r="O210" s="136">
        <f t="shared" si="75"/>
        <v>88710.116424372594</v>
      </c>
      <c r="P210" s="136">
        <f t="shared" si="75"/>
        <v>90661.738985708784</v>
      </c>
      <c r="Q210" s="136">
        <f t="shared" si="75"/>
        <v>92656.297243394394</v>
      </c>
      <c r="R210" s="136">
        <f t="shared" si="75"/>
        <v>94694.735782749063</v>
      </c>
      <c r="S210" s="136">
        <f t="shared" si="75"/>
        <v>96778.019969969537</v>
      </c>
      <c r="T210" s="136">
        <f t="shared" si="75"/>
        <v>98907.136409308878</v>
      </c>
      <c r="U210" s="136">
        <f t="shared" si="75"/>
        <v>101083.09341031367</v>
      </c>
      <c r="V210" s="136">
        <f t="shared" si="75"/>
        <v>103306.92146534058</v>
      </c>
      <c r="W210" s="136">
        <f t="shared" si="75"/>
        <v>105579.67373757806</v>
      </c>
      <c r="X210" s="136">
        <f t="shared" si="75"/>
        <v>107902.42655980478</v>
      </c>
      <c r="Y210" s="136">
        <f t="shared" si="75"/>
        <v>110276.27994412048</v>
      </c>
      <c r="Z210" s="136">
        <f t="shared" si="75"/>
        <v>112702.35810289114</v>
      </c>
      <c r="AA210" s="136">
        <f t="shared" si="75"/>
        <v>115181.80998115476</v>
      </c>
      <c r="AB210" s="136">
        <f t="shared" si="75"/>
        <v>117715.80980074016</v>
      </c>
      <c r="AC210" s="136">
        <f t="shared" si="75"/>
        <v>120305.55761635644</v>
      </c>
      <c r="AD210" s="136">
        <f t="shared" si="75"/>
        <v>122952.27988391627</v>
      </c>
      <c r="AE210" s="136">
        <f t="shared" si="75"/>
        <v>125657.23004136243</v>
      </c>
      <c r="AF210" s="136">
        <f t="shared" si="75"/>
        <v>128421.68910227242</v>
      </c>
      <c r="AG210" s="136">
        <f t="shared" si="75"/>
        <v>131246.96626252242</v>
      </c>
      <c r="AH210" s="136">
        <f t="shared" si="75"/>
        <v>134134.39952029791</v>
      </c>
      <c r="AI210" s="136">
        <f t="shared" si="75"/>
        <v>137085.35630974447</v>
      </c>
      <c r="AJ210" s="136">
        <f t="shared" si="75"/>
        <v>140101.23414855887</v>
      </c>
      <c r="AK210" s="136">
        <f t="shared" si="75"/>
        <v>143183.46129982715</v>
      </c>
      <c r="AL210" s="136">
        <f t="shared" si="75"/>
        <v>146333.49744842332</v>
      </c>
      <c r="AM210" s="136">
        <f t="shared" si="75"/>
        <v>149552.83439228867</v>
      </c>
      <c r="AN210" s="136">
        <f t="shared" si="75"/>
        <v>152842.99674891902</v>
      </c>
      <c r="AO210" s="136">
        <f t="shared" si="75"/>
        <v>156205.54267739525</v>
      </c>
      <c r="AP210" s="163">
        <f t="shared" si="75"/>
        <v>159642.06461629792</v>
      </c>
    </row>
    <row r="211" spans="1:42" s="27" customFormat="1">
      <c r="A211" s="197" t="s">
        <v>158</v>
      </c>
      <c r="B211" s="202"/>
      <c r="C211" s="136">
        <f>C$51*C191</f>
        <v>0</v>
      </c>
      <c r="D211" s="136">
        <f t="shared" ref="D211:AP211" si="76">D183*D191</f>
        <v>467223.16380000004</v>
      </c>
      <c r="E211" s="136">
        <f t="shared" si="76"/>
        <v>477502.07340360002</v>
      </c>
      <c r="F211" s="136">
        <f t="shared" si="76"/>
        <v>488007.11901847925</v>
      </c>
      <c r="G211" s="136">
        <f t="shared" si="76"/>
        <v>498743.27563688584</v>
      </c>
      <c r="H211" s="136">
        <f t="shared" si="76"/>
        <v>509715.62770089728</v>
      </c>
      <c r="I211" s="136">
        <f t="shared" si="76"/>
        <v>520929.37151031697</v>
      </c>
      <c r="J211" s="136">
        <f t="shared" si="76"/>
        <v>532389.81768354401</v>
      </c>
      <c r="K211" s="136">
        <f t="shared" si="76"/>
        <v>544102.39367258188</v>
      </c>
      <c r="L211" s="136">
        <f t="shared" si="76"/>
        <v>556072.64633337874</v>
      </c>
      <c r="M211" s="136">
        <f t="shared" si="76"/>
        <v>568306.24455271312</v>
      </c>
      <c r="N211" s="136">
        <f t="shared" si="76"/>
        <v>580808.98193287279</v>
      </c>
      <c r="O211" s="136">
        <f t="shared" si="76"/>
        <v>593586.77953539602</v>
      </c>
      <c r="P211" s="136">
        <f t="shared" si="76"/>
        <v>606645.6886851748</v>
      </c>
      <c r="Q211" s="136">
        <f t="shared" si="76"/>
        <v>619991.89383624867</v>
      </c>
      <c r="R211" s="136">
        <f t="shared" si="76"/>
        <v>633631.71550064615</v>
      </c>
      <c r="S211" s="136">
        <f t="shared" si="76"/>
        <v>647571.61324166041</v>
      </c>
      <c r="T211" s="136">
        <f t="shared" si="76"/>
        <v>661818.18873297691</v>
      </c>
      <c r="U211" s="136">
        <f t="shared" si="76"/>
        <v>676378.1888851024</v>
      </c>
      <c r="V211" s="136">
        <f t="shared" si="76"/>
        <v>691258.50904057466</v>
      </c>
      <c r="W211" s="136">
        <f t="shared" si="76"/>
        <v>706466.19623946724</v>
      </c>
      <c r="X211" s="136">
        <f t="shared" si="76"/>
        <v>722008.4525567356</v>
      </c>
      <c r="Y211" s="136">
        <f t="shared" si="76"/>
        <v>737892.63851298392</v>
      </c>
      <c r="Z211" s="136">
        <f t="shared" si="76"/>
        <v>754126.27656026953</v>
      </c>
      <c r="AA211" s="136">
        <f t="shared" si="76"/>
        <v>770717.05464459548</v>
      </c>
      <c r="AB211" s="136">
        <f t="shared" si="76"/>
        <v>787672.82984677656</v>
      </c>
      <c r="AC211" s="136">
        <f t="shared" si="76"/>
        <v>805001.63210340566</v>
      </c>
      <c r="AD211" s="136">
        <f t="shared" si="76"/>
        <v>822711.6680096807</v>
      </c>
      <c r="AE211" s="136">
        <f t="shared" si="76"/>
        <v>840811.32470589364</v>
      </c>
      <c r="AF211" s="136">
        <f t="shared" si="76"/>
        <v>859309.1738494233</v>
      </c>
      <c r="AG211" s="136">
        <f t="shared" si="76"/>
        <v>878213.9756741107</v>
      </c>
      <c r="AH211" s="136">
        <f t="shared" si="76"/>
        <v>897534.68313894107</v>
      </c>
      <c r="AI211" s="136">
        <f t="shared" si="76"/>
        <v>917280.44616799778</v>
      </c>
      <c r="AJ211" s="136">
        <f t="shared" si="76"/>
        <v>937460.61598369374</v>
      </c>
      <c r="AK211" s="136">
        <f t="shared" si="76"/>
        <v>958084.74953533511</v>
      </c>
      <c r="AL211" s="136">
        <f t="shared" si="76"/>
        <v>979162.61402511259</v>
      </c>
      <c r="AM211" s="136">
        <f t="shared" si="76"/>
        <v>1000704.1915336649</v>
      </c>
      <c r="AN211" s="136">
        <f t="shared" si="76"/>
        <v>1022719.6837474057</v>
      </c>
      <c r="AO211" s="136">
        <f t="shared" si="76"/>
        <v>1045219.5167898485</v>
      </c>
      <c r="AP211" s="163">
        <f t="shared" si="76"/>
        <v>1068214.3461592253</v>
      </c>
    </row>
    <row r="212" spans="1:42" s="27" customFormat="1">
      <c r="A212" s="197" t="s">
        <v>169</v>
      </c>
      <c r="B212" s="202"/>
      <c r="C212" s="136"/>
      <c r="D212" s="136">
        <f t="shared" ref="D212:AP212" si="77">D184*D187</f>
        <v>63753.606000000007</v>
      </c>
      <c r="E212" s="136">
        <f t="shared" si="77"/>
        <v>65156.185332000008</v>
      </c>
      <c r="F212" s="136">
        <f t="shared" si="77"/>
        <v>66589.621409304003</v>
      </c>
      <c r="G212" s="136">
        <f t="shared" si="77"/>
        <v>68054.593080308696</v>
      </c>
      <c r="H212" s="136">
        <f t="shared" si="77"/>
        <v>69551.794128075489</v>
      </c>
      <c r="I212" s="136">
        <f t="shared" si="77"/>
        <v>71081.933598893142</v>
      </c>
      <c r="J212" s="136">
        <f t="shared" si="77"/>
        <v>72645.736138068794</v>
      </c>
      <c r="K212" s="136">
        <f t="shared" si="77"/>
        <v>74243.942333106315</v>
      </c>
      <c r="L212" s="136">
        <f t="shared" si="77"/>
        <v>75877.309064434652</v>
      </c>
      <c r="M212" s="136">
        <f t="shared" si="77"/>
        <v>77546.609863852223</v>
      </c>
      <c r="N212" s="136">
        <f t="shared" si="77"/>
        <v>79252.635280856965</v>
      </c>
      <c r="O212" s="136">
        <f t="shared" si="77"/>
        <v>80996.193257035819</v>
      </c>
      <c r="P212" s="136">
        <f t="shared" si="77"/>
        <v>82778.109508690613</v>
      </c>
      <c r="Q212" s="136">
        <f t="shared" si="77"/>
        <v>84599.227917881799</v>
      </c>
      <c r="R212" s="136">
        <f t="shared" si="77"/>
        <v>86460.410932075203</v>
      </c>
      <c r="S212" s="136">
        <f t="shared" si="77"/>
        <v>88362.539972580867</v>
      </c>
      <c r="T212" s="136">
        <f t="shared" si="77"/>
        <v>90306.515851977645</v>
      </c>
      <c r="U212" s="136">
        <f t="shared" si="77"/>
        <v>92293.259200721164</v>
      </c>
      <c r="V212" s="136">
        <f t="shared" si="77"/>
        <v>94323.710903137035</v>
      </c>
      <c r="W212" s="136">
        <f t="shared" si="77"/>
        <v>96398.83254300605</v>
      </c>
      <c r="X212" s="136">
        <f t="shared" si="77"/>
        <v>98519.606858952175</v>
      </c>
      <c r="Y212" s="136">
        <f t="shared" si="77"/>
        <v>100687.03820984912</v>
      </c>
      <c r="Z212" s="136">
        <f t="shared" si="77"/>
        <v>102902.1530504658</v>
      </c>
      <c r="AA212" s="136">
        <f t="shared" si="77"/>
        <v>105166.00041757606</v>
      </c>
      <c r="AB212" s="136">
        <f t="shared" si="77"/>
        <v>107479.65242676272</v>
      </c>
      <c r="AC212" s="136">
        <f t="shared" si="77"/>
        <v>109844.2047801515</v>
      </c>
      <c r="AD212" s="136">
        <f t="shared" si="77"/>
        <v>112260.77728531483</v>
      </c>
      <c r="AE212" s="136">
        <f t="shared" si="77"/>
        <v>114730.51438559177</v>
      </c>
      <c r="AF212" s="136">
        <f t="shared" si="77"/>
        <v>117254.58570207479</v>
      </c>
      <c r="AG212" s="136">
        <f t="shared" si="77"/>
        <v>119834.18658752044</v>
      </c>
      <c r="AH212" s="136">
        <f t="shared" si="77"/>
        <v>122470.53869244589</v>
      </c>
      <c r="AI212" s="136">
        <f t="shared" si="77"/>
        <v>125164.89054367969</v>
      </c>
      <c r="AJ212" s="136">
        <f t="shared" si="77"/>
        <v>127918.51813564065</v>
      </c>
      <c r="AK212" s="136">
        <f t="shared" si="77"/>
        <v>130732.72553462475</v>
      </c>
      <c r="AL212" s="136">
        <f t="shared" si="77"/>
        <v>133608.84549638652</v>
      </c>
      <c r="AM212" s="136">
        <f t="shared" si="77"/>
        <v>136548.24009730702</v>
      </c>
      <c r="AN212" s="136">
        <f t="shared" si="77"/>
        <v>139552.3013794478</v>
      </c>
      <c r="AO212" s="136">
        <f t="shared" si="77"/>
        <v>142622.45200979564</v>
      </c>
      <c r="AP212" s="163">
        <f t="shared" si="77"/>
        <v>145760.14595401115</v>
      </c>
    </row>
    <row r="213" spans="1:42" s="27" customFormat="1">
      <c r="A213" s="197" t="s">
        <v>135</v>
      </c>
      <c r="B213" s="202"/>
      <c r="C213" s="136">
        <f>C$51*C192</f>
        <v>0</v>
      </c>
      <c r="D213" s="136">
        <f t="shared" ref="D213:AP213" si="78">D183*D192</f>
        <v>-34709.290199999996</v>
      </c>
      <c r="E213" s="136">
        <f t="shared" si="78"/>
        <v>-35472.894584399997</v>
      </c>
      <c r="F213" s="136">
        <f t="shared" si="78"/>
        <v>-36253.298265256795</v>
      </c>
      <c r="G213" s="136">
        <f t="shared" si="78"/>
        <v>-37050.870827092447</v>
      </c>
      <c r="H213" s="136">
        <f t="shared" si="78"/>
        <v>-37865.989985288485</v>
      </c>
      <c r="I213" s="136">
        <f t="shared" si="78"/>
        <v>-38699.04176496483</v>
      </c>
      <c r="J213" s="136">
        <f t="shared" si="78"/>
        <v>-39550.420683794058</v>
      </c>
      <c r="K213" s="136">
        <f t="shared" si="78"/>
        <v>-40420.529938837528</v>
      </c>
      <c r="L213" s="136">
        <f t="shared" si="78"/>
        <v>-41309.78159749195</v>
      </c>
      <c r="M213" s="136">
        <f t="shared" si="78"/>
        <v>-42218.596792636781</v>
      </c>
      <c r="N213" s="136">
        <f t="shared" si="78"/>
        <v>-43147.405922074788</v>
      </c>
      <c r="O213" s="136">
        <f t="shared" si="78"/>
        <v>-44096.648852360435</v>
      </c>
      <c r="P213" s="136">
        <f t="shared" si="78"/>
        <v>-45066.775127112363</v>
      </c>
      <c r="Q213" s="136">
        <f t="shared" si="78"/>
        <v>-46058.244179908841</v>
      </c>
      <c r="R213" s="136">
        <f t="shared" si="78"/>
        <v>-47071.525551866835</v>
      </c>
      <c r="S213" s="136">
        <f t="shared" si="78"/>
        <v>-48107.099114007906</v>
      </c>
      <c r="T213" s="136">
        <f t="shared" si="78"/>
        <v>-49165.455294516076</v>
      </c>
      <c r="U213" s="136">
        <f t="shared" si="78"/>
        <v>-50247.095310995428</v>
      </c>
      <c r="V213" s="136">
        <f t="shared" si="78"/>
        <v>-51352.531407837334</v>
      </c>
      <c r="W213" s="136">
        <f t="shared" si="78"/>
        <v>-52482.287098809749</v>
      </c>
      <c r="X213" s="136">
        <f t="shared" si="78"/>
        <v>-53636.897414983563</v>
      </c>
      <c r="Y213" s="136">
        <f t="shared" si="78"/>
        <v>-54816.909158113209</v>
      </c>
      <c r="Z213" s="136">
        <f t="shared" si="78"/>
        <v>-56022.8811595917</v>
      </c>
      <c r="AA213" s="136">
        <f t="shared" si="78"/>
        <v>-57255.384545102723</v>
      </c>
      <c r="AB213" s="136">
        <f t="shared" si="78"/>
        <v>-58515.003005094986</v>
      </c>
      <c r="AC213" s="136">
        <f t="shared" si="78"/>
        <v>-59802.333071207082</v>
      </c>
      <c r="AD213" s="136">
        <f t="shared" si="78"/>
        <v>-61117.984398773631</v>
      </c>
      <c r="AE213" s="136">
        <f t="shared" si="78"/>
        <v>-62462.580055546656</v>
      </c>
      <c r="AF213" s="136">
        <f t="shared" si="78"/>
        <v>-63836.756816768684</v>
      </c>
      <c r="AG213" s="136">
        <f t="shared" si="78"/>
        <v>-65241.165466737584</v>
      </c>
      <c r="AH213" s="136">
        <f t="shared" si="78"/>
        <v>-66676.471107005811</v>
      </c>
      <c r="AI213" s="136">
        <f t="shared" si="78"/>
        <v>-68143.353471359951</v>
      </c>
      <c r="AJ213" s="136">
        <f t="shared" si="78"/>
        <v>-69642.507247729867</v>
      </c>
      <c r="AK213" s="136">
        <f t="shared" si="78"/>
        <v>-71174.642407179927</v>
      </c>
      <c r="AL213" s="136">
        <f t="shared" si="78"/>
        <v>-72740.484540137884</v>
      </c>
      <c r="AM213" s="136">
        <f t="shared" si="78"/>
        <v>-74340.775200020929</v>
      </c>
      <c r="AN213" s="136">
        <f t="shared" si="78"/>
        <v>-75976.272254421376</v>
      </c>
      <c r="AO213" s="136">
        <f t="shared" si="78"/>
        <v>-77647.750244018651</v>
      </c>
      <c r="AP213" s="163">
        <f t="shared" si="78"/>
        <v>-79356.000749387065</v>
      </c>
    </row>
    <row r="214" spans="1:42" s="27" customFormat="1">
      <c r="A214" s="197" t="s">
        <v>112</v>
      </c>
      <c r="B214" s="202"/>
      <c r="C214" s="136">
        <f>C$51*C193</f>
        <v>0</v>
      </c>
      <c r="D214" s="136">
        <f t="shared" ref="D214:AP214" si="79">D183*D193</f>
        <v>1063.0389529873887</v>
      </c>
      <c r="E214" s="136">
        <f t="shared" si="79"/>
        <v>1086.4258099531112</v>
      </c>
      <c r="F214" s="136">
        <f t="shared" si="79"/>
        <v>1110.3271777720797</v>
      </c>
      <c r="G214" s="136">
        <f t="shared" si="79"/>
        <v>1134.7543756830655</v>
      </c>
      <c r="H214" s="136">
        <f t="shared" si="79"/>
        <v>1159.718971948093</v>
      </c>
      <c r="I214" s="136">
        <f t="shared" si="79"/>
        <v>1185.2327893309509</v>
      </c>
      <c r="J214" s="136">
        <f t="shared" si="79"/>
        <v>1211.3079106962321</v>
      </c>
      <c r="K214" s="136">
        <f t="shared" si="79"/>
        <v>1237.9566847315491</v>
      </c>
      <c r="L214" s="136">
        <f t="shared" si="79"/>
        <v>1265.1917317956434</v>
      </c>
      <c r="M214" s="136">
        <f t="shared" si="79"/>
        <v>1293.0259498951477</v>
      </c>
      <c r="N214" s="136">
        <f t="shared" si="79"/>
        <v>1321.4725207928409</v>
      </c>
      <c r="O214" s="136">
        <f t="shared" si="79"/>
        <v>1350.5449162502834</v>
      </c>
      <c r="P214" s="136">
        <f t="shared" si="79"/>
        <v>1380.2569044077898</v>
      </c>
      <c r="Q214" s="136">
        <f t="shared" si="79"/>
        <v>1410.622556304761</v>
      </c>
      <c r="R214" s="136">
        <f t="shared" si="79"/>
        <v>1441.6562525434658</v>
      </c>
      <c r="S214" s="136">
        <f t="shared" si="79"/>
        <v>1473.3726900994222</v>
      </c>
      <c r="T214" s="136">
        <f t="shared" si="79"/>
        <v>1505.7868892816095</v>
      </c>
      <c r="U214" s="136">
        <f t="shared" si="79"/>
        <v>1538.914200845805</v>
      </c>
      <c r="V214" s="136">
        <f t="shared" si="79"/>
        <v>1572.7703132644128</v>
      </c>
      <c r="W214" s="136">
        <f t="shared" si="79"/>
        <v>1607.3712601562299</v>
      </c>
      <c r="X214" s="136">
        <f t="shared" si="79"/>
        <v>1642.7334278796668</v>
      </c>
      <c r="Y214" s="136">
        <f t="shared" si="79"/>
        <v>1678.8735632930195</v>
      </c>
      <c r="Z214" s="136">
        <f t="shared" si="79"/>
        <v>1715.8087816854661</v>
      </c>
      <c r="AA214" s="136">
        <f t="shared" si="79"/>
        <v>1753.5565748825463</v>
      </c>
      <c r="AB214" s="136">
        <f t="shared" si="79"/>
        <v>1792.1348195299624</v>
      </c>
      <c r="AC214" s="136">
        <f t="shared" si="79"/>
        <v>1831.561785559622</v>
      </c>
      <c r="AD214" s="136">
        <f t="shared" si="79"/>
        <v>1871.8561448419334</v>
      </c>
      <c r="AE214" s="136">
        <f t="shared" si="79"/>
        <v>1913.0369800284561</v>
      </c>
      <c r="AF214" s="136">
        <f t="shared" si="79"/>
        <v>1955.1237935890824</v>
      </c>
      <c r="AG214" s="136">
        <f t="shared" si="79"/>
        <v>1998.1365170480422</v>
      </c>
      <c r="AH214" s="136">
        <f t="shared" si="79"/>
        <v>2042.0955204230991</v>
      </c>
      <c r="AI214" s="136">
        <f t="shared" si="79"/>
        <v>2087.0216218724072</v>
      </c>
      <c r="AJ214" s="136">
        <f t="shared" si="79"/>
        <v>2132.9360975536001</v>
      </c>
      <c r="AK214" s="136">
        <f t="shared" si="79"/>
        <v>2179.8606916997792</v>
      </c>
      <c r="AL214" s="136">
        <f t="shared" si="79"/>
        <v>2227.8176269171745</v>
      </c>
      <c r="AM214" s="136">
        <f t="shared" si="79"/>
        <v>2276.8296147093524</v>
      </c>
      <c r="AN214" s="136">
        <f t="shared" si="79"/>
        <v>2326.9198662329582</v>
      </c>
      <c r="AO214" s="136">
        <f t="shared" si="79"/>
        <v>2378.1121032900833</v>
      </c>
      <c r="AP214" s="163">
        <f t="shared" si="79"/>
        <v>2430.4305695624653</v>
      </c>
    </row>
    <row r="215" spans="1:42" s="27" customFormat="1">
      <c r="A215" s="197" t="s">
        <v>137</v>
      </c>
      <c r="B215" s="202"/>
      <c r="C215" s="136">
        <f>C$51*C194</f>
        <v>0</v>
      </c>
      <c r="D215" s="136">
        <f>D$183*D194</f>
        <v>1063.0389529873887</v>
      </c>
      <c r="E215" s="136">
        <f t="shared" ref="E215:AP216" si="80">E$183*E194</f>
        <v>1086.4258099531112</v>
      </c>
      <c r="F215" s="136">
        <f t="shared" si="80"/>
        <v>1110.3271777720797</v>
      </c>
      <c r="G215" s="136">
        <f t="shared" si="80"/>
        <v>1134.7543756830655</v>
      </c>
      <c r="H215" s="136">
        <f t="shared" si="80"/>
        <v>1159.718971948093</v>
      </c>
      <c r="I215" s="136">
        <f t="shared" si="80"/>
        <v>1185.2327893309509</v>
      </c>
      <c r="J215" s="136">
        <f t="shared" si="80"/>
        <v>1211.3079106962321</v>
      </c>
      <c r="K215" s="136">
        <f t="shared" si="80"/>
        <v>1237.9566847315491</v>
      </c>
      <c r="L215" s="136">
        <f t="shared" si="80"/>
        <v>1265.1917317956434</v>
      </c>
      <c r="M215" s="136">
        <f t="shared" si="80"/>
        <v>1293.0259498951477</v>
      </c>
      <c r="N215" s="136">
        <f t="shared" si="80"/>
        <v>1321.4725207928409</v>
      </c>
      <c r="O215" s="136">
        <f t="shared" si="80"/>
        <v>1350.5449162502834</v>
      </c>
      <c r="P215" s="136">
        <f t="shared" si="80"/>
        <v>1380.2569044077898</v>
      </c>
      <c r="Q215" s="136">
        <f t="shared" si="80"/>
        <v>1410.622556304761</v>
      </c>
      <c r="R215" s="136">
        <f t="shared" si="80"/>
        <v>1441.6562525434658</v>
      </c>
      <c r="S215" s="136">
        <f t="shared" si="80"/>
        <v>1473.3726900994222</v>
      </c>
      <c r="T215" s="136">
        <f t="shared" si="80"/>
        <v>1505.7868892816095</v>
      </c>
      <c r="U215" s="136">
        <f t="shared" si="80"/>
        <v>1538.914200845805</v>
      </c>
      <c r="V215" s="136">
        <f t="shared" si="80"/>
        <v>1572.7703132644128</v>
      </c>
      <c r="W215" s="136">
        <f t="shared" si="80"/>
        <v>1607.3712601562299</v>
      </c>
      <c r="X215" s="136">
        <f t="shared" si="80"/>
        <v>1642.7334278796668</v>
      </c>
      <c r="Y215" s="136">
        <f t="shared" si="80"/>
        <v>1678.8735632930195</v>
      </c>
      <c r="Z215" s="136">
        <f t="shared" si="80"/>
        <v>1715.8087816854661</v>
      </c>
      <c r="AA215" s="136">
        <f t="shared" si="80"/>
        <v>1753.5565748825463</v>
      </c>
      <c r="AB215" s="136">
        <f t="shared" si="80"/>
        <v>1792.1348195299624</v>
      </c>
      <c r="AC215" s="136">
        <f t="shared" si="80"/>
        <v>1831.561785559622</v>
      </c>
      <c r="AD215" s="136">
        <f t="shared" si="80"/>
        <v>1871.8561448419334</v>
      </c>
      <c r="AE215" s="136">
        <f t="shared" si="80"/>
        <v>1913.0369800284561</v>
      </c>
      <c r="AF215" s="136">
        <f t="shared" si="80"/>
        <v>1955.1237935890824</v>
      </c>
      <c r="AG215" s="136">
        <f t="shared" si="80"/>
        <v>1998.1365170480422</v>
      </c>
      <c r="AH215" s="136">
        <f t="shared" si="80"/>
        <v>2042.0955204230991</v>
      </c>
      <c r="AI215" s="136">
        <f t="shared" si="80"/>
        <v>2087.0216218724072</v>
      </c>
      <c r="AJ215" s="136">
        <f t="shared" si="80"/>
        <v>2132.9360975536001</v>
      </c>
      <c r="AK215" s="136">
        <f t="shared" si="80"/>
        <v>2179.8606916997792</v>
      </c>
      <c r="AL215" s="136">
        <f t="shared" si="80"/>
        <v>2227.8176269171745</v>
      </c>
      <c r="AM215" s="136">
        <f t="shared" si="80"/>
        <v>2276.8296147093524</v>
      </c>
      <c r="AN215" s="136">
        <f t="shared" si="80"/>
        <v>2326.9198662329582</v>
      </c>
      <c r="AO215" s="136">
        <f t="shared" si="80"/>
        <v>2378.1121032900833</v>
      </c>
      <c r="AP215" s="163">
        <f t="shared" si="80"/>
        <v>2430.4305695624653</v>
      </c>
    </row>
    <row r="216" spans="1:42" s="27" customFormat="1">
      <c r="A216" s="197" t="s">
        <v>114</v>
      </c>
      <c r="B216" s="202"/>
      <c r="C216" s="136">
        <f>C$51*C195</f>
        <v>0</v>
      </c>
      <c r="D216" s="136">
        <f>D$183*D195</f>
        <v>-466.59239999999988</v>
      </c>
      <c r="E216" s="136">
        <f t="shared" si="80"/>
        <v>-476.85743279999991</v>
      </c>
      <c r="F216" s="136">
        <f t="shared" si="80"/>
        <v>-487.34829632159995</v>
      </c>
      <c r="G216" s="136">
        <f t="shared" si="80"/>
        <v>-498.06995884067516</v>
      </c>
      <c r="H216" s="136">
        <f t="shared" si="80"/>
        <v>-509.02749793517006</v>
      </c>
      <c r="I216" s="136">
        <f t="shared" si="80"/>
        <v>-520.22610288974386</v>
      </c>
      <c r="J216" s="136">
        <f t="shared" si="80"/>
        <v>-531.67107715331815</v>
      </c>
      <c r="K216" s="136">
        <f t="shared" si="80"/>
        <v>-543.36784085069121</v>
      </c>
      <c r="L216" s="136">
        <f t="shared" si="80"/>
        <v>-555.32193334940644</v>
      </c>
      <c r="M216" s="136">
        <f t="shared" si="80"/>
        <v>-567.53901588309338</v>
      </c>
      <c r="N216" s="136">
        <f t="shared" si="80"/>
        <v>-580.02487423252137</v>
      </c>
      <c r="O216" s="136">
        <f t="shared" si="80"/>
        <v>-592.78542146563689</v>
      </c>
      <c r="P216" s="136">
        <f t="shared" si="80"/>
        <v>-605.82670073788086</v>
      </c>
      <c r="Q216" s="136">
        <f t="shared" si="80"/>
        <v>-619.15488815411436</v>
      </c>
      <c r="R216" s="136">
        <f t="shared" si="80"/>
        <v>-632.77629569350484</v>
      </c>
      <c r="S216" s="136">
        <f t="shared" si="80"/>
        <v>-646.69737419876196</v>
      </c>
      <c r="T216" s="136">
        <f t="shared" si="80"/>
        <v>-660.92471643113481</v>
      </c>
      <c r="U216" s="136">
        <f t="shared" si="80"/>
        <v>-675.46506019261983</v>
      </c>
      <c r="V216" s="136">
        <f t="shared" si="80"/>
        <v>-690.32529151685742</v>
      </c>
      <c r="W216" s="136">
        <f t="shared" si="80"/>
        <v>-705.5124479302284</v>
      </c>
      <c r="X216" s="136">
        <f t="shared" si="80"/>
        <v>-721.0337217846934</v>
      </c>
      <c r="Y216" s="136">
        <f t="shared" si="80"/>
        <v>-736.89646366395664</v>
      </c>
      <c r="Z216" s="136">
        <f t="shared" si="80"/>
        <v>-753.10818586456367</v>
      </c>
      <c r="AA216" s="136">
        <f t="shared" si="80"/>
        <v>-769.67656595358415</v>
      </c>
      <c r="AB216" s="136">
        <f t="shared" si="80"/>
        <v>-786.60945040456295</v>
      </c>
      <c r="AC216" s="136">
        <f t="shared" si="80"/>
        <v>-803.91485831346336</v>
      </c>
      <c r="AD216" s="136">
        <f t="shared" si="80"/>
        <v>-821.6009851963596</v>
      </c>
      <c r="AE216" s="136">
        <f t="shared" si="80"/>
        <v>-839.67620687067949</v>
      </c>
      <c r="AF216" s="136">
        <f t="shared" si="80"/>
        <v>-858.14908342183446</v>
      </c>
      <c r="AG216" s="136">
        <f t="shared" si="80"/>
        <v>-877.02836325711496</v>
      </c>
      <c r="AH216" s="136">
        <f t="shared" si="80"/>
        <v>-896.32298724877148</v>
      </c>
      <c r="AI216" s="136">
        <f t="shared" si="80"/>
        <v>-916.04209296824456</v>
      </c>
      <c r="AJ216" s="136">
        <f t="shared" si="80"/>
        <v>-936.1950190135459</v>
      </c>
      <c r="AK216" s="136">
        <f t="shared" si="80"/>
        <v>-956.79130943184396</v>
      </c>
      <c r="AL216" s="136">
        <f t="shared" si="80"/>
        <v>-977.84071823934437</v>
      </c>
      <c r="AM216" s="136">
        <f t="shared" si="80"/>
        <v>-999.35321404060994</v>
      </c>
      <c r="AN216" s="136">
        <f t="shared" si="80"/>
        <v>-1021.3389847495034</v>
      </c>
      <c r="AO216" s="136">
        <f t="shared" si="80"/>
        <v>-1043.8084424139925</v>
      </c>
      <c r="AP216" s="163">
        <f t="shared" si="80"/>
        <v>-1066.7722281471003</v>
      </c>
    </row>
    <row r="217" spans="1:42" s="27" customFormat="1">
      <c r="A217" s="178" t="s">
        <v>170</v>
      </c>
      <c r="C217" s="148">
        <f t="shared" ref="C217" si="81">SUM(C209:C216)</f>
        <v>0</v>
      </c>
      <c r="D217" s="148">
        <f t="shared" ref="D217:AP217" si="82">SUM(D209:D216)</f>
        <v>635931.64643820142</v>
      </c>
      <c r="E217" s="148">
        <f t="shared" si="82"/>
        <v>649922.1426598418</v>
      </c>
      <c r="F217" s="148">
        <f t="shared" si="82"/>
        <v>664220.42979835835</v>
      </c>
      <c r="G217" s="148">
        <f t="shared" si="82"/>
        <v>678833.27925392229</v>
      </c>
      <c r="H217" s="148">
        <f t="shared" si="82"/>
        <v>693767.61139750853</v>
      </c>
      <c r="I217" s="148">
        <f t="shared" si="82"/>
        <v>709030.49884825374</v>
      </c>
      <c r="J217" s="148">
        <f t="shared" si="82"/>
        <v>724629.16982291546</v>
      </c>
      <c r="K217" s="148">
        <f t="shared" si="82"/>
        <v>740571.01155901933</v>
      </c>
      <c r="L217" s="148">
        <f t="shared" si="82"/>
        <v>756863.57381331793</v>
      </c>
      <c r="M217" s="148">
        <f t="shared" si="82"/>
        <v>773514.57243721094</v>
      </c>
      <c r="N217" s="148">
        <f t="shared" si="82"/>
        <v>790531.89303082961</v>
      </c>
      <c r="O217" s="148">
        <f t="shared" si="82"/>
        <v>807923.59467750788</v>
      </c>
      <c r="P217" s="148">
        <f t="shared" si="82"/>
        <v>825697.91376041295</v>
      </c>
      <c r="Q217" s="148">
        <f t="shared" si="82"/>
        <v>843863.26786314219</v>
      </c>
      <c r="R217" s="148">
        <f t="shared" si="82"/>
        <v>862428.25975613133</v>
      </c>
      <c r="S217" s="148">
        <f t="shared" si="82"/>
        <v>881401.6814707662</v>
      </c>
      <c r="T217" s="148">
        <f t="shared" si="82"/>
        <v>900792.51846312301</v>
      </c>
      <c r="U217" s="148">
        <f t="shared" si="82"/>
        <v>920609.9538693116</v>
      </c>
      <c r="V217" s="148">
        <f t="shared" si="82"/>
        <v>940863.37285443686</v>
      </c>
      <c r="W217" s="148">
        <f t="shared" si="82"/>
        <v>961562.3670572344</v>
      </c>
      <c r="X217" s="148">
        <f t="shared" si="82"/>
        <v>982716.73913249339</v>
      </c>
      <c r="Y217" s="148">
        <f t="shared" si="82"/>
        <v>1004336.5073934085</v>
      </c>
      <c r="Z217" s="148">
        <f t="shared" si="82"/>
        <v>1026431.9105560633</v>
      </c>
      <c r="AA217" s="148">
        <f t="shared" si="82"/>
        <v>1049013.4125882972</v>
      </c>
      <c r="AB217" s="148">
        <f t="shared" si="82"/>
        <v>1072091.7076652392</v>
      </c>
      <c r="AC217" s="148">
        <f t="shared" si="82"/>
        <v>1095677.7252338745</v>
      </c>
      <c r="AD217" s="148">
        <f t="shared" si="82"/>
        <v>1119782.6351890201</v>
      </c>
      <c r="AE217" s="148">
        <f t="shared" si="82"/>
        <v>1144417.8531631783</v>
      </c>
      <c r="AF217" s="148">
        <f t="shared" si="82"/>
        <v>1169595.0459327684</v>
      </c>
      <c r="AG217" s="148">
        <f t="shared" si="82"/>
        <v>1195326.1369432895</v>
      </c>
      <c r="AH217" s="148">
        <f t="shared" si="82"/>
        <v>1221623.3119560417</v>
      </c>
      <c r="AI217" s="148">
        <f t="shared" si="82"/>
        <v>1248499.0248190747</v>
      </c>
      <c r="AJ217" s="148">
        <f t="shared" si="82"/>
        <v>1275966.0033650943</v>
      </c>
      <c r="AK217" s="148">
        <f t="shared" si="82"/>
        <v>1304037.2554391262</v>
      </c>
      <c r="AL217" s="148">
        <f t="shared" si="82"/>
        <v>1332726.0750587876</v>
      </c>
      <c r="AM217" s="148">
        <f t="shared" si="82"/>
        <v>1362046.0487100806</v>
      </c>
      <c r="AN217" s="148">
        <f t="shared" si="82"/>
        <v>1392011.0617817023</v>
      </c>
      <c r="AO217" s="148">
        <f t="shared" si="82"/>
        <v>1422635.3051409</v>
      </c>
      <c r="AP217" s="154">
        <f t="shared" si="82"/>
        <v>1453933.2818539997</v>
      </c>
    </row>
    <row r="218" spans="1:42" s="27" customFormat="1">
      <c r="A218" s="199"/>
      <c r="AP218" s="161"/>
    </row>
    <row r="219" spans="1:42" s="27" customFormat="1">
      <c r="A219" s="177" t="s">
        <v>171</v>
      </c>
      <c r="C219" s="146">
        <f t="shared" ref="C219:AP219" si="83">C207+C217</f>
        <v>0</v>
      </c>
      <c r="D219" s="146">
        <f t="shared" si="83"/>
        <v>642635.80643820146</v>
      </c>
      <c r="E219" s="146">
        <f t="shared" si="83"/>
        <v>656773.79417984176</v>
      </c>
      <c r="F219" s="146">
        <f t="shared" si="83"/>
        <v>671222.81765179837</v>
      </c>
      <c r="G219" s="146">
        <f t="shared" si="83"/>
        <v>685989.71964013798</v>
      </c>
      <c r="H219" s="146">
        <f t="shared" si="83"/>
        <v>701081.49347222096</v>
      </c>
      <c r="I219" s="146">
        <f t="shared" si="83"/>
        <v>716505.2863286098</v>
      </c>
      <c r="J219" s="146">
        <f t="shared" si="83"/>
        <v>732268.40262783936</v>
      </c>
      <c r="K219" s="146">
        <f t="shared" si="83"/>
        <v>748378.30748565157</v>
      </c>
      <c r="L219" s="146">
        <f t="shared" si="83"/>
        <v>764842.63025033614</v>
      </c>
      <c r="M219" s="146">
        <f t="shared" si="83"/>
        <v>781669.16811584355</v>
      </c>
      <c r="N219" s="146">
        <f t="shared" si="83"/>
        <v>798865.88981439208</v>
      </c>
      <c r="O219" s="146">
        <f t="shared" si="83"/>
        <v>816440.93939030869</v>
      </c>
      <c r="P219" s="146">
        <f t="shared" si="83"/>
        <v>834402.64005689544</v>
      </c>
      <c r="Q219" s="146">
        <f t="shared" si="83"/>
        <v>852759.49813814729</v>
      </c>
      <c r="R219" s="146">
        <f t="shared" si="83"/>
        <v>871520.20709718659</v>
      </c>
      <c r="S219" s="146">
        <f t="shared" si="83"/>
        <v>890693.6516533246</v>
      </c>
      <c r="T219" s="146">
        <f t="shared" si="83"/>
        <v>910288.91198969772</v>
      </c>
      <c r="U219" s="146">
        <f t="shared" si="83"/>
        <v>930315.26805347099</v>
      </c>
      <c r="V219" s="146">
        <f t="shared" si="83"/>
        <v>950782.20395064773</v>
      </c>
      <c r="W219" s="146">
        <f t="shared" si="83"/>
        <v>971699.4124375619</v>
      </c>
      <c r="X219" s="146">
        <f t="shared" si="83"/>
        <v>993076.79951118806</v>
      </c>
      <c r="Y219" s="146">
        <f t="shared" si="83"/>
        <v>1014924.4891004345</v>
      </c>
      <c r="Z219" s="146">
        <f t="shared" si="83"/>
        <v>1037252.8278606439</v>
      </c>
      <c r="AA219" s="146">
        <f t="shared" si="83"/>
        <v>1060072.3900735786</v>
      </c>
      <c r="AB219" s="146">
        <f t="shared" si="83"/>
        <v>1083393.9826551967</v>
      </c>
      <c r="AC219" s="146">
        <f t="shared" si="83"/>
        <v>1107228.6502736111</v>
      </c>
      <c r="AD219" s="146">
        <f t="shared" si="83"/>
        <v>1131587.6805796309</v>
      </c>
      <c r="AE219" s="146">
        <f t="shared" si="83"/>
        <v>1156482.6095523825</v>
      </c>
      <c r="AF219" s="146">
        <f t="shared" si="83"/>
        <v>1181925.2269625352</v>
      </c>
      <c r="AG219" s="146">
        <f t="shared" si="83"/>
        <v>1207927.5819557111</v>
      </c>
      <c r="AH219" s="146">
        <f t="shared" si="83"/>
        <v>1234501.9887587365</v>
      </c>
      <c r="AI219" s="146">
        <f t="shared" si="83"/>
        <v>1261661.0325114289</v>
      </c>
      <c r="AJ219" s="146">
        <f t="shared" si="83"/>
        <v>1289417.5752266801</v>
      </c>
      <c r="AK219" s="146">
        <f t="shared" si="83"/>
        <v>1317784.761881667</v>
      </c>
      <c r="AL219" s="146">
        <f t="shared" si="83"/>
        <v>1346776.0266430643</v>
      </c>
      <c r="AM219" s="146">
        <f t="shared" si="83"/>
        <v>1376405.0992292115</v>
      </c>
      <c r="AN219" s="146">
        <f t="shared" si="83"/>
        <v>1406686.0114122541</v>
      </c>
      <c r="AO219" s="146">
        <f t="shared" si="83"/>
        <v>1437633.1036633239</v>
      </c>
      <c r="AP219" s="155">
        <f t="shared" si="83"/>
        <v>1469261.0319439168</v>
      </c>
    </row>
    <row r="220" spans="1:42" s="27" customFormat="1">
      <c r="A220" s="177" t="s">
        <v>142</v>
      </c>
      <c r="B220" s="137">
        <v>0</v>
      </c>
      <c r="C220" s="198">
        <f>$C219*B220</f>
        <v>0</v>
      </c>
      <c r="D220" s="136">
        <v>40327.982213723561</v>
      </c>
      <c r="E220" s="136">
        <v>41215.197822425464</v>
      </c>
      <c r="F220" s="136">
        <v>42121.932174518835</v>
      </c>
      <c r="G220" s="136">
        <v>43048.614682358253</v>
      </c>
      <c r="H220" s="136">
        <v>43995.684205370133</v>
      </c>
      <c r="I220" s="136">
        <v>44963.58925788827</v>
      </c>
      <c r="J220" s="136">
        <v>45952.788221561816</v>
      </c>
      <c r="K220" s="136">
        <v>46963.749562436162</v>
      </c>
      <c r="L220" s="136">
        <v>47996.952052809778</v>
      </c>
      <c r="M220" s="136">
        <v>49052.884997971596</v>
      </c>
      <c r="N220" s="136">
        <v>50132.048467926965</v>
      </c>
      <c r="O220" s="136">
        <v>51234.953534221357</v>
      </c>
      <c r="P220" s="136">
        <v>52362.12251197423</v>
      </c>
      <c r="Q220" s="136">
        <v>53514.089207237674</v>
      </c>
      <c r="R220" s="136">
        <v>54691.399169796903</v>
      </c>
      <c r="S220" s="136">
        <v>55894.609951532424</v>
      </c>
      <c r="T220" s="136">
        <v>57124.291370466141</v>
      </c>
      <c r="U220" s="136">
        <v>58381.025780616386</v>
      </c>
      <c r="V220" s="136">
        <v>59665.408347789969</v>
      </c>
      <c r="W220" s="136">
        <v>60978.047331441347</v>
      </c>
      <c r="X220" s="136">
        <v>62319.564372733046</v>
      </c>
      <c r="Y220" s="136">
        <v>63690.594788933187</v>
      </c>
      <c r="Z220" s="136">
        <v>65091.787874289708</v>
      </c>
      <c r="AA220" s="136">
        <v>66523.807207524122</v>
      </c>
      <c r="AB220" s="136">
        <v>67987.330966089605</v>
      </c>
      <c r="AC220" s="136">
        <v>69483.052247343585</v>
      </c>
      <c r="AD220" s="136">
        <v>71011.679396785155</v>
      </c>
      <c r="AE220" s="136">
        <v>72573.936343514419</v>
      </c>
      <c r="AF220" s="136">
        <v>74170.562943071753</v>
      </c>
      <c r="AG220" s="136">
        <v>75802.315327819335</v>
      </c>
      <c r="AH220" s="136">
        <v>77469.96626503134</v>
      </c>
      <c r="AI220" s="136">
        <v>79174.305522862065</v>
      </c>
      <c r="AJ220" s="136">
        <v>80916.140244365</v>
      </c>
      <c r="AK220" s="136">
        <v>82696.295329741028</v>
      </c>
      <c r="AL220" s="136">
        <v>84515.613826995366</v>
      </c>
      <c r="AM220" s="136">
        <v>86374.95733118926</v>
      </c>
      <c r="AN220" s="136">
        <v>88275.206392475418</v>
      </c>
      <c r="AO220" s="136">
        <v>90217.260933109894</v>
      </c>
      <c r="AP220" s="163">
        <v>92202.040673638287</v>
      </c>
    </row>
    <row r="221" spans="1:42" s="27" customFormat="1">
      <c r="A221" s="144" t="s">
        <v>171</v>
      </c>
      <c r="C221" s="169">
        <f t="shared" ref="C221:AP221" si="84">C219+C220</f>
        <v>0</v>
      </c>
      <c r="D221" s="169">
        <f t="shared" si="84"/>
        <v>682963.78865192505</v>
      </c>
      <c r="E221" s="169">
        <f t="shared" si="84"/>
        <v>697988.99200226727</v>
      </c>
      <c r="F221" s="169">
        <f t="shared" si="84"/>
        <v>713344.74982631719</v>
      </c>
      <c r="G221" s="169">
        <f t="shared" si="84"/>
        <v>729038.3343224962</v>
      </c>
      <c r="H221" s="169">
        <f t="shared" si="84"/>
        <v>745077.1776775911</v>
      </c>
      <c r="I221" s="169">
        <f t="shared" si="84"/>
        <v>761468.87558649806</v>
      </c>
      <c r="J221" s="169">
        <f t="shared" si="84"/>
        <v>778221.19084940117</v>
      </c>
      <c r="K221" s="169">
        <f t="shared" si="84"/>
        <v>795342.05704808771</v>
      </c>
      <c r="L221" s="169">
        <f t="shared" si="84"/>
        <v>812839.5823031459</v>
      </c>
      <c r="M221" s="169">
        <f t="shared" si="84"/>
        <v>830722.05311381514</v>
      </c>
      <c r="N221" s="169">
        <f t="shared" si="84"/>
        <v>848997.938282319</v>
      </c>
      <c r="O221" s="169">
        <f t="shared" si="84"/>
        <v>867675.89292453008</v>
      </c>
      <c r="P221" s="169">
        <f t="shared" si="84"/>
        <v>886764.76256886963</v>
      </c>
      <c r="Q221" s="169">
        <f t="shared" si="84"/>
        <v>906273.58734538499</v>
      </c>
      <c r="R221" s="169">
        <f t="shared" si="84"/>
        <v>926211.60626698355</v>
      </c>
      <c r="S221" s="169">
        <f t="shared" si="84"/>
        <v>946588.26160485705</v>
      </c>
      <c r="T221" s="169">
        <f t="shared" si="84"/>
        <v>967413.20336016384</v>
      </c>
      <c r="U221" s="169">
        <f t="shared" si="84"/>
        <v>988696.29383408744</v>
      </c>
      <c r="V221" s="169">
        <f t="shared" si="84"/>
        <v>1010447.6122984377</v>
      </c>
      <c r="W221" s="169">
        <f t="shared" si="84"/>
        <v>1032677.4597690032</v>
      </c>
      <c r="X221" s="169">
        <f t="shared" si="84"/>
        <v>1055396.3638839212</v>
      </c>
      <c r="Y221" s="169">
        <f t="shared" si="84"/>
        <v>1078615.0838893678</v>
      </c>
      <c r="Z221" s="169">
        <f t="shared" si="84"/>
        <v>1102344.6157349336</v>
      </c>
      <c r="AA221" s="169">
        <f t="shared" si="84"/>
        <v>1126596.1972811026</v>
      </c>
      <c r="AB221" s="169">
        <f t="shared" si="84"/>
        <v>1151381.3136212863</v>
      </c>
      <c r="AC221" s="169">
        <f t="shared" si="84"/>
        <v>1176711.7025209547</v>
      </c>
      <c r="AD221" s="169">
        <f t="shared" si="84"/>
        <v>1202599.359976416</v>
      </c>
      <c r="AE221" s="169">
        <f t="shared" si="84"/>
        <v>1229056.5458958969</v>
      </c>
      <c r="AF221" s="169">
        <f t="shared" si="84"/>
        <v>1256095.789905607</v>
      </c>
      <c r="AG221" s="169">
        <f t="shared" si="84"/>
        <v>1283729.8972835306</v>
      </c>
      <c r="AH221" s="169">
        <f t="shared" si="84"/>
        <v>1311971.9550237679</v>
      </c>
      <c r="AI221" s="169">
        <f t="shared" si="84"/>
        <v>1340835.3380342911</v>
      </c>
      <c r="AJ221" s="169">
        <f t="shared" si="84"/>
        <v>1370333.7154710451</v>
      </c>
      <c r="AK221" s="169">
        <f t="shared" si="84"/>
        <v>1400481.0572114079</v>
      </c>
      <c r="AL221" s="169">
        <f t="shared" si="84"/>
        <v>1431291.6404700596</v>
      </c>
      <c r="AM221" s="169">
        <f t="shared" si="84"/>
        <v>1462780.0565604006</v>
      </c>
      <c r="AN221" s="169">
        <f t="shared" si="84"/>
        <v>1494961.2178047295</v>
      </c>
      <c r="AO221" s="169">
        <f t="shared" si="84"/>
        <v>1527850.3645964337</v>
      </c>
      <c r="AP221" s="170">
        <f t="shared" si="84"/>
        <v>1561463.072617555</v>
      </c>
    </row>
    <row r="222" spans="1:42" s="27" customFormat="1">
      <c r="A222" s="199"/>
      <c r="C222" s="136"/>
      <c r="D222" s="136"/>
      <c r="E222" s="136"/>
      <c r="F222" s="136"/>
      <c r="G222" s="136"/>
      <c r="H222" s="136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  <c r="AA222" s="136"/>
      <c r="AB222" s="136"/>
      <c r="AC222" s="136"/>
      <c r="AD222" s="136"/>
      <c r="AE222" s="136"/>
      <c r="AF222" s="136"/>
      <c r="AG222" s="136"/>
      <c r="AH222" s="136"/>
      <c r="AI222" s="136"/>
      <c r="AJ222" s="136"/>
      <c r="AK222" s="136"/>
      <c r="AL222" s="136"/>
      <c r="AM222" s="136"/>
      <c r="AN222" s="136"/>
      <c r="AO222" s="136"/>
      <c r="AP222" s="163"/>
    </row>
    <row r="223" spans="1:42" s="27" customFormat="1">
      <c r="A223" s="199" t="s">
        <v>41</v>
      </c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36"/>
      <c r="U223" s="136"/>
      <c r="V223" s="136"/>
      <c r="W223" s="136"/>
      <c r="X223" s="136"/>
      <c r="Y223" s="136"/>
      <c r="Z223" s="136"/>
      <c r="AA223" s="136"/>
      <c r="AB223" s="136"/>
      <c r="AC223" s="136"/>
      <c r="AD223" s="136"/>
      <c r="AE223" s="136"/>
      <c r="AF223" s="136"/>
      <c r="AG223" s="136"/>
      <c r="AH223" s="136"/>
      <c r="AI223" s="136"/>
      <c r="AJ223" s="136"/>
      <c r="AK223" s="136"/>
      <c r="AL223" s="136"/>
      <c r="AM223" s="136"/>
      <c r="AN223" s="136"/>
      <c r="AO223" s="136"/>
      <c r="AP223" s="163"/>
    </row>
    <row r="224" spans="1:42" s="27" customFormat="1">
      <c r="A224" s="178" t="s">
        <v>139</v>
      </c>
      <c r="C224" s="136">
        <f>C83*C141*10</f>
        <v>0</v>
      </c>
      <c r="D224" s="136">
        <f t="shared" ref="D224:AP225" si="85">D$183*D199</f>
        <v>68528.598599999998</v>
      </c>
      <c r="E224" s="136">
        <f t="shared" si="85"/>
        <v>70036.227769200006</v>
      </c>
      <c r="F224" s="136">
        <f t="shared" si="85"/>
        <v>71577.024780122418</v>
      </c>
      <c r="G224" s="136">
        <f t="shared" si="85"/>
        <v>73151.719325285114</v>
      </c>
      <c r="H224" s="136">
        <f t="shared" si="85"/>
        <v>74761.057150441382</v>
      </c>
      <c r="I224" s="136">
        <f t="shared" si="85"/>
        <v>76405.8004077511</v>
      </c>
      <c r="J224" s="136">
        <f t="shared" si="85"/>
        <v>78086.728016721623</v>
      </c>
      <c r="K224" s="136">
        <f t="shared" si="85"/>
        <v>79804.636033089497</v>
      </c>
      <c r="L224" s="136">
        <f t="shared" si="85"/>
        <v>81560.338025817473</v>
      </c>
      <c r="M224" s="136">
        <f t="shared" si="85"/>
        <v>83354.665462385456</v>
      </c>
      <c r="N224" s="136">
        <f t="shared" si="85"/>
        <v>85188.468102557934</v>
      </c>
      <c r="O224" s="136">
        <f t="shared" si="85"/>
        <v>87062.614400814215</v>
      </c>
      <c r="P224" s="136">
        <f t="shared" si="85"/>
        <v>88977.991917632127</v>
      </c>
      <c r="Q224" s="136">
        <f t="shared" si="85"/>
        <v>90935.507739820037</v>
      </c>
      <c r="R224" s="136">
        <f t="shared" si="85"/>
        <v>92936.088910096078</v>
      </c>
      <c r="S224" s="136">
        <f t="shared" si="85"/>
        <v>94980.682866118193</v>
      </c>
      <c r="T224" s="136">
        <f t="shared" si="85"/>
        <v>97070.25788917279</v>
      </c>
      <c r="U224" s="136">
        <f t="shared" si="85"/>
        <v>99205.803562734596</v>
      </c>
      <c r="V224" s="136">
        <f t="shared" si="85"/>
        <v>101388.33124111476</v>
      </c>
      <c r="W224" s="136">
        <f t="shared" si="85"/>
        <v>103618.87452841928</v>
      </c>
      <c r="X224" s="136">
        <f t="shared" si="85"/>
        <v>105898.48976804451</v>
      </c>
      <c r="Y224" s="136">
        <f t="shared" si="85"/>
        <v>108228.2565429415</v>
      </c>
      <c r="Z224" s="136">
        <f t="shared" si="85"/>
        <v>110609.27818688621</v>
      </c>
      <c r="AA224" s="136">
        <f t="shared" si="85"/>
        <v>113042.6823069977</v>
      </c>
      <c r="AB224" s="136">
        <f t="shared" si="85"/>
        <v>115529.62131775165</v>
      </c>
      <c r="AC224" s="136">
        <f t="shared" si="85"/>
        <v>118071.27298674217</v>
      </c>
      <c r="AD224" s="136">
        <f t="shared" si="85"/>
        <v>120668.8409924505</v>
      </c>
      <c r="AE224" s="136">
        <f t="shared" si="85"/>
        <v>123323.5554942844</v>
      </c>
      <c r="AF224" s="136">
        <f t="shared" si="85"/>
        <v>126036.67371515866</v>
      </c>
      <c r="AG224" s="136">
        <f t="shared" si="85"/>
        <v>128809.48053689215</v>
      </c>
      <c r="AH224" s="136">
        <f t="shared" si="85"/>
        <v>131643.28910870379</v>
      </c>
      <c r="AI224" s="136">
        <f t="shared" si="85"/>
        <v>134539.44146909527</v>
      </c>
      <c r="AJ224" s="136">
        <f t="shared" si="85"/>
        <v>137499.30918141536</v>
      </c>
      <c r="AK224" s="136">
        <f t="shared" si="85"/>
        <v>140524.29398340653</v>
      </c>
      <c r="AL224" s="136">
        <f t="shared" si="85"/>
        <v>143615.82845104148</v>
      </c>
      <c r="AM224" s="136">
        <f t="shared" si="85"/>
        <v>146775.3766769644</v>
      </c>
      <c r="AN224" s="136">
        <f t="shared" si="85"/>
        <v>150004.43496385761</v>
      </c>
      <c r="AO224" s="136">
        <f t="shared" si="85"/>
        <v>153304.53253306248</v>
      </c>
      <c r="AP224" s="163">
        <f t="shared" si="85"/>
        <v>156677.23224878983</v>
      </c>
    </row>
    <row r="225" spans="1:43" s="27" customFormat="1">
      <c r="A225" s="178" t="s">
        <v>140</v>
      </c>
      <c r="C225" s="136">
        <f>C$51*C200</f>
        <v>0</v>
      </c>
      <c r="D225" s="136">
        <f t="shared" si="85"/>
        <v>378199.06199999998</v>
      </c>
      <c r="E225" s="136">
        <f t="shared" si="85"/>
        <v>386519.44136399997</v>
      </c>
      <c r="F225" s="136">
        <f t="shared" si="85"/>
        <v>395022.86907400796</v>
      </c>
      <c r="G225" s="136">
        <f t="shared" si="85"/>
        <v>403713.3721936362</v>
      </c>
      <c r="H225" s="136">
        <f t="shared" si="85"/>
        <v>412595.06638189615</v>
      </c>
      <c r="I225" s="136">
        <f t="shared" si="85"/>
        <v>421672.15784229786</v>
      </c>
      <c r="J225" s="136">
        <f t="shared" si="85"/>
        <v>430948.94531482842</v>
      </c>
      <c r="K225" s="136">
        <f t="shared" si="85"/>
        <v>440429.82211175468</v>
      </c>
      <c r="L225" s="136">
        <f t="shared" si="85"/>
        <v>450119.27819821332</v>
      </c>
      <c r="M225" s="136">
        <f t="shared" si="85"/>
        <v>460021.90231857402</v>
      </c>
      <c r="N225" s="136">
        <f t="shared" si="85"/>
        <v>470142.38416958268</v>
      </c>
      <c r="O225" s="136">
        <f t="shared" si="85"/>
        <v>480485.51662131352</v>
      </c>
      <c r="P225" s="136">
        <f t="shared" si="85"/>
        <v>491056.19798698247</v>
      </c>
      <c r="Q225" s="136">
        <f t="shared" si="85"/>
        <v>501859.43434269604</v>
      </c>
      <c r="R225" s="136">
        <f t="shared" si="85"/>
        <v>512900.34189823532</v>
      </c>
      <c r="S225" s="136">
        <f t="shared" si="85"/>
        <v>524184.14941999648</v>
      </c>
      <c r="T225" s="136">
        <f t="shared" si="85"/>
        <v>535716.20070723642</v>
      </c>
      <c r="U225" s="136">
        <f t="shared" si="85"/>
        <v>547501.95712279575</v>
      </c>
      <c r="V225" s="136">
        <f t="shared" si="85"/>
        <v>559547.00017949718</v>
      </c>
      <c r="W225" s="136">
        <f t="shared" si="85"/>
        <v>571857.0341834462</v>
      </c>
      <c r="X225" s="136">
        <f t="shared" si="85"/>
        <v>584437.8889354819</v>
      </c>
      <c r="Y225" s="136">
        <f t="shared" si="85"/>
        <v>597295.52249206253</v>
      </c>
      <c r="Z225" s="136">
        <f t="shared" si="85"/>
        <v>610436.023986888</v>
      </c>
      <c r="AA225" s="136">
        <f t="shared" si="85"/>
        <v>623865.61651459953</v>
      </c>
      <c r="AB225" s="136">
        <f t="shared" si="85"/>
        <v>637590.66007792065</v>
      </c>
      <c r="AC225" s="136">
        <f t="shared" si="85"/>
        <v>651617.65459963505</v>
      </c>
      <c r="AD225" s="136">
        <f t="shared" si="85"/>
        <v>665953.24300082703</v>
      </c>
      <c r="AE225" s="136">
        <f t="shared" si="85"/>
        <v>680604.21434684517</v>
      </c>
      <c r="AF225" s="136">
        <f t="shared" si="85"/>
        <v>695577.50706247578</v>
      </c>
      <c r="AG225" s="136">
        <f t="shared" si="85"/>
        <v>710880.21221785026</v>
      </c>
      <c r="AH225" s="136">
        <f t="shared" si="85"/>
        <v>726519.57688664296</v>
      </c>
      <c r="AI225" s="136">
        <f t="shared" si="85"/>
        <v>742503.00757814909</v>
      </c>
      <c r="AJ225" s="136">
        <f t="shared" si="85"/>
        <v>758838.07374486839</v>
      </c>
      <c r="AK225" s="136">
        <f t="shared" si="85"/>
        <v>775532.51136725547</v>
      </c>
      <c r="AL225" s="136">
        <f t="shared" si="85"/>
        <v>792594.22661733511</v>
      </c>
      <c r="AM225" s="136">
        <f t="shared" si="85"/>
        <v>810031.29960291646</v>
      </c>
      <c r="AN225" s="136">
        <f t="shared" si="85"/>
        <v>827851.98819418065</v>
      </c>
      <c r="AO225" s="136">
        <f t="shared" si="85"/>
        <v>846064.73193445266</v>
      </c>
      <c r="AP225" s="163">
        <f t="shared" si="85"/>
        <v>864678.1560370106</v>
      </c>
    </row>
    <row r="226" spans="1:43" s="27" customFormat="1">
      <c r="A226" s="178" t="s">
        <v>139</v>
      </c>
      <c r="C226" s="136"/>
      <c r="D226" s="136">
        <f t="shared" ref="D226:AP226" si="86">D184*D188</f>
        <v>60717.72</v>
      </c>
      <c r="E226" s="136">
        <f t="shared" si="86"/>
        <v>62053.509839999999</v>
      </c>
      <c r="F226" s="136">
        <f t="shared" si="86"/>
        <v>63418.687056479997</v>
      </c>
      <c r="G226" s="136">
        <f t="shared" si="86"/>
        <v>64813.898171722562</v>
      </c>
      <c r="H226" s="136">
        <f t="shared" si="86"/>
        <v>66239.803931500457</v>
      </c>
      <c r="I226" s="136">
        <f t="shared" si="86"/>
        <v>67697.07961799347</v>
      </c>
      <c r="J226" s="136">
        <f t="shared" si="86"/>
        <v>69186.415369589333</v>
      </c>
      <c r="K226" s="136">
        <f t="shared" si="86"/>
        <v>70708.516507720298</v>
      </c>
      <c r="L226" s="136">
        <f t="shared" si="86"/>
        <v>72264.103870890147</v>
      </c>
      <c r="M226" s="136">
        <f t="shared" si="86"/>
        <v>73853.914156049723</v>
      </c>
      <c r="N226" s="136">
        <f t="shared" si="86"/>
        <v>75478.700267482825</v>
      </c>
      <c r="O226" s="136">
        <f t="shared" si="86"/>
        <v>77139.231673367452</v>
      </c>
      <c r="P226" s="136">
        <f t="shared" si="86"/>
        <v>78836.294770181528</v>
      </c>
      <c r="Q226" s="136">
        <f t="shared" si="86"/>
        <v>80570.69325512553</v>
      </c>
      <c r="R226" s="136">
        <f t="shared" si="86"/>
        <v>82343.248506738295</v>
      </c>
      <c r="S226" s="136">
        <f t="shared" si="86"/>
        <v>84154.799973886533</v>
      </c>
      <c r="T226" s="136">
        <f t="shared" si="86"/>
        <v>86006.205573312036</v>
      </c>
      <c r="U226" s="136">
        <f t="shared" si="86"/>
        <v>87898.342095924905</v>
      </c>
      <c r="V226" s="136">
        <f t="shared" si="86"/>
        <v>89832.105622035248</v>
      </c>
      <c r="W226" s="136">
        <f t="shared" si="86"/>
        <v>91808.411945720029</v>
      </c>
      <c r="X226" s="136">
        <f t="shared" si="86"/>
        <v>93828.19700852588</v>
      </c>
      <c r="Y226" s="136">
        <f t="shared" si="86"/>
        <v>95892.417342713452</v>
      </c>
      <c r="Z226" s="136">
        <f t="shared" si="86"/>
        <v>98002.050524253151</v>
      </c>
      <c r="AA226" s="136">
        <f t="shared" si="86"/>
        <v>100158.09563578671</v>
      </c>
      <c r="AB226" s="136">
        <f t="shared" si="86"/>
        <v>102361.57373977403</v>
      </c>
      <c r="AC226" s="136">
        <f t="shared" si="86"/>
        <v>104613.52836204907</v>
      </c>
      <c r="AD226" s="136">
        <f t="shared" si="86"/>
        <v>106915.02598601414</v>
      </c>
      <c r="AE226" s="136">
        <f t="shared" si="86"/>
        <v>109267.15655770645</v>
      </c>
      <c r="AF226" s="136">
        <f t="shared" si="86"/>
        <v>111671.03400197599</v>
      </c>
      <c r="AG226" s="136">
        <f t="shared" si="86"/>
        <v>114127.79675001946</v>
      </c>
      <c r="AH226" s="136">
        <f t="shared" si="86"/>
        <v>116638.6082785199</v>
      </c>
      <c r="AI226" s="136">
        <f t="shared" si="86"/>
        <v>119204.65766064732</v>
      </c>
      <c r="AJ226" s="136">
        <f t="shared" si="86"/>
        <v>121827.16012918158</v>
      </c>
      <c r="AK226" s="136">
        <f t="shared" si="86"/>
        <v>124507.35765202358</v>
      </c>
      <c r="AL226" s="136">
        <f t="shared" si="86"/>
        <v>127246.51952036809</v>
      </c>
      <c r="AM226" s="136">
        <f t="shared" si="86"/>
        <v>130045.94294981621</v>
      </c>
      <c r="AN226" s="136">
        <f t="shared" si="86"/>
        <v>132906.95369471217</v>
      </c>
      <c r="AO226" s="136">
        <f t="shared" si="86"/>
        <v>135830.90667599585</v>
      </c>
      <c r="AP226" s="163">
        <f t="shared" si="86"/>
        <v>138819.18662286777</v>
      </c>
    </row>
    <row r="227" spans="1:43" s="27" customFormat="1">
      <c r="A227" s="178" t="s">
        <v>150</v>
      </c>
      <c r="C227" s="136">
        <f>C$51*C201</f>
        <v>0</v>
      </c>
      <c r="D227" s="136">
        <f t="shared" ref="D227:AP227" si="87">D$183*D201</f>
        <v>-33188.544600000001</v>
      </c>
      <c r="E227" s="136">
        <f t="shared" si="87"/>
        <v>-33918.692581200004</v>
      </c>
      <c r="F227" s="136">
        <f t="shared" si="87"/>
        <v>-34664.9038179864</v>
      </c>
      <c r="G227" s="136">
        <f t="shared" si="87"/>
        <v>-35427.531701982109</v>
      </c>
      <c r="H227" s="136">
        <f t="shared" si="87"/>
        <v>-36206.937399425711</v>
      </c>
      <c r="I227" s="136">
        <f t="shared" si="87"/>
        <v>-37003.490022213082</v>
      </c>
      <c r="J227" s="136">
        <f t="shared" si="87"/>
        <v>-37817.566802701767</v>
      </c>
      <c r="K227" s="136">
        <f t="shared" si="87"/>
        <v>-38649.553272361205</v>
      </c>
      <c r="L227" s="136">
        <f t="shared" si="87"/>
        <v>-39499.843444353151</v>
      </c>
      <c r="M227" s="136">
        <f t="shared" si="87"/>
        <v>-40368.840000128919</v>
      </c>
      <c r="N227" s="136">
        <f t="shared" si="87"/>
        <v>-41256.954480131753</v>
      </c>
      <c r="O227" s="136">
        <f t="shared" si="87"/>
        <v>-42164.607478694656</v>
      </c>
      <c r="P227" s="136">
        <f t="shared" si="87"/>
        <v>-43092.228843225937</v>
      </c>
      <c r="Q227" s="136">
        <f t="shared" si="87"/>
        <v>-44040.257877776916</v>
      </c>
      <c r="R227" s="136">
        <f t="shared" si="87"/>
        <v>-45009.143551088004</v>
      </c>
      <c r="S227" s="136">
        <f t="shared" si="87"/>
        <v>-45999.344709211946</v>
      </c>
      <c r="T227" s="136">
        <f t="shared" si="87"/>
        <v>-47011.330292814615</v>
      </c>
      <c r="U227" s="136">
        <f t="shared" si="87"/>
        <v>-48045.579559256534</v>
      </c>
      <c r="V227" s="136">
        <f t="shared" si="87"/>
        <v>-49102.582309560181</v>
      </c>
      <c r="W227" s="136">
        <f t="shared" si="87"/>
        <v>-50182.839120370503</v>
      </c>
      <c r="X227" s="136">
        <f t="shared" si="87"/>
        <v>-51286.861581018653</v>
      </c>
      <c r="Y227" s="136">
        <f t="shared" si="87"/>
        <v>-52415.172535801066</v>
      </c>
      <c r="Z227" s="136">
        <f t="shared" si="87"/>
        <v>-53568.30633158869</v>
      </c>
      <c r="AA227" s="136">
        <f t="shared" si="87"/>
        <v>-54746.809070883646</v>
      </c>
      <c r="AB227" s="136">
        <f t="shared" si="87"/>
        <v>-55951.238870443078</v>
      </c>
      <c r="AC227" s="136">
        <f t="shared" si="87"/>
        <v>-57182.166125592827</v>
      </c>
      <c r="AD227" s="136">
        <f t="shared" si="87"/>
        <v>-58440.173780355872</v>
      </c>
      <c r="AE227" s="136">
        <f t="shared" si="87"/>
        <v>-59725.857603523706</v>
      </c>
      <c r="AF227" s="136">
        <f t="shared" si="87"/>
        <v>-61039.826470801228</v>
      </c>
      <c r="AG227" s="136">
        <f t="shared" si="87"/>
        <v>-62382.702653158864</v>
      </c>
      <c r="AH227" s="136">
        <f t="shared" si="87"/>
        <v>-63755.122111528355</v>
      </c>
      <c r="AI227" s="136">
        <f t="shared" si="87"/>
        <v>-65157.73479798199</v>
      </c>
      <c r="AJ227" s="136">
        <f t="shared" si="87"/>
        <v>-66591.204963537588</v>
      </c>
      <c r="AK227" s="136">
        <f t="shared" si="87"/>
        <v>-68056.21147273542</v>
      </c>
      <c r="AL227" s="136">
        <f t="shared" si="87"/>
        <v>-69553.448125135605</v>
      </c>
      <c r="AM227" s="136">
        <f t="shared" si="87"/>
        <v>-71083.623983888581</v>
      </c>
      <c r="AN227" s="136">
        <f t="shared" si="87"/>
        <v>-72647.463711534132</v>
      </c>
      <c r="AO227" s="136">
        <f t="shared" si="87"/>
        <v>-74245.707913187885</v>
      </c>
      <c r="AP227" s="163">
        <f t="shared" si="87"/>
        <v>-75879.113487278009</v>
      </c>
    </row>
    <row r="228" spans="1:43" s="27" customFormat="1">
      <c r="A228" s="199" t="s">
        <v>151</v>
      </c>
      <c r="C228" s="169">
        <f t="shared" ref="C228:AP228" si="88">SUM(C224:C227)</f>
        <v>0</v>
      </c>
      <c r="D228" s="169">
        <f t="shared" si="88"/>
        <v>474256.83599999989</v>
      </c>
      <c r="E228" s="169">
        <f t="shared" si="88"/>
        <v>484690.48639199999</v>
      </c>
      <c r="F228" s="169">
        <f t="shared" si="88"/>
        <v>495353.67709262401</v>
      </c>
      <c r="G228" s="169">
        <f t="shared" si="88"/>
        <v>506251.45798866171</v>
      </c>
      <c r="H228" s="169">
        <f t="shared" si="88"/>
        <v>517388.9900644123</v>
      </c>
      <c r="I228" s="169">
        <f t="shared" si="88"/>
        <v>528771.54784582939</v>
      </c>
      <c r="J228" s="169">
        <f t="shared" si="88"/>
        <v>540404.52189843752</v>
      </c>
      <c r="K228" s="169">
        <f t="shared" si="88"/>
        <v>552293.42138020333</v>
      </c>
      <c r="L228" s="169">
        <f t="shared" si="88"/>
        <v>564443.87665056763</v>
      </c>
      <c r="M228" s="169">
        <f t="shared" si="88"/>
        <v>576861.64193688019</v>
      </c>
      <c r="N228" s="169">
        <f t="shared" si="88"/>
        <v>589552.5980594916</v>
      </c>
      <c r="O228" s="169">
        <f t="shared" si="88"/>
        <v>602522.75521680049</v>
      </c>
      <c r="P228" s="169">
        <f t="shared" si="88"/>
        <v>615778.25583157013</v>
      </c>
      <c r="Q228" s="169">
        <f t="shared" si="88"/>
        <v>629325.37745986471</v>
      </c>
      <c r="R228" s="169">
        <f t="shared" si="88"/>
        <v>643170.53576398164</v>
      </c>
      <c r="S228" s="169">
        <f t="shared" si="88"/>
        <v>657320.2875507893</v>
      </c>
      <c r="T228" s="169">
        <f t="shared" si="88"/>
        <v>671781.33387690654</v>
      </c>
      <c r="U228" s="169">
        <f t="shared" si="88"/>
        <v>686560.52322219871</v>
      </c>
      <c r="V228" s="169">
        <f t="shared" si="88"/>
        <v>701664.85473308701</v>
      </c>
      <c r="W228" s="169">
        <f t="shared" si="88"/>
        <v>717101.48153721506</v>
      </c>
      <c r="X228" s="169">
        <f t="shared" si="88"/>
        <v>732877.71413103363</v>
      </c>
      <c r="Y228" s="169">
        <f t="shared" si="88"/>
        <v>749001.02384191647</v>
      </c>
      <c r="Z228" s="169">
        <f t="shared" si="88"/>
        <v>765479.04636643874</v>
      </c>
      <c r="AA228" s="169">
        <f t="shared" si="88"/>
        <v>782319.58538650034</v>
      </c>
      <c r="AB228" s="169">
        <f t="shared" si="88"/>
        <v>799530.61626500334</v>
      </c>
      <c r="AC228" s="169">
        <f t="shared" si="88"/>
        <v>817120.2898228335</v>
      </c>
      <c r="AD228" s="169">
        <f t="shared" si="88"/>
        <v>835096.93619893584</v>
      </c>
      <c r="AE228" s="169">
        <f t="shared" si="88"/>
        <v>853469.0687953122</v>
      </c>
      <c r="AF228" s="169">
        <f t="shared" si="88"/>
        <v>872245.38830880926</v>
      </c>
      <c r="AG228" s="169">
        <f t="shared" si="88"/>
        <v>891434.78685160307</v>
      </c>
      <c r="AH228" s="169">
        <f t="shared" si="88"/>
        <v>911046.35216233833</v>
      </c>
      <c r="AI228" s="169">
        <f t="shared" si="88"/>
        <v>931089.37190990965</v>
      </c>
      <c r="AJ228" s="169">
        <f t="shared" si="88"/>
        <v>951573.3380919277</v>
      </c>
      <c r="AK228" s="169">
        <f t="shared" si="88"/>
        <v>972507.95152995014</v>
      </c>
      <c r="AL228" s="169">
        <f t="shared" si="88"/>
        <v>993903.12646360905</v>
      </c>
      <c r="AM228" s="169">
        <f t="shared" si="88"/>
        <v>1015768.9952458084</v>
      </c>
      <c r="AN228" s="169">
        <f t="shared" si="88"/>
        <v>1038115.9131412164</v>
      </c>
      <c r="AO228" s="169">
        <f t="shared" si="88"/>
        <v>1060954.4632303233</v>
      </c>
      <c r="AP228" s="170">
        <f t="shared" si="88"/>
        <v>1084295.4614213901</v>
      </c>
    </row>
    <row r="229" spans="1:43" s="27" customFormat="1">
      <c r="A229" s="199"/>
      <c r="C229" s="136"/>
      <c r="D229" s="136"/>
      <c r="E229" s="136"/>
      <c r="F229" s="136"/>
      <c r="G229" s="136"/>
      <c r="H229" s="136"/>
      <c r="I229" s="136"/>
      <c r="J229" s="136"/>
      <c r="K229" s="136"/>
      <c r="L229" s="136"/>
      <c r="M229" s="136"/>
      <c r="N229" s="136"/>
      <c r="O229" s="136"/>
      <c r="P229" s="136"/>
      <c r="Q229" s="136"/>
      <c r="R229" s="136"/>
      <c r="S229" s="136"/>
      <c r="T229" s="136"/>
      <c r="U229" s="136"/>
      <c r="V229" s="136"/>
      <c r="W229" s="136"/>
      <c r="X229" s="136"/>
      <c r="Y229" s="136"/>
      <c r="Z229" s="136"/>
      <c r="AA229" s="136"/>
      <c r="AB229" s="136"/>
      <c r="AC229" s="136"/>
      <c r="AD229" s="136"/>
      <c r="AE229" s="136"/>
      <c r="AF229" s="136"/>
      <c r="AG229" s="136"/>
      <c r="AH229" s="136"/>
      <c r="AI229" s="136"/>
      <c r="AJ229" s="136"/>
      <c r="AK229" s="136"/>
      <c r="AL229" s="136"/>
      <c r="AM229" s="136"/>
      <c r="AN229" s="136"/>
      <c r="AO229" s="136"/>
      <c r="AP229" s="163"/>
    </row>
    <row r="230" spans="1:43" s="27" customFormat="1">
      <c r="A230" s="197" t="s">
        <v>112</v>
      </c>
      <c r="B230" s="202"/>
      <c r="C230" s="136">
        <f>C214+C215+C216</f>
        <v>0</v>
      </c>
      <c r="D230" s="136">
        <v>1016.3864254965841</v>
      </c>
      <c r="E230" s="136">
        <v>1038.7469268575089</v>
      </c>
      <c r="F230" s="136">
        <v>1061.5993592483742</v>
      </c>
      <c r="G230" s="136">
        <v>1084.9545451518386</v>
      </c>
      <c r="H230" s="136">
        <v>1108.823545145179</v>
      </c>
      <c r="I230" s="136">
        <v>1133.2176631383729</v>
      </c>
      <c r="J230" s="136">
        <v>1158.1484517274173</v>
      </c>
      <c r="K230" s="136">
        <v>1183.6277176654203</v>
      </c>
      <c r="L230" s="136">
        <v>1209.6675274540598</v>
      </c>
      <c r="M230" s="136">
        <v>1236.2802130580492</v>
      </c>
      <c r="N230" s="136">
        <v>1263.4783777453263</v>
      </c>
      <c r="O230" s="136">
        <v>1291.2749020557235</v>
      </c>
      <c r="P230" s="136">
        <v>1319.6829499009496</v>
      </c>
      <c r="Q230" s="136">
        <v>1348.7159747987703</v>
      </c>
      <c r="R230" s="136">
        <v>1378.3877262443432</v>
      </c>
      <c r="S230" s="136">
        <v>1408.7122562217189</v>
      </c>
      <c r="T230" s="136">
        <v>1439.7039258585969</v>
      </c>
      <c r="U230" s="136">
        <v>1471.377412227486</v>
      </c>
      <c r="V230" s="136">
        <v>1503.7477152964907</v>
      </c>
      <c r="W230" s="136">
        <v>1536.8301650330136</v>
      </c>
      <c r="X230" s="136">
        <v>1570.6404286637398</v>
      </c>
      <c r="Y230" s="136">
        <v>1605.1945180943421</v>
      </c>
      <c r="Z230" s="136">
        <v>1640.5087974924177</v>
      </c>
      <c r="AA230" s="136">
        <v>1676.5999910372509</v>
      </c>
      <c r="AB230" s="136">
        <v>1713.4851908400706</v>
      </c>
      <c r="AC230" s="136">
        <v>1751.1818650385524</v>
      </c>
      <c r="AD230" s="136">
        <v>1789.7078660694003</v>
      </c>
      <c r="AE230" s="136">
        <v>1829.0814391229273</v>
      </c>
      <c r="AF230" s="136">
        <v>1869.321230783632</v>
      </c>
      <c r="AG230" s="136">
        <v>1910.4462978608717</v>
      </c>
      <c r="AH230" s="136">
        <v>1952.4761164138108</v>
      </c>
      <c r="AI230" s="136">
        <v>1995.4305909749148</v>
      </c>
      <c r="AJ230" s="136">
        <v>2039.3300639763629</v>
      </c>
      <c r="AK230" s="136">
        <v>2084.1953253838428</v>
      </c>
      <c r="AL230" s="136">
        <v>2130.0476225422872</v>
      </c>
      <c r="AM230" s="136">
        <v>2176.9086702382178</v>
      </c>
      <c r="AN230" s="136">
        <v>2224.8006609834583</v>
      </c>
      <c r="AO230" s="136">
        <v>2273.7462755250945</v>
      </c>
      <c r="AP230" s="163">
        <v>2323.7686935866468</v>
      </c>
    </row>
    <row r="231" spans="1:43" s="27" customFormat="1">
      <c r="A231" s="197" t="s">
        <v>137</v>
      </c>
      <c r="B231" s="202"/>
      <c r="C231" s="136">
        <f t="shared" ref="C231:C232" si="89">C215+C216+C217</f>
        <v>0</v>
      </c>
      <c r="D231" s="136">
        <v>1016.3864254965841</v>
      </c>
      <c r="E231" s="136">
        <v>1038.7469268575089</v>
      </c>
      <c r="F231" s="136">
        <v>1061.5993592483742</v>
      </c>
      <c r="G231" s="136">
        <v>1084.9545451518386</v>
      </c>
      <c r="H231" s="136">
        <v>1108.823545145179</v>
      </c>
      <c r="I231" s="136">
        <v>1133.2176631383729</v>
      </c>
      <c r="J231" s="136">
        <v>1158.1484517274173</v>
      </c>
      <c r="K231" s="136">
        <v>1183.6277176654203</v>
      </c>
      <c r="L231" s="136">
        <v>1209.6675274540598</v>
      </c>
      <c r="M231" s="136">
        <v>1236.2802130580492</v>
      </c>
      <c r="N231" s="136">
        <v>1263.4783777453263</v>
      </c>
      <c r="O231" s="136">
        <v>1291.2749020557235</v>
      </c>
      <c r="P231" s="136">
        <v>1319.6829499009496</v>
      </c>
      <c r="Q231" s="136">
        <v>1348.7159747987703</v>
      </c>
      <c r="R231" s="136">
        <v>1378.3877262443432</v>
      </c>
      <c r="S231" s="136">
        <v>1408.7122562217189</v>
      </c>
      <c r="T231" s="136">
        <v>1439.7039258585969</v>
      </c>
      <c r="U231" s="136">
        <v>1471.377412227486</v>
      </c>
      <c r="V231" s="136">
        <v>1503.7477152964907</v>
      </c>
      <c r="W231" s="136">
        <v>1536.8301650330136</v>
      </c>
      <c r="X231" s="136">
        <v>1570.6404286637398</v>
      </c>
      <c r="Y231" s="136">
        <v>1605.1945180943421</v>
      </c>
      <c r="Z231" s="136">
        <v>1640.5087974924177</v>
      </c>
      <c r="AA231" s="136">
        <v>1676.5999910372509</v>
      </c>
      <c r="AB231" s="136">
        <v>1713.4851908400706</v>
      </c>
      <c r="AC231" s="136">
        <v>1751.1818650385524</v>
      </c>
      <c r="AD231" s="136">
        <v>1789.7078660694003</v>
      </c>
      <c r="AE231" s="136">
        <v>1829.0814391229273</v>
      </c>
      <c r="AF231" s="136">
        <v>1869.321230783632</v>
      </c>
      <c r="AG231" s="136">
        <v>1910.4462978608717</v>
      </c>
      <c r="AH231" s="136">
        <v>1952.4761164138108</v>
      </c>
      <c r="AI231" s="136">
        <v>1995.4305909749148</v>
      </c>
      <c r="AJ231" s="136">
        <v>2039.3300639763629</v>
      </c>
      <c r="AK231" s="136">
        <v>2084.1953253838428</v>
      </c>
      <c r="AL231" s="136">
        <v>2130.0476225422872</v>
      </c>
      <c r="AM231" s="136">
        <v>2176.9086702382178</v>
      </c>
      <c r="AN231" s="136">
        <v>2224.8006609834583</v>
      </c>
      <c r="AO231" s="136">
        <v>2273.7462755250945</v>
      </c>
      <c r="AP231" s="163">
        <v>2323.7686935866468</v>
      </c>
    </row>
    <row r="232" spans="1:43" s="27" customFormat="1">
      <c r="A232" s="197" t="s">
        <v>114</v>
      </c>
      <c r="B232" s="202"/>
      <c r="C232" s="136">
        <f t="shared" si="89"/>
        <v>0</v>
      </c>
      <c r="D232" s="136">
        <v>-446.11552593359988</v>
      </c>
      <c r="E232" s="136">
        <v>-455.93006750413912</v>
      </c>
      <c r="F232" s="136">
        <v>-465.96052898923023</v>
      </c>
      <c r="G232" s="136">
        <v>-476.21166062699331</v>
      </c>
      <c r="H232" s="136">
        <v>-486.68831716078716</v>
      </c>
      <c r="I232" s="136">
        <v>-497.39546013832455</v>
      </c>
      <c r="J232" s="136">
        <v>-508.33816026136765</v>
      </c>
      <c r="K232" s="136">
        <v>-519.52159978711779</v>
      </c>
      <c r="L232" s="136">
        <v>-530.95107498243442</v>
      </c>
      <c r="M232" s="136">
        <v>-542.63199863204795</v>
      </c>
      <c r="N232" s="136">
        <v>-554.56990260195289</v>
      </c>
      <c r="O232" s="136">
        <v>-566.77044045919592</v>
      </c>
      <c r="P232" s="136">
        <v>-579.23939014929817</v>
      </c>
      <c r="Q232" s="136">
        <v>-591.98265673258288</v>
      </c>
      <c r="R232" s="136">
        <v>-605.00627518069973</v>
      </c>
      <c r="S232" s="136">
        <v>-618.31641323467511</v>
      </c>
      <c r="T232" s="136">
        <v>-631.91937432583802</v>
      </c>
      <c r="U232" s="136">
        <v>-645.82160056100656</v>
      </c>
      <c r="V232" s="136">
        <v>-660.02967577334857</v>
      </c>
      <c r="W232" s="136">
        <v>-674.55032864036241</v>
      </c>
      <c r="X232" s="136">
        <v>-689.39043587045035</v>
      </c>
      <c r="Y232" s="136">
        <v>-704.55702545960025</v>
      </c>
      <c r="Z232" s="136">
        <v>-720.05728001971147</v>
      </c>
      <c r="AA232" s="136">
        <v>-735.89854018014512</v>
      </c>
      <c r="AB232" s="136">
        <v>-752.08830806410833</v>
      </c>
      <c r="AC232" s="136">
        <v>-768.63425084151868</v>
      </c>
      <c r="AD232" s="136">
        <v>-785.54420436003215</v>
      </c>
      <c r="AE232" s="136">
        <v>-802.82617685595289</v>
      </c>
      <c r="AF232" s="136">
        <v>-820.48835274678379</v>
      </c>
      <c r="AG232" s="136">
        <v>-838.53909650721323</v>
      </c>
      <c r="AH232" s="136">
        <v>-856.98695663037188</v>
      </c>
      <c r="AI232" s="136">
        <v>-875.84066967624017</v>
      </c>
      <c r="AJ232" s="136">
        <v>-895.1091644091174</v>
      </c>
      <c r="AK232" s="136">
        <v>-914.80156602611805</v>
      </c>
      <c r="AL232" s="136">
        <v>-934.9272004786925</v>
      </c>
      <c r="AM232" s="136">
        <v>-955.49559888922374</v>
      </c>
      <c r="AN232" s="136">
        <v>-976.51650206478666</v>
      </c>
      <c r="AO232" s="136">
        <v>-997.999865110212</v>
      </c>
      <c r="AP232" s="163">
        <v>-1019.9558621426368</v>
      </c>
    </row>
    <row r="233" spans="1:43">
      <c r="A233" s="203" t="s">
        <v>115</v>
      </c>
      <c r="B233" s="27"/>
      <c r="C233" s="146">
        <f>C216*C197</f>
        <v>0</v>
      </c>
      <c r="D233" s="146">
        <f t="shared" ref="D233:AP233" si="90">D219*D202</f>
        <v>38558.148386292087</v>
      </c>
      <c r="E233" s="146">
        <f t="shared" si="90"/>
        <v>39406.427650790502</v>
      </c>
      <c r="F233" s="146">
        <f t="shared" si="90"/>
        <v>40273.369059107899</v>
      </c>
      <c r="G233" s="146">
        <f t="shared" si="90"/>
        <v>41159.383178408279</v>
      </c>
      <c r="H233" s="146">
        <f t="shared" si="90"/>
        <v>42064.889608333258</v>
      </c>
      <c r="I233" s="146">
        <f t="shared" si="90"/>
        <v>42990.317179716585</v>
      </c>
      <c r="J233" s="146">
        <f t="shared" si="90"/>
        <v>43936.104157670357</v>
      </c>
      <c r="K233" s="146">
        <f t="shared" si="90"/>
        <v>44902.69844913909</v>
      </c>
      <c r="L233" s="146">
        <f t="shared" si="90"/>
        <v>45890.557815020169</v>
      </c>
      <c r="M233" s="146">
        <f t="shared" si="90"/>
        <v>46900.150086950613</v>
      </c>
      <c r="N233" s="146">
        <f t="shared" si="90"/>
        <v>47931.95338886352</v>
      </c>
      <c r="O233" s="146">
        <f t="shared" si="90"/>
        <v>48986.456363418518</v>
      </c>
      <c r="P233" s="146">
        <f t="shared" si="90"/>
        <v>50064.158403413727</v>
      </c>
      <c r="Q233" s="146">
        <f t="shared" si="90"/>
        <v>51165.569888288839</v>
      </c>
      <c r="R233" s="146">
        <f t="shared" si="90"/>
        <v>52291.212425831196</v>
      </c>
      <c r="S233" s="146">
        <f t="shared" si="90"/>
        <v>53441.619099199474</v>
      </c>
      <c r="T233" s="146">
        <f t="shared" si="90"/>
        <v>54617.334719381863</v>
      </c>
      <c r="U233" s="146">
        <f t="shared" si="90"/>
        <v>55818.916083208256</v>
      </c>
      <c r="V233" s="146">
        <f t="shared" si="90"/>
        <v>57046.932237038862</v>
      </c>
      <c r="W233" s="146">
        <f t="shared" si="90"/>
        <v>58301.96474625371</v>
      </c>
      <c r="X233" s="146">
        <f t="shared" si="90"/>
        <v>59584.607970671284</v>
      </c>
      <c r="Y233" s="146">
        <f t="shared" si="90"/>
        <v>60895.469346026068</v>
      </c>
      <c r="Z233" s="146">
        <f t="shared" si="90"/>
        <v>62235.169671638629</v>
      </c>
      <c r="AA233" s="146">
        <f t="shared" si="90"/>
        <v>63604.343404414714</v>
      </c>
      <c r="AB233" s="146">
        <f t="shared" si="90"/>
        <v>65003.6389593118</v>
      </c>
      <c r="AC233" s="146">
        <f t="shared" si="90"/>
        <v>66433.719016416668</v>
      </c>
      <c r="AD233" s="146">
        <f t="shared" si="90"/>
        <v>67895.260834777844</v>
      </c>
      <c r="AE233" s="146">
        <f t="shared" si="90"/>
        <v>69388.956573142947</v>
      </c>
      <c r="AF233" s="146">
        <f t="shared" si="90"/>
        <v>70915.513617752105</v>
      </c>
      <c r="AG233" s="146">
        <f t="shared" si="90"/>
        <v>72475.654917342661</v>
      </c>
      <c r="AH233" s="146">
        <f t="shared" si="90"/>
        <v>74070.119325524181</v>
      </c>
      <c r="AI233" s="146">
        <f t="shared" si="90"/>
        <v>75699.661950685739</v>
      </c>
      <c r="AJ233" s="146">
        <f t="shared" si="90"/>
        <v>77365.0545136008</v>
      </c>
      <c r="AK233" s="146">
        <f t="shared" si="90"/>
        <v>79067.085712900021</v>
      </c>
      <c r="AL233" s="146">
        <f t="shared" si="90"/>
        <v>80806.561598583852</v>
      </c>
      <c r="AM233" s="146">
        <f t="shared" si="90"/>
        <v>82584.305953752686</v>
      </c>
      <c r="AN233" s="146">
        <f t="shared" si="90"/>
        <v>84401.160684735238</v>
      </c>
      <c r="AO233" s="146">
        <f t="shared" si="90"/>
        <v>86257.986219799437</v>
      </c>
      <c r="AP233" s="155">
        <f t="shared" si="90"/>
        <v>88155.661916634999</v>
      </c>
    </row>
    <row r="234" spans="1:43">
      <c r="A234" s="203" t="s">
        <v>152</v>
      </c>
      <c r="B234" s="27"/>
      <c r="C234" s="146">
        <f>C212*C198</f>
        <v>0</v>
      </c>
      <c r="D234" s="146">
        <v>29972.548828778385</v>
      </c>
      <c r="E234" s="146">
        <v>30631.944903011503</v>
      </c>
      <c r="F234" s="146">
        <v>31305.847690877756</v>
      </c>
      <c r="G234" s="146">
        <v>31994.57634007707</v>
      </c>
      <c r="H234" s="146">
        <v>32698.457019558766</v>
      </c>
      <c r="I234" s="146">
        <v>33417.823073989057</v>
      </c>
      <c r="J234" s="146">
        <v>34153.015181616822</v>
      </c>
      <c r="K234" s="146">
        <v>34904.381515612375</v>
      </c>
      <c r="L234" s="146">
        <v>35672.277908955861</v>
      </c>
      <c r="M234" s="146">
        <v>36457.068022952895</v>
      </c>
      <c r="N234" s="146">
        <v>37259.123519457855</v>
      </c>
      <c r="O234" s="146">
        <v>38078.824236885928</v>
      </c>
      <c r="P234" s="146">
        <v>38916.558370097417</v>
      </c>
      <c r="Q234" s="146">
        <v>39772.722654239566</v>
      </c>
      <c r="R234" s="146">
        <v>40647.72255263284</v>
      </c>
      <c r="S234" s="146">
        <v>41541.972448790759</v>
      </c>
      <c r="T234" s="146">
        <v>42455.895842664155</v>
      </c>
      <c r="U234" s="146">
        <v>43389.925551202759</v>
      </c>
      <c r="V234" s="146">
        <v>44344.503913329238</v>
      </c>
      <c r="W234" s="146">
        <v>45320.082999422477</v>
      </c>
      <c r="X234" s="146">
        <v>46317.124825409766</v>
      </c>
      <c r="Y234" s="146">
        <v>47336.101571568797</v>
      </c>
      <c r="Z234" s="146">
        <v>48377.495806143299</v>
      </c>
      <c r="AA234" s="146">
        <v>49441.800713878474</v>
      </c>
      <c r="AB234" s="146">
        <v>50529.520329583771</v>
      </c>
      <c r="AC234" s="146">
        <v>51641.16977683462</v>
      </c>
      <c r="AD234" s="146">
        <v>52777.275511924992</v>
      </c>
      <c r="AE234" s="146">
        <v>53938.375573187332</v>
      </c>
      <c r="AF234" s="146">
        <v>55125.019835797473</v>
      </c>
      <c r="AG234" s="146">
        <v>56337.770272185022</v>
      </c>
      <c r="AH234" s="146">
        <v>57577.201218173082</v>
      </c>
      <c r="AI234" s="146">
        <v>58843.899644972902</v>
      </c>
      <c r="AJ234" s="146">
        <v>60138.465437162289</v>
      </c>
      <c r="AK234" s="146">
        <v>61461.511676779854</v>
      </c>
      <c r="AL234" s="146">
        <v>62813.664933669039</v>
      </c>
      <c r="AM234" s="146">
        <v>64195.565562209747</v>
      </c>
      <c r="AN234" s="146">
        <v>65607.868004578355</v>
      </c>
      <c r="AO234" s="146">
        <v>67051.241100679094</v>
      </c>
      <c r="AP234" s="155">
        <v>68526.368404894019</v>
      </c>
    </row>
    <row r="235" spans="1:43">
      <c r="A235" s="204" t="s">
        <v>117</v>
      </c>
      <c r="B235" s="27"/>
      <c r="C235" s="152">
        <f>SUM(C230:C234)</f>
        <v>0</v>
      </c>
      <c r="D235" s="152">
        <f t="shared" ref="D235:AP235" si="91">SUM(D230:D234)</f>
        <v>70117.354540130036</v>
      </c>
      <c r="E235" s="152">
        <f t="shared" si="91"/>
        <v>71659.936340012879</v>
      </c>
      <c r="F235" s="152">
        <f t="shared" si="91"/>
        <v>73236.454939493167</v>
      </c>
      <c r="G235" s="152">
        <f t="shared" si="91"/>
        <v>74847.656948162039</v>
      </c>
      <c r="H235" s="152">
        <f t="shared" si="91"/>
        <v>76494.305401021586</v>
      </c>
      <c r="I235" s="152">
        <f t="shared" si="91"/>
        <v>78177.180119844066</v>
      </c>
      <c r="J235" s="152">
        <f t="shared" si="91"/>
        <v>79897.078082480642</v>
      </c>
      <c r="K235" s="152">
        <f t="shared" si="91"/>
        <v>81654.813800295189</v>
      </c>
      <c r="L235" s="152">
        <f t="shared" si="91"/>
        <v>83451.219703901705</v>
      </c>
      <c r="M235" s="152">
        <f t="shared" si="91"/>
        <v>85287.146537387569</v>
      </c>
      <c r="N235" s="152">
        <f t="shared" si="91"/>
        <v>87163.463761210063</v>
      </c>
      <c r="O235" s="152">
        <f t="shared" si="91"/>
        <v>89081.059963956708</v>
      </c>
      <c r="P235" s="152">
        <f t="shared" si="91"/>
        <v>91040.843283163747</v>
      </c>
      <c r="Q235" s="152">
        <f t="shared" si="91"/>
        <v>93043.741835393361</v>
      </c>
      <c r="R235" s="152">
        <f t="shared" si="91"/>
        <v>95090.704155772022</v>
      </c>
      <c r="S235" s="152">
        <f t="shared" si="91"/>
        <v>97182.699647198984</v>
      </c>
      <c r="T235" s="152">
        <f t="shared" si="91"/>
        <v>99320.719039437376</v>
      </c>
      <c r="U235" s="152">
        <f t="shared" si="91"/>
        <v>101505.77485830498</v>
      </c>
      <c r="V235" s="152">
        <f t="shared" si="91"/>
        <v>103738.90190518773</v>
      </c>
      <c r="W235" s="152">
        <f t="shared" si="91"/>
        <v>106021.15774710185</v>
      </c>
      <c r="X235" s="152">
        <f t="shared" si="91"/>
        <v>108353.62321753809</v>
      </c>
      <c r="Y235" s="152">
        <f t="shared" si="91"/>
        <v>110737.40292832395</v>
      </c>
      <c r="Z235" s="152">
        <f t="shared" si="91"/>
        <v>113173.62579274704</v>
      </c>
      <c r="AA235" s="152">
        <f t="shared" si="91"/>
        <v>115663.44556018754</v>
      </c>
      <c r="AB235" s="152">
        <f t="shared" si="91"/>
        <v>118208.04136251161</v>
      </c>
      <c r="AC235" s="152">
        <f t="shared" si="91"/>
        <v>120808.61827248687</v>
      </c>
      <c r="AD235" s="152">
        <f t="shared" si="91"/>
        <v>123466.40787448161</v>
      </c>
      <c r="AE235" s="152">
        <f t="shared" si="91"/>
        <v>126182.66884772017</v>
      </c>
      <c r="AF235" s="152">
        <f t="shared" si="91"/>
        <v>128958.68756237006</v>
      </c>
      <c r="AG235" s="152">
        <f t="shared" si="91"/>
        <v>131795.7786887422</v>
      </c>
      <c r="AH235" s="152">
        <f t="shared" si="91"/>
        <v>134695.28581989452</v>
      </c>
      <c r="AI235" s="152">
        <f t="shared" si="91"/>
        <v>137658.58210793225</v>
      </c>
      <c r="AJ235" s="152">
        <f t="shared" si="91"/>
        <v>140687.07091430668</v>
      </c>
      <c r="AK235" s="152">
        <f t="shared" si="91"/>
        <v>143782.18647442144</v>
      </c>
      <c r="AL235" s="152">
        <f t="shared" si="91"/>
        <v>146945.39457685876</v>
      </c>
      <c r="AM235" s="152">
        <f t="shared" si="91"/>
        <v>150178.19325754963</v>
      </c>
      <c r="AN235" s="152">
        <f t="shared" si="91"/>
        <v>153482.11350921571</v>
      </c>
      <c r="AO235" s="152">
        <f t="shared" si="91"/>
        <v>156858.7200064185</v>
      </c>
      <c r="AP235" s="157">
        <f t="shared" si="91"/>
        <v>160309.61184655968</v>
      </c>
    </row>
    <row r="236" spans="1:43">
      <c r="A236" s="203"/>
      <c r="B236" s="27"/>
      <c r="C236" s="146"/>
      <c r="D236" s="146"/>
      <c r="E236" s="146"/>
      <c r="F236" s="146"/>
      <c r="G236" s="146"/>
      <c r="H236" s="146"/>
      <c r="I236" s="146"/>
      <c r="J236" s="146"/>
      <c r="K236" s="146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V236" s="146"/>
      <c r="W236" s="146"/>
      <c r="X236" s="146"/>
      <c r="Y236" s="146"/>
      <c r="Z236" s="146"/>
      <c r="AA236" s="146"/>
      <c r="AB236" s="146"/>
      <c r="AC236" s="146"/>
      <c r="AD236" s="146"/>
      <c r="AE236" s="146"/>
      <c r="AF236" s="146"/>
      <c r="AG236" s="146"/>
      <c r="AH236" s="146"/>
      <c r="AI236" s="146"/>
      <c r="AJ236" s="146"/>
      <c r="AK236" s="146"/>
      <c r="AL236" s="146"/>
      <c r="AM236" s="146"/>
      <c r="AN236" s="146"/>
      <c r="AO236" s="146"/>
      <c r="AP236" s="155"/>
    </row>
    <row r="237" spans="1:43">
      <c r="A237" s="205" t="s">
        <v>118</v>
      </c>
      <c r="B237" s="27"/>
      <c r="C237" s="146">
        <f>C228+C235</f>
        <v>0</v>
      </c>
      <c r="D237" s="146">
        <f t="shared" ref="D237:AP237" si="92">D228+D235</f>
        <v>544374.1905401299</v>
      </c>
      <c r="E237" s="146">
        <f t="shared" si="92"/>
        <v>556350.42273201281</v>
      </c>
      <c r="F237" s="146">
        <f t="shared" si="92"/>
        <v>568590.13203211722</v>
      </c>
      <c r="G237" s="146">
        <f t="shared" si="92"/>
        <v>581099.11493682372</v>
      </c>
      <c r="H237" s="146">
        <f t="shared" si="92"/>
        <v>593883.29546543385</v>
      </c>
      <c r="I237" s="146">
        <f t="shared" si="92"/>
        <v>606948.72796567343</v>
      </c>
      <c r="J237" s="146">
        <f t="shared" si="92"/>
        <v>620301.59998091822</v>
      </c>
      <c r="K237" s="146">
        <f t="shared" si="92"/>
        <v>633948.23518049857</v>
      </c>
      <c r="L237" s="146">
        <f t="shared" si="92"/>
        <v>647895.09635446931</v>
      </c>
      <c r="M237" s="146">
        <f t="shared" si="92"/>
        <v>662148.78847426781</v>
      </c>
      <c r="N237" s="146">
        <f t="shared" si="92"/>
        <v>676716.0618207017</v>
      </c>
      <c r="O237" s="146">
        <f t="shared" si="92"/>
        <v>691603.8151807572</v>
      </c>
      <c r="P237" s="146">
        <f t="shared" si="92"/>
        <v>706819.09911473386</v>
      </c>
      <c r="Q237" s="146">
        <f t="shared" si="92"/>
        <v>722369.11929525807</v>
      </c>
      <c r="R237" s="146">
        <f t="shared" si="92"/>
        <v>738261.23991975363</v>
      </c>
      <c r="S237" s="146">
        <f t="shared" si="92"/>
        <v>754502.98719798832</v>
      </c>
      <c r="T237" s="146">
        <f t="shared" si="92"/>
        <v>771102.05291634391</v>
      </c>
      <c r="U237" s="146">
        <f t="shared" si="92"/>
        <v>788066.29808050371</v>
      </c>
      <c r="V237" s="146">
        <f t="shared" si="92"/>
        <v>805403.75663827476</v>
      </c>
      <c r="W237" s="146">
        <f t="shared" si="92"/>
        <v>823122.63928431692</v>
      </c>
      <c r="X237" s="146">
        <f t="shared" si="92"/>
        <v>841231.33734857175</v>
      </c>
      <c r="Y237" s="146">
        <f t="shared" si="92"/>
        <v>859738.42677024042</v>
      </c>
      <c r="Z237" s="146">
        <f t="shared" si="92"/>
        <v>878652.67215918575</v>
      </c>
      <c r="AA237" s="146">
        <f t="shared" si="92"/>
        <v>897983.03094668791</v>
      </c>
      <c r="AB237" s="146">
        <f t="shared" si="92"/>
        <v>917738.65762751491</v>
      </c>
      <c r="AC237" s="146">
        <f t="shared" si="92"/>
        <v>937928.90809532034</v>
      </c>
      <c r="AD237" s="146">
        <f t="shared" si="92"/>
        <v>958563.34407341748</v>
      </c>
      <c r="AE237" s="146">
        <f t="shared" si="92"/>
        <v>979651.73764303233</v>
      </c>
      <c r="AF237" s="146">
        <f t="shared" si="92"/>
        <v>1001204.0758711793</v>
      </c>
      <c r="AG237" s="146">
        <f t="shared" si="92"/>
        <v>1023230.5655403453</v>
      </c>
      <c r="AH237" s="146">
        <f t="shared" si="92"/>
        <v>1045741.6379822328</v>
      </c>
      <c r="AI237" s="146">
        <f t="shared" si="92"/>
        <v>1068747.954017842</v>
      </c>
      <c r="AJ237" s="146">
        <f t="shared" si="92"/>
        <v>1092260.4090062343</v>
      </c>
      <c r="AK237" s="146">
        <f t="shared" si="92"/>
        <v>1116290.1380043717</v>
      </c>
      <c r="AL237" s="146">
        <f t="shared" si="92"/>
        <v>1140848.5210404678</v>
      </c>
      <c r="AM237" s="146">
        <f t="shared" si="92"/>
        <v>1165947.188503358</v>
      </c>
      <c r="AN237" s="146">
        <f t="shared" si="92"/>
        <v>1191598.026650432</v>
      </c>
      <c r="AO237" s="146">
        <f t="shared" si="92"/>
        <v>1217813.1832367417</v>
      </c>
      <c r="AP237" s="155">
        <f t="shared" si="92"/>
        <v>1244605.0732679497</v>
      </c>
      <c r="AQ237" s="146"/>
    </row>
    <row r="238" spans="1:43">
      <c r="A238" s="203"/>
      <c r="B238" s="27"/>
      <c r="C238" s="146"/>
      <c r="D238" s="146"/>
      <c r="E238" s="146"/>
      <c r="F238" s="146"/>
      <c r="G238" s="146"/>
      <c r="H238" s="146"/>
      <c r="I238" s="146"/>
      <c r="J238" s="146"/>
      <c r="K238" s="146"/>
      <c r="L238" s="146"/>
      <c r="M238" s="146"/>
      <c r="N238" s="146"/>
      <c r="O238" s="146"/>
      <c r="P238" s="146"/>
      <c r="Q238" s="146"/>
      <c r="R238" s="146"/>
      <c r="S238" s="146"/>
      <c r="T238" s="146"/>
      <c r="U238" s="146"/>
      <c r="V238" s="146"/>
      <c r="W238" s="146"/>
      <c r="X238" s="146"/>
      <c r="Y238" s="146"/>
      <c r="Z238" s="146"/>
      <c r="AA238" s="146"/>
      <c r="AB238" s="146"/>
      <c r="AC238" s="146"/>
      <c r="AD238" s="146"/>
      <c r="AE238" s="146"/>
      <c r="AF238" s="146"/>
      <c r="AG238" s="146"/>
      <c r="AH238" s="146"/>
      <c r="AI238" s="146"/>
      <c r="AJ238" s="146"/>
      <c r="AK238" s="146"/>
      <c r="AL238" s="146"/>
      <c r="AM238" s="146"/>
      <c r="AN238" s="146"/>
      <c r="AO238" s="146"/>
      <c r="AP238" s="155"/>
    </row>
    <row r="239" spans="1:43" s="27" customFormat="1" ht="15.75" thickBot="1">
      <c r="A239" s="149" t="s">
        <v>172</v>
      </c>
      <c r="C239" s="200">
        <f>C221-C228</f>
        <v>0</v>
      </c>
      <c r="D239" s="200">
        <f>D221-D237</f>
        <v>138589.59811179515</v>
      </c>
      <c r="E239" s="200">
        <f t="shared" ref="E239:AP239" si="93">E221-E237</f>
        <v>141638.56927025446</v>
      </c>
      <c r="F239" s="200">
        <f t="shared" si="93"/>
        <v>144754.61779419996</v>
      </c>
      <c r="G239" s="200">
        <f t="shared" si="93"/>
        <v>147939.21938567248</v>
      </c>
      <c r="H239" s="200">
        <f t="shared" si="93"/>
        <v>151193.88221215724</v>
      </c>
      <c r="I239" s="200">
        <f t="shared" si="93"/>
        <v>154520.14762082463</v>
      </c>
      <c r="J239" s="200">
        <f t="shared" si="93"/>
        <v>157919.59086848295</v>
      </c>
      <c r="K239" s="200">
        <f t="shared" si="93"/>
        <v>161393.82186758914</v>
      </c>
      <c r="L239" s="200">
        <f t="shared" si="93"/>
        <v>164944.48594867659</v>
      </c>
      <c r="M239" s="200">
        <f t="shared" si="93"/>
        <v>168573.26463954733</v>
      </c>
      <c r="N239" s="200">
        <f t="shared" si="93"/>
        <v>172281.8764616173</v>
      </c>
      <c r="O239" s="200">
        <f t="shared" si="93"/>
        <v>176072.07774377288</v>
      </c>
      <c r="P239" s="200">
        <f t="shared" si="93"/>
        <v>179945.66345413576</v>
      </c>
      <c r="Q239" s="200">
        <f t="shared" si="93"/>
        <v>183904.46805012692</v>
      </c>
      <c r="R239" s="200">
        <f t="shared" si="93"/>
        <v>187950.36634722992</v>
      </c>
      <c r="S239" s="200">
        <f t="shared" si="93"/>
        <v>192085.27440686873</v>
      </c>
      <c r="T239" s="200">
        <f t="shared" si="93"/>
        <v>196311.15044381993</v>
      </c>
      <c r="U239" s="200">
        <f t="shared" si="93"/>
        <v>200629.99575358373</v>
      </c>
      <c r="V239" s="200">
        <f t="shared" si="93"/>
        <v>205043.85566016298</v>
      </c>
      <c r="W239" s="200">
        <f t="shared" si="93"/>
        <v>209554.82048468629</v>
      </c>
      <c r="X239" s="200">
        <f t="shared" si="93"/>
        <v>214165.02653534943</v>
      </c>
      <c r="Y239" s="200">
        <f t="shared" si="93"/>
        <v>218876.65711912734</v>
      </c>
      <c r="Z239" s="200">
        <f t="shared" si="93"/>
        <v>223691.94357574789</v>
      </c>
      <c r="AA239" s="200">
        <f t="shared" si="93"/>
        <v>228613.16633441474</v>
      </c>
      <c r="AB239" s="200">
        <f t="shared" si="93"/>
        <v>233642.65599377139</v>
      </c>
      <c r="AC239" s="200">
        <f t="shared" si="93"/>
        <v>238782.79442563432</v>
      </c>
      <c r="AD239" s="200">
        <f t="shared" si="93"/>
        <v>244036.01590299851</v>
      </c>
      <c r="AE239" s="200">
        <f t="shared" si="93"/>
        <v>249404.80825286452</v>
      </c>
      <c r="AF239" s="200">
        <f t="shared" si="93"/>
        <v>254891.71403442766</v>
      </c>
      <c r="AG239" s="200">
        <f t="shared" si="93"/>
        <v>260499.33174318529</v>
      </c>
      <c r="AH239" s="200">
        <f t="shared" si="93"/>
        <v>266230.31704153505</v>
      </c>
      <c r="AI239" s="200">
        <f t="shared" si="93"/>
        <v>272087.3840164491</v>
      </c>
      <c r="AJ239" s="200">
        <f t="shared" si="93"/>
        <v>278073.30646481086</v>
      </c>
      <c r="AK239" s="200">
        <f t="shared" si="93"/>
        <v>284190.91920703626</v>
      </c>
      <c r="AL239" s="200">
        <f t="shared" si="93"/>
        <v>290443.11942959181</v>
      </c>
      <c r="AM239" s="200">
        <f t="shared" si="93"/>
        <v>296832.86805704259</v>
      </c>
      <c r="AN239" s="200">
        <f t="shared" si="93"/>
        <v>303363.19115429744</v>
      </c>
      <c r="AO239" s="200">
        <f t="shared" si="93"/>
        <v>310037.18135969201</v>
      </c>
      <c r="AP239" s="201">
        <f t="shared" si="93"/>
        <v>316857.99934960529</v>
      </c>
    </row>
    <row r="240" spans="1:43" ht="15.75" thickTop="1">
      <c r="A240" s="222"/>
      <c r="B240" s="151"/>
      <c r="C240" s="151"/>
      <c r="D240" s="151"/>
      <c r="E240" s="151"/>
      <c r="F240" s="151"/>
      <c r="G240" s="151"/>
      <c r="H240" s="151"/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  <c r="AC240" s="151"/>
      <c r="AD240" s="151"/>
      <c r="AE240" s="151"/>
      <c r="AF240" s="151"/>
      <c r="AG240" s="151"/>
      <c r="AH240" s="151"/>
      <c r="AI240" s="151"/>
      <c r="AJ240" s="151"/>
      <c r="AK240" s="151"/>
      <c r="AL240" s="151"/>
      <c r="AM240" s="151"/>
      <c r="AN240" s="151"/>
      <c r="AO240" s="151"/>
      <c r="AP240" s="223"/>
    </row>
    <row r="244" spans="1:11">
      <c r="A244" s="30" t="s">
        <v>173</v>
      </c>
      <c r="B244" t="s">
        <v>121</v>
      </c>
      <c r="C244" t="s">
        <v>109</v>
      </c>
      <c r="D244" t="s">
        <v>110</v>
      </c>
      <c r="E244" t="s">
        <v>69</v>
      </c>
      <c r="I244" t="s">
        <v>109</v>
      </c>
      <c r="J244" t="s">
        <v>174</v>
      </c>
      <c r="K244" t="s">
        <v>175</v>
      </c>
    </row>
    <row r="245" spans="1:11">
      <c r="A245" t="s">
        <v>176</v>
      </c>
      <c r="B245" s="7">
        <v>13054</v>
      </c>
      <c r="C245" s="26">
        <f t="shared" ref="C245:C256" si="94">K245</f>
        <v>3904</v>
      </c>
      <c r="D245" s="7">
        <v>11767</v>
      </c>
      <c r="E245" s="7">
        <f t="shared" ref="E245:E256" si="95">SUM(B245:D245)</f>
        <v>28725</v>
      </c>
      <c r="I245" s="7">
        <v>3263</v>
      </c>
      <c r="J245" s="7">
        <v>641</v>
      </c>
      <c r="K245" s="26">
        <f t="shared" ref="K245:K256" si="96">SUM(I245:J245)</f>
        <v>3904</v>
      </c>
    </row>
    <row r="246" spans="1:11">
      <c r="A246" t="s">
        <v>177</v>
      </c>
      <c r="B246" s="7">
        <v>8803</v>
      </c>
      <c r="C246" s="26">
        <f t="shared" si="94"/>
        <v>3841</v>
      </c>
      <c r="D246" s="7">
        <v>9459</v>
      </c>
      <c r="E246" s="7">
        <f t="shared" si="95"/>
        <v>22103</v>
      </c>
      <c r="I246" s="7">
        <v>3210</v>
      </c>
      <c r="J246" s="7">
        <v>631</v>
      </c>
      <c r="K246" s="26">
        <f t="shared" si="96"/>
        <v>3841</v>
      </c>
    </row>
    <row r="247" spans="1:11">
      <c r="A247" t="s">
        <v>178</v>
      </c>
      <c r="B247" s="7">
        <v>10001</v>
      </c>
      <c r="C247" s="26">
        <f t="shared" si="94"/>
        <v>3926</v>
      </c>
      <c r="D247" s="7">
        <v>9049</v>
      </c>
      <c r="E247" s="7">
        <f t="shared" si="95"/>
        <v>22976</v>
      </c>
      <c r="I247" s="7">
        <v>3324</v>
      </c>
      <c r="J247" s="7">
        <v>602</v>
      </c>
      <c r="K247" s="26">
        <f t="shared" si="96"/>
        <v>3926</v>
      </c>
    </row>
    <row r="248" spans="1:11">
      <c r="A248" t="s">
        <v>179</v>
      </c>
      <c r="B248" s="7">
        <v>5942</v>
      </c>
      <c r="C248" s="26">
        <f t="shared" si="94"/>
        <v>3202</v>
      </c>
      <c r="D248" s="7">
        <v>6812</v>
      </c>
      <c r="E248" s="7">
        <f t="shared" si="95"/>
        <v>15956</v>
      </c>
      <c r="I248" s="7">
        <v>2905</v>
      </c>
      <c r="J248" s="7">
        <v>297</v>
      </c>
      <c r="K248" s="26">
        <f t="shared" si="96"/>
        <v>3202</v>
      </c>
    </row>
    <row r="249" spans="1:11">
      <c r="A249" t="s">
        <v>180</v>
      </c>
      <c r="B249" s="7">
        <v>3853</v>
      </c>
      <c r="C249" s="26">
        <f t="shared" si="94"/>
        <v>1921</v>
      </c>
      <c r="D249" s="7">
        <v>6854</v>
      </c>
      <c r="E249" s="7">
        <f t="shared" si="95"/>
        <v>12628</v>
      </c>
      <c r="I249" s="7">
        <v>1769</v>
      </c>
      <c r="J249" s="7">
        <v>152</v>
      </c>
      <c r="K249" s="26">
        <f t="shared" si="96"/>
        <v>1921</v>
      </c>
    </row>
    <row r="250" spans="1:11">
      <c r="A250" t="s">
        <v>181</v>
      </c>
      <c r="B250" s="7">
        <v>3000</v>
      </c>
      <c r="C250" s="26">
        <f t="shared" si="94"/>
        <v>1515</v>
      </c>
      <c r="D250" s="7">
        <v>4298</v>
      </c>
      <c r="E250" s="7">
        <f t="shared" si="95"/>
        <v>8813</v>
      </c>
      <c r="I250" s="7">
        <v>1411</v>
      </c>
      <c r="J250" s="7">
        <v>104</v>
      </c>
      <c r="K250" s="26">
        <f t="shared" si="96"/>
        <v>1515</v>
      </c>
    </row>
    <row r="251" spans="1:11">
      <c r="A251" t="s">
        <v>182</v>
      </c>
      <c r="B251" s="7">
        <v>1931</v>
      </c>
      <c r="C251" s="26">
        <f t="shared" si="94"/>
        <v>1123</v>
      </c>
      <c r="D251" s="7">
        <v>3341</v>
      </c>
      <c r="E251" s="7">
        <f t="shared" si="95"/>
        <v>6395</v>
      </c>
      <c r="I251" s="7">
        <v>1070</v>
      </c>
      <c r="J251" s="7">
        <v>53</v>
      </c>
      <c r="K251" s="26">
        <f t="shared" si="96"/>
        <v>1123</v>
      </c>
    </row>
    <row r="252" spans="1:11">
      <c r="A252" t="s">
        <v>183</v>
      </c>
      <c r="B252" s="7">
        <v>1752</v>
      </c>
      <c r="C252" s="26">
        <f t="shared" si="94"/>
        <v>826</v>
      </c>
      <c r="D252" s="7">
        <v>3279</v>
      </c>
      <c r="E252" s="7">
        <f t="shared" si="95"/>
        <v>5857</v>
      </c>
      <c r="I252" s="7">
        <v>798</v>
      </c>
      <c r="J252" s="7">
        <v>28</v>
      </c>
      <c r="K252" s="26">
        <f t="shared" si="96"/>
        <v>826</v>
      </c>
    </row>
    <row r="253" spans="1:11">
      <c r="A253" t="s">
        <v>184</v>
      </c>
      <c r="B253" s="7">
        <v>1658</v>
      </c>
      <c r="C253" s="26">
        <f t="shared" si="94"/>
        <v>1094</v>
      </c>
      <c r="D253" s="7">
        <v>3138</v>
      </c>
      <c r="E253" s="7">
        <f t="shared" si="95"/>
        <v>5890</v>
      </c>
      <c r="I253" s="7">
        <v>1055</v>
      </c>
      <c r="J253" s="7">
        <v>39</v>
      </c>
      <c r="K253" s="26">
        <f t="shared" si="96"/>
        <v>1094</v>
      </c>
    </row>
    <row r="254" spans="1:11">
      <c r="A254" t="s">
        <v>185</v>
      </c>
      <c r="B254" s="7">
        <v>3140</v>
      </c>
      <c r="C254" s="26">
        <f t="shared" si="94"/>
        <v>1450</v>
      </c>
      <c r="D254" s="7">
        <v>5314</v>
      </c>
      <c r="E254" s="7">
        <f t="shared" si="95"/>
        <v>9904</v>
      </c>
      <c r="I254" s="7">
        <v>1359</v>
      </c>
      <c r="J254" s="7">
        <v>91</v>
      </c>
      <c r="K254" s="26">
        <f t="shared" si="96"/>
        <v>1450</v>
      </c>
    </row>
    <row r="255" spans="1:11">
      <c r="A255" t="s">
        <v>186</v>
      </c>
      <c r="B255" s="7">
        <v>6198</v>
      </c>
      <c r="C255" s="26">
        <f t="shared" si="94"/>
        <v>2059</v>
      </c>
      <c r="D255" s="7">
        <v>8616</v>
      </c>
      <c r="E255" s="7">
        <f t="shared" si="95"/>
        <v>16873</v>
      </c>
      <c r="I255" s="7">
        <v>1790</v>
      </c>
      <c r="J255" s="7">
        <v>269</v>
      </c>
      <c r="K255" s="26">
        <f t="shared" si="96"/>
        <v>2059</v>
      </c>
    </row>
    <row r="256" spans="1:11">
      <c r="A256" t="s">
        <v>187</v>
      </c>
      <c r="B256" s="168">
        <v>8087</v>
      </c>
      <c r="C256" s="156">
        <f t="shared" si="94"/>
        <v>3305</v>
      </c>
      <c r="D256" s="168">
        <v>8668</v>
      </c>
      <c r="E256" s="168">
        <f t="shared" si="95"/>
        <v>20060</v>
      </c>
      <c r="I256" s="7">
        <v>2919</v>
      </c>
      <c r="J256" s="7">
        <v>386</v>
      </c>
      <c r="K256" s="26">
        <f t="shared" si="96"/>
        <v>3305</v>
      </c>
    </row>
    <row r="257" spans="1:11">
      <c r="A257" t="s">
        <v>69</v>
      </c>
      <c r="B257" s="146">
        <f>SUM(B245:B256)</f>
        <v>67419</v>
      </c>
      <c r="C257" s="26">
        <f>SUM(C245:C256)</f>
        <v>28166</v>
      </c>
      <c r="D257" s="146">
        <f>SUM(D245:D256)</f>
        <v>80595</v>
      </c>
      <c r="E257" s="146">
        <f>SUM(E245:E256)</f>
        <v>176180</v>
      </c>
      <c r="I257" s="148">
        <f>SUM(I245:I256)</f>
        <v>24873</v>
      </c>
      <c r="J257" s="148">
        <f>SUM(J245:J256)</f>
        <v>3293</v>
      </c>
      <c r="K257" s="26">
        <f>SUM(K245:K256)</f>
        <v>28166</v>
      </c>
    </row>
    <row r="260" spans="1:11">
      <c r="A260" s="30" t="s">
        <v>188</v>
      </c>
      <c r="B260" t="s">
        <v>121</v>
      </c>
      <c r="C260" t="s">
        <v>109</v>
      </c>
      <c r="D260" t="s">
        <v>110</v>
      </c>
      <c r="E260" t="s">
        <v>69</v>
      </c>
      <c r="I260" t="s">
        <v>109</v>
      </c>
      <c r="J260" t="s">
        <v>174</v>
      </c>
      <c r="K260" t="s">
        <v>175</v>
      </c>
    </row>
    <row r="261" spans="1:11">
      <c r="A261" t="s">
        <v>176</v>
      </c>
      <c r="B261" s="7">
        <f t="shared" ref="B261:E272" si="97">B245*10.32</f>
        <v>134717.28</v>
      </c>
      <c r="C261" s="7">
        <f t="shared" si="97"/>
        <v>40289.279999999999</v>
      </c>
      <c r="D261" s="7">
        <f t="shared" si="97"/>
        <v>121435.44</v>
      </c>
      <c r="E261" s="7">
        <f t="shared" si="97"/>
        <v>296442</v>
      </c>
      <c r="I261" s="7">
        <f>I245*10.32</f>
        <v>33674.160000000003</v>
      </c>
      <c r="J261" s="7">
        <v>641</v>
      </c>
      <c r="K261" s="26">
        <f t="shared" ref="K261:K272" si="98">SUM(I261:J261)</f>
        <v>34315.160000000003</v>
      </c>
    </row>
    <row r="262" spans="1:11">
      <c r="A262" t="s">
        <v>177</v>
      </c>
      <c r="B262" s="7">
        <f t="shared" si="97"/>
        <v>90846.96</v>
      </c>
      <c r="C262" s="7">
        <f t="shared" si="97"/>
        <v>39639.120000000003</v>
      </c>
      <c r="D262" s="7">
        <f t="shared" si="97"/>
        <v>97616.88</v>
      </c>
      <c r="E262" s="7">
        <f t="shared" si="97"/>
        <v>228102.96</v>
      </c>
      <c r="I262" s="7">
        <f t="shared" ref="I262:I272" si="99">I246*10.32</f>
        <v>33127.200000000004</v>
      </c>
      <c r="J262" s="7">
        <v>631</v>
      </c>
      <c r="K262" s="26">
        <f t="shared" si="98"/>
        <v>33758.200000000004</v>
      </c>
    </row>
    <row r="263" spans="1:11">
      <c r="A263" t="s">
        <v>178</v>
      </c>
      <c r="B263" s="7">
        <f t="shared" si="97"/>
        <v>103210.32</v>
      </c>
      <c r="C263" s="7">
        <f t="shared" si="97"/>
        <v>40516.32</v>
      </c>
      <c r="D263" s="7">
        <f t="shared" si="97"/>
        <v>93385.680000000008</v>
      </c>
      <c r="E263" s="7">
        <f t="shared" si="97"/>
        <v>237112.32000000001</v>
      </c>
      <c r="I263" s="7">
        <f t="shared" si="99"/>
        <v>34303.68</v>
      </c>
      <c r="J263" s="7">
        <v>602</v>
      </c>
      <c r="K263" s="26">
        <f t="shared" si="98"/>
        <v>34905.68</v>
      </c>
    </row>
    <row r="264" spans="1:11">
      <c r="A264" t="s">
        <v>179</v>
      </c>
      <c r="B264" s="7">
        <f t="shared" si="97"/>
        <v>61321.440000000002</v>
      </c>
      <c r="C264" s="7">
        <f t="shared" si="97"/>
        <v>33044.639999999999</v>
      </c>
      <c r="D264" s="7">
        <f t="shared" si="97"/>
        <v>70299.839999999997</v>
      </c>
      <c r="E264" s="7">
        <f t="shared" si="97"/>
        <v>164665.92000000001</v>
      </c>
      <c r="I264" s="7">
        <f t="shared" si="99"/>
        <v>29979.600000000002</v>
      </c>
      <c r="J264" s="7">
        <v>297</v>
      </c>
      <c r="K264" s="26">
        <f t="shared" si="98"/>
        <v>30276.600000000002</v>
      </c>
    </row>
    <row r="265" spans="1:11">
      <c r="A265" t="s">
        <v>180</v>
      </c>
      <c r="B265" s="7">
        <f t="shared" si="97"/>
        <v>39762.959999999999</v>
      </c>
      <c r="C265" s="7">
        <f t="shared" si="97"/>
        <v>19824.72</v>
      </c>
      <c r="D265" s="7">
        <f t="shared" si="97"/>
        <v>70733.279999999999</v>
      </c>
      <c r="E265" s="7">
        <f t="shared" si="97"/>
        <v>130320.96000000001</v>
      </c>
      <c r="I265" s="7">
        <f t="shared" si="99"/>
        <v>18256.080000000002</v>
      </c>
      <c r="J265" s="7">
        <v>152</v>
      </c>
      <c r="K265" s="26">
        <f t="shared" si="98"/>
        <v>18408.080000000002</v>
      </c>
    </row>
    <row r="266" spans="1:11">
      <c r="A266" t="s">
        <v>181</v>
      </c>
      <c r="B266" s="7">
        <f t="shared" si="97"/>
        <v>30960</v>
      </c>
      <c r="C266" s="7">
        <f t="shared" si="97"/>
        <v>15634.800000000001</v>
      </c>
      <c r="D266" s="7">
        <f t="shared" si="97"/>
        <v>44355.360000000001</v>
      </c>
      <c r="E266" s="7">
        <f t="shared" si="97"/>
        <v>90950.16</v>
      </c>
      <c r="I266" s="7">
        <f t="shared" si="99"/>
        <v>14561.52</v>
      </c>
      <c r="J266" s="7">
        <v>104</v>
      </c>
      <c r="K266" s="26">
        <f t="shared" si="98"/>
        <v>14665.52</v>
      </c>
    </row>
    <row r="267" spans="1:11">
      <c r="A267" t="s">
        <v>182</v>
      </c>
      <c r="B267" s="7">
        <f t="shared" si="97"/>
        <v>19927.920000000002</v>
      </c>
      <c r="C267" s="7">
        <f t="shared" si="97"/>
        <v>11589.36</v>
      </c>
      <c r="D267" s="7">
        <f t="shared" si="97"/>
        <v>34479.120000000003</v>
      </c>
      <c r="E267" s="7">
        <f t="shared" si="97"/>
        <v>65996.400000000009</v>
      </c>
      <c r="I267" s="7">
        <f t="shared" si="99"/>
        <v>11042.4</v>
      </c>
      <c r="J267" s="7">
        <v>53</v>
      </c>
      <c r="K267" s="26">
        <f t="shared" si="98"/>
        <v>11095.4</v>
      </c>
    </row>
    <row r="268" spans="1:11">
      <c r="A268" t="s">
        <v>183</v>
      </c>
      <c r="B268" s="7">
        <f t="shared" si="97"/>
        <v>18080.64</v>
      </c>
      <c r="C268" s="7">
        <f t="shared" si="97"/>
        <v>8524.32</v>
      </c>
      <c r="D268" s="7">
        <f t="shared" si="97"/>
        <v>33839.279999999999</v>
      </c>
      <c r="E268" s="7">
        <f t="shared" si="97"/>
        <v>60444.240000000005</v>
      </c>
      <c r="I268" s="7">
        <f t="shared" si="99"/>
        <v>8235.36</v>
      </c>
      <c r="J268" s="7">
        <v>28</v>
      </c>
      <c r="K268" s="26">
        <f t="shared" si="98"/>
        <v>8263.36</v>
      </c>
    </row>
    <row r="269" spans="1:11">
      <c r="A269" t="s">
        <v>184</v>
      </c>
      <c r="B269" s="7">
        <f t="shared" si="97"/>
        <v>17110.560000000001</v>
      </c>
      <c r="C269" s="7">
        <f t="shared" si="97"/>
        <v>11290.08</v>
      </c>
      <c r="D269" s="7">
        <f t="shared" si="97"/>
        <v>32384.16</v>
      </c>
      <c r="E269" s="7">
        <f t="shared" si="97"/>
        <v>60784.800000000003</v>
      </c>
      <c r="I269" s="7">
        <f t="shared" si="99"/>
        <v>10887.6</v>
      </c>
      <c r="J269" s="7">
        <v>39</v>
      </c>
      <c r="K269" s="26">
        <f t="shared" si="98"/>
        <v>10926.6</v>
      </c>
    </row>
    <row r="270" spans="1:11">
      <c r="A270" t="s">
        <v>185</v>
      </c>
      <c r="B270" s="7">
        <f t="shared" si="97"/>
        <v>32404.799999999999</v>
      </c>
      <c r="C270" s="7">
        <f t="shared" si="97"/>
        <v>14964</v>
      </c>
      <c r="D270" s="7">
        <f t="shared" si="97"/>
        <v>54840.480000000003</v>
      </c>
      <c r="E270" s="7">
        <f t="shared" si="97"/>
        <v>102209.28</v>
      </c>
      <c r="I270" s="7">
        <f t="shared" si="99"/>
        <v>14024.880000000001</v>
      </c>
      <c r="J270" s="7">
        <v>91</v>
      </c>
      <c r="K270" s="26">
        <f t="shared" si="98"/>
        <v>14115.880000000001</v>
      </c>
    </row>
    <row r="271" spans="1:11">
      <c r="A271" t="s">
        <v>186</v>
      </c>
      <c r="B271" s="7">
        <f t="shared" si="97"/>
        <v>63963.360000000001</v>
      </c>
      <c r="C271" s="7">
        <f t="shared" si="97"/>
        <v>21248.880000000001</v>
      </c>
      <c r="D271" s="7">
        <f t="shared" si="97"/>
        <v>88917.119999999995</v>
      </c>
      <c r="E271" s="7">
        <f t="shared" si="97"/>
        <v>174129.36000000002</v>
      </c>
      <c r="I271" s="7">
        <f t="shared" si="99"/>
        <v>18472.8</v>
      </c>
      <c r="J271" s="7">
        <v>269</v>
      </c>
      <c r="K271" s="26">
        <f t="shared" si="98"/>
        <v>18741.8</v>
      </c>
    </row>
    <row r="272" spans="1:11">
      <c r="A272" t="s">
        <v>187</v>
      </c>
      <c r="B272" s="168">
        <f t="shared" si="97"/>
        <v>83457.84</v>
      </c>
      <c r="C272" s="168">
        <f t="shared" si="97"/>
        <v>34107.599999999999</v>
      </c>
      <c r="D272" s="168">
        <f t="shared" si="97"/>
        <v>89453.760000000009</v>
      </c>
      <c r="E272" s="168">
        <f t="shared" si="97"/>
        <v>207019.2</v>
      </c>
      <c r="I272" s="168">
        <f t="shared" si="99"/>
        <v>30124.080000000002</v>
      </c>
      <c r="J272" s="168">
        <v>386</v>
      </c>
      <c r="K272" s="156">
        <f t="shared" si="98"/>
        <v>30510.080000000002</v>
      </c>
    </row>
    <row r="273" spans="1:14">
      <c r="A273" t="s">
        <v>69</v>
      </c>
      <c r="B273" s="146">
        <f>SUM(B261:B272)</f>
        <v>695764.08</v>
      </c>
      <c r="C273" s="26">
        <f>SUM(C261:C272)</f>
        <v>290673.12</v>
      </c>
      <c r="D273" s="146">
        <f>SUM(D261:D272)</f>
        <v>831740.4</v>
      </c>
      <c r="E273" s="146">
        <f>SUM(E261:E272)</f>
        <v>1818177.6</v>
      </c>
      <c r="I273" s="146">
        <f>SUM(I261:I272)</f>
        <v>256689.36</v>
      </c>
      <c r="J273" s="146">
        <f>SUM(J261:J272)</f>
        <v>3293</v>
      </c>
      <c r="K273" s="26">
        <f>SUM(K261:K272)</f>
        <v>259982.36</v>
      </c>
    </row>
    <row r="275" spans="1:14">
      <c r="A275" t="s">
        <v>189</v>
      </c>
      <c r="D275" s="7">
        <f>D261/31</f>
        <v>3917.2722580645163</v>
      </c>
      <c r="E275" s="7"/>
    </row>
    <row r="277" spans="1:14">
      <c r="B277" s="224"/>
      <c r="C277" s="224"/>
    </row>
    <row r="278" spans="1:14">
      <c r="B278" s="224"/>
      <c r="C278" s="224"/>
    </row>
    <row r="279" spans="1:14">
      <c r="B279" s="224"/>
      <c r="C279" s="224"/>
    </row>
    <row r="281" spans="1:14">
      <c r="N281" s="26"/>
    </row>
    <row r="284" spans="1:14">
      <c r="G284" s="26"/>
    </row>
    <row r="285" spans="1:14">
      <c r="G285" s="225"/>
    </row>
    <row r="286" spans="1:14">
      <c r="G286" s="225"/>
    </row>
    <row r="287" spans="1:14">
      <c r="G287" s="7"/>
    </row>
    <row r="290" spans="7:7">
      <c r="G290" s="26"/>
    </row>
    <row r="292" spans="7:7">
      <c r="G292" s="26"/>
    </row>
  </sheetData>
  <autoFilter ref="A1:A276"/>
  <pageMargins left="0.7" right="0.7" top="0.75" bottom="0.75" header="0.3" footer="0.3"/>
  <pageSetup scale="80" pageOrder="overThenDown" orientation="landscape" r:id="rId1"/>
  <rowBreaks count="9" manualBreakCount="9">
    <brk id="26" max="16383" man="1"/>
    <brk id="34" max="16383" man="1"/>
    <brk id="62" max="16383" man="1"/>
    <brk id="86" max="16383" man="1"/>
    <brk id="121" max="16383" man="1"/>
    <brk id="145" max="16383" man="1"/>
    <brk id="178" max="16383" man="1"/>
    <brk id="203" max="16383" man="1"/>
    <brk id="2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69"/>
  <sheetViews>
    <sheetView workbookViewId="0">
      <selection activeCell="A71" sqref="A71:XFD96"/>
    </sheetView>
  </sheetViews>
  <sheetFormatPr defaultRowHeight="14.25"/>
  <cols>
    <col min="1" max="1" width="25.140625" style="8" customWidth="1"/>
    <col min="2" max="2" width="13.7109375" style="8" customWidth="1"/>
    <col min="3" max="3" width="14.5703125" style="8" bestFit="1" customWidth="1"/>
    <col min="4" max="33" width="14.28515625" style="8" bestFit="1" customWidth="1"/>
    <col min="34" max="34" width="17.5703125" style="8" bestFit="1" customWidth="1"/>
    <col min="35" max="42" width="14.28515625" style="8" bestFit="1" customWidth="1"/>
    <col min="43" max="43" width="13.28515625" style="8" bestFit="1" customWidth="1"/>
    <col min="44" max="16384" width="9.140625" style="8"/>
  </cols>
  <sheetData>
    <row r="1" spans="1:42" ht="15.75">
      <c r="A1" s="226" t="s">
        <v>190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</row>
    <row r="2" spans="1:4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</row>
    <row r="3" spans="1:42" ht="14.25" customHeight="1">
      <c r="A3" s="228"/>
      <c r="B3" s="228"/>
      <c r="C3" s="229">
        <v>2013</v>
      </c>
      <c r="D3" s="229">
        <f>C3+1</f>
        <v>2014</v>
      </c>
      <c r="E3" s="229">
        <f t="shared" ref="E3:AP3" si="0">D3+1</f>
        <v>2015</v>
      </c>
      <c r="F3" s="229">
        <f t="shared" si="0"/>
        <v>2016</v>
      </c>
      <c r="G3" s="229">
        <f t="shared" si="0"/>
        <v>2017</v>
      </c>
      <c r="H3" s="229">
        <f t="shared" si="0"/>
        <v>2018</v>
      </c>
      <c r="I3" s="229">
        <f t="shared" si="0"/>
        <v>2019</v>
      </c>
      <c r="J3" s="229">
        <f t="shared" si="0"/>
        <v>2020</v>
      </c>
      <c r="K3" s="229">
        <f t="shared" si="0"/>
        <v>2021</v>
      </c>
      <c r="L3" s="229">
        <f t="shared" si="0"/>
        <v>2022</v>
      </c>
      <c r="M3" s="229">
        <f t="shared" si="0"/>
        <v>2023</v>
      </c>
      <c r="N3" s="229">
        <f t="shared" si="0"/>
        <v>2024</v>
      </c>
      <c r="O3" s="229">
        <f t="shared" si="0"/>
        <v>2025</v>
      </c>
      <c r="P3" s="229">
        <f t="shared" si="0"/>
        <v>2026</v>
      </c>
      <c r="Q3" s="229">
        <f t="shared" si="0"/>
        <v>2027</v>
      </c>
      <c r="R3" s="229">
        <f t="shared" si="0"/>
        <v>2028</v>
      </c>
      <c r="S3" s="229">
        <f t="shared" si="0"/>
        <v>2029</v>
      </c>
      <c r="T3" s="229">
        <f t="shared" si="0"/>
        <v>2030</v>
      </c>
      <c r="U3" s="229">
        <f t="shared" si="0"/>
        <v>2031</v>
      </c>
      <c r="V3" s="229">
        <f t="shared" si="0"/>
        <v>2032</v>
      </c>
      <c r="W3" s="229">
        <f t="shared" si="0"/>
        <v>2033</v>
      </c>
      <c r="X3" s="229">
        <f t="shared" si="0"/>
        <v>2034</v>
      </c>
      <c r="Y3" s="229">
        <f t="shared" si="0"/>
        <v>2035</v>
      </c>
      <c r="Z3" s="229">
        <f t="shared" si="0"/>
        <v>2036</v>
      </c>
      <c r="AA3" s="229">
        <f t="shared" si="0"/>
        <v>2037</v>
      </c>
      <c r="AB3" s="229">
        <f t="shared" si="0"/>
        <v>2038</v>
      </c>
      <c r="AC3" s="229">
        <f t="shared" si="0"/>
        <v>2039</v>
      </c>
      <c r="AD3" s="229">
        <f t="shared" si="0"/>
        <v>2040</v>
      </c>
      <c r="AE3" s="229">
        <f t="shared" si="0"/>
        <v>2041</v>
      </c>
      <c r="AF3" s="229">
        <f t="shared" si="0"/>
        <v>2042</v>
      </c>
      <c r="AG3" s="229">
        <f t="shared" si="0"/>
        <v>2043</v>
      </c>
      <c r="AH3" s="229">
        <f t="shared" si="0"/>
        <v>2044</v>
      </c>
      <c r="AI3" s="229">
        <f t="shared" si="0"/>
        <v>2045</v>
      </c>
      <c r="AJ3" s="229">
        <f t="shared" si="0"/>
        <v>2046</v>
      </c>
      <c r="AK3" s="229">
        <f t="shared" si="0"/>
        <v>2047</v>
      </c>
      <c r="AL3" s="229">
        <f t="shared" si="0"/>
        <v>2048</v>
      </c>
      <c r="AM3" s="229">
        <f t="shared" si="0"/>
        <v>2049</v>
      </c>
      <c r="AN3" s="229">
        <f t="shared" si="0"/>
        <v>2050</v>
      </c>
      <c r="AO3" s="229">
        <f t="shared" si="0"/>
        <v>2051</v>
      </c>
      <c r="AP3" s="229">
        <f t="shared" si="0"/>
        <v>2052</v>
      </c>
    </row>
    <row r="4" spans="1:42" ht="14.25" customHeight="1">
      <c r="A4" s="228"/>
      <c r="B4" s="228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</row>
    <row r="5" spans="1:42" ht="14.25" customHeight="1">
      <c r="A5" s="230" t="s">
        <v>191</v>
      </c>
      <c r="B5" s="228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</row>
    <row r="6" spans="1:42" ht="14.25" customHeight="1">
      <c r="A6" s="228" t="s">
        <v>192</v>
      </c>
      <c r="B6" s="228"/>
      <c r="C6" s="231">
        <f t="shared" ref="C6:AP6" si="1">C31</f>
        <v>0</v>
      </c>
      <c r="D6" s="231">
        <f t="shared" si="1"/>
        <v>6038360.9753614329</v>
      </c>
      <c r="E6" s="231">
        <f t="shared" si="1"/>
        <v>6049129.8816114329</v>
      </c>
      <c r="F6" s="231">
        <f t="shared" si="1"/>
        <v>6060443.9637403395</v>
      </c>
      <c r="G6" s="231">
        <f t="shared" si="1"/>
        <v>6072330.8212770214</v>
      </c>
      <c r="H6" s="231">
        <f t="shared" si="1"/>
        <v>6084819.4509764975</v>
      </c>
      <c r="I6" s="231">
        <f t="shared" si="1"/>
        <v>6097940.3175545102</v>
      </c>
      <c r="J6" s="231">
        <f t="shared" si="1"/>
        <v>6111725.4280030355</v>
      </c>
      <c r="K6" s="231">
        <f t="shared" si="1"/>
        <v>6126208.4096680162</v>
      </c>
      <c r="L6" s="231">
        <f t="shared" si="1"/>
        <v>6141424.5922797872</v>
      </c>
      <c r="M6" s="231">
        <f t="shared" si="1"/>
        <v>6157411.0941362791</v>
      </c>
      <c r="N6" s="231">
        <f t="shared" si="1"/>
        <v>6174206.9126492552</v>
      </c>
      <c r="O6" s="231">
        <f t="shared" si="1"/>
        <v>6191853.0194744514</v>
      </c>
      <c r="P6" s="231">
        <f t="shared" si="1"/>
        <v>6210392.4604576724</v>
      </c>
      <c r="Q6" s="231">
        <f t="shared" si="1"/>
        <v>6229870.4606406698</v>
      </c>
      <c r="R6" s="231">
        <f t="shared" si="1"/>
        <v>6250334.5345829315</v>
      </c>
      <c r="S6" s="231">
        <f t="shared" si="1"/>
        <v>6271834.6022685198</v>
      </c>
      <c r="T6" s="231">
        <f t="shared" si="1"/>
        <v>6294423.1108806906</v>
      </c>
      <c r="U6" s="231">
        <f t="shared" si="1"/>
        <v>6318155.1627413528</v>
      </c>
      <c r="V6" s="231">
        <f t="shared" si="1"/>
        <v>6343088.6497274619</v>
      </c>
      <c r="W6" s="231">
        <f t="shared" si="1"/>
        <v>6369284.3944922416</v>
      </c>
      <c r="X6" s="231">
        <f t="shared" si="1"/>
        <v>6396806.2988357386</v>
      </c>
      <c r="Y6" s="231">
        <f t="shared" si="1"/>
        <v>6425721.499586625</v>
      </c>
      <c r="Z6" s="231">
        <f t="shared" si="1"/>
        <v>6456100.5323755257</v>
      </c>
      <c r="AA6" s="231">
        <f t="shared" si="1"/>
        <v>6488017.5036993641</v>
      </c>
      <c r="AB6" s="231">
        <f t="shared" si="1"/>
        <v>6521550.2716964716</v>
      </c>
      <c r="AC6" s="231">
        <f t="shared" si="1"/>
        <v>6556780.6360734329</v>
      </c>
      <c r="AD6" s="231">
        <f t="shared" si="1"/>
        <v>6593794.5376469782</v>
      </c>
      <c r="AE6" s="231">
        <f t="shared" si="1"/>
        <v>6632682.2679876834</v>
      </c>
      <c r="AF6" s="231">
        <f t="shared" si="1"/>
        <v>6673538.6896768874</v>
      </c>
      <c r="AG6" s="231">
        <f t="shared" si="1"/>
        <v>6716463.4677141076</v>
      </c>
      <c r="AH6" s="231">
        <f t="shared" si="1"/>
        <v>6761561.3126394609</v>
      </c>
      <c r="AI6" s="231">
        <f t="shared" si="1"/>
        <v>6808942.2359641613</v>
      </c>
      <c r="AJ6" s="231">
        <f t="shared" si="1"/>
        <v>6858721.8185321745</v>
      </c>
      <c r="AK6" s="231">
        <f t="shared" si="1"/>
        <v>6911021.4924676931</v>
      </c>
      <c r="AL6" s="231">
        <f t="shared" si="1"/>
        <v>6965968.837396197</v>
      </c>
      <c r="AM6" s="231">
        <f t="shared" si="1"/>
        <v>7023697.8916617073</v>
      </c>
      <c r="AN6" s="231">
        <f t="shared" si="1"/>
        <v>7084349.4792994084</v>
      </c>
      <c r="AO6" s="231">
        <f t="shared" si="1"/>
        <v>7148071.5535612684</v>
      </c>
      <c r="AP6" s="231">
        <f t="shared" si="1"/>
        <v>7215019.557832635</v>
      </c>
    </row>
    <row r="7" spans="1:42" ht="14.25" customHeight="1">
      <c r="A7" s="228" t="s">
        <v>193</v>
      </c>
      <c r="B7" s="228"/>
      <c r="C7" s="231">
        <f t="shared" ref="C7:AP7" si="2">-C46</f>
        <v>0</v>
      </c>
      <c r="D7" s="231">
        <f t="shared" si="2"/>
        <v>-165881.55487115093</v>
      </c>
      <c r="E7" s="231">
        <f t="shared" si="2"/>
        <v>-333763.37232910737</v>
      </c>
      <c r="F7" s="231">
        <f t="shared" si="2"/>
        <v>-501951.8979589931</v>
      </c>
      <c r="G7" s="231">
        <f t="shared" si="2"/>
        <v>-670462.65886201197</v>
      </c>
      <c r="H7" s="231">
        <f t="shared" si="2"/>
        <v>-839311.96819886635</v>
      </c>
      <c r="I7" s="231">
        <f t="shared" si="2"/>
        <v>-1008516.9649840193</v>
      </c>
      <c r="J7" s="231">
        <f t="shared" si="2"/>
        <v>-1178095.6558945407</v>
      </c>
      <c r="K7" s="231">
        <f t="shared" si="2"/>
        <v>-1348066.9591955275</v>
      </c>
      <c r="L7" s="231">
        <f t="shared" si="2"/>
        <v>-1518450.7508892471</v>
      </c>
      <c r="M7" s="231">
        <f t="shared" si="2"/>
        <v>-1689267.9132005812</v>
      </c>
      <c r="N7" s="231">
        <f t="shared" si="2"/>
        <v>-1860540.385517047</v>
      </c>
      <c r="O7" s="231">
        <f t="shared" si="2"/>
        <v>-2032291.2179076541</v>
      </c>
      <c r="P7" s="231">
        <f t="shared" si="2"/>
        <v>-2204544.627351156</v>
      </c>
      <c r="Q7" s="231">
        <f t="shared" si="2"/>
        <v>-2377326.0568108549</v>
      </c>
      <c r="R7" s="231">
        <f t="shared" si="2"/>
        <v>-2550662.2373000714</v>
      </c>
      <c r="S7" s="231">
        <f t="shared" si="2"/>
        <v>-2724581.2530896747</v>
      </c>
      <c r="T7" s="231">
        <f t="shared" si="2"/>
        <v>-2899112.610216747</v>
      </c>
      <c r="U7" s="231">
        <f t="shared" si="2"/>
        <v>-3074287.3084614975</v>
      </c>
      <c r="V7" s="231">
        <f t="shared" si="2"/>
        <v>-3250137.916968009</v>
      </c>
      <c r="W7" s="231">
        <f t="shared" si="2"/>
        <v>-3426698.6536932825</v>
      </c>
      <c r="X7" s="231">
        <f t="shared" si="2"/>
        <v>-3604005.4688783935</v>
      </c>
      <c r="Y7" s="231">
        <f t="shared" si="2"/>
        <v>-3782096.1327453707</v>
      </c>
      <c r="Z7" s="231">
        <f t="shared" si="2"/>
        <v>-3961010.3276337339</v>
      </c>
      <c r="AA7" s="231">
        <f t="shared" si="2"/>
        <v>-4140789.7448014407</v>
      </c>
      <c r="AB7" s="231">
        <f t="shared" si="2"/>
        <v>-4321478.186126383</v>
      </c>
      <c r="AC7" s="231">
        <f t="shared" si="2"/>
        <v>-4503121.6709565204</v>
      </c>
      <c r="AD7" s="231">
        <f t="shared" si="2"/>
        <v>-4685768.5483693043</v>
      </c>
      <c r="AE7" s="231">
        <f t="shared" si="2"/>
        <v>-4869469.6151142297</v>
      </c>
      <c r="AF7" s="231">
        <f t="shared" si="2"/>
        <v>-5054278.2395262374</v>
      </c>
      <c r="AG7" s="231">
        <f t="shared" si="2"/>
        <v>-5240250.4917122237</v>
      </c>
      <c r="AH7" s="231">
        <f t="shared" si="2"/>
        <v>-5427445.2803282458</v>
      </c>
      <c r="AI7" s="231">
        <f t="shared" si="2"/>
        <v>-5615924.4962810744</v>
      </c>
      <c r="AJ7" s="231">
        <f t="shared" si="2"/>
        <v>-5805753.1637046346</v>
      </c>
      <c r="AK7" s="231">
        <f t="shared" si="2"/>
        <v>-5996999.598579633</v>
      </c>
      <c r="AL7" s="231">
        <f t="shared" si="2"/>
        <v>-6189735.5753832981</v>
      </c>
      <c r="AM7" s="231">
        <f t="shared" si="2"/>
        <v>-6384036.5021757688</v>
      </c>
      <c r="AN7" s="231">
        <f t="shared" si="2"/>
        <v>-6414242.4107901892</v>
      </c>
      <c r="AO7" s="231">
        <f t="shared" si="2"/>
        <v>-6444467.3980421033</v>
      </c>
      <c r="AP7" s="231">
        <f t="shared" si="2"/>
        <v>-6476507.2474958673</v>
      </c>
    </row>
    <row r="8" spans="1:42" ht="14.25" customHeight="1">
      <c r="A8" s="228" t="s">
        <v>194</v>
      </c>
      <c r="B8" s="228"/>
      <c r="C8" s="232">
        <f t="shared" ref="C8:AP8" si="3">SUM(C6:C7)</f>
        <v>0</v>
      </c>
      <c r="D8" s="232">
        <f t="shared" si="3"/>
        <v>5872479.4204902817</v>
      </c>
      <c r="E8" s="232">
        <f t="shared" si="3"/>
        <v>5715366.5092823254</v>
      </c>
      <c r="F8" s="232">
        <f t="shared" si="3"/>
        <v>5558492.0657813465</v>
      </c>
      <c r="G8" s="232">
        <f t="shared" si="3"/>
        <v>5401868.162415009</v>
      </c>
      <c r="H8" s="232">
        <f t="shared" si="3"/>
        <v>5245507.4827776309</v>
      </c>
      <c r="I8" s="232">
        <f t="shared" si="3"/>
        <v>5089423.3525704909</v>
      </c>
      <c r="J8" s="232">
        <f t="shared" si="3"/>
        <v>4933629.7721084952</v>
      </c>
      <c r="K8" s="232">
        <f t="shared" si="3"/>
        <v>4778141.450472489</v>
      </c>
      <c r="L8" s="232">
        <f t="shared" si="3"/>
        <v>4622973.8413905399</v>
      </c>
      <c r="M8" s="232">
        <f t="shared" si="3"/>
        <v>4468143.1809356976</v>
      </c>
      <c r="N8" s="232">
        <f t="shared" si="3"/>
        <v>4313666.5271322085</v>
      </c>
      <c r="O8" s="232">
        <f t="shared" si="3"/>
        <v>4159561.8015667973</v>
      </c>
      <c r="P8" s="232">
        <f t="shared" si="3"/>
        <v>4005847.8331065164</v>
      </c>
      <c r="Q8" s="232">
        <f t="shared" si="3"/>
        <v>3852544.4038298149</v>
      </c>
      <c r="R8" s="232">
        <f t="shared" si="3"/>
        <v>3699672.2972828601</v>
      </c>
      <c r="S8" s="232">
        <f t="shared" si="3"/>
        <v>3547253.3491788451</v>
      </c>
      <c r="T8" s="232">
        <f t="shared" si="3"/>
        <v>3395310.5006639436</v>
      </c>
      <c r="U8" s="232">
        <f t="shared" si="3"/>
        <v>3243867.8542798553</v>
      </c>
      <c r="V8" s="232">
        <f t="shared" si="3"/>
        <v>3092950.7327594529</v>
      </c>
      <c r="W8" s="232">
        <f t="shared" si="3"/>
        <v>2942585.740798959</v>
      </c>
      <c r="X8" s="232">
        <f t="shared" si="3"/>
        <v>2792800.829957345</v>
      </c>
      <c r="Y8" s="232">
        <f t="shared" si="3"/>
        <v>2643625.3668412543</v>
      </c>
      <c r="Z8" s="232">
        <f t="shared" si="3"/>
        <v>2495090.2047417918</v>
      </c>
      <c r="AA8" s="232">
        <f t="shared" si="3"/>
        <v>2347227.7588979234</v>
      </c>
      <c r="AB8" s="232">
        <f t="shared" si="3"/>
        <v>2200072.0855700886</v>
      </c>
      <c r="AC8" s="232">
        <f t="shared" si="3"/>
        <v>2053658.9651169125</v>
      </c>
      <c r="AD8" s="232">
        <f t="shared" si="3"/>
        <v>1908025.9892776739</v>
      </c>
      <c r="AE8" s="232">
        <f t="shared" si="3"/>
        <v>1763212.6528734537</v>
      </c>
      <c r="AF8" s="232">
        <f t="shared" si="3"/>
        <v>1619260.45015065</v>
      </c>
      <c r="AG8" s="232">
        <f t="shared" si="3"/>
        <v>1476212.9760018839</v>
      </c>
      <c r="AH8" s="232">
        <f t="shared" si="3"/>
        <v>1334116.0323112151</v>
      </c>
      <c r="AI8" s="232">
        <f t="shared" si="3"/>
        <v>1193017.739683087</v>
      </c>
      <c r="AJ8" s="232">
        <f t="shared" si="3"/>
        <v>1052968.6548275398</v>
      </c>
      <c r="AK8" s="232">
        <f t="shared" si="3"/>
        <v>914021.89388806</v>
      </c>
      <c r="AL8" s="232">
        <f t="shared" si="3"/>
        <v>776233.26201289892</v>
      </c>
      <c r="AM8" s="232">
        <f t="shared" si="3"/>
        <v>639661.38948593847</v>
      </c>
      <c r="AN8" s="232">
        <f t="shared" si="3"/>
        <v>670107.06850921921</v>
      </c>
      <c r="AO8" s="232">
        <f t="shared" si="3"/>
        <v>703604.1555191651</v>
      </c>
      <c r="AP8" s="232">
        <f t="shared" si="3"/>
        <v>738512.3103367677</v>
      </c>
    </row>
    <row r="9" spans="1:42" ht="14.25" customHeight="1">
      <c r="A9" s="228" t="s">
        <v>195</v>
      </c>
      <c r="B9" s="228"/>
      <c r="C9" s="231">
        <f t="shared" ref="C9:AP9" si="4">-C69</f>
        <v>0</v>
      </c>
      <c r="D9" s="231">
        <f t="shared" si="4"/>
        <v>-21194.943596715981</v>
      </c>
      <c r="E9" s="231">
        <f t="shared" si="4"/>
        <v>-115167.03122834585</v>
      </c>
      <c r="F9" s="231">
        <f t="shared" si="4"/>
        <v>-197898.55445071554</v>
      </c>
      <c r="G9" s="231">
        <f t="shared" si="4"/>
        <v>-270223.23492041812</v>
      </c>
      <c r="H9" s="231">
        <f t="shared" si="4"/>
        <v>-332764.36958223622</v>
      </c>
      <c r="I9" s="231">
        <f t="shared" si="4"/>
        <v>-386357.18549551629</v>
      </c>
      <c r="J9" s="231">
        <f t="shared" si="4"/>
        <v>-431837.90385294636</v>
      </c>
      <c r="K9" s="231">
        <f t="shared" si="4"/>
        <v>-468564.39186959283</v>
      </c>
      <c r="L9" s="231">
        <f t="shared" si="4"/>
        <v>-505403.39425188251</v>
      </c>
      <c r="M9" s="231">
        <f t="shared" si="4"/>
        <v>-542360.60703957605</v>
      </c>
      <c r="N9" s="231">
        <f t="shared" si="4"/>
        <v>-579442.01463444706</v>
      </c>
      <c r="O9" s="231">
        <f t="shared" si="4"/>
        <v>-616653.90439860895</v>
      </c>
      <c r="P9" s="231">
        <f t="shared" si="4"/>
        <v>-654002.88199188199</v>
      </c>
      <c r="Q9" s="231">
        <f t="shared" si="4"/>
        <v>-691495.88748561498</v>
      </c>
      <c r="R9" s="231">
        <f t="shared" si="4"/>
        <v>-729140.21229226876</v>
      </c>
      <c r="S9" s="231">
        <f t="shared" si="4"/>
        <v>-766943.51695205981</v>
      </c>
      <c r="T9" s="231">
        <f t="shared" si="4"/>
        <v>-804913.84982005332</v>
      </c>
      <c r="U9" s="231">
        <f t="shared" si="4"/>
        <v>-843059.66669928946</v>
      </c>
      <c r="V9" s="231">
        <f t="shared" si="4"/>
        <v>-881389.85146783746</v>
      </c>
      <c r="W9" s="231">
        <f t="shared" si="4"/>
        <v>-919913.73775009369</v>
      </c>
      <c r="X9" s="231">
        <f t="shared" si="4"/>
        <v>-910243.66846766777</v>
      </c>
      <c r="Y9" s="231">
        <f t="shared" si="4"/>
        <v>-854628.40238740505</v>
      </c>
      <c r="Z9" s="231">
        <f t="shared" si="4"/>
        <v>-799064.92155473703</v>
      </c>
      <c r="AA9" s="231">
        <f t="shared" si="4"/>
        <v>-743555.84759782301</v>
      </c>
      <c r="AB9" s="231">
        <f t="shared" si="4"/>
        <v>-688103.93486474815</v>
      </c>
      <c r="AC9" s="231">
        <f t="shared" si="4"/>
        <v>-632712.07714246935</v>
      </c>
      <c r="AD9" s="231">
        <f t="shared" si="4"/>
        <v>-577383.31471590814</v>
      </c>
      <c r="AE9" s="231">
        <f t="shared" si="4"/>
        <v>-522120.84178441018</v>
      </c>
      <c r="AF9" s="231">
        <f t="shared" si="4"/>
        <v>-466928.01425366307</v>
      </c>
      <c r="AG9" s="231">
        <f t="shared" si="4"/>
        <v>-411808.3579220798</v>
      </c>
      <c r="AH9" s="231">
        <f t="shared" si="4"/>
        <v>-356765.57708161807</v>
      </c>
      <c r="AI9" s="231">
        <f t="shared" si="4"/>
        <v>-301803.56355401588</v>
      </c>
      <c r="AJ9" s="231">
        <f t="shared" si="4"/>
        <v>-246926.40618448675</v>
      </c>
      <c r="AK9" s="231">
        <f t="shared" si="4"/>
        <v>-192138.40081603313</v>
      </c>
      <c r="AL9" s="231">
        <f t="shared" si="4"/>
        <v>-137444.06076870946</v>
      </c>
      <c r="AM9" s="231">
        <f t="shared" si="4"/>
        <v>-82848.127849397977</v>
      </c>
      <c r="AN9" s="231">
        <f t="shared" si="4"/>
        <v>-86364.30173496819</v>
      </c>
      <c r="AO9" s="231">
        <f t="shared" si="4"/>
        <v>-90587.015343634295</v>
      </c>
      <c r="AP9" s="231">
        <f t="shared" si="4"/>
        <v>-94923.851050961341</v>
      </c>
    </row>
    <row r="10" spans="1:42" ht="14.25" customHeight="1">
      <c r="A10" s="228" t="s">
        <v>35</v>
      </c>
      <c r="B10" s="228"/>
      <c r="C10" s="232">
        <f t="shared" ref="C10:AP10" si="5">SUM(C8:C9)</f>
        <v>0</v>
      </c>
      <c r="D10" s="232">
        <f t="shared" si="5"/>
        <v>5851284.4768935656</v>
      </c>
      <c r="E10" s="232">
        <f t="shared" si="5"/>
        <v>5600199.4780539796</v>
      </c>
      <c r="F10" s="232">
        <f t="shared" si="5"/>
        <v>5360593.5113306306</v>
      </c>
      <c r="G10" s="232">
        <f t="shared" si="5"/>
        <v>5131644.9274945911</v>
      </c>
      <c r="H10" s="232">
        <f t="shared" si="5"/>
        <v>4912743.1131953951</v>
      </c>
      <c r="I10" s="232">
        <f t="shared" si="5"/>
        <v>4703066.1670749746</v>
      </c>
      <c r="J10" s="232">
        <f t="shared" si="5"/>
        <v>4501791.8682555491</v>
      </c>
      <c r="K10" s="232">
        <f t="shared" si="5"/>
        <v>4309577.0586028965</v>
      </c>
      <c r="L10" s="232">
        <f t="shared" si="5"/>
        <v>4117570.4471386573</v>
      </c>
      <c r="M10" s="232">
        <f t="shared" si="5"/>
        <v>3925782.5738961217</v>
      </c>
      <c r="N10" s="232">
        <f t="shared" si="5"/>
        <v>3734224.5124977613</v>
      </c>
      <c r="O10" s="232">
        <f t="shared" si="5"/>
        <v>3542907.8971681884</v>
      </c>
      <c r="P10" s="232">
        <f t="shared" si="5"/>
        <v>3351844.9511146345</v>
      </c>
      <c r="Q10" s="232">
        <f t="shared" si="5"/>
        <v>3161048.5163441999</v>
      </c>
      <c r="R10" s="232">
        <f t="shared" si="5"/>
        <v>2970532.0849905913</v>
      </c>
      <c r="S10" s="232">
        <f t="shared" si="5"/>
        <v>2780309.8322267854</v>
      </c>
      <c r="T10" s="232">
        <f t="shared" si="5"/>
        <v>2590396.6508438904</v>
      </c>
      <c r="U10" s="232">
        <f t="shared" si="5"/>
        <v>2400808.1875805659</v>
      </c>
      <c r="V10" s="232">
        <f t="shared" si="5"/>
        <v>2211560.8812916153</v>
      </c>
      <c r="W10" s="232">
        <f t="shared" si="5"/>
        <v>2022672.0030488654</v>
      </c>
      <c r="X10" s="232">
        <f t="shared" si="5"/>
        <v>1882557.1614896771</v>
      </c>
      <c r="Y10" s="232">
        <f t="shared" si="5"/>
        <v>1788996.9644538492</v>
      </c>
      <c r="Z10" s="232">
        <f t="shared" si="5"/>
        <v>1696025.2831870548</v>
      </c>
      <c r="AA10" s="232">
        <f t="shared" si="5"/>
        <v>1603671.9113001004</v>
      </c>
      <c r="AB10" s="232">
        <f t="shared" si="5"/>
        <v>1511968.1507053403</v>
      </c>
      <c r="AC10" s="232">
        <f t="shared" si="5"/>
        <v>1420946.8879744431</v>
      </c>
      <c r="AD10" s="232">
        <f t="shared" si="5"/>
        <v>1330642.6745617657</v>
      </c>
      <c r="AE10" s="232">
        <f t="shared" si="5"/>
        <v>1241091.8110890435</v>
      </c>
      <c r="AF10" s="232">
        <f t="shared" si="5"/>
        <v>1152332.4358969869</v>
      </c>
      <c r="AG10" s="232">
        <f t="shared" si="5"/>
        <v>1064404.6180798041</v>
      </c>
      <c r="AH10" s="232">
        <f t="shared" si="5"/>
        <v>977350.45522959693</v>
      </c>
      <c r="AI10" s="232">
        <f t="shared" si="5"/>
        <v>891214.17612907104</v>
      </c>
      <c r="AJ10" s="232">
        <f t="shared" si="5"/>
        <v>806042.248643053</v>
      </c>
      <c r="AK10" s="232">
        <f t="shared" si="5"/>
        <v>721883.49307202687</v>
      </c>
      <c r="AL10" s="232">
        <f t="shared" si="5"/>
        <v>638789.2012441894</v>
      </c>
      <c r="AM10" s="232">
        <f t="shared" si="5"/>
        <v>556813.26163654053</v>
      </c>
      <c r="AN10" s="232">
        <f t="shared" si="5"/>
        <v>583742.76677425101</v>
      </c>
      <c r="AO10" s="232">
        <f t="shared" si="5"/>
        <v>613017.1401755308</v>
      </c>
      <c r="AP10" s="232">
        <f t="shared" si="5"/>
        <v>643588.4592858064</v>
      </c>
    </row>
    <row r="11" spans="1:42" ht="14.25" customHeight="1">
      <c r="A11" s="228"/>
      <c r="B11" s="228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</row>
    <row r="12" spans="1:42" ht="14.25" customHeight="1">
      <c r="A12" s="228" t="s">
        <v>60</v>
      </c>
      <c r="B12" s="228">
        <v>0</v>
      </c>
      <c r="C12" s="231">
        <f>(C6+C10)/2</f>
        <v>0</v>
      </c>
      <c r="D12" s="231">
        <f t="shared" ref="D12:AP12" si="6">(D13+D14)/2</f>
        <v>5944822.7261274997</v>
      </c>
      <c r="E12" s="231">
        <f>(E13+E14)/2</f>
        <v>5725741.9774737731</v>
      </c>
      <c r="F12" s="231">
        <f t="shared" si="6"/>
        <v>5480396.4946923051</v>
      </c>
      <c r="G12" s="231">
        <f t="shared" si="6"/>
        <v>5246119.2194126109</v>
      </c>
      <c r="H12" s="231">
        <f t="shared" si="6"/>
        <v>5022194.0203449931</v>
      </c>
      <c r="I12" s="231">
        <f t="shared" si="6"/>
        <v>4807904.6401351849</v>
      </c>
      <c r="J12" s="231">
        <f t="shared" si="6"/>
        <v>4602429.0176652614</v>
      </c>
      <c r="K12" s="231">
        <f t="shared" si="6"/>
        <v>4405684.4634292228</v>
      </c>
      <c r="L12" s="231">
        <f t="shared" si="6"/>
        <v>4213573.7528707767</v>
      </c>
      <c r="M12" s="231">
        <f t="shared" si="6"/>
        <v>4021676.5105173895</v>
      </c>
      <c r="N12" s="231">
        <f t="shared" si="6"/>
        <v>3830003.5431969417</v>
      </c>
      <c r="O12" s="231">
        <f t="shared" si="6"/>
        <v>3638566.2048329748</v>
      </c>
      <c r="P12" s="231">
        <f t="shared" si="6"/>
        <v>3447376.4241414117</v>
      </c>
      <c r="Q12" s="231">
        <f t="shared" si="6"/>
        <v>3256446.7337294174</v>
      </c>
      <c r="R12" s="231">
        <f t="shared" si="6"/>
        <v>3065790.3006673958</v>
      </c>
      <c r="S12" s="231">
        <f t="shared" si="6"/>
        <v>2875420.9586086883</v>
      </c>
      <c r="T12" s="231">
        <f t="shared" si="6"/>
        <v>2685353.2415353376</v>
      </c>
      <c r="U12" s="231">
        <f t="shared" si="6"/>
        <v>2495602.4192122282</v>
      </c>
      <c r="V12" s="231">
        <f t="shared" si="6"/>
        <v>2306184.5344360908</v>
      </c>
      <c r="W12" s="231">
        <f t="shared" si="6"/>
        <v>2117116.4421702405</v>
      </c>
      <c r="X12" s="231">
        <f t="shared" si="6"/>
        <v>1952614.5822692714</v>
      </c>
      <c r="Y12" s="231">
        <f t="shared" si="6"/>
        <v>1835777.0629717633</v>
      </c>
      <c r="Z12" s="231">
        <f t="shared" si="6"/>
        <v>1742511.123820452</v>
      </c>
      <c r="AA12" s="231">
        <f t="shared" si="6"/>
        <v>1649848.5972435777</v>
      </c>
      <c r="AB12" s="231">
        <f t="shared" si="6"/>
        <v>1557820.0310027204</v>
      </c>
      <c r="AC12" s="231">
        <f t="shared" si="6"/>
        <v>1466457.5193398916</v>
      </c>
      <c r="AD12" s="231">
        <f t="shared" si="6"/>
        <v>1375794.7812681044</v>
      </c>
      <c r="AE12" s="231">
        <f t="shared" si="6"/>
        <v>1285867.2428254047</v>
      </c>
      <c r="AF12" s="231">
        <f t="shared" si="6"/>
        <v>1196712.1234930153</v>
      </c>
      <c r="AG12" s="231">
        <f t="shared" si="6"/>
        <v>1108368.5269883955</v>
      </c>
      <c r="AH12" s="231">
        <f t="shared" si="6"/>
        <v>1020877.5366547005</v>
      </c>
      <c r="AI12" s="231">
        <f t="shared" si="6"/>
        <v>934282.31567933399</v>
      </c>
      <c r="AJ12" s="231">
        <f t="shared" si="6"/>
        <v>848628.21238606202</v>
      </c>
      <c r="AK12" s="231">
        <f t="shared" si="6"/>
        <v>763962.87085753994</v>
      </c>
      <c r="AL12" s="231">
        <f t="shared" si="6"/>
        <v>680336.34715810814</v>
      </c>
      <c r="AM12" s="231">
        <f t="shared" si="6"/>
        <v>597801.23144036497</v>
      </c>
      <c r="AN12" s="231">
        <f t="shared" si="6"/>
        <v>570278.01420539571</v>
      </c>
      <c r="AO12" s="231">
        <f t="shared" si="6"/>
        <v>598379.95347489091</v>
      </c>
      <c r="AP12" s="231">
        <f t="shared" si="6"/>
        <v>628302.79973066854</v>
      </c>
    </row>
    <row r="13" spans="1:42" ht="14.25" customHeight="1">
      <c r="A13" s="228" t="s">
        <v>196</v>
      </c>
      <c r="B13" s="228">
        <v>0</v>
      </c>
      <c r="C13" s="229">
        <f>B11</f>
        <v>0</v>
      </c>
      <c r="D13" s="231">
        <f>D6</f>
        <v>6038360.9753614329</v>
      </c>
      <c r="E13" s="231">
        <f t="shared" ref="E13:AP13" si="7">D10</f>
        <v>5851284.4768935656</v>
      </c>
      <c r="F13" s="231">
        <f t="shared" si="7"/>
        <v>5600199.4780539796</v>
      </c>
      <c r="G13" s="231">
        <f t="shared" si="7"/>
        <v>5360593.5113306306</v>
      </c>
      <c r="H13" s="231">
        <f t="shared" si="7"/>
        <v>5131644.9274945911</v>
      </c>
      <c r="I13" s="231">
        <f t="shared" si="7"/>
        <v>4912743.1131953951</v>
      </c>
      <c r="J13" s="231">
        <f t="shared" si="7"/>
        <v>4703066.1670749746</v>
      </c>
      <c r="K13" s="231">
        <f t="shared" si="7"/>
        <v>4501791.8682555491</v>
      </c>
      <c r="L13" s="231">
        <f t="shared" si="7"/>
        <v>4309577.0586028965</v>
      </c>
      <c r="M13" s="231">
        <f t="shared" si="7"/>
        <v>4117570.4471386573</v>
      </c>
      <c r="N13" s="231">
        <f t="shared" si="7"/>
        <v>3925782.5738961217</v>
      </c>
      <c r="O13" s="231">
        <f t="shared" si="7"/>
        <v>3734224.5124977613</v>
      </c>
      <c r="P13" s="231">
        <f t="shared" si="7"/>
        <v>3542907.8971681884</v>
      </c>
      <c r="Q13" s="231">
        <f t="shared" si="7"/>
        <v>3351844.9511146345</v>
      </c>
      <c r="R13" s="231">
        <f t="shared" si="7"/>
        <v>3161048.5163441999</v>
      </c>
      <c r="S13" s="231">
        <f t="shared" si="7"/>
        <v>2970532.0849905913</v>
      </c>
      <c r="T13" s="231">
        <f t="shared" si="7"/>
        <v>2780309.8322267854</v>
      </c>
      <c r="U13" s="231">
        <f t="shared" si="7"/>
        <v>2590396.6508438904</v>
      </c>
      <c r="V13" s="231">
        <f t="shared" si="7"/>
        <v>2400808.1875805659</v>
      </c>
      <c r="W13" s="231">
        <f t="shared" si="7"/>
        <v>2211560.8812916153</v>
      </c>
      <c r="X13" s="231">
        <f t="shared" si="7"/>
        <v>2022672.0030488654</v>
      </c>
      <c r="Y13" s="231">
        <f t="shared" si="7"/>
        <v>1882557.1614896771</v>
      </c>
      <c r="Z13" s="231">
        <f t="shared" si="7"/>
        <v>1788996.9644538492</v>
      </c>
      <c r="AA13" s="231">
        <f t="shared" si="7"/>
        <v>1696025.2831870548</v>
      </c>
      <c r="AB13" s="231">
        <f t="shared" si="7"/>
        <v>1603671.9113001004</v>
      </c>
      <c r="AC13" s="231">
        <f t="shared" si="7"/>
        <v>1511968.1507053403</v>
      </c>
      <c r="AD13" s="231">
        <f t="shared" si="7"/>
        <v>1420946.8879744431</v>
      </c>
      <c r="AE13" s="231">
        <f t="shared" si="7"/>
        <v>1330642.6745617657</v>
      </c>
      <c r="AF13" s="231">
        <f t="shared" si="7"/>
        <v>1241091.8110890435</v>
      </c>
      <c r="AG13" s="231">
        <f t="shared" si="7"/>
        <v>1152332.4358969869</v>
      </c>
      <c r="AH13" s="231">
        <f t="shared" si="7"/>
        <v>1064404.6180798041</v>
      </c>
      <c r="AI13" s="231">
        <f t="shared" si="7"/>
        <v>977350.45522959693</v>
      </c>
      <c r="AJ13" s="231">
        <f t="shared" si="7"/>
        <v>891214.17612907104</v>
      </c>
      <c r="AK13" s="231">
        <f t="shared" si="7"/>
        <v>806042.248643053</v>
      </c>
      <c r="AL13" s="231">
        <f t="shared" si="7"/>
        <v>721883.49307202687</v>
      </c>
      <c r="AM13" s="231">
        <f t="shared" si="7"/>
        <v>638789.2012441894</v>
      </c>
      <c r="AN13" s="231">
        <f t="shared" si="7"/>
        <v>556813.26163654053</v>
      </c>
      <c r="AO13" s="231">
        <f t="shared" si="7"/>
        <v>583742.76677425101</v>
      </c>
      <c r="AP13" s="231">
        <f t="shared" si="7"/>
        <v>613017.1401755308</v>
      </c>
    </row>
    <row r="14" spans="1:42" ht="14.25" customHeight="1">
      <c r="A14" s="228" t="s">
        <v>197</v>
      </c>
      <c r="B14" s="228">
        <v>0</v>
      </c>
      <c r="C14" s="231">
        <f t="shared" ref="C14:AP14" si="8">C10</f>
        <v>0</v>
      </c>
      <c r="D14" s="231">
        <f t="shared" si="8"/>
        <v>5851284.4768935656</v>
      </c>
      <c r="E14" s="231">
        <f t="shared" si="8"/>
        <v>5600199.4780539796</v>
      </c>
      <c r="F14" s="231">
        <f t="shared" si="8"/>
        <v>5360593.5113306306</v>
      </c>
      <c r="G14" s="231">
        <f t="shared" si="8"/>
        <v>5131644.9274945911</v>
      </c>
      <c r="H14" s="231">
        <f t="shared" si="8"/>
        <v>4912743.1131953951</v>
      </c>
      <c r="I14" s="231">
        <f t="shared" si="8"/>
        <v>4703066.1670749746</v>
      </c>
      <c r="J14" s="231">
        <f t="shared" si="8"/>
        <v>4501791.8682555491</v>
      </c>
      <c r="K14" s="231">
        <f t="shared" si="8"/>
        <v>4309577.0586028965</v>
      </c>
      <c r="L14" s="231">
        <f t="shared" si="8"/>
        <v>4117570.4471386573</v>
      </c>
      <c r="M14" s="231">
        <f t="shared" si="8"/>
        <v>3925782.5738961217</v>
      </c>
      <c r="N14" s="231">
        <f t="shared" si="8"/>
        <v>3734224.5124977613</v>
      </c>
      <c r="O14" s="231">
        <f t="shared" si="8"/>
        <v>3542907.8971681884</v>
      </c>
      <c r="P14" s="231">
        <f t="shared" si="8"/>
        <v>3351844.9511146345</v>
      </c>
      <c r="Q14" s="231">
        <f t="shared" si="8"/>
        <v>3161048.5163441999</v>
      </c>
      <c r="R14" s="231">
        <f t="shared" si="8"/>
        <v>2970532.0849905913</v>
      </c>
      <c r="S14" s="231">
        <f t="shared" si="8"/>
        <v>2780309.8322267854</v>
      </c>
      <c r="T14" s="231">
        <f t="shared" si="8"/>
        <v>2590396.6508438904</v>
      </c>
      <c r="U14" s="231">
        <f t="shared" si="8"/>
        <v>2400808.1875805659</v>
      </c>
      <c r="V14" s="231">
        <f t="shared" si="8"/>
        <v>2211560.8812916153</v>
      </c>
      <c r="W14" s="231">
        <f t="shared" si="8"/>
        <v>2022672.0030488654</v>
      </c>
      <c r="X14" s="231">
        <f t="shared" si="8"/>
        <v>1882557.1614896771</v>
      </c>
      <c r="Y14" s="231">
        <f t="shared" si="8"/>
        <v>1788996.9644538492</v>
      </c>
      <c r="Z14" s="231">
        <f t="shared" si="8"/>
        <v>1696025.2831870548</v>
      </c>
      <c r="AA14" s="231">
        <f t="shared" si="8"/>
        <v>1603671.9113001004</v>
      </c>
      <c r="AB14" s="231">
        <f t="shared" si="8"/>
        <v>1511968.1507053403</v>
      </c>
      <c r="AC14" s="231">
        <f t="shared" si="8"/>
        <v>1420946.8879744431</v>
      </c>
      <c r="AD14" s="231">
        <f t="shared" si="8"/>
        <v>1330642.6745617657</v>
      </c>
      <c r="AE14" s="231">
        <f t="shared" si="8"/>
        <v>1241091.8110890435</v>
      </c>
      <c r="AF14" s="231">
        <f t="shared" si="8"/>
        <v>1152332.4358969869</v>
      </c>
      <c r="AG14" s="231">
        <f t="shared" si="8"/>
        <v>1064404.6180798041</v>
      </c>
      <c r="AH14" s="231">
        <f t="shared" si="8"/>
        <v>977350.45522959693</v>
      </c>
      <c r="AI14" s="231">
        <f t="shared" si="8"/>
        <v>891214.17612907104</v>
      </c>
      <c r="AJ14" s="231">
        <f t="shared" si="8"/>
        <v>806042.248643053</v>
      </c>
      <c r="AK14" s="231">
        <f t="shared" si="8"/>
        <v>721883.49307202687</v>
      </c>
      <c r="AL14" s="231">
        <f t="shared" si="8"/>
        <v>638789.2012441894</v>
      </c>
      <c r="AM14" s="231">
        <f t="shared" si="8"/>
        <v>556813.26163654053</v>
      </c>
      <c r="AN14" s="231">
        <f t="shared" si="8"/>
        <v>583742.76677425101</v>
      </c>
      <c r="AO14" s="231">
        <f t="shared" si="8"/>
        <v>613017.1401755308</v>
      </c>
      <c r="AP14" s="231">
        <f t="shared" si="8"/>
        <v>643588.4592858064</v>
      </c>
    </row>
    <row r="15" spans="1:42" ht="14.25" customHeight="1">
      <c r="A15" s="228"/>
      <c r="B15" s="228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</row>
    <row r="16" spans="1:42" ht="14.25" customHeight="1">
      <c r="B16" s="228"/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</row>
    <row r="17" spans="1:42" ht="14.25" customHeight="1">
      <c r="A17" s="228" t="s">
        <v>60</v>
      </c>
      <c r="B17" s="228"/>
      <c r="C17" s="231">
        <f>VLOOKUP($A17,'Plant Results'!$A$12:C14,C3-$C$3+3)</f>
        <v>0</v>
      </c>
      <c r="D17" s="231">
        <f>VLOOKUP($A17,'Plant Results'!$A$12:D14,D3-$C$3+3)</f>
        <v>5944822.7261274997</v>
      </c>
      <c r="E17" s="231">
        <f>VLOOKUP($A17,'Plant Results'!$A$12:E14,E3-$C$3+3)</f>
        <v>5725741.9774737731</v>
      </c>
      <c r="F17" s="231">
        <f>VLOOKUP($A17,'Plant Results'!$A$12:F14,F3-$C$3+3)</f>
        <v>5480396.4946923051</v>
      </c>
      <c r="G17" s="231">
        <f>VLOOKUP($A17,'Plant Results'!$A$12:G14,G3-$C$3+3)</f>
        <v>5246119.2194126109</v>
      </c>
      <c r="H17" s="231">
        <f>VLOOKUP($A17,'Plant Results'!$A$12:H14,H3-$C$3+3)</f>
        <v>5022194.0203449931</v>
      </c>
      <c r="I17" s="231">
        <f>VLOOKUP($A17,'Plant Results'!$A$12:I14,I3-$C$3+3)</f>
        <v>4807904.6401351849</v>
      </c>
      <c r="J17" s="231">
        <f>VLOOKUP($A17,'Plant Results'!$A$12:J14,J3-$C$3+3)</f>
        <v>4602429.0176652614</v>
      </c>
      <c r="K17" s="231">
        <f>VLOOKUP($A17,'Plant Results'!$A$12:K14,K3-$C$3+3)</f>
        <v>4405684.4634292228</v>
      </c>
      <c r="L17" s="231">
        <f>VLOOKUP($A17,'Plant Results'!$A$12:L14,L3-$C$3+3)</f>
        <v>4213573.7528707767</v>
      </c>
      <c r="M17" s="231">
        <f>VLOOKUP($A17,'Plant Results'!$A$12:M14,M3-$C$3+3)</f>
        <v>4021676.5105173895</v>
      </c>
      <c r="N17" s="231">
        <f>VLOOKUP($A17,'Plant Results'!$A$12:N14,N3-$C$3+3)</f>
        <v>3830003.5431969417</v>
      </c>
      <c r="O17" s="231">
        <f>VLOOKUP($A17,'Plant Results'!$A$12:O14,O3-$C$3+3)</f>
        <v>3638566.2048329748</v>
      </c>
      <c r="P17" s="231">
        <f>VLOOKUP($A17,'Plant Results'!$A$12:P14,P3-$C$3+3)</f>
        <v>3447376.4241414117</v>
      </c>
      <c r="Q17" s="231">
        <f>VLOOKUP($A17,'Plant Results'!$A$12:Q14,Q3-$C$3+3)</f>
        <v>3256446.7337294174</v>
      </c>
      <c r="R17" s="231">
        <f>VLOOKUP($A17,'Plant Results'!$A$12:R14,R3-$C$3+3)</f>
        <v>3065790.3006673958</v>
      </c>
      <c r="S17" s="231">
        <f>VLOOKUP($A17,'Plant Results'!$A$12:S14,S3-$C$3+3)</f>
        <v>2875420.9586086883</v>
      </c>
      <c r="T17" s="231">
        <f>VLOOKUP($A17,'Plant Results'!$A$12:T14,T3-$C$3+3)</f>
        <v>2685353.2415353376</v>
      </c>
      <c r="U17" s="231">
        <f>VLOOKUP($A17,'Plant Results'!$A$12:U14,U3-$C$3+3)</f>
        <v>2495602.4192122282</v>
      </c>
      <c r="V17" s="231">
        <f>VLOOKUP($A17,'Plant Results'!$A$12:V14,V3-$C$3+3)</f>
        <v>2306184.5344360908</v>
      </c>
      <c r="W17" s="231">
        <f>VLOOKUP($A17,'Plant Results'!$A$12:W14,W3-$C$3+3)</f>
        <v>2117116.4421702405</v>
      </c>
      <c r="X17" s="231">
        <f>VLOOKUP($A17,'Plant Results'!$A$12:X14,X3-$C$3+3)</f>
        <v>1952614.5822692714</v>
      </c>
      <c r="Y17" s="231">
        <f>VLOOKUP($A17,'Plant Results'!$A$12:Y14,Y3-$C$3+3)</f>
        <v>1835777.0629717633</v>
      </c>
      <c r="Z17" s="231">
        <f>VLOOKUP($A17,'Plant Results'!$A$12:Z14,Z3-$C$3+3)</f>
        <v>1742511.123820452</v>
      </c>
      <c r="AA17" s="231">
        <f>VLOOKUP($A17,'Plant Results'!$A$12:AA14,AA3-$C$3+3)</f>
        <v>1649848.5972435777</v>
      </c>
      <c r="AB17" s="231">
        <f>VLOOKUP($A17,'Plant Results'!$A$12:AB14,AB3-$C$3+3)</f>
        <v>1557820.0310027204</v>
      </c>
      <c r="AC17" s="231">
        <f>VLOOKUP($A17,'Plant Results'!$A$12:AC14,AC3-$C$3+3)</f>
        <v>1466457.5193398916</v>
      </c>
      <c r="AD17" s="231">
        <f>VLOOKUP($A17,'Plant Results'!$A$12:AD14,AD3-$C$3+3)</f>
        <v>1375794.7812681044</v>
      </c>
      <c r="AE17" s="231">
        <f>VLOOKUP($A17,'Plant Results'!$A$12:AE14,AE3-$C$3+3)</f>
        <v>1285867.2428254047</v>
      </c>
      <c r="AF17" s="231">
        <f>VLOOKUP($A17,'Plant Results'!$A$12:AF14,AF3-$C$3+3)</f>
        <v>1196712.1234930153</v>
      </c>
      <c r="AG17" s="231">
        <f>VLOOKUP($A17,'Plant Results'!$A$12:AG14,AG3-$C$3+3)</f>
        <v>1108368.5269883955</v>
      </c>
      <c r="AH17" s="231">
        <f>VLOOKUP($A17,'Plant Results'!$A$12:AH14,AH3-$C$3+3)</f>
        <v>1020877.5366547005</v>
      </c>
      <c r="AI17" s="231">
        <f>VLOOKUP($A17,'Plant Results'!$A$12:AI14,AI3-$C$3+3)</f>
        <v>934282.31567933399</v>
      </c>
      <c r="AJ17" s="231">
        <f>VLOOKUP($A17,'Plant Results'!$A$12:AJ14,AJ3-$C$3+3)</f>
        <v>848628.21238606202</v>
      </c>
      <c r="AK17" s="231">
        <f>VLOOKUP($A17,'Plant Results'!$A$12:AK14,AK3-$C$3+3)</f>
        <v>763962.87085753994</v>
      </c>
      <c r="AL17" s="231">
        <f>VLOOKUP($A17,'Plant Results'!$A$12:AL14,AL3-$C$3+3)</f>
        <v>680336.34715810814</v>
      </c>
      <c r="AM17" s="231">
        <f>VLOOKUP($A17,'Plant Results'!$A$12:AM14,AM3-$C$3+3)</f>
        <v>597801.23144036497</v>
      </c>
      <c r="AN17" s="231">
        <f>VLOOKUP($A17,'Plant Results'!$A$12:AN14,AN3-$C$3+3)</f>
        <v>570278.01420539571</v>
      </c>
      <c r="AO17" s="231">
        <f>VLOOKUP($A17,'Plant Results'!$A$12:AO14,AO3-$C$3+3)</f>
        <v>598379.95347489091</v>
      </c>
      <c r="AP17" s="231">
        <f>VLOOKUP($A17,'Plant Results'!$A$12:AP14,AP3-$C$3+3)</f>
        <v>628302.79973066854</v>
      </c>
    </row>
    <row r="18" spans="1:42" ht="14.25" customHeight="1">
      <c r="A18" s="228"/>
      <c r="B18" s="228"/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</row>
    <row r="19" spans="1:42" ht="14.25" customHeight="1">
      <c r="A19" s="228"/>
      <c r="B19" s="228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</row>
    <row r="20" spans="1:42">
      <c r="A20" s="228"/>
      <c r="B20" s="228"/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</row>
    <row r="21" spans="1:42" ht="15">
      <c r="A21" s="230" t="s">
        <v>192</v>
      </c>
      <c r="B21" s="233" t="s">
        <v>87</v>
      </c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8"/>
      <c r="AO21" s="228"/>
      <c r="AP21" s="228"/>
    </row>
    <row r="22" spans="1:42">
      <c r="A22" s="228" t="s">
        <v>90</v>
      </c>
      <c r="B22" s="228">
        <v>2014</v>
      </c>
      <c r="C22" s="234">
        <v>0</v>
      </c>
      <c r="D22" s="231">
        <v>10250</v>
      </c>
      <c r="E22" s="231">
        <v>21018.90625</v>
      </c>
      <c r="F22" s="231">
        <v>32332.988378906244</v>
      </c>
      <c r="G22" s="231">
        <v>44219.845915588368</v>
      </c>
      <c r="H22" s="231">
        <v>56708.475615065021</v>
      </c>
      <c r="I22" s="231">
        <v>69829.342193077682</v>
      </c>
      <c r="J22" s="231">
        <v>83614.452641602227</v>
      </c>
      <c r="K22" s="231">
        <v>98097.434306583324</v>
      </c>
      <c r="L22" s="231">
        <v>113313.61691835409</v>
      </c>
      <c r="M22" s="231">
        <v>129300.11877484575</v>
      </c>
      <c r="N22" s="231">
        <v>146095.93728782228</v>
      </c>
      <c r="O22" s="231">
        <v>163742.04411301826</v>
      </c>
      <c r="P22" s="231">
        <v>182281.48509623978</v>
      </c>
      <c r="Q22" s="231">
        <v>201759.48527923689</v>
      </c>
      <c r="R22" s="231">
        <v>222223.55922149823</v>
      </c>
      <c r="S22" s="231">
        <v>243723.62690708655</v>
      </c>
      <c r="T22" s="231">
        <v>266312.13551925775</v>
      </c>
      <c r="U22" s="231">
        <v>290044.18737992016</v>
      </c>
      <c r="V22" s="231">
        <v>314977.67436602857</v>
      </c>
      <c r="W22" s="231">
        <v>341173.41913080873</v>
      </c>
      <c r="X22" s="231">
        <v>368695.32347430586</v>
      </c>
      <c r="Y22" s="231">
        <v>397610.52422519255</v>
      </c>
      <c r="Z22" s="231">
        <v>427989.55701409286</v>
      </c>
      <c r="AA22" s="231">
        <v>459906.52833793126</v>
      </c>
      <c r="AB22" s="231">
        <v>493439.29633503896</v>
      </c>
      <c r="AC22" s="231">
        <v>528669.66071200022</v>
      </c>
      <c r="AD22" s="231">
        <v>565683.56228554517</v>
      </c>
      <c r="AE22" s="231">
        <v>604571.29262625077</v>
      </c>
      <c r="AF22" s="231">
        <v>645427.71431545459</v>
      </c>
      <c r="AG22" s="231">
        <v>688352.49235267437</v>
      </c>
      <c r="AH22" s="231">
        <v>733450.33727802837</v>
      </c>
      <c r="AI22" s="231">
        <v>780831.26060272846</v>
      </c>
      <c r="AJ22" s="231">
        <v>830610.84317074146</v>
      </c>
      <c r="AK22" s="231">
        <v>882910.51710626017</v>
      </c>
      <c r="AL22" s="231">
        <v>937857.86203476449</v>
      </c>
      <c r="AM22" s="231">
        <v>995586.91630027432</v>
      </c>
      <c r="AN22" s="231">
        <v>1056238.5039379755</v>
      </c>
      <c r="AO22" s="231">
        <v>1119960.5781998355</v>
      </c>
      <c r="AP22" s="231">
        <v>1186908.5824712021</v>
      </c>
    </row>
    <row r="23" spans="1:42">
      <c r="A23" s="228" t="s">
        <v>92</v>
      </c>
      <c r="B23" s="228">
        <v>2014</v>
      </c>
      <c r="C23" s="234">
        <v>0</v>
      </c>
      <c r="D23" s="231">
        <v>0</v>
      </c>
      <c r="E23" s="231">
        <v>0</v>
      </c>
      <c r="F23" s="231">
        <v>0</v>
      </c>
      <c r="G23" s="231">
        <v>0</v>
      </c>
      <c r="H23" s="231">
        <v>0</v>
      </c>
      <c r="I23" s="231">
        <v>0</v>
      </c>
      <c r="J23" s="231">
        <v>0</v>
      </c>
      <c r="K23" s="231">
        <v>0</v>
      </c>
      <c r="L23" s="231">
        <v>0</v>
      </c>
      <c r="M23" s="231">
        <v>0</v>
      </c>
      <c r="N23" s="231">
        <v>0</v>
      </c>
      <c r="O23" s="231">
        <v>0</v>
      </c>
      <c r="P23" s="231">
        <v>0</v>
      </c>
      <c r="Q23" s="231">
        <v>0</v>
      </c>
      <c r="R23" s="231">
        <v>0</v>
      </c>
      <c r="S23" s="231">
        <v>0</v>
      </c>
      <c r="T23" s="231">
        <v>0</v>
      </c>
      <c r="U23" s="231">
        <v>0</v>
      </c>
      <c r="V23" s="231">
        <v>0</v>
      </c>
      <c r="W23" s="231">
        <v>0</v>
      </c>
      <c r="X23" s="231">
        <v>0</v>
      </c>
      <c r="Y23" s="231">
        <v>0</v>
      </c>
      <c r="Z23" s="231">
        <v>0</v>
      </c>
      <c r="AA23" s="231">
        <v>0</v>
      </c>
      <c r="AB23" s="231">
        <v>0</v>
      </c>
      <c r="AC23" s="231">
        <v>0</v>
      </c>
      <c r="AD23" s="231">
        <v>0</v>
      </c>
      <c r="AE23" s="231">
        <v>0</v>
      </c>
      <c r="AF23" s="231">
        <v>0</v>
      </c>
      <c r="AG23" s="231">
        <v>0</v>
      </c>
      <c r="AH23" s="231">
        <v>0</v>
      </c>
      <c r="AI23" s="231">
        <v>0</v>
      </c>
      <c r="AJ23" s="231">
        <v>0</v>
      </c>
      <c r="AK23" s="231">
        <v>0</v>
      </c>
      <c r="AL23" s="231">
        <v>0</v>
      </c>
      <c r="AM23" s="231">
        <v>0</v>
      </c>
      <c r="AN23" s="231">
        <v>0</v>
      </c>
      <c r="AO23" s="231">
        <v>0</v>
      </c>
      <c r="AP23" s="231">
        <v>0</v>
      </c>
    </row>
    <row r="24" spans="1:42">
      <c r="A24" s="228" t="s">
        <v>93</v>
      </c>
      <c r="B24" s="228">
        <v>2014</v>
      </c>
      <c r="C24" s="234">
        <v>0</v>
      </c>
      <c r="D24" s="231">
        <v>5905110.9753614329</v>
      </c>
      <c r="E24" s="231">
        <v>5905110.9753614329</v>
      </c>
      <c r="F24" s="231">
        <v>5905110.9753614329</v>
      </c>
      <c r="G24" s="231">
        <v>5905110.9753614329</v>
      </c>
      <c r="H24" s="231">
        <v>5905110.9753614329</v>
      </c>
      <c r="I24" s="231">
        <v>5905110.9753614329</v>
      </c>
      <c r="J24" s="231">
        <v>5905110.9753614329</v>
      </c>
      <c r="K24" s="231">
        <v>5905110.9753614329</v>
      </c>
      <c r="L24" s="231">
        <v>5905110.9753614329</v>
      </c>
      <c r="M24" s="231">
        <v>5905110.9753614329</v>
      </c>
      <c r="N24" s="231">
        <v>5905110.9753614329</v>
      </c>
      <c r="O24" s="231">
        <v>5905110.9753614329</v>
      </c>
      <c r="P24" s="231">
        <v>5905110.9753614329</v>
      </c>
      <c r="Q24" s="231">
        <v>5905110.9753614329</v>
      </c>
      <c r="R24" s="231">
        <v>5905110.9753614329</v>
      </c>
      <c r="S24" s="231">
        <v>5905110.9753614329</v>
      </c>
      <c r="T24" s="231">
        <v>5905110.9753614329</v>
      </c>
      <c r="U24" s="231">
        <v>5905110.9753614329</v>
      </c>
      <c r="V24" s="231">
        <v>5905110.9753614329</v>
      </c>
      <c r="W24" s="231">
        <v>5905110.9753614329</v>
      </c>
      <c r="X24" s="231">
        <v>5905110.9753614329</v>
      </c>
      <c r="Y24" s="231">
        <v>5905110.9753614329</v>
      </c>
      <c r="Z24" s="231">
        <v>5905110.9753614329</v>
      </c>
      <c r="AA24" s="231">
        <v>5905110.9753614329</v>
      </c>
      <c r="AB24" s="231">
        <v>5905110.9753614329</v>
      </c>
      <c r="AC24" s="231">
        <v>5905110.9753614329</v>
      </c>
      <c r="AD24" s="231">
        <v>5905110.9753614329</v>
      </c>
      <c r="AE24" s="231">
        <v>5905110.9753614329</v>
      </c>
      <c r="AF24" s="231">
        <v>5905110.9753614329</v>
      </c>
      <c r="AG24" s="231">
        <v>5905110.9753614329</v>
      </c>
      <c r="AH24" s="231">
        <v>5905110.9753614329</v>
      </c>
      <c r="AI24" s="231">
        <v>5905110.9753614329</v>
      </c>
      <c r="AJ24" s="231">
        <v>5905110.9753614329</v>
      </c>
      <c r="AK24" s="231">
        <v>5905110.9753614329</v>
      </c>
      <c r="AL24" s="231">
        <v>5905110.9753614329</v>
      </c>
      <c r="AM24" s="231">
        <v>5905110.9753614329</v>
      </c>
      <c r="AN24" s="231">
        <v>5905110.9753614329</v>
      </c>
      <c r="AO24" s="231">
        <v>5905110.9753614329</v>
      </c>
      <c r="AP24" s="231">
        <v>5905110.9753614329</v>
      </c>
    </row>
    <row r="25" spans="1:42">
      <c r="A25" s="228" t="s">
        <v>94</v>
      </c>
      <c r="B25" s="228">
        <v>2014</v>
      </c>
      <c r="C25" s="234">
        <v>0</v>
      </c>
      <c r="D25" s="231">
        <v>122999.99999999999</v>
      </c>
      <c r="E25" s="231">
        <v>122999.99999999999</v>
      </c>
      <c r="F25" s="231">
        <v>122999.99999999999</v>
      </c>
      <c r="G25" s="231">
        <v>122999.99999999999</v>
      </c>
      <c r="H25" s="231">
        <v>122999.99999999999</v>
      </c>
      <c r="I25" s="231">
        <v>122999.99999999999</v>
      </c>
      <c r="J25" s="231">
        <v>122999.99999999999</v>
      </c>
      <c r="K25" s="231">
        <v>122999.99999999999</v>
      </c>
      <c r="L25" s="231">
        <v>122999.99999999999</v>
      </c>
      <c r="M25" s="231">
        <v>122999.99999999999</v>
      </c>
      <c r="N25" s="231">
        <v>122999.99999999999</v>
      </c>
      <c r="O25" s="231">
        <v>122999.99999999999</v>
      </c>
      <c r="P25" s="231">
        <v>122999.99999999999</v>
      </c>
      <c r="Q25" s="231">
        <v>122999.99999999999</v>
      </c>
      <c r="R25" s="231">
        <v>122999.99999999999</v>
      </c>
      <c r="S25" s="231">
        <v>122999.99999999999</v>
      </c>
      <c r="T25" s="231">
        <v>122999.99999999999</v>
      </c>
      <c r="U25" s="231">
        <v>122999.99999999999</v>
      </c>
      <c r="V25" s="231">
        <v>122999.99999999999</v>
      </c>
      <c r="W25" s="231">
        <v>122999.99999999999</v>
      </c>
      <c r="X25" s="231">
        <v>122999.99999999999</v>
      </c>
      <c r="Y25" s="231">
        <v>122999.99999999999</v>
      </c>
      <c r="Z25" s="231">
        <v>122999.99999999999</v>
      </c>
      <c r="AA25" s="231">
        <v>122999.99999999999</v>
      </c>
      <c r="AB25" s="231">
        <v>122999.99999999999</v>
      </c>
      <c r="AC25" s="231">
        <v>122999.99999999999</v>
      </c>
      <c r="AD25" s="231">
        <v>122999.99999999999</v>
      </c>
      <c r="AE25" s="231">
        <v>122999.99999999999</v>
      </c>
      <c r="AF25" s="231">
        <v>122999.99999999999</v>
      </c>
      <c r="AG25" s="231">
        <v>122999.99999999999</v>
      </c>
      <c r="AH25" s="231">
        <v>122999.99999999999</v>
      </c>
      <c r="AI25" s="231">
        <v>122999.99999999999</v>
      </c>
      <c r="AJ25" s="231">
        <v>122999.99999999999</v>
      </c>
      <c r="AK25" s="231">
        <v>122999.99999999999</v>
      </c>
      <c r="AL25" s="231">
        <v>122999.99999999999</v>
      </c>
      <c r="AM25" s="231">
        <v>122999.99999999999</v>
      </c>
      <c r="AN25" s="231">
        <v>122999.99999999999</v>
      </c>
      <c r="AO25" s="231">
        <v>122999.99999999999</v>
      </c>
      <c r="AP25" s="231">
        <v>122999.99999999999</v>
      </c>
    </row>
    <row r="26" spans="1:42">
      <c r="A26" s="228" t="s">
        <v>95</v>
      </c>
      <c r="B26" s="228">
        <v>2017</v>
      </c>
      <c r="C26" s="234">
        <v>0</v>
      </c>
      <c r="D26" s="231">
        <v>0</v>
      </c>
      <c r="E26" s="231">
        <v>0</v>
      </c>
      <c r="F26" s="231">
        <v>0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0</v>
      </c>
      <c r="P26" s="231">
        <v>0</v>
      </c>
      <c r="Q26" s="231">
        <v>0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0</v>
      </c>
      <c r="AB26" s="231">
        <v>0</v>
      </c>
      <c r="AC26" s="231">
        <v>0</v>
      </c>
      <c r="AD26" s="231">
        <v>0</v>
      </c>
      <c r="AE26" s="231">
        <v>0</v>
      </c>
      <c r="AF26" s="231">
        <v>0</v>
      </c>
      <c r="AG26" s="231">
        <v>0</v>
      </c>
      <c r="AH26" s="231">
        <v>0</v>
      </c>
      <c r="AI26" s="231">
        <v>0</v>
      </c>
      <c r="AJ26" s="231">
        <v>0</v>
      </c>
      <c r="AK26" s="231">
        <v>0</v>
      </c>
      <c r="AL26" s="231">
        <v>0</v>
      </c>
      <c r="AM26" s="231">
        <v>0</v>
      </c>
      <c r="AN26" s="231">
        <v>0</v>
      </c>
      <c r="AO26" s="231">
        <v>0</v>
      </c>
      <c r="AP26" s="231">
        <v>0</v>
      </c>
    </row>
    <row r="27" spans="1:42">
      <c r="A27" s="228" t="s">
        <v>96</v>
      </c>
      <c r="B27" s="228">
        <v>2018</v>
      </c>
      <c r="C27" s="234">
        <v>0</v>
      </c>
      <c r="D27" s="231">
        <v>0</v>
      </c>
      <c r="E27" s="231">
        <v>0</v>
      </c>
      <c r="F27" s="231">
        <v>0</v>
      </c>
      <c r="G27" s="231">
        <v>0</v>
      </c>
      <c r="H27" s="231">
        <v>0</v>
      </c>
      <c r="I27" s="231">
        <v>0</v>
      </c>
      <c r="J27" s="231">
        <v>0</v>
      </c>
      <c r="K27" s="231">
        <v>0</v>
      </c>
      <c r="L27" s="231">
        <v>0</v>
      </c>
      <c r="M27" s="231">
        <v>0</v>
      </c>
      <c r="N27" s="231">
        <v>0</v>
      </c>
      <c r="O27" s="231">
        <v>0</v>
      </c>
      <c r="P27" s="231">
        <v>0</v>
      </c>
      <c r="Q27" s="231">
        <v>0</v>
      </c>
      <c r="R27" s="231">
        <v>0</v>
      </c>
      <c r="S27" s="231">
        <v>0</v>
      </c>
      <c r="T27" s="231">
        <v>0</v>
      </c>
      <c r="U27" s="231">
        <v>0</v>
      </c>
      <c r="V27" s="231">
        <v>0</v>
      </c>
      <c r="W27" s="231">
        <v>0</v>
      </c>
      <c r="X27" s="231">
        <v>0</v>
      </c>
      <c r="Y27" s="231">
        <v>0</v>
      </c>
      <c r="Z27" s="231">
        <v>0</v>
      </c>
      <c r="AA27" s="231">
        <v>0</v>
      </c>
      <c r="AB27" s="231">
        <v>0</v>
      </c>
      <c r="AC27" s="231">
        <v>0</v>
      </c>
      <c r="AD27" s="231">
        <v>0</v>
      </c>
      <c r="AE27" s="231">
        <v>0</v>
      </c>
      <c r="AF27" s="231">
        <v>0</v>
      </c>
      <c r="AG27" s="231">
        <v>0</v>
      </c>
      <c r="AH27" s="231">
        <v>0</v>
      </c>
      <c r="AI27" s="231">
        <v>0</v>
      </c>
      <c r="AJ27" s="231">
        <v>0</v>
      </c>
      <c r="AK27" s="231">
        <v>0</v>
      </c>
      <c r="AL27" s="231">
        <v>0</v>
      </c>
      <c r="AM27" s="231">
        <v>0</v>
      </c>
      <c r="AN27" s="231">
        <v>0</v>
      </c>
      <c r="AO27" s="231">
        <v>0</v>
      </c>
      <c r="AP27" s="231">
        <v>0</v>
      </c>
    </row>
    <row r="28" spans="1:42">
      <c r="A28" s="228" t="s">
        <v>97</v>
      </c>
      <c r="B28" s="228">
        <v>2014</v>
      </c>
      <c r="C28" s="234">
        <v>0</v>
      </c>
      <c r="D28" s="231">
        <v>0</v>
      </c>
      <c r="E28" s="231">
        <v>0</v>
      </c>
      <c r="F28" s="231">
        <v>0</v>
      </c>
      <c r="G28" s="231">
        <v>0</v>
      </c>
      <c r="H28" s="231">
        <v>0</v>
      </c>
      <c r="I28" s="231">
        <v>0</v>
      </c>
      <c r="J28" s="231">
        <v>0</v>
      </c>
      <c r="K28" s="231">
        <v>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1">
        <v>0</v>
      </c>
      <c r="U28" s="231">
        <v>0</v>
      </c>
      <c r="V28" s="231">
        <v>0</v>
      </c>
      <c r="W28" s="231">
        <v>0</v>
      </c>
      <c r="X28" s="231">
        <v>0</v>
      </c>
      <c r="Y28" s="231">
        <v>0</v>
      </c>
      <c r="Z28" s="231">
        <v>0</v>
      </c>
      <c r="AA28" s="231">
        <v>0</v>
      </c>
      <c r="AB28" s="231">
        <v>0</v>
      </c>
      <c r="AC28" s="231">
        <v>0</v>
      </c>
      <c r="AD28" s="231">
        <v>0</v>
      </c>
      <c r="AE28" s="231">
        <v>0</v>
      </c>
      <c r="AF28" s="231">
        <v>0</v>
      </c>
      <c r="AG28" s="231">
        <v>0</v>
      </c>
      <c r="AH28" s="231">
        <v>0</v>
      </c>
      <c r="AI28" s="231">
        <v>0</v>
      </c>
      <c r="AJ28" s="231">
        <v>0</v>
      </c>
      <c r="AK28" s="231">
        <v>0</v>
      </c>
      <c r="AL28" s="231">
        <v>0</v>
      </c>
      <c r="AM28" s="231">
        <v>0</v>
      </c>
      <c r="AN28" s="231">
        <v>0</v>
      </c>
      <c r="AO28" s="231">
        <v>0</v>
      </c>
      <c r="AP28" s="231">
        <v>0</v>
      </c>
    </row>
    <row r="29" spans="1:42">
      <c r="A29" s="228" t="s">
        <v>98</v>
      </c>
      <c r="B29" s="228">
        <v>2014</v>
      </c>
      <c r="C29" s="234">
        <v>0</v>
      </c>
      <c r="D29" s="231">
        <v>0</v>
      </c>
      <c r="E29" s="231">
        <v>0</v>
      </c>
      <c r="F29" s="231">
        <v>0</v>
      </c>
      <c r="G29" s="231">
        <v>0</v>
      </c>
      <c r="H29" s="231">
        <v>0</v>
      </c>
      <c r="I29" s="231">
        <v>0</v>
      </c>
      <c r="J29" s="231">
        <v>0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31">
        <v>0</v>
      </c>
      <c r="U29" s="231">
        <v>0</v>
      </c>
      <c r="V29" s="231">
        <v>0</v>
      </c>
      <c r="W29" s="231">
        <v>0</v>
      </c>
      <c r="X29" s="231">
        <v>0</v>
      </c>
      <c r="Y29" s="231">
        <v>0</v>
      </c>
      <c r="Z29" s="231">
        <v>0</v>
      </c>
      <c r="AA29" s="231">
        <v>0</v>
      </c>
      <c r="AB29" s="231">
        <v>0</v>
      </c>
      <c r="AC29" s="231">
        <v>0</v>
      </c>
      <c r="AD29" s="231">
        <v>0</v>
      </c>
      <c r="AE29" s="231">
        <v>0</v>
      </c>
      <c r="AF29" s="231">
        <v>0</v>
      </c>
      <c r="AG29" s="231">
        <v>0</v>
      </c>
      <c r="AH29" s="231">
        <v>0</v>
      </c>
      <c r="AI29" s="231">
        <v>0</v>
      </c>
      <c r="AJ29" s="231">
        <v>0</v>
      </c>
      <c r="AK29" s="231">
        <v>0</v>
      </c>
      <c r="AL29" s="231">
        <v>0</v>
      </c>
      <c r="AM29" s="231">
        <v>0</v>
      </c>
      <c r="AN29" s="231">
        <v>0</v>
      </c>
      <c r="AO29" s="231">
        <v>0</v>
      </c>
      <c r="AP29" s="231">
        <v>0</v>
      </c>
    </row>
    <row r="30" spans="1:42">
      <c r="A30" s="228" t="s">
        <v>99</v>
      </c>
      <c r="B30" s="228">
        <v>2014</v>
      </c>
      <c r="C30" s="234">
        <v>0</v>
      </c>
      <c r="D30" s="231">
        <v>0</v>
      </c>
      <c r="E30" s="231">
        <v>0</v>
      </c>
      <c r="F30" s="231">
        <v>0</v>
      </c>
      <c r="G30" s="231">
        <v>0</v>
      </c>
      <c r="H30" s="231">
        <v>0</v>
      </c>
      <c r="I30" s="231">
        <v>0</v>
      </c>
      <c r="J30" s="231">
        <v>0</v>
      </c>
      <c r="K30" s="231">
        <v>0</v>
      </c>
      <c r="L30" s="231">
        <v>0</v>
      </c>
      <c r="M30" s="231">
        <v>0</v>
      </c>
      <c r="N30" s="231">
        <v>0</v>
      </c>
      <c r="O30" s="231">
        <v>0</v>
      </c>
      <c r="P30" s="231">
        <v>0</v>
      </c>
      <c r="Q30" s="231">
        <v>0</v>
      </c>
      <c r="R30" s="231">
        <v>0</v>
      </c>
      <c r="S30" s="231">
        <v>0</v>
      </c>
      <c r="T30" s="231">
        <v>0</v>
      </c>
      <c r="U30" s="231">
        <v>0</v>
      </c>
      <c r="V30" s="231">
        <v>0</v>
      </c>
      <c r="W30" s="231">
        <v>0</v>
      </c>
      <c r="X30" s="231">
        <v>0</v>
      </c>
      <c r="Y30" s="231">
        <v>0</v>
      </c>
      <c r="Z30" s="231">
        <v>0</v>
      </c>
      <c r="AA30" s="231">
        <v>0</v>
      </c>
      <c r="AB30" s="231">
        <v>0</v>
      </c>
      <c r="AC30" s="231">
        <v>0</v>
      </c>
      <c r="AD30" s="231">
        <v>0</v>
      </c>
      <c r="AE30" s="231">
        <v>0</v>
      </c>
      <c r="AF30" s="231">
        <v>0</v>
      </c>
      <c r="AG30" s="231">
        <v>0</v>
      </c>
      <c r="AH30" s="231">
        <v>0</v>
      </c>
      <c r="AI30" s="231">
        <v>0</v>
      </c>
      <c r="AJ30" s="231">
        <v>0</v>
      </c>
      <c r="AK30" s="231">
        <v>0</v>
      </c>
      <c r="AL30" s="231">
        <v>0</v>
      </c>
      <c r="AM30" s="231">
        <v>0</v>
      </c>
      <c r="AN30" s="231">
        <v>0</v>
      </c>
      <c r="AO30" s="231">
        <v>0</v>
      </c>
      <c r="AP30" s="231">
        <v>0</v>
      </c>
    </row>
    <row r="31" spans="1:42">
      <c r="A31" s="228" t="s">
        <v>100</v>
      </c>
      <c r="B31" s="228"/>
      <c r="C31" s="235">
        <f t="shared" ref="C31:AP31" si="9">SUM(C22:C30)</f>
        <v>0</v>
      </c>
      <c r="D31" s="235">
        <f t="shared" si="9"/>
        <v>6038360.9753614329</v>
      </c>
      <c r="E31" s="235">
        <f t="shared" si="9"/>
        <v>6049129.8816114329</v>
      </c>
      <c r="F31" s="235">
        <f t="shared" si="9"/>
        <v>6060443.9637403395</v>
      </c>
      <c r="G31" s="235">
        <f t="shared" si="9"/>
        <v>6072330.8212770214</v>
      </c>
      <c r="H31" s="235">
        <f t="shared" si="9"/>
        <v>6084819.4509764975</v>
      </c>
      <c r="I31" s="235">
        <f t="shared" si="9"/>
        <v>6097940.3175545102</v>
      </c>
      <c r="J31" s="235">
        <f t="shared" si="9"/>
        <v>6111725.4280030355</v>
      </c>
      <c r="K31" s="235">
        <f t="shared" si="9"/>
        <v>6126208.4096680162</v>
      </c>
      <c r="L31" s="235">
        <f t="shared" si="9"/>
        <v>6141424.5922797872</v>
      </c>
      <c r="M31" s="235">
        <f t="shared" si="9"/>
        <v>6157411.0941362791</v>
      </c>
      <c r="N31" s="235">
        <f t="shared" si="9"/>
        <v>6174206.9126492552</v>
      </c>
      <c r="O31" s="235">
        <f t="shared" si="9"/>
        <v>6191853.0194744514</v>
      </c>
      <c r="P31" s="235">
        <f t="shared" si="9"/>
        <v>6210392.4604576724</v>
      </c>
      <c r="Q31" s="235">
        <f t="shared" si="9"/>
        <v>6229870.4606406698</v>
      </c>
      <c r="R31" s="235">
        <f t="shared" si="9"/>
        <v>6250334.5345829315</v>
      </c>
      <c r="S31" s="235">
        <f t="shared" si="9"/>
        <v>6271834.6022685198</v>
      </c>
      <c r="T31" s="235">
        <f t="shared" si="9"/>
        <v>6294423.1108806906</v>
      </c>
      <c r="U31" s="235">
        <f t="shared" si="9"/>
        <v>6318155.1627413528</v>
      </c>
      <c r="V31" s="235">
        <f t="shared" si="9"/>
        <v>6343088.6497274619</v>
      </c>
      <c r="W31" s="235">
        <f t="shared" si="9"/>
        <v>6369284.3944922416</v>
      </c>
      <c r="X31" s="235">
        <f t="shared" si="9"/>
        <v>6396806.2988357386</v>
      </c>
      <c r="Y31" s="235">
        <f t="shared" si="9"/>
        <v>6425721.499586625</v>
      </c>
      <c r="Z31" s="235">
        <f t="shared" si="9"/>
        <v>6456100.5323755257</v>
      </c>
      <c r="AA31" s="235">
        <f t="shared" si="9"/>
        <v>6488017.5036993641</v>
      </c>
      <c r="AB31" s="235">
        <f t="shared" si="9"/>
        <v>6521550.2716964716</v>
      </c>
      <c r="AC31" s="235">
        <f t="shared" si="9"/>
        <v>6556780.6360734329</v>
      </c>
      <c r="AD31" s="235">
        <f t="shared" si="9"/>
        <v>6593794.5376469782</v>
      </c>
      <c r="AE31" s="235">
        <f t="shared" si="9"/>
        <v>6632682.2679876834</v>
      </c>
      <c r="AF31" s="235">
        <f t="shared" si="9"/>
        <v>6673538.6896768874</v>
      </c>
      <c r="AG31" s="235">
        <f t="shared" si="9"/>
        <v>6716463.4677141076</v>
      </c>
      <c r="AH31" s="235">
        <f t="shared" si="9"/>
        <v>6761561.3126394609</v>
      </c>
      <c r="AI31" s="235">
        <f t="shared" si="9"/>
        <v>6808942.2359641613</v>
      </c>
      <c r="AJ31" s="235">
        <f t="shared" si="9"/>
        <v>6858721.8185321745</v>
      </c>
      <c r="AK31" s="235">
        <f t="shared" si="9"/>
        <v>6911021.4924676931</v>
      </c>
      <c r="AL31" s="235">
        <f t="shared" si="9"/>
        <v>6965968.837396197</v>
      </c>
      <c r="AM31" s="235">
        <f t="shared" si="9"/>
        <v>7023697.8916617073</v>
      </c>
      <c r="AN31" s="235">
        <f t="shared" si="9"/>
        <v>7084349.4792994084</v>
      </c>
      <c r="AO31" s="235">
        <f t="shared" si="9"/>
        <v>7148071.5535612684</v>
      </c>
      <c r="AP31" s="235">
        <f t="shared" si="9"/>
        <v>7215019.557832635</v>
      </c>
    </row>
    <row r="33" spans="1:43" ht="30">
      <c r="B33" s="236" t="s">
        <v>198</v>
      </c>
    </row>
    <row r="34" spans="1:43" ht="15">
      <c r="A34" s="230" t="s">
        <v>40</v>
      </c>
      <c r="B34" s="233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8" t="s">
        <v>199</v>
      </c>
    </row>
    <row r="35" spans="1:43">
      <c r="A35" s="228" t="str">
        <f>A22</f>
        <v>Ongoing Capital Expenditures 1</v>
      </c>
      <c r="B35" s="237">
        <v>2.7777777777777776E-2</v>
      </c>
      <c r="C35" s="234">
        <f>C22*0.5*B35</f>
        <v>0</v>
      </c>
      <c r="D35" s="234">
        <f>IF(D22&gt;=SUM($C35:C35),IF(D22-SUM($C35:C35)&gt;=(C22+D22)/2*$B35,(C22+D22)/2*$B35,D22-SUM($C35:C35)),0)</f>
        <v>142.36111111111111</v>
      </c>
      <c r="E35" s="234">
        <f>IF(E22&gt;=SUM($C$35:D35),IF(E22-SUM($C35:D35)&gt;=(D22+E22)/2*$B35,(D22+E22)/2*$B35,E22-SUM($C35:D35)),0)</f>
        <v>434.29036458333331</v>
      </c>
      <c r="F35" s="234">
        <f>IF(F22&gt;=SUM($C$35:E35),IF(F22-SUM($C35:E35)&gt;=(E22+F22)/2*$B35,(E22+F22)/2*$B35,F22-SUM($C35:E35)),0)</f>
        <v>740.99853651258672</v>
      </c>
      <c r="G35" s="234">
        <f>IF(G22&gt;=SUM($C$35:F35),IF(G22-SUM($C35:F35)&gt;=(F22+G22)/2*$B35,(F22+G22)/2*$B35,G22-SUM($C35:F35)),0)</f>
        <v>1063.2338096457586</v>
      </c>
      <c r="H35" s="234">
        <f>IF(H22&gt;=SUM($C$35:G35),IF(H22-SUM($C35:G35)&gt;=(G22+H22)/2*$B35,(G22+H22)/2*$B35,H22-SUM($C35:G35)),0)</f>
        <v>1401.7822434812972</v>
      </c>
      <c r="I35" s="234">
        <f>IF(I22&gt;=SUM($C$35:H35),IF(I22-SUM($C35:H35)&gt;=(H22+I22)/2*$B35,(H22+I22)/2*$B35,I22-SUM($C35:H35)),0)</f>
        <v>1757.4696917797596</v>
      </c>
      <c r="J35" s="234">
        <f>IF(J22&gt;=SUM($C$35:I35),IF(J22-SUM($C35:I35)&gt;=(I22+J22)/2*$B35,(I22+J22)/2*$B35,J22-SUM($C35:I35)),0)</f>
        <v>2131.1638171483323</v>
      </c>
      <c r="K35" s="234">
        <f>IF(K22&gt;=SUM($C$35:J35),IF(K22-SUM($C35:J35)&gt;=(J22+K22)/2*$B35,(J22+K22)/2*$B35,K22-SUM($C35:J35)),0)</f>
        <v>2523.7762076136883</v>
      </c>
      <c r="L35" s="234">
        <f>IF(L22&gt;=SUM($C$35:K35),IF(L22-SUM($C35:K35)&gt;=(K22+L22)/2*$B35,(K22+L22)/2*$B35,L22-SUM($C35:K35)),0)</f>
        <v>2936.2646003463528</v>
      </c>
      <c r="M35" s="234">
        <f>IF(M22&gt;=SUM($C$35:L35),IF(M22-SUM($C35:L35)&gt;=(L22+M22)/2*$B35,(L22+M22)/2*$B35,M22-SUM($C35:L35)),0)</f>
        <v>3369.635217961109</v>
      </c>
      <c r="N35" s="234">
        <f>IF(N22&gt;=SUM($C$35:M35),IF(N22-SUM($C35:M35)&gt;=(M22+N22)/2*$B35,(M22+N22)/2*$B35,N22-SUM($C35:M35)),0)</f>
        <v>3824.9452230926113</v>
      </c>
      <c r="O35" s="234">
        <f>IF(O22&gt;=SUM($C$35:N35),IF(O22-SUM($C35:N35)&gt;=(N22+O22)/2*$B35,(N22+O22)/2*$B35,O22-SUM($C35:N35)),0)</f>
        <v>4303.3052972338965</v>
      </c>
      <c r="P35" s="234">
        <f>IF(P22&gt;=SUM($C$35:O35),IF(P22-SUM($C35:O35)&gt;=(O22+P22)/2*$B35,(O22+P22)/2*$B35,P22-SUM($C35:O35)),0)</f>
        <v>4805.8823501285833</v>
      </c>
      <c r="Q35" s="234">
        <f>IF(Q22&gt;=SUM($C$35:P35),IF(Q22-SUM($C35:P35)&gt;=(P22+Q22)/2*$B35,(P22+Q22)/2*$B35,Q22-SUM($C35:P35)),0)</f>
        <v>5333.9023663260641</v>
      </c>
      <c r="R35" s="234">
        <f>IF(R22&gt;=SUM($C$35:Q35),IF(R22-SUM($C35:Q35)&gt;=(Q22+R22)/2*$B35,(Q22+R22)/2*$B35,R22-SUM($C35:Q35)),0)</f>
        <v>5888.653395843543</v>
      </c>
      <c r="S35" s="234">
        <f>IF(S22&gt;=SUM($C$35:R35),IF(S22-SUM($C35:R35)&gt;=(R22+S22)/2*$B35,(R22+S22)/2*$B35,S22-SUM($C35:R35)),0)</f>
        <v>6471.4886962303435</v>
      </c>
      <c r="T35" s="234">
        <f>IF(T22&gt;=SUM($C$35:S35),IF(T22-SUM($C35:S35)&gt;=(S22+T22)/2*$B35,(S22+T22)/2*$B35,T22-SUM($C35:S35)),0)</f>
        <v>7083.8300336992261</v>
      </c>
      <c r="U35" s="234">
        <f>IF(U22&gt;=SUM($C$35:T35),IF(U22-SUM($C35:T35)&gt;=(T22+U22)/2*$B35,(T22+U22)/2*$B35,U22-SUM($C35:T35)),0)</f>
        <v>7727.1711513774708</v>
      </c>
      <c r="V35" s="234">
        <f>IF(V22&gt;=SUM($C$35:U35),IF(V22-SUM($C35:U35)&gt;=(U22+V22)/2*$B35,(U22+V22)/2*$B35,V22-SUM($C35:U35)),0)</f>
        <v>8403.0814131381758</v>
      </c>
      <c r="W35" s="234">
        <f>IF(W22&gt;=SUM($C$35:V35),IF(W22-SUM($C35:V35)&gt;=(V22+W22)/2*$B35,(V22+W22)/2*$B35,W22-SUM($C35:V35)),0)</f>
        <v>9113.2096319005177</v>
      </c>
      <c r="X35" s="234">
        <f>IF(X22&gt;=SUM($C$35:W35),IF(X22-SUM($C35:W35)&gt;=(W22+X22)/2*$B35,(W22+X22)/2*$B35,X22-SUM($C35:W35)),0)</f>
        <v>9859.2880917377024</v>
      </c>
      <c r="Y35" s="234">
        <f>IF(Y22&gt;=SUM($C$35:X35),IF(Y22-SUM($C35:X35)&gt;=(X22+Y22)/2*$B35,(X22+Y22)/2*$B35,Y22-SUM($C35:X35)),0)</f>
        <v>10643.136773604145</v>
      </c>
      <c r="Z35" s="234">
        <f>IF(Z22&gt;=SUM($C$35:Y35),IF(Z22-SUM($C35:Y35)&gt;=(Y22+Z22)/2*$B35,(Y22+Z22)/2*$B35,Z22-SUM($C35:Y35)),0)</f>
        <v>11466.667794990075</v>
      </c>
      <c r="AA35" s="234">
        <f>IF(AA22&gt;=SUM($C$35:Z35),IF(AA22-SUM($C35:Z35)&gt;=(Z22+AA22)/2*$B35,(Z22+AA22)/2*$B35,AA22-SUM($C35:Z35)),0)</f>
        <v>12331.890074333667</v>
      </c>
      <c r="AB35" s="234">
        <f>IF(AB22&gt;=SUM($C$35:AA35),IF(AB22-SUM($C35:AA35)&gt;=(AA22+AB22)/2*$B35,(AA22+AB22)/2*$B35,AB22-SUM($C35:AA35)),0)</f>
        <v>13240.91423156903</v>
      </c>
      <c r="AC35" s="234">
        <f>IF(AC22&gt;=SUM($C$35:AB35),IF(AC22-SUM($C35:AB35)&gt;=(AB22+AC22)/2*$B35,(AB22+AC22)/2*$B35,AC22-SUM($C35:AB35)),0)</f>
        <v>14195.957736764432</v>
      </c>
      <c r="AD35" s="234">
        <f>IF(AD22&gt;=SUM($C$35:AC35),IF(AD22-SUM($C35:AC35)&gt;=(AC22+AD22)/2*$B35,(AC22+AD22)/2*$B35,AD22-SUM($C35:AC35)),0)</f>
        <v>15199.35031941035</v>
      </c>
      <c r="AE35" s="234">
        <f>IF(AE22&gt;=SUM($C$35:AD35),IF(AE22-SUM($C35:AD35)&gt;=(AD22+AE22)/2*$B35,(AD22+AE22)/2*$B35,AE22-SUM($C35:AD35)),0)</f>
        <v>16253.539651552719</v>
      </c>
      <c r="AF35" s="234">
        <f>IF(AF22&gt;=SUM($C$35:AE35),IF(AF22-SUM($C35:AE35)&gt;=(AE22+AF22)/2*$B35,(AE22+AF22)/2*$B35,AF22-SUM($C35:AE35)),0)</f>
        <v>17361.097318634798</v>
      </c>
      <c r="AG35" s="234">
        <f>IF(AG22&gt;=SUM($C$35:AF35),IF(AG22-SUM($C35:AF35)&gt;=(AF22+AG22)/2*$B35,(AF22+AG22)/2*$B35,AG22-SUM($C35:AF35)),0)</f>
        <v>18524.725092612902</v>
      </c>
      <c r="AH35" s="234">
        <f>IF(AH22&gt;=SUM($C$35:AG35),IF(AH22-SUM($C35:AG35)&gt;=(AG22+AH22)/2*$B35,(AG22+AH22)/2*$B35,AH22-SUM($C35:AG35)),0)</f>
        <v>19747.261522648649</v>
      </c>
      <c r="AI35" s="234">
        <f>IF(AI22&gt;=SUM($C$35:AH35),IF(AI22-SUM($C35:AH35)&gt;=(AH22+AI22)/2*$B35,(AH22+AI22)/2*$B35,AI22-SUM($C35:AH35)),0)</f>
        <v>21031.688859454956</v>
      </c>
      <c r="AJ35" s="234">
        <f>IF(AJ22&gt;=SUM($C$35:AI35),IF(AJ22-SUM($C35:AI35)&gt;=(AI22+AJ22)/2*$B35,(AI22+AJ22)/2*$B35,AJ22-SUM($C35:AI35)),0)</f>
        <v>22381.140330187081</v>
      </c>
      <c r="AK35" s="234">
        <f>IF(AK22&gt;=SUM($C$35:AJ35),IF(AK22-SUM($C35:AJ35)&gt;=(AJ22+AK22)/2*$B35,(AJ22+AK22)/2*$B35,AK22-SUM($C35:AJ35)),0)</f>
        <v>23798.907781625025</v>
      </c>
      <c r="AL35" s="234">
        <f>IF(AL22&gt;=SUM($C$35:AK35),IF(AL22-SUM($C35:AK35)&gt;=(AK22+AL22)/2*$B35,(AK22+AL22)/2*$B35,AL22-SUM($C35:AK35)),0)</f>
        <v>25288.44971029201</v>
      </c>
      <c r="AM35" s="234">
        <f>IF(AM22&gt;=SUM($C$35:AL35),IF(AM22-SUM($C35:AL35)&gt;=(AL22+AM22)/2*$B35,(AL22+AM22)/2*$B35,AM22-SUM($C35:AL35)),0)</f>
        <v>26853.399699097761</v>
      </c>
      <c r="AN35" s="234">
        <f>IF(AN22&gt;=SUM($C$35:AM35),IF(AN22-SUM($C35:AM35)&gt;=(AM22+AN22)/2*$B35,(AM22+AN22)/2*$B35,AN22-SUM($C35:AM35)),0)</f>
        <v>28497.575281086803</v>
      </c>
      <c r="AO35" s="234">
        <f>IF(AO22&gt;=SUM($C$35:AN35),IF(AO22-SUM($C35:AN35)&gt;=(AN22+AO22)/2*$B35,(AN22+AO22)/2*$B35,AO22-SUM($C35:AN35)),0)</f>
        <v>30224.987251914041</v>
      </c>
      <c r="AP35" s="234">
        <f>IF(AP22&gt;=SUM($C$35:AO35),IF(AP22-SUM($C35:AO35)&gt;=(AO22+AP22)/2*$B35,(AO22+AP22)/2*$B35,AP22-SUM($C35:AO35)),0)</f>
        <v>32039.849453764411</v>
      </c>
      <c r="AQ35" s="4">
        <f t="shared" ref="AQ35:AQ43" si="10">SUM(B35:AP35)</f>
        <v>448396.29991221207</v>
      </c>
    </row>
    <row r="36" spans="1:43">
      <c r="A36" s="228" t="str">
        <f t="shared" ref="A36:A43" si="11">A23</f>
        <v>Ongoing Capital Expenditures 2</v>
      </c>
      <c r="B36" s="237">
        <v>2.7777777777777776E-2</v>
      </c>
      <c r="C36" s="234">
        <f>C23*0.5*B36</f>
        <v>0</v>
      </c>
      <c r="D36" s="234">
        <f>IF(D23&gt;=SUM($C36:C36),IF(D23-SUM($C36:C36)&gt;=(C23+D23)/2*$B36,(C23+D23)/2*$B36,D23-SUM($C36:C36)),0)</f>
        <v>0</v>
      </c>
      <c r="E36" s="234">
        <f>IF(E23&gt;=SUM($C36:D36),IF(E23-SUM($C36:D36)&gt;=(D23+E23)/2*$B36,(D23+E23)/2*$B36,E23-SUM($C36:D36)),0)</f>
        <v>0</v>
      </c>
      <c r="F36" s="234">
        <f>IF(F23&gt;=SUM($C36:E36),IF(F23-SUM($C36:E36)&gt;=(E23+F23)/2*$B36,(E23+F23)/2*$B36,F23-SUM($C36:E36)),0)</f>
        <v>0</v>
      </c>
      <c r="G36" s="234">
        <f>IF(G23&gt;=SUM($C36:F36),IF(G23-SUM($C36:F36)&gt;=(F23+G23)/2*$B36,(F23+G23)/2*$B36,G23-SUM($C36:F36)),0)</f>
        <v>0</v>
      </c>
      <c r="H36" s="234">
        <f>IF(H23&gt;=SUM($C36:G36),IF(H23-SUM($C36:G36)&gt;=(G23+H23)/2*$B36,(G23+H23)/2*$B36,H23-SUM($C36:G36)),0)</f>
        <v>0</v>
      </c>
      <c r="I36" s="234">
        <f>IF(I23&gt;=SUM($C36:H36),IF(I23-SUM($C36:H36)&gt;=(H23+I23)/2*$B36,(H23+I23)/2*$B36,I23-SUM($C36:H36)),0)</f>
        <v>0</v>
      </c>
      <c r="J36" s="234">
        <f>IF(J23&gt;=SUM($C36:I36),IF(J23-SUM($C36:I36)&gt;=(I23+J23)/2*$B36,(I23+J23)/2*$B36,J23-SUM($C36:I36)),0)</f>
        <v>0</v>
      </c>
      <c r="K36" s="234">
        <f>IF(K23&gt;=SUM($C36:J36),IF(K23-SUM($C36:J36)&gt;=(J23+K23)/2*$B36,(J23+K23)/2*$B36,K23-SUM($C36:J36)),0)</f>
        <v>0</v>
      </c>
      <c r="L36" s="234">
        <f>IF(L23&gt;=SUM($C36:K36),IF(L23-SUM($C36:K36)&gt;=(K23+L23)/2*$B36,(K23+L23)/2*$B36,L23-SUM($C36:K36)),0)</f>
        <v>0</v>
      </c>
      <c r="M36" s="234">
        <f>IF(M23&gt;=SUM($C36:L36),IF(M23-SUM($C36:L36)&gt;=(L23+M23)/2*$B36,(L23+M23)/2*$B36,M23-SUM($C36:L36)),0)</f>
        <v>0</v>
      </c>
      <c r="N36" s="234">
        <f>IF(N23&gt;=SUM($C36:M36),IF(N23-SUM($C36:M36)&gt;=(M23+N23)/2*$B36,(M23+N23)/2*$B36,N23-SUM($C36:M36)),0)</f>
        <v>0</v>
      </c>
      <c r="O36" s="234">
        <f>IF(O23&gt;=SUM($C36:N36),IF(O23-SUM($C36:N36)&gt;=(N23+O23)/2*$B36,(N23+O23)/2*$B36,O23-SUM($C36:N36)),0)</f>
        <v>0</v>
      </c>
      <c r="P36" s="234">
        <f>IF(P23&gt;=SUM($C36:O36),IF(P23-SUM($C36:O36)&gt;=(O23+P23)/2*$B36,(O23+P23)/2*$B36,P23-SUM($C36:O36)),0)</f>
        <v>0</v>
      </c>
      <c r="Q36" s="234">
        <f>IF(Q23&gt;=SUM($C36:P36),IF(Q23-SUM($C36:P36)&gt;=(P23+Q23)/2*$B36,(P23+Q23)/2*$B36,Q23-SUM($C36:P36)),0)</f>
        <v>0</v>
      </c>
      <c r="R36" s="234">
        <f>IF(R23&gt;=SUM($C36:Q36),IF(R23-SUM($C36:Q36)&gt;=(Q23+R23)/2*$B36,(Q23+R23)/2*$B36,R23-SUM($C36:Q36)),0)</f>
        <v>0</v>
      </c>
      <c r="S36" s="234">
        <f>IF(S23&gt;=SUM($C36:R36),IF(S23-SUM($C36:R36)&gt;=(R23+S23)/2*$B36,(R23+S23)/2*$B36,S23-SUM($C36:R36)),0)</f>
        <v>0</v>
      </c>
      <c r="T36" s="234">
        <f>IF(T23&gt;=SUM($C36:S36),IF(T23-SUM($C36:S36)&gt;=(S23+T23)/2*$B36,(S23+T23)/2*$B36,T23-SUM($C36:S36)),0)</f>
        <v>0</v>
      </c>
      <c r="U36" s="234">
        <f>IF(U23&gt;=SUM($C36:T36),IF(U23-SUM($C36:T36)&gt;=(T23+U23)/2*$B36,(T23+U23)/2*$B36,U23-SUM($C36:T36)),0)</f>
        <v>0</v>
      </c>
      <c r="V36" s="234">
        <f>IF(V23&gt;=SUM($C36:U36),IF(V23-SUM($C36:U36)&gt;=(U23+V23)/2*$B36,(U23+V23)/2*$B36,V23-SUM($C36:U36)),0)</f>
        <v>0</v>
      </c>
      <c r="W36" s="234">
        <f>IF(W23&gt;=SUM($C36:V36),IF(W23-SUM($C36:V36)&gt;=(V23+W23)/2*$B36,(V23+W23)/2*$B36,W23-SUM($C36:V36)),0)</f>
        <v>0</v>
      </c>
      <c r="X36" s="234">
        <f>IF(X23&gt;=SUM($C36:W36),IF(X23-SUM($C36:W36)&gt;=(W23+X23)/2*$B36,(W23+X23)/2*$B36,X23-SUM($C36:W36)),0)</f>
        <v>0</v>
      </c>
      <c r="Y36" s="234">
        <f>IF(Y23&gt;=SUM($C36:X36),IF(Y23-SUM($C36:X36)&gt;=(X23+Y23)/2*$B36,(X23+Y23)/2*$B36,Y23-SUM($C36:X36)),0)</f>
        <v>0</v>
      </c>
      <c r="Z36" s="234">
        <f>IF(Z23&gt;=SUM($C36:Y36),IF(Z23-SUM($C36:Y36)&gt;=(Y23+Z23)/2*$B36,(Y23+Z23)/2*$B36,Z23-SUM($C36:Y36)),0)</f>
        <v>0</v>
      </c>
      <c r="AA36" s="234">
        <f>IF(AA23&gt;=SUM($C36:Z36),IF(AA23-SUM($C36:Z36)&gt;=(Z23+AA23)/2*$B36,(Z23+AA23)/2*$B36,AA23-SUM($C36:Z36)),0)</f>
        <v>0</v>
      </c>
      <c r="AB36" s="234">
        <f>IF(AB23&gt;=SUM($C36:AA36),IF(AB23-SUM($C36:AA36)&gt;=(AA23+AB23)/2*$B36,(AA23+AB23)/2*$B36,AB23-SUM($C36:AA36)),0)</f>
        <v>0</v>
      </c>
      <c r="AC36" s="234">
        <f>IF(AC23&gt;=SUM($C36:AB36),IF(AC23-SUM($C36:AB36)&gt;=(AB23+AC23)/2*$B36,(AB23+AC23)/2*$B36,AC23-SUM($C36:AB36)),0)</f>
        <v>0</v>
      </c>
      <c r="AD36" s="234">
        <f>IF(AD23&gt;=SUM($C36:AC36),IF(AD23-SUM($C36:AC36)&gt;=(AC23+AD23)/2*$B36,(AC23+AD23)/2*$B36,AD23-SUM($C36:AC36)),0)</f>
        <v>0</v>
      </c>
      <c r="AE36" s="234">
        <f>IF(AE23&gt;=SUM($C36:AD36),IF(AE23-SUM($C36:AD36)&gt;=(AD23+AE23)/2*$B36,(AD23+AE23)/2*$B36,AE23-SUM($C36:AD36)),0)</f>
        <v>0</v>
      </c>
      <c r="AF36" s="234">
        <f>IF(AF23&gt;=SUM($C36:AE36),IF(AF23-SUM($C36:AE36)&gt;=(AE23+AF23)/2*$B36,(AE23+AF23)/2*$B36,AF23-SUM($C36:AE36)),0)</f>
        <v>0</v>
      </c>
      <c r="AG36" s="234">
        <f>IF(AG23&gt;=SUM($C36:AF36),IF(AG23-SUM($C36:AF36)&gt;=(AF23+AG23)/2*$B36,(AF23+AG23)/2*$B36,AG23-SUM($C36:AF36)),0)</f>
        <v>0</v>
      </c>
      <c r="AH36" s="234">
        <f>IF(AH23&gt;=SUM($C36:AG36),IF(AH23-SUM($C36:AG36)&gt;=(AG23+AH23)/2*$B36,(AG23+AH23)/2*$B36,AH23-SUM($C36:AG36)),0)</f>
        <v>0</v>
      </c>
      <c r="AI36" s="234">
        <f>IF(AI23&gt;=SUM($C36:AH36),IF(AI23-SUM($C36:AH36)&gt;=(AH23+AI23)/2*$B36,(AH23+AI23)/2*$B36,AI23-SUM($C36:AH36)),0)</f>
        <v>0</v>
      </c>
      <c r="AJ36" s="234">
        <f>IF(AJ23&gt;=SUM($C36:AI36),IF(AJ23-SUM($C36:AI36)&gt;=(AI23+AJ23)/2*$B36,(AI23+AJ23)/2*$B36,AJ23-SUM($C36:AI36)),0)</f>
        <v>0</v>
      </c>
      <c r="AK36" s="234">
        <f>IF(AK23&gt;=SUM($C36:AJ36),IF(AK23-SUM($C36:AJ36)&gt;=(AJ23+AK23)/2*$B36,(AJ23+AK23)/2*$B36,AK23-SUM($C36:AJ36)),0)</f>
        <v>0</v>
      </c>
      <c r="AL36" s="234">
        <f>IF(AL23&gt;=SUM($C36:AK36),IF(AL23-SUM($C36:AK36)&gt;=(AK23+AL23)/2*$B36,(AK23+AL23)/2*$B36,AL23-SUM($C36:AK36)),0)</f>
        <v>0</v>
      </c>
      <c r="AM36" s="234">
        <f>IF(AM23&gt;=SUM($C36:AL36),IF(AM23-SUM($C36:AL36)&gt;=(AL23+AM23)/2*$B36,(AL23+AM23)/2*$B36,AM23-SUM($C36:AL36)),0)</f>
        <v>0</v>
      </c>
      <c r="AN36" s="234">
        <f>IF(AN23&gt;=SUM($C36:AM36),IF(AN23-SUM($C36:AM36)&gt;=(AM23+AN23)/2*$B36,(AM23+AN23)/2*$B36,AN23-SUM($C36:AM36)),0)</f>
        <v>0</v>
      </c>
      <c r="AO36" s="234">
        <f>IF(AO23&gt;=SUM($C36:AN36),IF(AO23-SUM($C36:AN36)&gt;=(AN23+AO23)/2*$B36,(AN23+AO23)/2*$B36,AO23-SUM($C36:AN36)),0)</f>
        <v>0</v>
      </c>
      <c r="AP36" s="234">
        <f>IF(AP23&gt;=SUM($C36:AO36),IF(AP23-SUM($C36:AO36)&gt;=(AO23+AP23)/2*$B36,(AO23+AP23)/2*$B36,AP23-SUM($C36:AO36)),0)</f>
        <v>0</v>
      </c>
      <c r="AQ36" s="4">
        <f t="shared" si="10"/>
        <v>2.7777777777777776E-2</v>
      </c>
    </row>
    <row r="37" spans="1:43">
      <c r="A37" s="228" t="str">
        <f t="shared" si="11"/>
        <v>Purchase Price</v>
      </c>
      <c r="B37" s="237">
        <v>2.7777777777777776E-2</v>
      </c>
      <c r="C37" s="234">
        <v>0</v>
      </c>
      <c r="D37" s="234">
        <v>164030.86042670647</v>
      </c>
      <c r="E37" s="234">
        <v>164030.86042670647</v>
      </c>
      <c r="F37" s="234">
        <v>164030.86042670647</v>
      </c>
      <c r="G37" s="234">
        <v>164030.86042670647</v>
      </c>
      <c r="H37" s="234">
        <v>164030.86042670647</v>
      </c>
      <c r="I37" s="234">
        <v>164030.86042670647</v>
      </c>
      <c r="J37" s="234">
        <v>164030.86042670647</v>
      </c>
      <c r="K37" s="234">
        <v>164030.86042670647</v>
      </c>
      <c r="L37" s="234">
        <v>164030.86042670647</v>
      </c>
      <c r="M37" s="234">
        <v>164030.86042670647</v>
      </c>
      <c r="N37" s="234">
        <v>164030.86042670647</v>
      </c>
      <c r="O37" s="234">
        <v>164030.86042670647</v>
      </c>
      <c r="P37" s="234">
        <v>164030.86042670647</v>
      </c>
      <c r="Q37" s="234">
        <v>164030.86042670647</v>
      </c>
      <c r="R37" s="234">
        <v>164030.86042670647</v>
      </c>
      <c r="S37" s="234">
        <v>164030.86042670647</v>
      </c>
      <c r="T37" s="234">
        <v>164030.86042670647</v>
      </c>
      <c r="U37" s="234">
        <v>164030.86042670647</v>
      </c>
      <c r="V37" s="234">
        <v>164030.86042670647</v>
      </c>
      <c r="W37" s="234">
        <v>164030.86042670647</v>
      </c>
      <c r="X37" s="234">
        <v>164030.86042670647</v>
      </c>
      <c r="Y37" s="234">
        <v>164030.86042670647</v>
      </c>
      <c r="Z37" s="234">
        <v>164030.86042670647</v>
      </c>
      <c r="AA37" s="234">
        <v>164030.86042670647</v>
      </c>
      <c r="AB37" s="234">
        <v>164030.86042670647</v>
      </c>
      <c r="AC37" s="234">
        <v>164030.86042670647</v>
      </c>
      <c r="AD37" s="234">
        <v>164030.86042670647</v>
      </c>
      <c r="AE37" s="234">
        <v>164030.86042670647</v>
      </c>
      <c r="AF37" s="234">
        <v>164030.86042670647</v>
      </c>
      <c r="AG37" s="234">
        <v>164030.86042670647</v>
      </c>
      <c r="AH37" s="234">
        <v>164030.86042670647</v>
      </c>
      <c r="AI37" s="234">
        <v>164030.86042670647</v>
      </c>
      <c r="AJ37" s="234">
        <v>164030.86042670647</v>
      </c>
      <c r="AK37" s="234">
        <v>164030.86042670647</v>
      </c>
      <c r="AL37" s="234">
        <v>164030.86042670647</v>
      </c>
      <c r="AM37" s="234">
        <v>164030.86042670647</v>
      </c>
      <c r="AN37" s="234">
        <v>0</v>
      </c>
      <c r="AO37" s="234">
        <v>0</v>
      </c>
      <c r="AP37" s="234">
        <v>0</v>
      </c>
      <c r="AQ37" s="4">
        <f t="shared" si="10"/>
        <v>5905111.0031392062</v>
      </c>
    </row>
    <row r="38" spans="1:43">
      <c r="A38" s="228" t="str">
        <f t="shared" si="11"/>
        <v xml:space="preserve">One Time Capital Exp </v>
      </c>
      <c r="B38" s="237">
        <v>2.7777777777777776E-2</v>
      </c>
      <c r="C38" s="234">
        <v>0</v>
      </c>
      <c r="D38" s="234">
        <v>1708.333333333333</v>
      </c>
      <c r="E38" s="234">
        <v>3416.6666666666661</v>
      </c>
      <c r="F38" s="234">
        <v>3416.6666666666661</v>
      </c>
      <c r="G38" s="234">
        <v>3416.6666666666661</v>
      </c>
      <c r="H38" s="234">
        <v>3416.6666666666661</v>
      </c>
      <c r="I38" s="234">
        <v>3416.6666666666661</v>
      </c>
      <c r="J38" s="234">
        <v>3416.6666666666661</v>
      </c>
      <c r="K38" s="234">
        <v>3416.6666666666661</v>
      </c>
      <c r="L38" s="234">
        <v>3416.6666666666661</v>
      </c>
      <c r="M38" s="234">
        <v>3416.6666666666661</v>
      </c>
      <c r="N38" s="234">
        <v>3416.6666666666661</v>
      </c>
      <c r="O38" s="234">
        <v>3416.6666666666661</v>
      </c>
      <c r="P38" s="234">
        <v>3416.6666666666661</v>
      </c>
      <c r="Q38" s="234">
        <v>3416.6666666666661</v>
      </c>
      <c r="R38" s="234">
        <v>3416.6666666666661</v>
      </c>
      <c r="S38" s="234">
        <v>3416.6666666666661</v>
      </c>
      <c r="T38" s="234">
        <v>3416.6666666666661</v>
      </c>
      <c r="U38" s="234">
        <v>3416.6666666666661</v>
      </c>
      <c r="V38" s="234">
        <v>3416.6666666666661</v>
      </c>
      <c r="W38" s="234">
        <v>3416.6666666666661</v>
      </c>
      <c r="X38" s="234">
        <v>3416.6666666666661</v>
      </c>
      <c r="Y38" s="234">
        <v>3416.6666666666661</v>
      </c>
      <c r="Z38" s="234">
        <v>3416.6666666666661</v>
      </c>
      <c r="AA38" s="234">
        <v>3416.6666666666661</v>
      </c>
      <c r="AB38" s="234">
        <v>3416.6666666666661</v>
      </c>
      <c r="AC38" s="234">
        <v>3416.6666666666661</v>
      </c>
      <c r="AD38" s="234">
        <v>3416.6666666666661</v>
      </c>
      <c r="AE38" s="234">
        <v>3416.6666666666661</v>
      </c>
      <c r="AF38" s="234">
        <v>3416.6666666666661</v>
      </c>
      <c r="AG38" s="234">
        <v>3416.6666666666661</v>
      </c>
      <c r="AH38" s="234">
        <v>3416.6666666666661</v>
      </c>
      <c r="AI38" s="234">
        <v>3416.6666666666661</v>
      </c>
      <c r="AJ38" s="234">
        <v>3416.6666666666661</v>
      </c>
      <c r="AK38" s="234">
        <v>3416.6666666666661</v>
      </c>
      <c r="AL38" s="234">
        <v>3416.6666666666661</v>
      </c>
      <c r="AM38" s="234">
        <v>3416.6666666666661</v>
      </c>
      <c r="AN38" s="234">
        <v>1708.333333333333</v>
      </c>
      <c r="AO38" s="234">
        <v>0</v>
      </c>
      <c r="AP38" s="234">
        <v>0</v>
      </c>
      <c r="AQ38" s="4">
        <f t="shared" si="10"/>
        <v>123000.02777777782</v>
      </c>
    </row>
    <row r="39" spans="1:43">
      <c r="A39" s="228" t="str">
        <f t="shared" si="11"/>
        <v>Projects 3</v>
      </c>
      <c r="B39" s="237">
        <v>3.3333333333333333E-2</v>
      </c>
      <c r="C39" s="234">
        <v>0</v>
      </c>
      <c r="D39" s="234">
        <v>0</v>
      </c>
      <c r="E39" s="234">
        <v>0</v>
      </c>
      <c r="F39" s="234">
        <v>0</v>
      </c>
      <c r="G39" s="234">
        <v>0</v>
      </c>
      <c r="H39" s="234">
        <v>0</v>
      </c>
      <c r="I39" s="234">
        <v>0</v>
      </c>
      <c r="J39" s="234">
        <v>0</v>
      </c>
      <c r="K39" s="234">
        <v>0</v>
      </c>
      <c r="L39" s="234">
        <v>0</v>
      </c>
      <c r="M39" s="234">
        <v>0</v>
      </c>
      <c r="N39" s="234">
        <v>0</v>
      </c>
      <c r="O39" s="234">
        <v>0</v>
      </c>
      <c r="P39" s="234">
        <v>0</v>
      </c>
      <c r="Q39" s="234">
        <v>0</v>
      </c>
      <c r="R39" s="234">
        <v>0</v>
      </c>
      <c r="S39" s="234">
        <v>0</v>
      </c>
      <c r="T39" s="234">
        <v>0</v>
      </c>
      <c r="U39" s="234">
        <v>0</v>
      </c>
      <c r="V39" s="234">
        <v>0</v>
      </c>
      <c r="W39" s="234">
        <v>0</v>
      </c>
      <c r="X39" s="234">
        <v>0</v>
      </c>
      <c r="Y39" s="234">
        <v>0</v>
      </c>
      <c r="Z39" s="234">
        <v>0</v>
      </c>
      <c r="AA39" s="234">
        <v>0</v>
      </c>
      <c r="AB39" s="234">
        <v>0</v>
      </c>
      <c r="AC39" s="234">
        <v>0</v>
      </c>
      <c r="AD39" s="234">
        <v>0</v>
      </c>
      <c r="AE39" s="234">
        <v>0</v>
      </c>
      <c r="AF39" s="234">
        <v>0</v>
      </c>
      <c r="AG39" s="234">
        <v>0</v>
      </c>
      <c r="AH39" s="234">
        <v>0</v>
      </c>
      <c r="AI39" s="234">
        <v>0</v>
      </c>
      <c r="AJ39" s="234">
        <v>0</v>
      </c>
      <c r="AK39" s="234">
        <v>0</v>
      </c>
      <c r="AL39" s="234">
        <v>0</v>
      </c>
      <c r="AM39" s="234">
        <v>0</v>
      </c>
      <c r="AN39" s="234">
        <v>0</v>
      </c>
      <c r="AO39" s="234">
        <v>0</v>
      </c>
      <c r="AP39" s="234">
        <v>0</v>
      </c>
      <c r="AQ39" s="4">
        <f t="shared" si="10"/>
        <v>3.3333333333333333E-2</v>
      </c>
    </row>
    <row r="40" spans="1:43">
      <c r="A40" s="228" t="str">
        <f t="shared" si="11"/>
        <v>Projects 4</v>
      </c>
      <c r="B40" s="237">
        <v>3.3333333333333333E-2</v>
      </c>
      <c r="C40" s="234">
        <v>0</v>
      </c>
      <c r="D40" s="234">
        <v>0</v>
      </c>
      <c r="E40" s="234">
        <v>0</v>
      </c>
      <c r="F40" s="234">
        <v>0</v>
      </c>
      <c r="G40" s="234">
        <v>0</v>
      </c>
      <c r="H40" s="234">
        <v>0</v>
      </c>
      <c r="I40" s="234">
        <v>0</v>
      </c>
      <c r="J40" s="234">
        <v>0</v>
      </c>
      <c r="K40" s="234">
        <v>0</v>
      </c>
      <c r="L40" s="234">
        <v>0</v>
      </c>
      <c r="M40" s="234">
        <v>0</v>
      </c>
      <c r="N40" s="234">
        <v>0</v>
      </c>
      <c r="O40" s="234">
        <v>0</v>
      </c>
      <c r="P40" s="234">
        <v>0</v>
      </c>
      <c r="Q40" s="234">
        <v>0</v>
      </c>
      <c r="R40" s="234">
        <v>0</v>
      </c>
      <c r="S40" s="234">
        <v>0</v>
      </c>
      <c r="T40" s="234">
        <v>0</v>
      </c>
      <c r="U40" s="234">
        <v>0</v>
      </c>
      <c r="V40" s="234">
        <v>0</v>
      </c>
      <c r="W40" s="234">
        <v>0</v>
      </c>
      <c r="X40" s="234">
        <v>0</v>
      </c>
      <c r="Y40" s="234">
        <v>0</v>
      </c>
      <c r="Z40" s="234">
        <v>0</v>
      </c>
      <c r="AA40" s="234">
        <v>0</v>
      </c>
      <c r="AB40" s="234">
        <v>0</v>
      </c>
      <c r="AC40" s="234">
        <v>0</v>
      </c>
      <c r="AD40" s="234">
        <v>0</v>
      </c>
      <c r="AE40" s="234">
        <v>0</v>
      </c>
      <c r="AF40" s="234">
        <v>0</v>
      </c>
      <c r="AG40" s="234">
        <v>0</v>
      </c>
      <c r="AH40" s="234">
        <v>0</v>
      </c>
      <c r="AI40" s="234">
        <v>0</v>
      </c>
      <c r="AJ40" s="234">
        <v>0</v>
      </c>
      <c r="AK40" s="234">
        <v>0</v>
      </c>
      <c r="AL40" s="234">
        <v>0</v>
      </c>
      <c r="AM40" s="234">
        <v>0</v>
      </c>
      <c r="AN40" s="234">
        <v>0</v>
      </c>
      <c r="AO40" s="234">
        <v>0</v>
      </c>
      <c r="AP40" s="234">
        <v>0</v>
      </c>
      <c r="AQ40" s="4">
        <f t="shared" si="10"/>
        <v>3.3333333333333333E-2</v>
      </c>
    </row>
    <row r="41" spans="1:43">
      <c r="A41" s="228" t="str">
        <f t="shared" si="11"/>
        <v>Projects 5</v>
      </c>
      <c r="B41" s="237">
        <v>3.3333333333333333E-2</v>
      </c>
      <c r="C41" s="234">
        <v>0</v>
      </c>
      <c r="D41" s="234">
        <v>0</v>
      </c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  <c r="K41" s="234">
        <v>0</v>
      </c>
      <c r="L41" s="234">
        <v>0</v>
      </c>
      <c r="M41" s="234">
        <v>0</v>
      </c>
      <c r="N41" s="234">
        <v>0</v>
      </c>
      <c r="O41" s="234">
        <v>0</v>
      </c>
      <c r="P41" s="234">
        <v>0</v>
      </c>
      <c r="Q41" s="234">
        <v>0</v>
      </c>
      <c r="R41" s="234">
        <v>0</v>
      </c>
      <c r="S41" s="234">
        <v>0</v>
      </c>
      <c r="T41" s="234">
        <v>0</v>
      </c>
      <c r="U41" s="234">
        <v>0</v>
      </c>
      <c r="V41" s="234">
        <v>0</v>
      </c>
      <c r="W41" s="234">
        <v>0</v>
      </c>
      <c r="X41" s="234">
        <v>0</v>
      </c>
      <c r="Y41" s="234">
        <v>0</v>
      </c>
      <c r="Z41" s="234">
        <v>0</v>
      </c>
      <c r="AA41" s="234">
        <v>0</v>
      </c>
      <c r="AB41" s="234">
        <v>0</v>
      </c>
      <c r="AC41" s="234">
        <v>0</v>
      </c>
      <c r="AD41" s="234">
        <v>0</v>
      </c>
      <c r="AE41" s="234">
        <v>0</v>
      </c>
      <c r="AF41" s="234">
        <v>0</v>
      </c>
      <c r="AG41" s="234">
        <v>0</v>
      </c>
      <c r="AH41" s="234">
        <v>0</v>
      </c>
      <c r="AI41" s="234">
        <v>0</v>
      </c>
      <c r="AJ41" s="234">
        <v>0</v>
      </c>
      <c r="AK41" s="234">
        <v>0</v>
      </c>
      <c r="AL41" s="234">
        <v>0</v>
      </c>
      <c r="AM41" s="234">
        <v>0</v>
      </c>
      <c r="AN41" s="234">
        <v>0</v>
      </c>
      <c r="AO41" s="234">
        <v>0</v>
      </c>
      <c r="AP41" s="234">
        <v>0</v>
      </c>
      <c r="AQ41" s="4">
        <f t="shared" si="10"/>
        <v>3.3333333333333333E-2</v>
      </c>
    </row>
    <row r="42" spans="1:43">
      <c r="A42" s="228" t="str">
        <f t="shared" si="11"/>
        <v>Projects 6</v>
      </c>
      <c r="B42" s="237">
        <v>3.3333333333333333E-2</v>
      </c>
      <c r="C42" s="234">
        <v>0</v>
      </c>
      <c r="D42" s="234">
        <v>0</v>
      </c>
      <c r="E42" s="234">
        <v>0</v>
      </c>
      <c r="F42" s="234">
        <v>0</v>
      </c>
      <c r="G42" s="234">
        <v>0</v>
      </c>
      <c r="H42" s="234">
        <v>0</v>
      </c>
      <c r="I42" s="234">
        <v>0</v>
      </c>
      <c r="J42" s="234">
        <v>0</v>
      </c>
      <c r="K42" s="234">
        <v>0</v>
      </c>
      <c r="L42" s="234">
        <v>0</v>
      </c>
      <c r="M42" s="234">
        <v>0</v>
      </c>
      <c r="N42" s="234">
        <v>0</v>
      </c>
      <c r="O42" s="234">
        <v>0</v>
      </c>
      <c r="P42" s="234">
        <v>0</v>
      </c>
      <c r="Q42" s="234">
        <v>0</v>
      </c>
      <c r="R42" s="234">
        <v>0</v>
      </c>
      <c r="S42" s="234">
        <v>0</v>
      </c>
      <c r="T42" s="234">
        <v>0</v>
      </c>
      <c r="U42" s="234">
        <v>0</v>
      </c>
      <c r="V42" s="234">
        <v>0</v>
      </c>
      <c r="W42" s="234">
        <v>0</v>
      </c>
      <c r="X42" s="234">
        <v>0</v>
      </c>
      <c r="Y42" s="234">
        <v>0</v>
      </c>
      <c r="Z42" s="234">
        <v>0</v>
      </c>
      <c r="AA42" s="234">
        <v>0</v>
      </c>
      <c r="AB42" s="234">
        <v>0</v>
      </c>
      <c r="AC42" s="234">
        <v>0</v>
      </c>
      <c r="AD42" s="234">
        <v>0</v>
      </c>
      <c r="AE42" s="234">
        <v>0</v>
      </c>
      <c r="AF42" s="234">
        <v>0</v>
      </c>
      <c r="AG42" s="234">
        <v>0</v>
      </c>
      <c r="AH42" s="234">
        <v>0</v>
      </c>
      <c r="AI42" s="234">
        <v>0</v>
      </c>
      <c r="AJ42" s="234">
        <v>0</v>
      </c>
      <c r="AK42" s="234">
        <v>0</v>
      </c>
      <c r="AL42" s="234">
        <v>0</v>
      </c>
      <c r="AM42" s="234">
        <v>0</v>
      </c>
      <c r="AN42" s="234">
        <v>0</v>
      </c>
      <c r="AO42" s="234">
        <v>0</v>
      </c>
      <c r="AP42" s="234">
        <v>0</v>
      </c>
      <c r="AQ42" s="4">
        <f t="shared" si="10"/>
        <v>3.3333333333333333E-2</v>
      </c>
    </row>
    <row r="43" spans="1:43">
      <c r="A43" s="228" t="str">
        <f t="shared" si="11"/>
        <v>Projects 7</v>
      </c>
      <c r="B43" s="237">
        <v>3.3333333333333333E-2</v>
      </c>
      <c r="C43" s="234">
        <v>0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0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0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4">
        <v>0</v>
      </c>
      <c r="AE43" s="234">
        <v>0</v>
      </c>
      <c r="AF43" s="234">
        <v>0</v>
      </c>
      <c r="AG43" s="234">
        <v>0</v>
      </c>
      <c r="AH43" s="234">
        <v>0</v>
      </c>
      <c r="AI43" s="234">
        <v>0</v>
      </c>
      <c r="AJ43" s="234">
        <v>0</v>
      </c>
      <c r="AK43" s="234">
        <v>0</v>
      </c>
      <c r="AL43" s="234">
        <v>0</v>
      </c>
      <c r="AM43" s="234">
        <v>0</v>
      </c>
      <c r="AN43" s="234">
        <v>0</v>
      </c>
      <c r="AO43" s="234">
        <v>0</v>
      </c>
      <c r="AP43" s="234">
        <v>0</v>
      </c>
      <c r="AQ43" s="4">
        <f t="shared" si="10"/>
        <v>3.3333333333333333E-2</v>
      </c>
    </row>
    <row r="44" spans="1:43">
      <c r="A44" s="228" t="s">
        <v>100</v>
      </c>
      <c r="B44" s="228"/>
      <c r="C44" s="235">
        <f t="shared" ref="C44:AQ44" si="12">SUM(C35:C43)</f>
        <v>0</v>
      </c>
      <c r="D44" s="235">
        <f t="shared" si="12"/>
        <v>165881.55487115093</v>
      </c>
      <c r="E44" s="235">
        <f t="shared" si="12"/>
        <v>167881.81745795647</v>
      </c>
      <c r="F44" s="235">
        <f t="shared" si="12"/>
        <v>168188.5256298857</v>
      </c>
      <c r="G44" s="235">
        <f t="shared" si="12"/>
        <v>168510.76090301888</v>
      </c>
      <c r="H44" s="235">
        <f t="shared" si="12"/>
        <v>168849.30933685441</v>
      </c>
      <c r="I44" s="235">
        <f t="shared" si="12"/>
        <v>169204.99678515288</v>
      </c>
      <c r="J44" s="235">
        <f t="shared" si="12"/>
        <v>169578.69091052146</v>
      </c>
      <c r="K44" s="235">
        <f t="shared" si="12"/>
        <v>169971.30330098682</v>
      </c>
      <c r="L44" s="235">
        <f t="shared" si="12"/>
        <v>170383.79169371948</v>
      </c>
      <c r="M44" s="235">
        <f t="shared" si="12"/>
        <v>170817.16231133422</v>
      </c>
      <c r="N44" s="235">
        <f t="shared" si="12"/>
        <v>171272.47231646575</v>
      </c>
      <c r="O44" s="235">
        <f t="shared" si="12"/>
        <v>171750.83239060701</v>
      </c>
      <c r="P44" s="235">
        <f t="shared" si="12"/>
        <v>172253.4094435017</v>
      </c>
      <c r="Q44" s="235">
        <f t="shared" si="12"/>
        <v>172781.4294596992</v>
      </c>
      <c r="R44" s="235">
        <f t="shared" si="12"/>
        <v>173336.18048921667</v>
      </c>
      <c r="S44" s="235">
        <f t="shared" si="12"/>
        <v>173919.01578960347</v>
      </c>
      <c r="T44" s="235">
        <f t="shared" si="12"/>
        <v>174531.35712707235</v>
      </c>
      <c r="U44" s="235">
        <f t="shared" si="12"/>
        <v>175174.69824475059</v>
      </c>
      <c r="V44" s="235">
        <f t="shared" si="12"/>
        <v>175850.60850651129</v>
      </c>
      <c r="W44" s="235">
        <f t="shared" si="12"/>
        <v>176560.73672527363</v>
      </c>
      <c r="X44" s="235">
        <f t="shared" si="12"/>
        <v>177306.81518511081</v>
      </c>
      <c r="Y44" s="235">
        <f t="shared" si="12"/>
        <v>178090.66386697727</v>
      </c>
      <c r="Z44" s="235">
        <f t="shared" si="12"/>
        <v>178914.19488836318</v>
      </c>
      <c r="AA44" s="235">
        <f t="shared" si="12"/>
        <v>179779.41716770679</v>
      </c>
      <c r="AB44" s="235">
        <f t="shared" si="12"/>
        <v>180688.44132494216</v>
      </c>
      <c r="AC44" s="235">
        <f t="shared" si="12"/>
        <v>181643.48483013755</v>
      </c>
      <c r="AD44" s="235">
        <f t="shared" si="12"/>
        <v>182646.87741278348</v>
      </c>
      <c r="AE44" s="235">
        <f t="shared" si="12"/>
        <v>183701.06674492583</v>
      </c>
      <c r="AF44" s="235">
        <f t="shared" si="12"/>
        <v>184808.62441200792</v>
      </c>
      <c r="AG44" s="235">
        <f t="shared" si="12"/>
        <v>185972.25218598603</v>
      </c>
      <c r="AH44" s="235">
        <f t="shared" si="12"/>
        <v>187194.78861602177</v>
      </c>
      <c r="AI44" s="235">
        <f t="shared" si="12"/>
        <v>188479.21595282809</v>
      </c>
      <c r="AJ44" s="235">
        <f t="shared" si="12"/>
        <v>189828.6674235602</v>
      </c>
      <c r="AK44" s="235">
        <f t="shared" si="12"/>
        <v>191246.43487499814</v>
      </c>
      <c r="AL44" s="235">
        <f t="shared" si="12"/>
        <v>192735.97680366514</v>
      </c>
      <c r="AM44" s="235">
        <f t="shared" si="12"/>
        <v>194300.92679247088</v>
      </c>
      <c r="AN44" s="235">
        <f t="shared" si="12"/>
        <v>30205.908614420136</v>
      </c>
      <c r="AO44" s="235">
        <f t="shared" si="12"/>
        <v>30224.987251914041</v>
      </c>
      <c r="AP44" s="235">
        <f t="shared" si="12"/>
        <v>32039.849453764411</v>
      </c>
      <c r="AQ44" s="238">
        <f t="shared" si="12"/>
        <v>6476507.5252736397</v>
      </c>
    </row>
    <row r="46" spans="1:43" ht="15">
      <c r="A46" s="230" t="s">
        <v>193</v>
      </c>
      <c r="C46" s="239">
        <f>SUM($B44:C44)</f>
        <v>0</v>
      </c>
      <c r="D46" s="239">
        <f>SUM($B44:D44)</f>
        <v>165881.55487115093</v>
      </c>
      <c r="E46" s="239">
        <f>SUM($B44:E44)</f>
        <v>333763.37232910737</v>
      </c>
      <c r="F46" s="239">
        <f>SUM($B44:F44)</f>
        <v>501951.8979589931</v>
      </c>
      <c r="G46" s="239">
        <f>SUM($B44:G44)</f>
        <v>670462.65886201197</v>
      </c>
      <c r="H46" s="239">
        <f>SUM($B44:H44)</f>
        <v>839311.96819886635</v>
      </c>
      <c r="I46" s="239">
        <f>SUM($B44:I44)</f>
        <v>1008516.9649840193</v>
      </c>
      <c r="J46" s="239">
        <f>SUM($B44:J44)</f>
        <v>1178095.6558945407</v>
      </c>
      <c r="K46" s="239">
        <f>SUM($B44:K44)</f>
        <v>1348066.9591955275</v>
      </c>
      <c r="L46" s="239">
        <f>SUM($B44:L44)</f>
        <v>1518450.7508892471</v>
      </c>
      <c r="M46" s="239">
        <f>SUM($B44:M44)</f>
        <v>1689267.9132005812</v>
      </c>
      <c r="N46" s="239">
        <f>SUM($B44:N44)</f>
        <v>1860540.385517047</v>
      </c>
      <c r="O46" s="239">
        <f>SUM($B44:O44)</f>
        <v>2032291.2179076541</v>
      </c>
      <c r="P46" s="239">
        <f>SUM($B44:P44)</f>
        <v>2204544.627351156</v>
      </c>
      <c r="Q46" s="239">
        <f>SUM($B44:Q44)</f>
        <v>2377326.0568108549</v>
      </c>
      <c r="R46" s="239">
        <f>SUM($B44:R44)</f>
        <v>2550662.2373000714</v>
      </c>
      <c r="S46" s="239">
        <f>SUM($B44:S44)</f>
        <v>2724581.2530896747</v>
      </c>
      <c r="T46" s="239">
        <f>SUM($B44:T44)</f>
        <v>2899112.610216747</v>
      </c>
      <c r="U46" s="239">
        <f>SUM($B44:U44)</f>
        <v>3074287.3084614975</v>
      </c>
      <c r="V46" s="239">
        <f>SUM($B44:V44)</f>
        <v>3250137.916968009</v>
      </c>
      <c r="W46" s="239">
        <f>SUM($B44:W44)</f>
        <v>3426698.6536932825</v>
      </c>
      <c r="X46" s="239">
        <f>SUM($B44:X44)</f>
        <v>3604005.4688783935</v>
      </c>
      <c r="Y46" s="239">
        <f>SUM($B44:Y44)</f>
        <v>3782096.1327453707</v>
      </c>
      <c r="Z46" s="239">
        <f>SUM($B44:Z44)</f>
        <v>3961010.3276337339</v>
      </c>
      <c r="AA46" s="239">
        <f>SUM($B44:AA44)</f>
        <v>4140789.7448014407</v>
      </c>
      <c r="AB46" s="239">
        <f>SUM($B44:AB44)</f>
        <v>4321478.186126383</v>
      </c>
      <c r="AC46" s="239">
        <f>SUM($B44:AC44)</f>
        <v>4503121.6709565204</v>
      </c>
      <c r="AD46" s="239">
        <f>SUM($B44:AD44)</f>
        <v>4685768.5483693043</v>
      </c>
      <c r="AE46" s="239">
        <f>SUM($B44:AE44)</f>
        <v>4869469.6151142297</v>
      </c>
      <c r="AF46" s="239">
        <f>SUM($B44:AF44)</f>
        <v>5054278.2395262374</v>
      </c>
      <c r="AG46" s="239">
        <f>SUM($B44:AG44)</f>
        <v>5240250.4917122237</v>
      </c>
      <c r="AH46" s="239">
        <f>SUM($B44:AH44)</f>
        <v>5427445.2803282458</v>
      </c>
      <c r="AI46" s="239">
        <f>SUM($B44:AI44)</f>
        <v>5615924.4962810744</v>
      </c>
      <c r="AJ46" s="239">
        <f>SUM($B44:AJ44)</f>
        <v>5805753.1637046346</v>
      </c>
      <c r="AK46" s="239">
        <f>SUM($B44:AK44)</f>
        <v>5996999.598579633</v>
      </c>
      <c r="AL46" s="239">
        <f>SUM($B44:AL44)</f>
        <v>6189735.5753832981</v>
      </c>
      <c r="AM46" s="239">
        <f>SUM($B44:AM44)</f>
        <v>6384036.5021757688</v>
      </c>
      <c r="AN46" s="239">
        <f>SUM($B44:AN44)</f>
        <v>6414242.4107901892</v>
      </c>
      <c r="AO46" s="239">
        <f>SUM($B44:AO44)</f>
        <v>6444467.3980421033</v>
      </c>
      <c r="AP46" s="239">
        <f>SUM($B44:AP44)</f>
        <v>6476507.2474958673</v>
      </c>
    </row>
    <row r="48" spans="1:43">
      <c r="D48" s="8">
        <f>95/1000</f>
        <v>9.5000000000000001E-2</v>
      </c>
    </row>
    <row r="49" spans="1:43" ht="15">
      <c r="A49" s="230" t="s">
        <v>200</v>
      </c>
      <c r="B49" s="240" t="s">
        <v>201</v>
      </c>
    </row>
    <row r="50" spans="1:43">
      <c r="A50" s="228" t="str">
        <f>A22</f>
        <v>Ongoing Capital Expenditures 1</v>
      </c>
      <c r="B50" s="231">
        <v>20</v>
      </c>
      <c r="C50" s="231">
        <v>0</v>
      </c>
      <c r="D50" s="231">
        <v>384.375</v>
      </c>
      <c r="E50" s="231">
        <v>1143.883984375</v>
      </c>
      <c r="F50" s="231">
        <v>1886.4931110839841</v>
      </c>
      <c r="G50" s="231">
        <v>2615.4468248326102</v>
      </c>
      <c r="H50" s="231">
        <v>3333.1288203397608</v>
      </c>
      <c r="I50" s="231">
        <v>4043.0684668694603</v>
      </c>
      <c r="J50" s="231">
        <v>4748.9738080047264</v>
      </c>
      <c r="K50" s="231">
        <v>5447.5656070349651</v>
      </c>
      <c r="L50" s="231">
        <v>6181.5236158911093</v>
      </c>
      <c r="M50" s="231">
        <v>6952.6382489455955</v>
      </c>
      <c r="N50" s="231">
        <v>7762.7905602984647</v>
      </c>
      <c r="O50" s="231">
        <v>8613.9568324135726</v>
      </c>
      <c r="P50" s="231">
        <v>9508.2133970545092</v>
      </c>
      <c r="Q50" s="231">
        <v>10447.741700280392</v>
      </c>
      <c r="R50" s="231">
        <v>11434.833623857085</v>
      </c>
      <c r="S50" s="231">
        <v>12471.897076064848</v>
      </c>
      <c r="T50" s="231">
        <v>13561.461865540632</v>
      </c>
      <c r="U50" s="231">
        <v>14706.185872483622</v>
      </c>
      <c r="V50" s="231">
        <v>15908.861532278106</v>
      </c>
      <c r="W50" s="231">
        <v>17172.422647349678</v>
      </c>
      <c r="X50" s="231">
        <v>18265.226543871751</v>
      </c>
      <c r="Y50" s="231">
        <v>19189.903637655258</v>
      </c>
      <c r="Z50" s="231">
        <v>20161.392509311554</v>
      </c>
      <c r="AA50" s="231">
        <v>21182.063005095453</v>
      </c>
      <c r="AB50" s="231">
        <v>22254.404944728401</v>
      </c>
      <c r="AC50" s="231">
        <v>23381.034195055276</v>
      </c>
      <c r="AD50" s="231">
        <v>24564.699051179945</v>
      </c>
      <c r="AE50" s="231">
        <v>25808.286940645925</v>
      </c>
      <c r="AF50" s="231">
        <v>27114.831467016123</v>
      </c>
      <c r="AG50" s="231">
        <v>28487.519810033813</v>
      </c>
      <c r="AH50" s="231">
        <v>29929.700500416766</v>
      </c>
      <c r="AI50" s="231">
        <v>31444.891588250361</v>
      </c>
      <c r="AJ50" s="231">
        <v>33036.789224905537</v>
      </c>
      <c r="AK50" s="231">
        <v>34709.276679416376</v>
      </c>
      <c r="AL50" s="231">
        <v>36466.433811311821</v>
      </c>
      <c r="AM50" s="231">
        <v>38312.54702300948</v>
      </c>
      <c r="AN50" s="231">
        <v>40252.119716049332</v>
      </c>
      <c r="AO50" s="231">
        <v>42289.883276674322</v>
      </c>
      <c r="AP50" s="231">
        <v>44430.808617555958</v>
      </c>
      <c r="AQ50" s="4">
        <f t="shared" ref="AQ50:AQ58" si="13">SUM(C50:AP50)</f>
        <v>719607.27513718151</v>
      </c>
    </row>
    <row r="51" spans="1:43">
      <c r="A51" s="228" t="str">
        <f t="shared" ref="A51:A58" si="14">A23</f>
        <v>Ongoing Capital Expenditures 2</v>
      </c>
      <c r="B51" s="231">
        <v>20</v>
      </c>
      <c r="C51" s="231">
        <v>0</v>
      </c>
      <c r="D51" s="231">
        <v>0</v>
      </c>
      <c r="E51" s="231">
        <v>0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1">
        <v>0</v>
      </c>
      <c r="R51" s="231">
        <v>0</v>
      </c>
      <c r="S51" s="231">
        <v>0</v>
      </c>
      <c r="T51" s="231">
        <v>0</v>
      </c>
      <c r="U51" s="231">
        <v>0</v>
      </c>
      <c r="V51" s="231">
        <v>0</v>
      </c>
      <c r="W51" s="231">
        <v>0</v>
      </c>
      <c r="X51" s="231">
        <v>0</v>
      </c>
      <c r="Y51" s="231">
        <v>0</v>
      </c>
      <c r="Z51" s="231">
        <v>0</v>
      </c>
      <c r="AA51" s="231">
        <v>0</v>
      </c>
      <c r="AB51" s="231">
        <v>0</v>
      </c>
      <c r="AC51" s="231">
        <v>0</v>
      </c>
      <c r="AD51" s="231">
        <v>0</v>
      </c>
      <c r="AE51" s="231">
        <v>0</v>
      </c>
      <c r="AF51" s="231">
        <v>0</v>
      </c>
      <c r="AG51" s="231">
        <v>0</v>
      </c>
      <c r="AH51" s="231">
        <v>0</v>
      </c>
      <c r="AI51" s="231">
        <v>0</v>
      </c>
      <c r="AJ51" s="231">
        <v>0</v>
      </c>
      <c r="AK51" s="231">
        <v>0</v>
      </c>
      <c r="AL51" s="231">
        <v>0</v>
      </c>
      <c r="AM51" s="231">
        <v>0</v>
      </c>
      <c r="AN51" s="231">
        <v>0</v>
      </c>
      <c r="AO51" s="231">
        <v>0</v>
      </c>
      <c r="AP51" s="231">
        <v>0</v>
      </c>
      <c r="AQ51" s="4">
        <f t="shared" si="13"/>
        <v>0</v>
      </c>
    </row>
    <row r="52" spans="1:43">
      <c r="A52" s="228" t="str">
        <f t="shared" si="14"/>
        <v>Purchase Price</v>
      </c>
      <c r="B52" s="231">
        <v>20</v>
      </c>
      <c r="C52" s="231">
        <v>0</v>
      </c>
      <c r="D52" s="231">
        <v>221441.66157605374</v>
      </c>
      <c r="E52" s="231">
        <v>426349.01242109545</v>
      </c>
      <c r="F52" s="231">
        <v>394461.41315414372</v>
      </c>
      <c r="G52" s="231">
        <v>364935.85827733658</v>
      </c>
      <c r="H52" s="231">
        <v>337181.83669313783</v>
      </c>
      <c r="I52" s="231">
        <v>311789.85949908366</v>
      </c>
      <c r="J52" s="231">
        <v>288759.92669517407</v>
      </c>
      <c r="K52" s="231">
        <v>263958.46059865603</v>
      </c>
      <c r="L52" s="231">
        <v>263958.46059865603</v>
      </c>
      <c r="M52" s="231">
        <v>263958.46059865603</v>
      </c>
      <c r="N52" s="231">
        <v>263958.46059865603</v>
      </c>
      <c r="O52" s="231">
        <v>263958.46059865603</v>
      </c>
      <c r="P52" s="231">
        <v>263958.46059865603</v>
      </c>
      <c r="Q52" s="231">
        <v>263958.46059865603</v>
      </c>
      <c r="R52" s="231">
        <v>263958.46059865603</v>
      </c>
      <c r="S52" s="231">
        <v>263958.46059865603</v>
      </c>
      <c r="T52" s="231">
        <v>263958.46059865603</v>
      </c>
      <c r="U52" s="231">
        <v>263958.46059865603</v>
      </c>
      <c r="V52" s="231">
        <v>263958.46059865603</v>
      </c>
      <c r="W52" s="231">
        <v>263958.46059865603</v>
      </c>
      <c r="X52" s="231">
        <v>128731.41926287924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v>0</v>
      </c>
      <c r="AF52" s="231">
        <v>0</v>
      </c>
      <c r="AG52" s="231">
        <v>0</v>
      </c>
      <c r="AH52" s="231">
        <v>0</v>
      </c>
      <c r="AI52" s="231">
        <v>0</v>
      </c>
      <c r="AJ52" s="231">
        <v>0</v>
      </c>
      <c r="AK52" s="231">
        <v>0</v>
      </c>
      <c r="AL52" s="231">
        <v>0</v>
      </c>
      <c r="AM52" s="231">
        <v>0</v>
      </c>
      <c r="AN52" s="231">
        <v>0</v>
      </c>
      <c r="AO52" s="231">
        <v>0</v>
      </c>
      <c r="AP52" s="231">
        <v>0</v>
      </c>
      <c r="AQ52" s="4">
        <f t="shared" si="13"/>
        <v>5905110.9753614319</v>
      </c>
    </row>
    <row r="53" spans="1:43">
      <c r="A53" s="228" t="str">
        <f t="shared" si="14"/>
        <v xml:space="preserve">One Time Capital Exp </v>
      </c>
      <c r="B53" s="231">
        <v>20</v>
      </c>
      <c r="C53" s="231">
        <v>0</v>
      </c>
      <c r="D53" s="231">
        <v>4612.4999999999991</v>
      </c>
      <c r="E53" s="231">
        <v>8880.5999999999985</v>
      </c>
      <c r="F53" s="231">
        <v>8216.4</v>
      </c>
      <c r="G53" s="231">
        <v>7601.4</v>
      </c>
      <c r="H53" s="231">
        <v>7023.2999999999993</v>
      </c>
      <c r="I53" s="231">
        <v>6494.4</v>
      </c>
      <c r="J53" s="231">
        <v>6014.6999999999989</v>
      </c>
      <c r="K53" s="231">
        <v>5498.0999999999985</v>
      </c>
      <c r="L53" s="231">
        <v>5498.0999999999985</v>
      </c>
      <c r="M53" s="231">
        <v>5498.0999999999985</v>
      </c>
      <c r="N53" s="231">
        <v>5498.0999999999985</v>
      </c>
      <c r="O53" s="231">
        <v>5498.0999999999985</v>
      </c>
      <c r="P53" s="231">
        <v>5498.0999999999985</v>
      </c>
      <c r="Q53" s="231">
        <v>5498.0999999999985</v>
      </c>
      <c r="R53" s="231">
        <v>5498.0999999999985</v>
      </c>
      <c r="S53" s="231">
        <v>5498.0999999999985</v>
      </c>
      <c r="T53" s="231">
        <v>5498.0999999999985</v>
      </c>
      <c r="U53" s="231">
        <v>5498.0999999999985</v>
      </c>
      <c r="V53" s="231">
        <v>5498.0999999999985</v>
      </c>
      <c r="W53" s="231">
        <v>5498.0999999999985</v>
      </c>
      <c r="X53" s="231">
        <v>2681.3999999999996</v>
      </c>
      <c r="Y53" s="231">
        <v>0</v>
      </c>
      <c r="Z53" s="231">
        <v>0</v>
      </c>
      <c r="AA53" s="231">
        <v>0</v>
      </c>
      <c r="AB53" s="231">
        <v>0</v>
      </c>
      <c r="AC53" s="231">
        <v>0</v>
      </c>
      <c r="AD53" s="231">
        <v>0</v>
      </c>
      <c r="AE53" s="231">
        <v>0</v>
      </c>
      <c r="AF53" s="231">
        <v>0</v>
      </c>
      <c r="AG53" s="231">
        <v>0</v>
      </c>
      <c r="AH53" s="231">
        <v>0</v>
      </c>
      <c r="AI53" s="231">
        <v>0</v>
      </c>
      <c r="AJ53" s="231">
        <v>0</v>
      </c>
      <c r="AK53" s="231">
        <v>0</v>
      </c>
      <c r="AL53" s="231">
        <v>0</v>
      </c>
      <c r="AM53" s="231">
        <v>0</v>
      </c>
      <c r="AN53" s="231">
        <v>0</v>
      </c>
      <c r="AO53" s="231">
        <v>0</v>
      </c>
      <c r="AP53" s="231">
        <v>0</v>
      </c>
      <c r="AQ53" s="4">
        <f t="shared" si="13"/>
        <v>123000.00000000003</v>
      </c>
    </row>
    <row r="54" spans="1:43">
      <c r="A54" s="228" t="str">
        <f t="shared" si="14"/>
        <v>Projects 3</v>
      </c>
      <c r="B54" s="231">
        <v>20</v>
      </c>
      <c r="C54" s="231">
        <v>0</v>
      </c>
      <c r="D54" s="231">
        <v>0</v>
      </c>
      <c r="E54" s="231">
        <v>0</v>
      </c>
      <c r="F54" s="231">
        <v>0</v>
      </c>
      <c r="G54" s="231">
        <v>0</v>
      </c>
      <c r="H54" s="231">
        <v>0</v>
      </c>
      <c r="I54" s="231">
        <v>0</v>
      </c>
      <c r="J54" s="231">
        <v>0</v>
      </c>
      <c r="K54" s="231">
        <v>0</v>
      </c>
      <c r="L54" s="231">
        <v>0</v>
      </c>
      <c r="M54" s="231">
        <v>0</v>
      </c>
      <c r="N54" s="231">
        <v>0</v>
      </c>
      <c r="O54" s="231">
        <v>0</v>
      </c>
      <c r="P54" s="231">
        <v>0</v>
      </c>
      <c r="Q54" s="231">
        <v>0</v>
      </c>
      <c r="R54" s="231">
        <v>0</v>
      </c>
      <c r="S54" s="231">
        <v>0</v>
      </c>
      <c r="T54" s="231">
        <v>0</v>
      </c>
      <c r="U54" s="231">
        <v>0</v>
      </c>
      <c r="V54" s="231">
        <v>0</v>
      </c>
      <c r="W54" s="231">
        <v>0</v>
      </c>
      <c r="X54" s="231">
        <v>0</v>
      </c>
      <c r="Y54" s="231">
        <v>0</v>
      </c>
      <c r="Z54" s="231">
        <v>0</v>
      </c>
      <c r="AA54" s="231">
        <v>0</v>
      </c>
      <c r="AB54" s="231">
        <v>0</v>
      </c>
      <c r="AC54" s="231">
        <v>0</v>
      </c>
      <c r="AD54" s="231">
        <v>0</v>
      </c>
      <c r="AE54" s="231">
        <v>0</v>
      </c>
      <c r="AF54" s="231">
        <v>0</v>
      </c>
      <c r="AG54" s="231">
        <v>0</v>
      </c>
      <c r="AH54" s="231">
        <v>0</v>
      </c>
      <c r="AI54" s="231">
        <v>0</v>
      </c>
      <c r="AJ54" s="231">
        <v>0</v>
      </c>
      <c r="AK54" s="231">
        <v>0</v>
      </c>
      <c r="AL54" s="231">
        <v>0</v>
      </c>
      <c r="AM54" s="231">
        <v>0</v>
      </c>
      <c r="AN54" s="231">
        <v>0</v>
      </c>
      <c r="AO54" s="231">
        <v>0</v>
      </c>
      <c r="AP54" s="231">
        <v>0</v>
      </c>
      <c r="AQ54" s="4">
        <f t="shared" si="13"/>
        <v>0</v>
      </c>
    </row>
    <row r="55" spans="1:43">
      <c r="A55" s="228" t="str">
        <f t="shared" si="14"/>
        <v>Projects 4</v>
      </c>
      <c r="B55" s="231">
        <v>20</v>
      </c>
      <c r="C55" s="231">
        <v>0</v>
      </c>
      <c r="D55" s="231">
        <v>0</v>
      </c>
      <c r="E55" s="231">
        <v>0</v>
      </c>
      <c r="F55" s="231">
        <v>0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231">
        <v>0</v>
      </c>
      <c r="N55" s="231">
        <v>0</v>
      </c>
      <c r="O55" s="231">
        <v>0</v>
      </c>
      <c r="P55" s="231">
        <v>0</v>
      </c>
      <c r="Q55" s="231">
        <v>0</v>
      </c>
      <c r="R55" s="231">
        <v>0</v>
      </c>
      <c r="S55" s="231">
        <v>0</v>
      </c>
      <c r="T55" s="231">
        <v>0</v>
      </c>
      <c r="U55" s="231">
        <v>0</v>
      </c>
      <c r="V55" s="231">
        <v>0</v>
      </c>
      <c r="W55" s="231">
        <v>0</v>
      </c>
      <c r="X55" s="231">
        <v>0</v>
      </c>
      <c r="Y55" s="231">
        <v>0</v>
      </c>
      <c r="Z55" s="231">
        <v>0</v>
      </c>
      <c r="AA55" s="231">
        <v>0</v>
      </c>
      <c r="AB55" s="231">
        <v>0</v>
      </c>
      <c r="AC55" s="231">
        <v>0</v>
      </c>
      <c r="AD55" s="231">
        <v>0</v>
      </c>
      <c r="AE55" s="231">
        <v>0</v>
      </c>
      <c r="AF55" s="231">
        <v>0</v>
      </c>
      <c r="AG55" s="231">
        <v>0</v>
      </c>
      <c r="AH55" s="231">
        <v>0</v>
      </c>
      <c r="AI55" s="231">
        <v>0</v>
      </c>
      <c r="AJ55" s="231">
        <v>0</v>
      </c>
      <c r="AK55" s="231">
        <v>0</v>
      </c>
      <c r="AL55" s="231">
        <v>0</v>
      </c>
      <c r="AM55" s="231">
        <v>0</v>
      </c>
      <c r="AN55" s="231">
        <v>0</v>
      </c>
      <c r="AO55" s="231">
        <v>0</v>
      </c>
      <c r="AP55" s="231">
        <v>0</v>
      </c>
      <c r="AQ55" s="4">
        <f t="shared" si="13"/>
        <v>0</v>
      </c>
    </row>
    <row r="56" spans="1:43">
      <c r="A56" s="228" t="str">
        <f t="shared" si="14"/>
        <v>Projects 5</v>
      </c>
      <c r="B56" s="231">
        <v>20</v>
      </c>
      <c r="C56" s="231">
        <v>0</v>
      </c>
      <c r="D56" s="231">
        <v>0</v>
      </c>
      <c r="E56" s="231">
        <v>0</v>
      </c>
      <c r="F56" s="231">
        <v>0</v>
      </c>
      <c r="G56" s="231">
        <v>0</v>
      </c>
      <c r="H56" s="231">
        <v>0</v>
      </c>
      <c r="I56" s="231">
        <v>0</v>
      </c>
      <c r="J56" s="231">
        <v>0</v>
      </c>
      <c r="K56" s="231">
        <v>0</v>
      </c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v>0</v>
      </c>
      <c r="U56" s="231">
        <v>0</v>
      </c>
      <c r="V56" s="231">
        <v>0</v>
      </c>
      <c r="W56" s="231">
        <v>0</v>
      </c>
      <c r="X56" s="231">
        <v>0</v>
      </c>
      <c r="Y56" s="231">
        <v>0</v>
      </c>
      <c r="Z56" s="231">
        <v>0</v>
      </c>
      <c r="AA56" s="231">
        <v>0</v>
      </c>
      <c r="AB56" s="231">
        <v>0</v>
      </c>
      <c r="AC56" s="231">
        <v>0</v>
      </c>
      <c r="AD56" s="231">
        <v>0</v>
      </c>
      <c r="AE56" s="231">
        <v>0</v>
      </c>
      <c r="AF56" s="231">
        <v>0</v>
      </c>
      <c r="AG56" s="231">
        <v>0</v>
      </c>
      <c r="AH56" s="231">
        <v>0</v>
      </c>
      <c r="AI56" s="231">
        <v>0</v>
      </c>
      <c r="AJ56" s="231">
        <v>0</v>
      </c>
      <c r="AK56" s="231">
        <v>0</v>
      </c>
      <c r="AL56" s="231">
        <v>0</v>
      </c>
      <c r="AM56" s="231">
        <v>0</v>
      </c>
      <c r="AN56" s="231">
        <v>0</v>
      </c>
      <c r="AO56" s="231">
        <v>0</v>
      </c>
      <c r="AP56" s="231">
        <v>0</v>
      </c>
      <c r="AQ56" s="4">
        <f t="shared" si="13"/>
        <v>0</v>
      </c>
    </row>
    <row r="57" spans="1:43">
      <c r="A57" s="228" t="str">
        <f t="shared" si="14"/>
        <v>Projects 6</v>
      </c>
      <c r="B57" s="231">
        <v>20</v>
      </c>
      <c r="C57" s="231">
        <v>0</v>
      </c>
      <c r="D57" s="231">
        <v>0</v>
      </c>
      <c r="E57" s="231">
        <v>0</v>
      </c>
      <c r="F57" s="231">
        <v>0</v>
      </c>
      <c r="G57" s="231">
        <v>0</v>
      </c>
      <c r="H57" s="231">
        <v>0</v>
      </c>
      <c r="I57" s="231">
        <v>0</v>
      </c>
      <c r="J57" s="231">
        <v>0</v>
      </c>
      <c r="K57" s="231">
        <v>0</v>
      </c>
      <c r="L57" s="231">
        <v>0</v>
      </c>
      <c r="M57" s="231">
        <v>0</v>
      </c>
      <c r="N57" s="231">
        <v>0</v>
      </c>
      <c r="O57" s="231">
        <v>0</v>
      </c>
      <c r="P57" s="231">
        <v>0</v>
      </c>
      <c r="Q57" s="231">
        <v>0</v>
      </c>
      <c r="R57" s="231">
        <v>0</v>
      </c>
      <c r="S57" s="231">
        <v>0</v>
      </c>
      <c r="T57" s="231">
        <v>0</v>
      </c>
      <c r="U57" s="231">
        <v>0</v>
      </c>
      <c r="V57" s="231">
        <v>0</v>
      </c>
      <c r="W57" s="231">
        <v>0</v>
      </c>
      <c r="X57" s="231">
        <v>0</v>
      </c>
      <c r="Y57" s="231">
        <v>0</v>
      </c>
      <c r="Z57" s="231">
        <v>0</v>
      </c>
      <c r="AA57" s="231">
        <v>0</v>
      </c>
      <c r="AB57" s="231">
        <v>0</v>
      </c>
      <c r="AC57" s="231">
        <v>0</v>
      </c>
      <c r="AD57" s="231">
        <v>0</v>
      </c>
      <c r="AE57" s="231">
        <v>0</v>
      </c>
      <c r="AF57" s="231">
        <v>0</v>
      </c>
      <c r="AG57" s="231">
        <v>0</v>
      </c>
      <c r="AH57" s="231">
        <v>0</v>
      </c>
      <c r="AI57" s="231">
        <v>0</v>
      </c>
      <c r="AJ57" s="231">
        <v>0</v>
      </c>
      <c r="AK57" s="231">
        <v>0</v>
      </c>
      <c r="AL57" s="231">
        <v>0</v>
      </c>
      <c r="AM57" s="231">
        <v>0</v>
      </c>
      <c r="AN57" s="231">
        <v>0</v>
      </c>
      <c r="AO57" s="231">
        <v>0</v>
      </c>
      <c r="AP57" s="231">
        <v>0</v>
      </c>
      <c r="AQ57" s="4">
        <f t="shared" si="13"/>
        <v>0</v>
      </c>
    </row>
    <row r="58" spans="1:43">
      <c r="A58" s="228" t="str">
        <f t="shared" si="14"/>
        <v>Projects 7</v>
      </c>
      <c r="B58" s="231">
        <v>15</v>
      </c>
      <c r="C58" s="231">
        <v>0</v>
      </c>
      <c r="D58" s="231">
        <v>0</v>
      </c>
      <c r="E58" s="231">
        <v>0</v>
      </c>
      <c r="F58" s="231">
        <v>0</v>
      </c>
      <c r="G58" s="231">
        <v>0</v>
      </c>
      <c r="H58" s="231">
        <v>0</v>
      </c>
      <c r="I58" s="231">
        <v>0</v>
      </c>
      <c r="J58" s="231">
        <v>0</v>
      </c>
      <c r="K58" s="231">
        <v>0</v>
      </c>
      <c r="L58" s="231">
        <v>0</v>
      </c>
      <c r="M58" s="231">
        <v>0</v>
      </c>
      <c r="N58" s="231">
        <v>0</v>
      </c>
      <c r="O58" s="231">
        <v>0</v>
      </c>
      <c r="P58" s="231">
        <v>0</v>
      </c>
      <c r="Q58" s="231">
        <v>0</v>
      </c>
      <c r="R58" s="231">
        <v>0</v>
      </c>
      <c r="S58" s="231">
        <v>0</v>
      </c>
      <c r="T58" s="231">
        <v>0</v>
      </c>
      <c r="U58" s="231">
        <v>0</v>
      </c>
      <c r="V58" s="231">
        <v>0</v>
      </c>
      <c r="W58" s="231">
        <v>0</v>
      </c>
      <c r="X58" s="231">
        <v>0</v>
      </c>
      <c r="Y58" s="231">
        <v>0</v>
      </c>
      <c r="Z58" s="231">
        <v>0</v>
      </c>
      <c r="AA58" s="231">
        <v>0</v>
      </c>
      <c r="AB58" s="231">
        <v>0</v>
      </c>
      <c r="AC58" s="231">
        <v>0</v>
      </c>
      <c r="AD58" s="231">
        <v>0</v>
      </c>
      <c r="AE58" s="231">
        <v>0</v>
      </c>
      <c r="AF58" s="231">
        <v>0</v>
      </c>
      <c r="AG58" s="231">
        <v>0</v>
      </c>
      <c r="AH58" s="231">
        <v>0</v>
      </c>
      <c r="AI58" s="231">
        <v>0</v>
      </c>
      <c r="AJ58" s="231">
        <v>0</v>
      </c>
      <c r="AK58" s="231">
        <v>0</v>
      </c>
      <c r="AL58" s="231">
        <v>0</v>
      </c>
      <c r="AM58" s="231">
        <v>0</v>
      </c>
      <c r="AN58" s="231">
        <v>0</v>
      </c>
      <c r="AO58" s="231">
        <v>0</v>
      </c>
      <c r="AP58" s="231">
        <v>0</v>
      </c>
      <c r="AQ58" s="4">
        <f t="shared" si="13"/>
        <v>0</v>
      </c>
    </row>
    <row r="59" spans="1:43">
      <c r="A59" s="228" t="s">
        <v>100</v>
      </c>
      <c r="B59" s="228"/>
      <c r="C59" s="235">
        <f t="shared" ref="C59:AQ59" si="15">SUM(C50:C58)</f>
        <v>0</v>
      </c>
      <c r="D59" s="235">
        <f t="shared" si="15"/>
        <v>226438.53657605374</v>
      </c>
      <c r="E59" s="235">
        <f t="shared" si="15"/>
        <v>436373.49640547042</v>
      </c>
      <c r="F59" s="235">
        <f t="shared" si="15"/>
        <v>404564.30626522773</v>
      </c>
      <c r="G59" s="235">
        <f t="shared" si="15"/>
        <v>375152.70510216919</v>
      </c>
      <c r="H59" s="235">
        <f t="shared" si="15"/>
        <v>347538.26551347756</v>
      </c>
      <c r="I59" s="235">
        <f t="shared" si="15"/>
        <v>322327.32796595315</v>
      </c>
      <c r="J59" s="235">
        <f t="shared" si="15"/>
        <v>299523.60050317884</v>
      </c>
      <c r="K59" s="235">
        <f t="shared" si="15"/>
        <v>274904.12620569096</v>
      </c>
      <c r="L59" s="235">
        <f t="shared" si="15"/>
        <v>275638.08421454713</v>
      </c>
      <c r="M59" s="235">
        <f t="shared" si="15"/>
        <v>276409.1988476016</v>
      </c>
      <c r="N59" s="235">
        <f t="shared" si="15"/>
        <v>277219.35115895449</v>
      </c>
      <c r="O59" s="235">
        <f t="shared" si="15"/>
        <v>278070.51743106957</v>
      </c>
      <c r="P59" s="235">
        <f t="shared" si="15"/>
        <v>278964.77399571054</v>
      </c>
      <c r="Q59" s="235">
        <f t="shared" si="15"/>
        <v>279904.30229893641</v>
      </c>
      <c r="R59" s="235">
        <f t="shared" si="15"/>
        <v>280891.39422251307</v>
      </c>
      <c r="S59" s="235">
        <f t="shared" si="15"/>
        <v>281928.45767472085</v>
      </c>
      <c r="T59" s="235">
        <f t="shared" si="15"/>
        <v>283018.02246419666</v>
      </c>
      <c r="U59" s="235">
        <f t="shared" si="15"/>
        <v>284162.74647113966</v>
      </c>
      <c r="V59" s="235">
        <f t="shared" si="15"/>
        <v>285365.42213093414</v>
      </c>
      <c r="W59" s="235">
        <f t="shared" si="15"/>
        <v>286628.98324600566</v>
      </c>
      <c r="X59" s="235">
        <f t="shared" si="15"/>
        <v>149678.04580675098</v>
      </c>
      <c r="Y59" s="235">
        <f t="shared" si="15"/>
        <v>19189.903637655258</v>
      </c>
      <c r="Z59" s="235">
        <f t="shared" si="15"/>
        <v>20161.392509311554</v>
      </c>
      <c r="AA59" s="235">
        <f t="shared" si="15"/>
        <v>21182.063005095453</v>
      </c>
      <c r="AB59" s="235">
        <f t="shared" si="15"/>
        <v>22254.404944728401</v>
      </c>
      <c r="AC59" s="235">
        <f t="shared" si="15"/>
        <v>23381.034195055276</v>
      </c>
      <c r="AD59" s="235">
        <f t="shared" si="15"/>
        <v>24564.699051179945</v>
      </c>
      <c r="AE59" s="235">
        <f t="shared" si="15"/>
        <v>25808.286940645925</v>
      </c>
      <c r="AF59" s="235">
        <f t="shared" si="15"/>
        <v>27114.831467016123</v>
      </c>
      <c r="AG59" s="235">
        <f t="shared" si="15"/>
        <v>28487.519810033813</v>
      </c>
      <c r="AH59" s="235">
        <f t="shared" si="15"/>
        <v>29929.700500416766</v>
      </c>
      <c r="AI59" s="235">
        <f t="shared" si="15"/>
        <v>31444.891588250361</v>
      </c>
      <c r="AJ59" s="235">
        <f t="shared" si="15"/>
        <v>33036.789224905537</v>
      </c>
      <c r="AK59" s="235">
        <f t="shared" si="15"/>
        <v>34709.276679416376</v>
      </c>
      <c r="AL59" s="235">
        <f t="shared" si="15"/>
        <v>36466.433811311821</v>
      </c>
      <c r="AM59" s="235">
        <f t="shared" si="15"/>
        <v>38312.54702300948</v>
      </c>
      <c r="AN59" s="235">
        <f t="shared" si="15"/>
        <v>40252.119716049332</v>
      </c>
      <c r="AO59" s="235">
        <f t="shared" si="15"/>
        <v>42289.883276674322</v>
      </c>
      <c r="AP59" s="235">
        <f t="shared" si="15"/>
        <v>44430.808617555958</v>
      </c>
      <c r="AQ59" s="238">
        <f t="shared" si="15"/>
        <v>6747718.2504986133</v>
      </c>
    </row>
    <row r="60" spans="1:43">
      <c r="C60" s="3"/>
      <c r="D60" s="3"/>
    </row>
    <row r="62" spans="1:43" ht="15">
      <c r="A62" s="230" t="s">
        <v>202</v>
      </c>
      <c r="C62" s="239">
        <f>C59</f>
        <v>0</v>
      </c>
      <c r="D62" s="239">
        <f>SUM($C$59:D59)</f>
        <v>226438.53657605374</v>
      </c>
      <c r="E62" s="239">
        <f>SUM($C$59:E59)</f>
        <v>662812.03298152413</v>
      </c>
      <c r="F62" s="239">
        <f>SUM($C$59:F59)</f>
        <v>1067376.3392467517</v>
      </c>
      <c r="G62" s="239">
        <f>SUM($C$59:G59)</f>
        <v>1442529.0443489209</v>
      </c>
      <c r="H62" s="239">
        <f>SUM($C$59:H59)</f>
        <v>1790067.3098623985</v>
      </c>
      <c r="I62" s="239">
        <f>SUM($C$59:I59)</f>
        <v>2112394.6378283519</v>
      </c>
      <c r="J62" s="239">
        <f>SUM($C$59:J59)</f>
        <v>2411918.2383315307</v>
      </c>
      <c r="K62" s="239">
        <f>SUM($C$59:K59)</f>
        <v>2686822.3645372218</v>
      </c>
      <c r="L62" s="239">
        <f>SUM($C$59:L59)</f>
        <v>2962460.448751769</v>
      </c>
      <c r="M62" s="239">
        <f>SUM($C$59:M59)</f>
        <v>3238869.6475993707</v>
      </c>
      <c r="N62" s="239">
        <f>SUM($C$59:N59)</f>
        <v>3516088.9987583254</v>
      </c>
      <c r="O62" s="239">
        <f>SUM($C$59:O59)</f>
        <v>3794159.516189395</v>
      </c>
      <c r="P62" s="239">
        <f>SUM($C$59:P59)</f>
        <v>4073124.2901851055</v>
      </c>
      <c r="Q62" s="239">
        <f>SUM($C$59:Q59)</f>
        <v>4353028.592484042</v>
      </c>
      <c r="R62" s="239">
        <f>SUM($C$59:R59)</f>
        <v>4633919.9867065549</v>
      </c>
      <c r="S62" s="239">
        <f>SUM($C$59:S59)</f>
        <v>4915848.4443812761</v>
      </c>
      <c r="T62" s="239">
        <f>SUM($C$59:T59)</f>
        <v>5198866.4668454733</v>
      </c>
      <c r="U62" s="239">
        <f>SUM($C$59:U59)</f>
        <v>5483029.2133166129</v>
      </c>
      <c r="V62" s="239">
        <f>SUM($C$59:V59)</f>
        <v>5768394.6354475468</v>
      </c>
      <c r="W62" s="239">
        <f>SUM($C$59:W59)</f>
        <v>6055023.6186935529</v>
      </c>
      <c r="X62" s="239">
        <f>SUM($C$59:X59)</f>
        <v>6204701.6645003036</v>
      </c>
      <c r="Y62" s="239">
        <f>SUM($C$59:Y59)</f>
        <v>6223891.5681379586</v>
      </c>
      <c r="Z62" s="239">
        <f>SUM($C$59:Z59)</f>
        <v>6244052.9606472701</v>
      </c>
      <c r="AA62" s="239">
        <f>SUM($C$59:AA59)</f>
        <v>6265235.0236523654</v>
      </c>
      <c r="AB62" s="239">
        <f>SUM($C$59:AB59)</f>
        <v>6287489.4285970936</v>
      </c>
      <c r="AC62" s="239">
        <f>SUM($C$59:AC59)</f>
        <v>6310870.4627921488</v>
      </c>
      <c r="AD62" s="239">
        <f>SUM($C$59:AD59)</f>
        <v>6335435.1618433287</v>
      </c>
      <c r="AE62" s="239">
        <f>SUM($C$59:AE59)</f>
        <v>6361243.4487839751</v>
      </c>
      <c r="AF62" s="239">
        <f>SUM($C$59:AF59)</f>
        <v>6388358.2802509908</v>
      </c>
      <c r="AG62" s="239">
        <f>SUM($C$59:AG59)</f>
        <v>6416845.8000610247</v>
      </c>
      <c r="AH62" s="239">
        <f>SUM($C$59:AH59)</f>
        <v>6446775.5005614413</v>
      </c>
      <c r="AI62" s="239">
        <f>SUM($C$59:AI59)</f>
        <v>6478220.3921496915</v>
      </c>
      <c r="AJ62" s="239">
        <f>SUM($C$59:AJ59)</f>
        <v>6511257.1813745974</v>
      </c>
      <c r="AK62" s="239">
        <f>SUM($C$59:AK59)</f>
        <v>6545966.4580540136</v>
      </c>
      <c r="AL62" s="239">
        <f>SUM($C$59:AL59)</f>
        <v>6582432.8918653252</v>
      </c>
      <c r="AM62" s="239">
        <f>SUM($C$59:AM59)</f>
        <v>6620745.4388883347</v>
      </c>
      <c r="AN62" s="239">
        <f>SUM($C$59:AN59)</f>
        <v>6660997.5586043838</v>
      </c>
      <c r="AO62" s="239">
        <f>SUM($C$59:AO59)</f>
        <v>6703287.4418810578</v>
      </c>
      <c r="AP62" s="239">
        <f>SUM($C$59:AP59)</f>
        <v>6747718.2504986133</v>
      </c>
    </row>
    <row r="65" spans="1:42">
      <c r="A65" s="8" t="s">
        <v>200</v>
      </c>
      <c r="C65" s="239">
        <f>C62</f>
        <v>0</v>
      </c>
      <c r="D65" s="239">
        <f t="shared" ref="D65:AP65" si="16">D59</f>
        <v>226438.53657605374</v>
      </c>
      <c r="E65" s="239">
        <f t="shared" si="16"/>
        <v>436373.49640547042</v>
      </c>
      <c r="F65" s="239">
        <f t="shared" si="16"/>
        <v>404564.30626522773</v>
      </c>
      <c r="G65" s="239">
        <f t="shared" si="16"/>
        <v>375152.70510216919</v>
      </c>
      <c r="H65" s="239">
        <f t="shared" si="16"/>
        <v>347538.26551347756</v>
      </c>
      <c r="I65" s="239">
        <f t="shared" si="16"/>
        <v>322327.32796595315</v>
      </c>
      <c r="J65" s="239">
        <f t="shared" si="16"/>
        <v>299523.60050317884</v>
      </c>
      <c r="K65" s="239">
        <f t="shared" si="16"/>
        <v>274904.12620569096</v>
      </c>
      <c r="L65" s="239">
        <f t="shared" si="16"/>
        <v>275638.08421454713</v>
      </c>
      <c r="M65" s="239">
        <f t="shared" si="16"/>
        <v>276409.1988476016</v>
      </c>
      <c r="N65" s="239">
        <f t="shared" si="16"/>
        <v>277219.35115895449</v>
      </c>
      <c r="O65" s="239">
        <f t="shared" si="16"/>
        <v>278070.51743106957</v>
      </c>
      <c r="P65" s="239">
        <f t="shared" si="16"/>
        <v>278964.77399571054</v>
      </c>
      <c r="Q65" s="239">
        <f t="shared" si="16"/>
        <v>279904.30229893641</v>
      </c>
      <c r="R65" s="239">
        <f t="shared" si="16"/>
        <v>280891.39422251307</v>
      </c>
      <c r="S65" s="239">
        <f t="shared" si="16"/>
        <v>281928.45767472085</v>
      </c>
      <c r="T65" s="239">
        <f t="shared" si="16"/>
        <v>283018.02246419666</v>
      </c>
      <c r="U65" s="239">
        <f t="shared" si="16"/>
        <v>284162.74647113966</v>
      </c>
      <c r="V65" s="239">
        <f t="shared" si="16"/>
        <v>285365.42213093414</v>
      </c>
      <c r="W65" s="239">
        <f t="shared" si="16"/>
        <v>286628.98324600566</v>
      </c>
      <c r="X65" s="239">
        <f t="shared" si="16"/>
        <v>149678.04580675098</v>
      </c>
      <c r="Y65" s="239">
        <f t="shared" si="16"/>
        <v>19189.903637655258</v>
      </c>
      <c r="Z65" s="239">
        <f t="shared" si="16"/>
        <v>20161.392509311554</v>
      </c>
      <c r="AA65" s="239">
        <f t="shared" si="16"/>
        <v>21182.063005095453</v>
      </c>
      <c r="AB65" s="239">
        <f t="shared" si="16"/>
        <v>22254.404944728401</v>
      </c>
      <c r="AC65" s="239">
        <f t="shared" si="16"/>
        <v>23381.034195055276</v>
      </c>
      <c r="AD65" s="239">
        <f t="shared" si="16"/>
        <v>24564.699051179945</v>
      </c>
      <c r="AE65" s="239">
        <f t="shared" si="16"/>
        <v>25808.286940645925</v>
      </c>
      <c r="AF65" s="239">
        <f t="shared" si="16"/>
        <v>27114.831467016123</v>
      </c>
      <c r="AG65" s="239">
        <f t="shared" si="16"/>
        <v>28487.519810033813</v>
      </c>
      <c r="AH65" s="239">
        <f t="shared" si="16"/>
        <v>29929.700500416766</v>
      </c>
      <c r="AI65" s="239">
        <f t="shared" si="16"/>
        <v>31444.891588250361</v>
      </c>
      <c r="AJ65" s="239">
        <f t="shared" si="16"/>
        <v>33036.789224905537</v>
      </c>
      <c r="AK65" s="239">
        <f t="shared" si="16"/>
        <v>34709.276679416376</v>
      </c>
      <c r="AL65" s="239">
        <f t="shared" si="16"/>
        <v>36466.433811311821</v>
      </c>
      <c r="AM65" s="239">
        <f t="shared" si="16"/>
        <v>38312.54702300948</v>
      </c>
      <c r="AN65" s="239">
        <f t="shared" si="16"/>
        <v>40252.119716049332</v>
      </c>
      <c r="AO65" s="239">
        <f t="shared" si="16"/>
        <v>42289.883276674322</v>
      </c>
      <c r="AP65" s="239">
        <f t="shared" si="16"/>
        <v>44430.808617555958</v>
      </c>
    </row>
    <row r="66" spans="1:42">
      <c r="A66" s="8" t="s">
        <v>40</v>
      </c>
      <c r="C66" s="239">
        <f t="shared" ref="C66:AP66" si="17">C44</f>
        <v>0</v>
      </c>
      <c r="D66" s="239">
        <f t="shared" si="17"/>
        <v>165881.55487115093</v>
      </c>
      <c r="E66" s="239">
        <f t="shared" si="17"/>
        <v>167881.81745795647</v>
      </c>
      <c r="F66" s="239">
        <f t="shared" si="17"/>
        <v>168188.5256298857</v>
      </c>
      <c r="G66" s="239">
        <f t="shared" si="17"/>
        <v>168510.76090301888</v>
      </c>
      <c r="H66" s="239">
        <f t="shared" si="17"/>
        <v>168849.30933685441</v>
      </c>
      <c r="I66" s="239">
        <f t="shared" si="17"/>
        <v>169204.99678515288</v>
      </c>
      <c r="J66" s="239">
        <f t="shared" si="17"/>
        <v>169578.69091052146</v>
      </c>
      <c r="K66" s="239">
        <f t="shared" si="17"/>
        <v>169971.30330098682</v>
      </c>
      <c r="L66" s="239">
        <f t="shared" si="17"/>
        <v>170383.79169371948</v>
      </c>
      <c r="M66" s="239">
        <f t="shared" si="17"/>
        <v>170817.16231133422</v>
      </c>
      <c r="N66" s="239">
        <f t="shared" si="17"/>
        <v>171272.47231646575</v>
      </c>
      <c r="O66" s="239">
        <f t="shared" si="17"/>
        <v>171750.83239060701</v>
      </c>
      <c r="P66" s="239">
        <f t="shared" si="17"/>
        <v>172253.4094435017</v>
      </c>
      <c r="Q66" s="239">
        <f t="shared" si="17"/>
        <v>172781.4294596992</v>
      </c>
      <c r="R66" s="239">
        <f t="shared" si="17"/>
        <v>173336.18048921667</v>
      </c>
      <c r="S66" s="239">
        <f t="shared" si="17"/>
        <v>173919.01578960347</v>
      </c>
      <c r="T66" s="239">
        <f t="shared" si="17"/>
        <v>174531.35712707235</v>
      </c>
      <c r="U66" s="239">
        <f t="shared" si="17"/>
        <v>175174.69824475059</v>
      </c>
      <c r="V66" s="239">
        <f t="shared" si="17"/>
        <v>175850.60850651129</v>
      </c>
      <c r="W66" s="239">
        <f t="shared" si="17"/>
        <v>176560.73672527363</v>
      </c>
      <c r="X66" s="239">
        <f t="shared" si="17"/>
        <v>177306.81518511081</v>
      </c>
      <c r="Y66" s="239">
        <f t="shared" si="17"/>
        <v>178090.66386697727</v>
      </c>
      <c r="Z66" s="239">
        <f t="shared" si="17"/>
        <v>178914.19488836318</v>
      </c>
      <c r="AA66" s="239">
        <f t="shared" si="17"/>
        <v>179779.41716770679</v>
      </c>
      <c r="AB66" s="239">
        <f t="shared" si="17"/>
        <v>180688.44132494216</v>
      </c>
      <c r="AC66" s="239">
        <f t="shared" si="17"/>
        <v>181643.48483013755</v>
      </c>
      <c r="AD66" s="239">
        <f t="shared" si="17"/>
        <v>182646.87741278348</v>
      </c>
      <c r="AE66" s="239">
        <f t="shared" si="17"/>
        <v>183701.06674492583</v>
      </c>
      <c r="AF66" s="239">
        <f t="shared" si="17"/>
        <v>184808.62441200792</v>
      </c>
      <c r="AG66" s="239">
        <f t="shared" si="17"/>
        <v>185972.25218598603</v>
      </c>
      <c r="AH66" s="239">
        <f t="shared" si="17"/>
        <v>187194.78861602177</v>
      </c>
      <c r="AI66" s="239">
        <f t="shared" si="17"/>
        <v>188479.21595282809</v>
      </c>
      <c r="AJ66" s="239">
        <f t="shared" si="17"/>
        <v>189828.6674235602</v>
      </c>
      <c r="AK66" s="239">
        <f t="shared" si="17"/>
        <v>191246.43487499814</v>
      </c>
      <c r="AL66" s="239">
        <f t="shared" si="17"/>
        <v>192735.97680366514</v>
      </c>
      <c r="AM66" s="239">
        <f t="shared" si="17"/>
        <v>194300.92679247088</v>
      </c>
      <c r="AN66" s="239">
        <f t="shared" si="17"/>
        <v>30205.908614420136</v>
      </c>
      <c r="AO66" s="239">
        <f t="shared" si="17"/>
        <v>30224.987251914041</v>
      </c>
      <c r="AP66" s="239">
        <f t="shared" si="17"/>
        <v>32039.849453764411</v>
      </c>
    </row>
    <row r="67" spans="1:42">
      <c r="A67" s="8" t="s">
        <v>203</v>
      </c>
      <c r="C67" s="241">
        <f t="shared" ref="C67:AP67" si="18">C65-C66</f>
        <v>0</v>
      </c>
      <c r="D67" s="241">
        <f t="shared" si="18"/>
        <v>60556.981704902806</v>
      </c>
      <c r="E67" s="241">
        <f t="shared" si="18"/>
        <v>268491.67894751392</v>
      </c>
      <c r="F67" s="241">
        <f t="shared" si="18"/>
        <v>236375.78063534203</v>
      </c>
      <c r="G67" s="241">
        <f t="shared" si="18"/>
        <v>206641.94419915031</v>
      </c>
      <c r="H67" s="241">
        <f t="shared" si="18"/>
        <v>178688.95617662315</v>
      </c>
      <c r="I67" s="241">
        <f t="shared" si="18"/>
        <v>153122.33118080028</v>
      </c>
      <c r="J67" s="241">
        <f t="shared" si="18"/>
        <v>129944.90959265738</v>
      </c>
      <c r="K67" s="241">
        <f t="shared" si="18"/>
        <v>104932.82290470414</v>
      </c>
      <c r="L67" s="241">
        <f t="shared" si="18"/>
        <v>105254.29252082764</v>
      </c>
      <c r="M67" s="241">
        <f t="shared" si="18"/>
        <v>105592.03653626738</v>
      </c>
      <c r="N67" s="241">
        <f t="shared" si="18"/>
        <v>105946.87884248875</v>
      </c>
      <c r="O67" s="241">
        <f t="shared" si="18"/>
        <v>106319.68504046256</v>
      </c>
      <c r="P67" s="241">
        <f t="shared" si="18"/>
        <v>106711.36455220883</v>
      </c>
      <c r="Q67" s="241">
        <f t="shared" si="18"/>
        <v>107122.87283923721</v>
      </c>
      <c r="R67" s="241">
        <f t="shared" si="18"/>
        <v>107555.2137332964</v>
      </c>
      <c r="S67" s="241">
        <f t="shared" si="18"/>
        <v>108009.44188511738</v>
      </c>
      <c r="T67" s="241">
        <f t="shared" si="18"/>
        <v>108486.66533712432</v>
      </c>
      <c r="U67" s="241">
        <f t="shared" si="18"/>
        <v>108988.04822638907</v>
      </c>
      <c r="V67" s="241">
        <f t="shared" si="18"/>
        <v>109514.81362442285</v>
      </c>
      <c r="W67" s="241">
        <f t="shared" si="18"/>
        <v>110068.24652073203</v>
      </c>
      <c r="X67" s="241">
        <f t="shared" si="18"/>
        <v>-27628.769378359837</v>
      </c>
      <c r="Y67" s="241">
        <f t="shared" si="18"/>
        <v>-158900.76022932201</v>
      </c>
      <c r="Z67" s="241">
        <f t="shared" si="18"/>
        <v>-158752.80237905163</v>
      </c>
      <c r="AA67" s="241">
        <f t="shared" si="18"/>
        <v>-158597.35416261133</v>
      </c>
      <c r="AB67" s="241">
        <f t="shared" si="18"/>
        <v>-158434.03638021377</v>
      </c>
      <c r="AC67" s="241">
        <f t="shared" si="18"/>
        <v>-158262.45063508226</v>
      </c>
      <c r="AD67" s="241">
        <f t="shared" si="18"/>
        <v>-158082.17836160352</v>
      </c>
      <c r="AE67" s="241">
        <f t="shared" si="18"/>
        <v>-157892.77980427991</v>
      </c>
      <c r="AF67" s="241">
        <f t="shared" si="18"/>
        <v>-157693.79294499179</v>
      </c>
      <c r="AG67" s="241">
        <f t="shared" si="18"/>
        <v>-157484.73237595221</v>
      </c>
      <c r="AH67" s="241">
        <f t="shared" si="18"/>
        <v>-157265.088115605</v>
      </c>
      <c r="AI67" s="241">
        <f t="shared" si="18"/>
        <v>-157034.32436457774</v>
      </c>
      <c r="AJ67" s="241">
        <f t="shared" si="18"/>
        <v>-156791.87819865465</v>
      </c>
      <c r="AK67" s="241">
        <f t="shared" si="18"/>
        <v>-156537.15819558175</v>
      </c>
      <c r="AL67" s="241">
        <f t="shared" si="18"/>
        <v>-156269.54299235332</v>
      </c>
      <c r="AM67" s="241">
        <f t="shared" si="18"/>
        <v>-155988.3797694614</v>
      </c>
      <c r="AN67" s="241">
        <f t="shared" si="18"/>
        <v>10046.211101629196</v>
      </c>
      <c r="AO67" s="241">
        <f t="shared" si="18"/>
        <v>12064.896024760281</v>
      </c>
      <c r="AP67" s="241">
        <f t="shared" si="18"/>
        <v>12390.959163791547</v>
      </c>
    </row>
    <row r="68" spans="1:42">
      <c r="A68" s="8" t="s">
        <v>204</v>
      </c>
      <c r="B68" s="242">
        <v>0.35</v>
      </c>
      <c r="C68" s="4">
        <v>0</v>
      </c>
      <c r="D68" s="4">
        <v>21194.943596715981</v>
      </c>
      <c r="E68" s="4">
        <v>93972.087631629867</v>
      </c>
      <c r="F68" s="4">
        <v>82731.523222369709</v>
      </c>
      <c r="G68" s="4">
        <v>72324.680469702609</v>
      </c>
      <c r="H68" s="4">
        <v>62541.134661818098</v>
      </c>
      <c r="I68" s="4">
        <v>53592.815913280094</v>
      </c>
      <c r="J68" s="4">
        <v>45480.71835743008</v>
      </c>
      <c r="K68" s="4">
        <v>36726.488016646443</v>
      </c>
      <c r="L68" s="4">
        <v>36839.002382289669</v>
      </c>
      <c r="M68" s="4">
        <v>36957.212787693577</v>
      </c>
      <c r="N68" s="4">
        <v>37081.40759487106</v>
      </c>
      <c r="O68" s="4">
        <v>37211.88976416189</v>
      </c>
      <c r="P68" s="4">
        <v>37348.977593273092</v>
      </c>
      <c r="Q68" s="4">
        <v>37493.005493733021</v>
      </c>
      <c r="R68" s="4">
        <v>37644.324806653742</v>
      </c>
      <c r="S68" s="4">
        <v>37803.30465979108</v>
      </c>
      <c r="T68" s="4">
        <v>37970.332867993508</v>
      </c>
      <c r="U68" s="4">
        <v>38145.816879236176</v>
      </c>
      <c r="V68" s="4">
        <v>38330.184768547995</v>
      </c>
      <c r="W68" s="4">
        <v>38523.886282256208</v>
      </c>
      <c r="X68" s="4">
        <v>-9670.0692824259422</v>
      </c>
      <c r="Y68" s="4">
        <v>-55615.2660802627</v>
      </c>
      <c r="Z68" s="4">
        <v>-55563.480832668065</v>
      </c>
      <c r="AA68" s="4">
        <v>-55509.073956913962</v>
      </c>
      <c r="AB68" s="4">
        <v>-55451.912733074816</v>
      </c>
      <c r="AC68" s="4">
        <v>-55391.857722278786</v>
      </c>
      <c r="AD68" s="4">
        <v>-55328.762426561232</v>
      </c>
      <c r="AE68" s="4">
        <v>-55262.472931497963</v>
      </c>
      <c r="AF68" s="4">
        <v>-55192.827530747119</v>
      </c>
      <c r="AG68" s="4">
        <v>-55119.656331583268</v>
      </c>
      <c r="AH68" s="4">
        <v>-55042.780840461746</v>
      </c>
      <c r="AI68" s="4">
        <v>-54962.013527602205</v>
      </c>
      <c r="AJ68" s="4">
        <v>-54877.157369529123</v>
      </c>
      <c r="AK68" s="4">
        <v>-54788.005368453611</v>
      </c>
      <c r="AL68" s="4">
        <v>-54694.340047323662</v>
      </c>
      <c r="AM68" s="4">
        <v>-54595.93291931149</v>
      </c>
      <c r="AN68" s="4">
        <v>3516.1738855702188</v>
      </c>
      <c r="AO68" s="4">
        <v>4222.7136086660985</v>
      </c>
      <c r="AP68" s="4">
        <v>4336.8357073270408</v>
      </c>
    </row>
    <row r="69" spans="1:42" ht="15">
      <c r="A69" s="14" t="s">
        <v>195</v>
      </c>
      <c r="C69" s="238">
        <f>C68</f>
        <v>0</v>
      </c>
      <c r="D69" s="238">
        <f t="shared" ref="D69:AP69" si="19">C69+D68</f>
        <v>21194.943596715981</v>
      </c>
      <c r="E69" s="238">
        <f t="shared" si="19"/>
        <v>115167.03122834585</v>
      </c>
      <c r="F69" s="238">
        <f t="shared" si="19"/>
        <v>197898.55445071554</v>
      </c>
      <c r="G69" s="238">
        <f t="shared" si="19"/>
        <v>270223.23492041812</v>
      </c>
      <c r="H69" s="238">
        <f t="shared" si="19"/>
        <v>332764.36958223622</v>
      </c>
      <c r="I69" s="238">
        <f t="shared" si="19"/>
        <v>386357.18549551629</v>
      </c>
      <c r="J69" s="238">
        <f t="shared" si="19"/>
        <v>431837.90385294636</v>
      </c>
      <c r="K69" s="238">
        <f t="shared" si="19"/>
        <v>468564.39186959283</v>
      </c>
      <c r="L69" s="238">
        <f t="shared" si="19"/>
        <v>505403.39425188251</v>
      </c>
      <c r="M69" s="238">
        <f t="shared" si="19"/>
        <v>542360.60703957605</v>
      </c>
      <c r="N69" s="238">
        <f t="shared" si="19"/>
        <v>579442.01463444706</v>
      </c>
      <c r="O69" s="238">
        <f t="shared" si="19"/>
        <v>616653.90439860895</v>
      </c>
      <c r="P69" s="238">
        <f t="shared" si="19"/>
        <v>654002.88199188199</v>
      </c>
      <c r="Q69" s="238">
        <f t="shared" si="19"/>
        <v>691495.88748561498</v>
      </c>
      <c r="R69" s="238">
        <f t="shared" si="19"/>
        <v>729140.21229226876</v>
      </c>
      <c r="S69" s="238">
        <f t="shared" si="19"/>
        <v>766943.51695205981</v>
      </c>
      <c r="T69" s="238">
        <f t="shared" si="19"/>
        <v>804913.84982005332</v>
      </c>
      <c r="U69" s="238">
        <f t="shared" si="19"/>
        <v>843059.66669928946</v>
      </c>
      <c r="V69" s="238">
        <f t="shared" si="19"/>
        <v>881389.85146783746</v>
      </c>
      <c r="W69" s="238">
        <f t="shared" si="19"/>
        <v>919913.73775009369</v>
      </c>
      <c r="X69" s="238">
        <f t="shared" si="19"/>
        <v>910243.66846766777</v>
      </c>
      <c r="Y69" s="238">
        <f t="shared" si="19"/>
        <v>854628.40238740505</v>
      </c>
      <c r="Z69" s="238">
        <f t="shared" si="19"/>
        <v>799064.92155473703</v>
      </c>
      <c r="AA69" s="238">
        <f t="shared" si="19"/>
        <v>743555.84759782301</v>
      </c>
      <c r="AB69" s="238">
        <f t="shared" si="19"/>
        <v>688103.93486474815</v>
      </c>
      <c r="AC69" s="238">
        <f t="shared" si="19"/>
        <v>632712.07714246935</v>
      </c>
      <c r="AD69" s="238">
        <f t="shared" si="19"/>
        <v>577383.31471590814</v>
      </c>
      <c r="AE69" s="238">
        <f t="shared" si="19"/>
        <v>522120.84178441018</v>
      </c>
      <c r="AF69" s="238">
        <f t="shared" si="19"/>
        <v>466928.01425366307</v>
      </c>
      <c r="AG69" s="238">
        <f t="shared" si="19"/>
        <v>411808.3579220798</v>
      </c>
      <c r="AH69" s="238">
        <f t="shared" si="19"/>
        <v>356765.57708161807</v>
      </c>
      <c r="AI69" s="238">
        <f t="shared" si="19"/>
        <v>301803.56355401588</v>
      </c>
      <c r="AJ69" s="238">
        <f t="shared" si="19"/>
        <v>246926.40618448675</v>
      </c>
      <c r="AK69" s="238">
        <f t="shared" si="19"/>
        <v>192138.40081603313</v>
      </c>
      <c r="AL69" s="238">
        <f t="shared" si="19"/>
        <v>137444.06076870946</v>
      </c>
      <c r="AM69" s="238">
        <f t="shared" si="19"/>
        <v>82848.127849397977</v>
      </c>
      <c r="AN69" s="238">
        <f t="shared" si="19"/>
        <v>86364.30173496819</v>
      </c>
      <c r="AO69" s="238">
        <f t="shared" si="19"/>
        <v>90587.015343634295</v>
      </c>
      <c r="AP69" s="238">
        <f t="shared" si="19"/>
        <v>94923.851050961341</v>
      </c>
    </row>
  </sheetData>
  <pageMargins left="0.7" right="0.7" top="0.75" bottom="0.75" header="0.3" footer="0.3"/>
  <pageSetup scale="80" pageOrder="overThenDown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Certificate</CaseType>
    <IndustryCode xmlns="dc463f71-b30c-4ab2-9473-d307f9d35888">150</IndustryCode>
    <CaseStatus xmlns="dc463f71-b30c-4ab2-9473-d307f9d35888">Closed</CaseStatus>
    <OpenedDate xmlns="dc463f71-b30c-4ab2-9473-d307f9d35888">2014-01-14T08:00:00+00:00</OpenedDate>
    <Date1 xmlns="dc463f71-b30c-4ab2-9473-d307f9d35888">2014-01-14T08:00:00+00:00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140088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E66D681D2CAFC4791B29C8AF1D8E530" ma:contentTypeVersion="175" ma:contentTypeDescription="" ma:contentTypeScope="" ma:versionID="35774040976729838b2c2ac403f59f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DE70A0-0C35-4A55-85A0-D5ADE58E8A6F}"/>
</file>

<file path=customXml/itemProps2.xml><?xml version="1.0" encoding="utf-8"?>
<ds:datastoreItem xmlns:ds="http://schemas.openxmlformats.org/officeDocument/2006/customXml" ds:itemID="{B8D7DA8D-BCFF-48C1-80A5-F52619CDF348}"/>
</file>

<file path=customXml/itemProps3.xml><?xml version="1.0" encoding="utf-8"?>
<ds:datastoreItem xmlns:ds="http://schemas.openxmlformats.org/officeDocument/2006/customXml" ds:itemID="{E94883BF-5EA4-4BA0-B881-E8245442B10E}"/>
</file>

<file path=customXml/itemProps4.xml><?xml version="1.0" encoding="utf-8"?>
<ds:datastoreItem xmlns:ds="http://schemas.openxmlformats.org/officeDocument/2006/customXml" ds:itemID="{A41C2F98-E402-4093-9A24-6E8268301A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Summary Results</vt:lpstr>
      <vt:lpstr>Summarized IS</vt:lpstr>
      <vt:lpstr>Assumptions</vt:lpstr>
      <vt:lpstr>Input Expenses</vt:lpstr>
      <vt:lpstr>Revenue</vt:lpstr>
      <vt:lpstr>Plant Results</vt:lpstr>
      <vt:lpstr>AFUDC_Switch</vt:lpstr>
      <vt:lpstr>'Input Expenses'!Print_Area</vt:lpstr>
      <vt:lpstr>'Summary Results'!Print_Area</vt:lpstr>
      <vt:lpstr>'Input Expenses'!Print_Titles</vt:lpstr>
      <vt:lpstr>'Plant Results'!Print_Titles</vt:lpstr>
      <vt:lpstr>Revenue!Print_Titles</vt:lpstr>
      <vt:lpstr>'Summarized IS'!Print_Titles</vt:lpstr>
      <vt:lpstr>Regulation_Flag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Williams</dc:creator>
  <cp:lastModifiedBy>No Name</cp:lastModifiedBy>
  <cp:lastPrinted>2014-01-14T21:36:52Z</cp:lastPrinted>
  <dcterms:created xsi:type="dcterms:W3CDTF">2014-01-08T18:28:55Z</dcterms:created>
  <dcterms:modified xsi:type="dcterms:W3CDTF">2014-01-14T21:37:29Z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0x0101006E56B4D1795A2E4DB2F0B01679ED314A007E66D681D2CAFC4791B29C8AF1D8E530</vt:lpwstr>
  </property>
  <property fmtid="{D5CDD505-2E9C-101B-9397-08002B2CF9AE}" pid="3" name="_docset_NoMedatataSyncRequired">
    <vt:lpwstr>False</vt:lpwstr>
  </property>
</Properties>
</file>