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840" windowHeight="11445" tabRatio="841"/>
  </bookViews>
  <sheets>
    <sheet name="Exhibit MPG-6" sheetId="9" r:id="rId1"/>
    <sheet name="Exhibit No. Page 1" sheetId="1" r:id="rId2"/>
    <sheet name="Exhibit No. Page 2" sheetId="2" r:id="rId3"/>
    <sheet name="Exhibit No. 5_1_18 Page 4" sheetId="22" r:id="rId4"/>
    <sheet name="Exhibit No. 5_1_18 Page 5" sheetId="5" r:id="rId5"/>
    <sheet name="Exhibit No. (notes) WO ST Debt" sheetId="30" r:id="rId6"/>
    <sheet name="Exhibit No. (notes)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6" hidden="1">{"Print_Detail",#N/A,FALSE,"Redemption_Maturity Extract"}</definedName>
    <definedName name="a" localSheetId="5" hidden="1">{"Print_Detail",#N/A,FALSE,"Redemption_Maturity Extract"}</definedName>
    <definedName name="a" localSheetId="3" hidden="1">{"Print_Detail",#N/A,FALSE,"Redemption_Maturity Extract"}</definedName>
    <definedName name="a" hidden="1">{"Print_Detail",#N/A,FALSE,"Redemption_Maturity Extract"}</definedName>
    <definedName name="AcctGrp">[1]Amort!$O$34</definedName>
    <definedName name="ActualsDate">[2]Sheet2!$B$1</definedName>
    <definedName name="b" localSheetId="5" hidden="1">{"Print_Detail",#N/A,FALSE,"Redemption_Maturity Extract"}</definedName>
    <definedName name="b" hidden="1">{"Print_Detail",#N/A,FALSE,"Redemption_Maturity Extract"}</definedName>
    <definedName name="CurrDte" localSheetId="0">[3]Debt!$C$1</definedName>
    <definedName name="CurrDte" localSheetId="6">[4]Debt!$C$1</definedName>
    <definedName name="CurrDte" localSheetId="5">[4]Debt!$C$1</definedName>
    <definedName name="CurrDte">[4]Debt!$C$1</definedName>
    <definedName name="d">[5]Sheet2!$B$8</definedName>
    <definedName name="dd" localSheetId="0" hidden="1">{"Print_Detail",#N/A,FALSE,"Redemption_Maturity Extract"}</definedName>
    <definedName name="dd" localSheetId="6" hidden="1">{"Print_Detail",#N/A,FALSE,"Redemption_Maturity Extract"}</definedName>
    <definedName name="dd" localSheetId="5" hidden="1">{"Print_Detail",#N/A,FALSE,"Redemption_Maturity Extract"}</definedName>
    <definedName name="dd" localSheetId="3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localSheetId="6" hidden="1">{"Full",#N/A,FALSE,"Sec MTN B Summary"}</definedName>
    <definedName name="ddd" localSheetId="5" hidden="1">{"Full",#N/A,FALSE,"Sec MTN B Summary"}</definedName>
    <definedName name="ddd" localSheetId="3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localSheetId="6" hidden="1">{"RedPrem_InitRed View",#N/A,FALSE,"Sec MTN B Summary"}</definedName>
    <definedName name="dddd" localSheetId="5" hidden="1">{"RedPrem_InitRed View",#N/A,FALSE,"Sec MTN B Summary"}</definedName>
    <definedName name="dddd" localSheetId="3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localSheetId="6" hidden="1">{"Pivot1",#N/A,FALSE,"Redemption_Maturity Extract"}</definedName>
    <definedName name="dddddd" localSheetId="5" hidden="1">{"Pivot1",#N/A,FALSE,"Redemption_Maturity Extract"}</definedName>
    <definedName name="dddddd" localSheetId="3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localSheetId="6" hidden="1">{"Pivot2",#N/A,FALSE,"Redemption_Maturity Extract"}</definedName>
    <definedName name="dddddddd" localSheetId="5" hidden="1">{"Pivot2",#N/A,FALSE,"Redemption_Maturity Extract"}</definedName>
    <definedName name="dddddddd" localSheetId="3" hidden="1">{"Pivot2",#N/A,FALSE,"Redemption_Maturity Extract"}</definedName>
    <definedName name="dddddddd" hidden="1">{"Pivot2",#N/A,FALSE,"Redemption_Maturity Extract"}</definedName>
    <definedName name="dfadf">[6]Sheet2!$B$8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fasd">[6]Sheet2!$B$8</definedName>
    <definedName name="FERC_Lkup" localSheetId="5">'[7]Interest Accrued-Paid'!$AY$6:$AZ$29</definedName>
    <definedName name="FERC_Lkup">'[8]Interest Accrued-Paid'!$AY$6:$AZ$29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 localSheetId="0">[9]Sheet2!$B$5</definedName>
    <definedName name="PriceDate_E">[2]Sheet2!$B$5</definedName>
    <definedName name="PriceDate_G" localSheetId="0">[9]Sheet2!$B$6</definedName>
    <definedName name="PriceDate_G">[2]Sheet2!$B$6</definedName>
    <definedName name="_xlnm.Print_Area" localSheetId="0">'Exhibit MPG-6'!$A$1:$AA$54</definedName>
    <definedName name="_xlnm.Print_Area" localSheetId="2">'Exhibit No. Page 2'!$A$1:$K$17</definedName>
    <definedName name="Print_ScenDate" localSheetId="0">[9]Sheet2!$B$2</definedName>
    <definedName name="Print_ScenDate">[2]Sheet2!$B$2</definedName>
    <definedName name="Scenario_Name" localSheetId="0">[9]Sheet2!$B$8</definedName>
    <definedName name="Scenario_Name">[2]Sheet2!$B$8</definedName>
    <definedName name="solver_adj" localSheetId="2" hidden="1">'Exhibit No. Page 2'!$G$7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'Exhibit No. Page 2'!$I$11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0.0818</definedName>
    <definedName name="Start_Page" localSheetId="0">[9]Sheet2!$B$10</definedName>
    <definedName name="Start_Page">[2]Sheet2!$B$10</definedName>
    <definedName name="wrn.All._.Sheets." localSheetId="0" hidden="1">{"IncSt",#N/A,FALSE,"IS";"BalSht",#N/A,FALSE,"BS";"IntCash",#N/A,FALSE,"Int. Cash";"Stats",#N/A,FALSE,"Stats"}</definedName>
    <definedName name="wrn.All._.Sheets." localSheetId="6" hidden="1">{"IncSt",#N/A,FALSE,"IS";"BalSht",#N/A,FALSE,"BS";"IntCash",#N/A,FALSE,"Int. Cash";"Stats",#N/A,FALSE,"Stats"}</definedName>
    <definedName name="wrn.All._.Sheets." localSheetId="5" hidden="1">{"IncSt",#N/A,FALSE,"IS";"BalSht",#N/A,FALSE,"BS";"IntCash",#N/A,FALSE,"Int. Cash";"Stats",#N/A,FALSE,"Stats"}</definedName>
    <definedName name="wrn.All._.Sheets." localSheetId="3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Detail." localSheetId="0" hidden="1">{"Print_Detail",#N/A,FALSE,"Redemption_Maturity Extract"}</definedName>
    <definedName name="wrn.Detail." localSheetId="6" hidden="1">{"Print_Detail",#N/A,FALSE,"Redemption_Maturity Extract"}</definedName>
    <definedName name="wrn.Detail." localSheetId="5" hidden="1">{"Print_Detail",#N/A,FALSE,"Redemption_Maturity Extract"}</definedName>
    <definedName name="wrn.Detail." localSheetId="3" hidden="1">{"Print_Detail",#N/A,FALSE,"Redemption_Maturity Extract"}</definedName>
    <definedName name="wrn.Detail." hidden="1">{"Print_Detail",#N/A,FALSE,"Redemption_Maturity Extract"}</definedName>
    <definedName name="wrn.Diane._.s._.Version." localSheetId="0" hidden="1">{"Full",#N/A,FALSE,"Sec MTN B Summary"}</definedName>
    <definedName name="wrn.Diane._.s._.Version." localSheetId="6" hidden="1">{"Full",#N/A,FALSE,"Sec MTN B Summary"}</definedName>
    <definedName name="wrn.Diane._.s._.Version." localSheetId="5" hidden="1">{"Full",#N/A,FALSE,"Sec MTN B Summary"}</definedName>
    <definedName name="wrn.Diane._.s._.Version." localSheetId="3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localSheetId="6" hidden="1">{"RedPrem_InitRed View",#N/A,FALSE,"Sec MTN B Summary"}</definedName>
    <definedName name="wrn.Distribution._.Version." localSheetId="5" hidden="1">{"RedPrem_InitRed View",#N/A,FALSE,"Sec MTN B Summary"}</definedName>
    <definedName name="wrn.Distribution._.Version." localSheetId="3" hidden="1">{"RedPrem_InitRed View",#N/A,FALSE,"Sec MTN B Summary"}</definedName>
    <definedName name="wrn.Distribution._.Version." hidden="1">{"RedPrem_InitRed View",#N/A,FALSE,"Sec MTN B Summary"}</definedName>
    <definedName name="wrn.Pivot1." localSheetId="0" hidden="1">{"Pivot1",#N/A,FALSE,"Redemption_Maturity Extract"}</definedName>
    <definedName name="wrn.Pivot1." localSheetId="6" hidden="1">{"Pivot1",#N/A,FALSE,"Redemption_Maturity Extract"}</definedName>
    <definedName name="wrn.Pivot1." localSheetId="5" hidden="1">{"Pivot1",#N/A,FALSE,"Redemption_Maturity Extract"}</definedName>
    <definedName name="wrn.Pivot1." localSheetId="3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localSheetId="6" hidden="1">{"Pivot2",#N/A,FALSE,"Redemption_Maturity Extract"}</definedName>
    <definedName name="wrn.Pivot2." localSheetId="5" hidden="1">{"Pivot2",#N/A,FALSE,"Redemption_Maturity Extract"}</definedName>
    <definedName name="wrn.Pivot2." localSheetId="3" hidden="1">{"Pivot2",#N/A,FALSE,"Redemption_Maturity Extract"}</definedName>
    <definedName name="wrn.Pivot2." hidden="1">{"Pivot2",#N/A,FALSE,"Redemption_Maturity Extract"}</definedName>
  </definedNames>
  <calcPr calcId="125725" iterate="1" iterateCount="300" iterateDelta="1E-4" calcOnSave="0"/>
</workbook>
</file>

<file path=xl/calcChain.xml><?xml version="1.0" encoding="utf-8"?>
<calcChain xmlns="http://schemas.openxmlformats.org/spreadsheetml/2006/main">
  <c r="W43" i="9"/>
  <c r="A43"/>
  <c r="A34"/>
  <c r="J27" i="30"/>
  <c r="F7" l="1"/>
  <c r="F11"/>
  <c r="H11" s="1"/>
  <c r="H12"/>
  <c r="L12" s="1"/>
  <c r="H13"/>
  <c r="L13" s="1"/>
  <c r="D14"/>
  <c r="E14"/>
  <c r="F14"/>
  <c r="J14"/>
  <c r="N14"/>
  <c r="E18"/>
  <c r="D32"/>
  <c r="D40"/>
  <c r="D42"/>
  <c r="D43"/>
  <c r="F18" s="1"/>
  <c r="H18" s="1"/>
  <c r="D54"/>
  <c r="D55"/>
  <c r="D56"/>
  <c r="H14" l="1"/>
  <c r="I14" s="1"/>
  <c r="L11"/>
  <c r="L14" s="1"/>
  <c r="D57"/>
  <c r="L18"/>
  <c r="M18" l="1"/>
  <c r="I18"/>
  <c r="M14"/>
  <c r="D55" i="13" l="1"/>
  <c r="D54" l="1"/>
  <c r="D56" l="1"/>
  <c r="D57" l="1"/>
  <c r="H7" l="1"/>
  <c r="L7"/>
  <c r="M31" i="9" l="1"/>
  <c r="N10" i="5"/>
  <c r="M10"/>
  <c r="K10"/>
  <c r="J10"/>
  <c r="H10"/>
  <c r="G10"/>
  <c r="E10"/>
  <c r="D10"/>
  <c r="K40" i="9" l="1"/>
  <c r="W40"/>
  <c r="E15" i="22" l="1"/>
  <c r="F15" s="1"/>
  <c r="G15" s="1"/>
  <c r="H15" s="1"/>
  <c r="I15" s="1"/>
  <c r="J15" s="1"/>
  <c r="K15" s="1"/>
  <c r="L15" s="1"/>
  <c r="M15" s="1"/>
  <c r="N15" s="1"/>
  <c r="O15" s="1"/>
  <c r="M11" l="1"/>
  <c r="J11"/>
  <c r="G11"/>
  <c r="H11" s="1"/>
  <c r="P19"/>
  <c r="P14"/>
  <c r="N11"/>
  <c r="K11"/>
  <c r="E11"/>
  <c r="P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C5"/>
  <c r="D5" s="1"/>
  <c r="D9" l="1"/>
  <c r="E5"/>
  <c r="E9" l="1"/>
  <c r="E13" s="1"/>
  <c r="E16" s="1"/>
  <c r="F5"/>
  <c r="D13"/>
  <c r="P15"/>
  <c r="D16" l="1"/>
  <c r="F9"/>
  <c r="F13" s="1"/>
  <c r="F16" s="1"/>
  <c r="G5"/>
  <c r="G9" l="1"/>
  <c r="G13" s="1"/>
  <c r="G16" s="1"/>
  <c r="H5"/>
  <c r="H9" l="1"/>
  <c r="H13" s="1"/>
  <c r="H16" s="1"/>
  <c r="I5"/>
  <c r="I9" l="1"/>
  <c r="I13" s="1"/>
  <c r="I16" s="1"/>
  <c r="J5"/>
  <c r="J9" l="1"/>
  <c r="J13" s="1"/>
  <c r="J16" s="1"/>
  <c r="K5"/>
  <c r="K9" l="1"/>
  <c r="K13" s="1"/>
  <c r="K16" s="1"/>
  <c r="L5"/>
  <c r="L9" l="1"/>
  <c r="L13" s="1"/>
  <c r="L16" s="1"/>
  <c r="M5"/>
  <c r="M9" l="1"/>
  <c r="M13" s="1"/>
  <c r="M16" s="1"/>
  <c r="N5"/>
  <c r="N9" l="1"/>
  <c r="N13" s="1"/>
  <c r="N16" s="1"/>
  <c r="O5"/>
  <c r="O9" s="1"/>
  <c r="O13" l="1"/>
  <c r="P9"/>
  <c r="O16" l="1"/>
  <c r="P13"/>
  <c r="P16" s="1"/>
  <c r="P18" s="1"/>
  <c r="P20" s="1"/>
  <c r="J14" i="13" l="1"/>
  <c r="F7" l="1"/>
  <c r="U31" i="9" l="1"/>
  <c r="W31" s="1"/>
  <c r="D42" i="13" l="1"/>
  <c r="D40"/>
  <c r="D43" s="1"/>
  <c r="F18" s="1"/>
  <c r="D32"/>
  <c r="D14"/>
  <c r="E18" s="1"/>
  <c r="H13"/>
  <c r="L13" s="1"/>
  <c r="P13" s="1"/>
  <c r="H12"/>
  <c r="L12" s="1"/>
  <c r="P12" s="1"/>
  <c r="N14"/>
  <c r="F11"/>
  <c r="E14" l="1"/>
  <c r="F14"/>
  <c r="H18"/>
  <c r="L18"/>
  <c r="H11"/>
  <c r="H14" s="1"/>
  <c r="I18" s="1"/>
  <c r="L11" l="1"/>
  <c r="L14" s="1"/>
  <c r="M18" s="1"/>
  <c r="P18"/>
  <c r="I14" l="1"/>
  <c r="P11"/>
  <c r="P14" s="1"/>
  <c r="Q14" s="1"/>
  <c r="M14" l="1"/>
  <c r="Q18"/>
  <c r="D46" i="9" l="1"/>
  <c r="D45"/>
  <c r="D44"/>
  <c r="Y40"/>
  <c r="U36"/>
  <c r="W36" s="1"/>
  <c r="AA36" s="1"/>
  <c r="U35"/>
  <c r="W35" s="1"/>
  <c r="AA35" s="1"/>
  <c r="U34"/>
  <c r="W34" s="1"/>
  <c r="AA34" s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A13"/>
  <c r="A14" s="1"/>
  <c r="C12"/>
  <c r="U38"/>
  <c r="W38" s="1"/>
  <c r="AA38" s="1"/>
  <c r="A15" l="1"/>
  <c r="Y9"/>
  <c r="U29"/>
  <c r="W29" s="1"/>
  <c r="U26"/>
  <c r="W26" s="1"/>
  <c r="U13"/>
  <c r="W13" s="1"/>
  <c r="U18"/>
  <c r="W18" s="1"/>
  <c r="U23"/>
  <c r="W23" s="1"/>
  <c r="U25"/>
  <c r="W25" s="1"/>
  <c r="AA40"/>
  <c r="U17"/>
  <c r="U21"/>
  <c r="W21" s="1"/>
  <c r="U37"/>
  <c r="W37" s="1"/>
  <c r="AA37" s="1"/>
  <c r="A16"/>
  <c r="U20"/>
  <c r="W20" s="1"/>
  <c r="U12"/>
  <c r="U14"/>
  <c r="U16"/>
  <c r="W16" s="1"/>
  <c r="U19"/>
  <c r="W19" s="1"/>
  <c r="U28"/>
  <c r="W28" s="1"/>
  <c r="U15"/>
  <c r="U22"/>
  <c r="U24"/>
  <c r="W24" s="1"/>
  <c r="U27"/>
  <c r="W27" s="1"/>
  <c r="U30"/>
  <c r="W30" s="1"/>
  <c r="Y27" l="1"/>
  <c r="Y31"/>
  <c r="W12"/>
  <c r="U32"/>
  <c r="Y14"/>
  <c r="AA14" s="1"/>
  <c r="Y16"/>
  <c r="AA16" s="1"/>
  <c r="Y29"/>
  <c r="AA29" s="1"/>
  <c r="Y12"/>
  <c r="Y30"/>
  <c r="AA30" s="1"/>
  <c r="Y19"/>
  <c r="AA19" s="1"/>
  <c r="AA27"/>
  <c r="Y24"/>
  <c r="AA24" s="1"/>
  <c r="Y28"/>
  <c r="AA28" s="1"/>
  <c r="Y20"/>
  <c r="AA20" s="1"/>
  <c r="Y26"/>
  <c r="AA26" s="1"/>
  <c r="Y22"/>
  <c r="AA22" s="1"/>
  <c r="Y18"/>
  <c r="AA18" s="1"/>
  <c r="Y21"/>
  <c r="AA21" s="1"/>
  <c r="Y13"/>
  <c r="AA13" s="1"/>
  <c r="F41"/>
  <c r="Y15"/>
  <c r="AA15" s="1"/>
  <c r="Y17"/>
  <c r="Y25"/>
  <c r="AA25" s="1"/>
  <c r="Y23"/>
  <c r="AA23" s="1"/>
  <c r="A17"/>
  <c r="AA12" l="1"/>
  <c r="Y32"/>
  <c r="Y39" s="1"/>
  <c r="Y41" s="1"/>
  <c r="AA31"/>
  <c r="A18"/>
  <c r="A19" l="1"/>
  <c r="A20" l="1"/>
  <c r="A21" l="1"/>
  <c r="A22" l="1"/>
  <c r="A23" l="1"/>
  <c r="A24" l="1"/>
  <c r="A25" l="1"/>
  <c r="A26" l="1"/>
  <c r="A27" l="1"/>
  <c r="A28" l="1"/>
  <c r="A29" l="1"/>
  <c r="A30" l="1"/>
  <c r="A31" s="1"/>
  <c r="A32" l="1"/>
  <c r="A35" s="1"/>
  <c r="A36" s="1"/>
  <c r="A37" s="1"/>
  <c r="A38" s="1"/>
  <c r="A39" s="1"/>
  <c r="A40" s="1"/>
  <c r="A41" s="1"/>
  <c r="E11" i="2" l="1"/>
  <c r="I9"/>
  <c r="P7" i="5" l="1"/>
  <c r="L17" l="1"/>
  <c r="J1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C5"/>
  <c r="D5" l="1"/>
  <c r="C11"/>
  <c r="L15"/>
  <c r="D9" l="1"/>
  <c r="D11" s="1"/>
  <c r="E5"/>
  <c r="E9" s="1"/>
  <c r="F5" l="1"/>
  <c r="F9" s="1"/>
  <c r="E11"/>
  <c r="F11" l="1"/>
  <c r="G5"/>
  <c r="G9" s="1"/>
  <c r="H5" l="1"/>
  <c r="H9" s="1"/>
  <c r="G11"/>
  <c r="H11" l="1"/>
  <c r="I5"/>
  <c r="I9" s="1"/>
  <c r="J5" l="1"/>
  <c r="J9" s="1"/>
  <c r="I11"/>
  <c r="J11" l="1"/>
  <c r="K5"/>
  <c r="K9" s="1"/>
  <c r="L5" l="1"/>
  <c r="L9" s="1"/>
  <c r="K11"/>
  <c r="L11" l="1"/>
  <c r="M5"/>
  <c r="M9" s="1"/>
  <c r="N5" l="1"/>
  <c r="N9" s="1"/>
  <c r="M11"/>
  <c r="N11" l="1"/>
  <c r="O5"/>
  <c r="O9" s="1"/>
  <c r="O11" l="1"/>
  <c r="P11" s="1"/>
  <c r="D17" l="1"/>
  <c r="E17" i="9" l="1"/>
  <c r="W17" s="1"/>
  <c r="AA17" s="1"/>
  <c r="AA32" s="1"/>
  <c r="AA39" s="1"/>
  <c r="AA41" s="1"/>
  <c r="G7" i="2" s="1"/>
  <c r="K17" i="5"/>
  <c r="I7" i="2" l="1"/>
  <c r="M17" i="5"/>
  <c r="I11" i="2" l="1"/>
</calcChain>
</file>

<file path=xl/sharedStrings.xml><?xml version="1.0" encoding="utf-8"?>
<sst xmlns="http://schemas.openxmlformats.org/spreadsheetml/2006/main" count="321" uniqueCount="194">
  <si>
    <t>AVISTA CORPORATION</t>
  </si>
  <si>
    <t>Long-term Securities Credit Ratings</t>
  </si>
  <si>
    <t>Standard &amp; Poor's</t>
  </si>
  <si>
    <t>Moody's</t>
  </si>
  <si>
    <t>Credit Outlook</t>
  </si>
  <si>
    <t>Stable</t>
  </si>
  <si>
    <t>AAA</t>
  </si>
  <si>
    <t>Aaa</t>
  </si>
  <si>
    <t>AA+</t>
  </si>
  <si>
    <t>Aa1</t>
  </si>
  <si>
    <t>AA</t>
  </si>
  <si>
    <t>Aa2</t>
  </si>
  <si>
    <t>AA-</t>
  </si>
  <si>
    <t>Aa3</t>
  </si>
  <si>
    <t>A+</t>
  </si>
  <si>
    <t>A1</t>
  </si>
  <si>
    <t>A</t>
  </si>
  <si>
    <t>A2</t>
  </si>
  <si>
    <t>A-</t>
  </si>
  <si>
    <t>First Mortgage Bonds</t>
  </si>
  <si>
    <t>A3</t>
  </si>
  <si>
    <t>Secured Medium-Term Notes</t>
  </si>
  <si>
    <t>BBB+</t>
  </si>
  <si>
    <t>Baa1</t>
  </si>
  <si>
    <t>BBB</t>
  </si>
  <si>
    <t>Baa2</t>
  </si>
  <si>
    <t>Avista Corp./Issuer rating</t>
  </si>
  <si>
    <t>BBB-</t>
  </si>
  <si>
    <t>Baa3</t>
  </si>
  <si>
    <t>INVESTMENT GRADE</t>
  </si>
  <si>
    <t>BB+</t>
  </si>
  <si>
    <t>Trust-Originated Preferred Securities</t>
  </si>
  <si>
    <t>Ba1</t>
  </si>
  <si>
    <t>BB</t>
  </si>
  <si>
    <t>Ba2</t>
  </si>
  <si>
    <t>BB-</t>
  </si>
  <si>
    <t>Ba3</t>
  </si>
  <si>
    <t>Amount</t>
  </si>
  <si>
    <t>Cost</t>
  </si>
  <si>
    <t>Component</t>
  </si>
  <si>
    <t>Common Equity</t>
  </si>
  <si>
    <t xml:space="preserve">Total   </t>
  </si>
  <si>
    <t>Principal</t>
  </si>
  <si>
    <t>Line</t>
  </si>
  <si>
    <t>Coupon</t>
  </si>
  <si>
    <t>Maturity</t>
  </si>
  <si>
    <t>Settlement</t>
  </si>
  <si>
    <t>Issuance</t>
  </si>
  <si>
    <t>Discount</t>
  </si>
  <si>
    <t>Loss/Reacq</t>
  </si>
  <si>
    <t>Net</t>
  </si>
  <si>
    <t>Yield to</t>
  </si>
  <si>
    <t>Outstanding</t>
  </si>
  <si>
    <t>Effective</t>
  </si>
  <si>
    <t>Description</t>
  </si>
  <si>
    <t>Rate</t>
  </si>
  <si>
    <t>Date</t>
  </si>
  <si>
    <t>Costs</t>
  </si>
  <si>
    <t>Loss/(Gain)</t>
  </si>
  <si>
    <t>(Premium)</t>
  </si>
  <si>
    <t>Expenses</t>
  </si>
  <si>
    <t>Proceeds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</si>
  <si>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</si>
  <si>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</si>
  <si>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</si>
  <si>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</si>
  <si>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</si>
  <si>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</si>
  <si>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</si>
  <si>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</si>
  <si>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</si>
  <si>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</si>
  <si>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</si>
  <si>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</si>
  <si>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Repurchase</t>
  </si>
  <si>
    <t>Cost of Long-Term Variable Rate Debt Detail</t>
  </si>
  <si>
    <t xml:space="preserve">Avg of </t>
  </si>
  <si>
    <t>(m)</t>
  </si>
  <si>
    <t>(o)</t>
  </si>
  <si>
    <t>Trust Preferred</t>
  </si>
  <si>
    <t>Number of Days in Month</t>
  </si>
  <si>
    <t>Trust Preferred Interest Expense</t>
  </si>
  <si>
    <t>Proposed return on common equity</t>
  </si>
  <si>
    <t>Last Upgraded</t>
  </si>
  <si>
    <t>Avista Corp./Corporate credit rating</t>
  </si>
  <si>
    <t>(1)</t>
  </si>
  <si>
    <r>
      <t>March/August 2011</t>
    </r>
    <r>
      <rPr>
        <vertAlign val="superscript"/>
        <sz val="12"/>
        <rFont val="Times New Roman"/>
        <family val="1"/>
      </rPr>
      <t>(1)</t>
    </r>
  </si>
  <si>
    <t>*Original issue principal amount was $50 million. The Company repurchased $10 million of the securities outstanding.</t>
  </si>
  <si>
    <t xml:space="preserve">Proposed Cost of Capital </t>
  </si>
  <si>
    <t>(2)</t>
  </si>
  <si>
    <r>
      <t xml:space="preserve">January 2014 </t>
    </r>
    <r>
      <rPr>
        <vertAlign val="superscript"/>
        <sz val="12"/>
        <rFont val="Times New Roman"/>
        <family val="1"/>
      </rPr>
      <t>(2)</t>
    </r>
  </si>
  <si>
    <t>The Company received an upgrade from Standard &amp; Poor's to its Corporate credit rating in March 2011 and to its First Mortgage Bonds in August 2011.</t>
  </si>
  <si>
    <t>The Company received upgrades from Moody's Investors Service in January 2014. The upgrades were one level for First Mortgage Bonds and the Issuer Rating and two levels for Trust-Originated Preferred Securities.</t>
  </si>
  <si>
    <t>Average Monthly Average Rate over a twelve month period</t>
  </si>
  <si>
    <t>Coupon Rate at the time of repurchase</t>
  </si>
  <si>
    <t>Calculated using the Internal Rate of Return method</t>
  </si>
  <si>
    <t>Forecasted issuance</t>
  </si>
  <si>
    <t>Forecasted Rates Trust Preferred**</t>
  </si>
  <si>
    <t>Trust Preferred*</t>
  </si>
  <si>
    <t>Proposed</t>
  </si>
  <si>
    <t>Structure</t>
  </si>
  <si>
    <t>(dollars in thousands)</t>
  </si>
  <si>
    <t>Adjustments</t>
  </si>
  <si>
    <t>Activity</t>
  </si>
  <si>
    <t>Long-term Debt</t>
  </si>
  <si>
    <t>Long-term debt</t>
  </si>
  <si>
    <t>a</t>
  </si>
  <si>
    <t>d</t>
  </si>
  <si>
    <t>b</t>
  </si>
  <si>
    <t>Total long-term debt</t>
  </si>
  <si>
    <t>Equity</t>
  </si>
  <si>
    <t>Total Avista Corporation stockholders' equity</t>
  </si>
  <si>
    <t>c</t>
  </si>
  <si>
    <t>e</t>
  </si>
  <si>
    <t>We hold $11.547 million of these securities. The $40 million adjusted balance relates to the current outstanding balance to third party investors.</t>
  </si>
  <si>
    <t>Equity Adjustments (dollars in thousands):</t>
  </si>
  <si>
    <t>Capital Stock Expense</t>
  </si>
  <si>
    <t>Accumulated other comprehensive loss</t>
  </si>
  <si>
    <t>Investment in AERC</t>
  </si>
  <si>
    <t>Total</t>
  </si>
  <si>
    <t>Forecasted Equity Activity (dollars in thousands):</t>
  </si>
  <si>
    <t xml:space="preserve">These adjustments are made to reflect our actual principal amount outstanding. We exclude amounts related to unamortized debt discount, and unamortized debt issuance costs and short-term debt reclassified as long-term debt. The amounts related to settled interest rate swaps, unamortized debt discount, and unamortized debt issuance costs are included as a cost of debt. Additionally, amounts related to capital leases and subsidiary long-term debt are excluded from Avista Utilities long-term debt. </t>
  </si>
  <si>
    <t>Forecasted Rates are based on forward rates from Thomson Reuters analysis tools plus an estimated credit spread and the estimated impact of interest rate swaps</t>
  </si>
  <si>
    <t>Cost of Long-Term Debt Detail - Washington</t>
  </si>
  <si>
    <t>SWAP</t>
  </si>
  <si>
    <t>Short Term-Debt</t>
  </si>
  <si>
    <t>10-K 12/31/2016</t>
  </si>
  <si>
    <t>10-K            cap structure %
 12/31/2016</t>
  </si>
  <si>
    <t>Adjusted Regulatory Balance 12/31/2016</t>
  </si>
  <si>
    <t>Short-term borrowings</t>
  </si>
  <si>
    <t>g</t>
  </si>
  <si>
    <t>Current portion of long-term debt and capital leases</t>
  </si>
  <si>
    <t>Debt to affiliated trust</t>
  </si>
  <si>
    <t>h</t>
  </si>
  <si>
    <t>Long Term Debt Adjustments (dollars in thousands):</t>
  </si>
  <si>
    <t>AEL&amp;P Long-Term Debt</t>
  </si>
  <si>
    <t>AERC   Long-Term Debt</t>
  </si>
  <si>
    <t>Capital Lease Obligations</t>
  </si>
  <si>
    <t>Unamortized Debt Discounts</t>
  </si>
  <si>
    <t>Unamortized long-term debt issuance costs</t>
  </si>
  <si>
    <t>Unsecured short-term loan to be refinanced on a long-term basis</t>
  </si>
  <si>
    <t>Committed line of credit to be refinanced on a long-term basis</t>
  </si>
  <si>
    <t xml:space="preserve">The numbers provided in the 10-K do not include capital stock expense; in order to recover the costs incurred for issuing equity and accumulated other comprehensive loss; in order to reflect our actual equity balance.  The investment in AERC is included as equity in the 10-K and is adjusted out for regulatory cap structure </t>
  </si>
  <si>
    <t>f</t>
  </si>
  <si>
    <t>Cost of Short-Term Debt Detail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</si>
  <si>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</si>
  <si>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</si>
  <si>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</si>
  <si>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</si>
  <si>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</si>
  <si>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</si>
  <si>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</si>
  <si>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</si>
  <si>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</si>
  <si>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</si>
  <si>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</si>
  <si>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</si>
  <si>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</si>
  <si>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</si>
  <si>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</si>
  <si>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Total Borrowing Cost</t>
  </si>
  <si>
    <t>Total Average Borrowings</t>
  </si>
  <si>
    <t>Cost Rate</t>
  </si>
  <si>
    <t>Adjusted to reflect short term debt balances on a monthly average.</t>
  </si>
  <si>
    <t>Adjusted Regulatory Balance 5/1/2018</t>
  </si>
  <si>
    <t>Adjusted Regulatory Balance 4/30/2019</t>
  </si>
  <si>
    <t>Adjusted cap structure %
 4/30/2019</t>
  </si>
  <si>
    <t>Short-term Borrowings - Month End Balances</t>
  </si>
  <si>
    <t>Avg Monthly Forecasted Borrowing Rate*</t>
  </si>
  <si>
    <t>Credit Facility Interest Expense</t>
  </si>
  <si>
    <t>Credit Facility Fees</t>
  </si>
  <si>
    <t>Credit Facility Amort of up-front costs</t>
  </si>
  <si>
    <t>Total S/T Debt Expense</t>
  </si>
  <si>
    <t xml:space="preserve">*Forecasted Rates are based on forward rates from Thomson Reuters analysis tools plus a spread pursuant to the credit facility agreement. </t>
  </si>
  <si>
    <t xml:space="preserve">**Forecasted Rates are based on forward rates from Thomson Reuters analysis tools plus a spread pursuant to the debt agreement. </t>
  </si>
  <si>
    <t xml:space="preserve">Forecasted issuance of $250 million and $130 million and a maturity of $272.5 million in 2018.   </t>
  </si>
  <si>
    <t>Forecasted issuance pursuant to the Company's internal forecast</t>
  </si>
  <si>
    <t>The Company forecast issuance expenses of 1% based on historical costs</t>
  </si>
  <si>
    <t>Short-Term Debt information comes from Exhibit No. MTT-2 Page 4</t>
  </si>
  <si>
    <t xml:space="preserve">Forecasted issuance of $80 million in 2017. </t>
  </si>
  <si>
    <t>Debt</t>
  </si>
  <si>
    <t>Adjusted to remove short term debt balances.</t>
  </si>
  <si>
    <t>Capital Structure Reconciliation - Excluding Short Term Debt</t>
  </si>
  <si>
    <t>Capital Structure Reconciliation - Including Short Term Debt</t>
  </si>
  <si>
    <t>Adjusted Cap Structure %
 12/31/2016</t>
  </si>
  <si>
    <t>Adjusted Cap Structure %
 5/01/2018</t>
  </si>
  <si>
    <t>Confidential per WAC 480-07-160</t>
  </si>
  <si>
    <t>Confidential pwer WAC 480-07-160</t>
  </si>
  <si>
    <t>Current portion of capital leases are included as debt in the 10-K but consistent with past practice we are not included for regulatory cap structure</t>
  </si>
  <si>
    <t>Avista Corporation</t>
  </si>
  <si>
    <t>The weighted average cost of debt is equal to col (l) line 27 /col (k) line 27.</t>
  </si>
  <si>
    <t>Source:</t>
  </si>
  <si>
    <t>Thies, Exh. MTT-2 at 3.</t>
  </si>
  <si>
    <t>Weighted Average Cost of Long-Term Debt</t>
  </si>
</sst>
</file>

<file path=xl/styles.xml><?xml version="1.0" encoding="utf-8"?>
<styleSheet xmlns="http://schemas.openxmlformats.org/spreadsheetml/2006/main">
  <numFmts count="3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  <numFmt numFmtId="166" formatCode="0.000%"/>
    <numFmt numFmtId="167" formatCode="_(&quot;$&quot;* #,##0_);_(&quot;$&quot;* \(#,##0\);_(&quot;$&quot;* &quot;-&quot;??_);_(@_)"/>
    <numFmt numFmtId="168" formatCode="mmm\-dd\-yyyy"/>
    <numFmt numFmtId="169" formatCode="0.000"/>
    <numFmt numFmtId="170" formatCode="00000"/>
    <numFmt numFmtId="171" formatCode="_(* #,##0_);_(* \(#,##0\);_(* &quot;-&quot;??_);_(@_)"/>
    <numFmt numFmtId="172" formatCode="&quot;$&quot;\ #,##0_);\(&quot;$&quot;\ #,##0\)"/>
    <numFmt numFmtId="173" formatCode="&quot;$&quot;\ #,##0.00_);\(&quot;$&quot;\ #,##0.00\)"/>
    <numFmt numFmtId="174" formatCode="@*."/>
    <numFmt numFmtId="175" formatCode="[$-409]mmm\-yy;@"/>
    <numFmt numFmtId="176" formatCode="0.00_)"/>
    <numFmt numFmtId="177" formatCode="General_)"/>
    <numFmt numFmtId="178" formatCode="#,##0.00;[Red]\(#,##0.00\)"/>
    <numFmt numFmtId="179" formatCode="#,##0,_);\(#,##0,\)"/>
    <numFmt numFmtId="180" formatCode="_-* #,##0.00_-;\-* #,##0.00_-;_-* &quot;-&quot;??_-;_-@_-"/>
    <numFmt numFmtId="181" formatCode="_-* #,##0_-;\-* #,##0_-;_-* &quot;-&quot;_-;_-@_-"/>
    <numFmt numFmtId="182" formatCode="_-&quot;$&quot;* #,##0.00_-;\-&quot;$&quot;* #,##0.00_-;_-&quot;$&quot;* &quot;-&quot;??_-;_-@_-"/>
    <numFmt numFmtId="183" formatCode="_-&quot;$&quot;* #,##0_-;\-&quot;$&quot;* #,##0_-;_-&quot;$&quot;* &quot;-&quot;_-;_-@_-"/>
    <numFmt numFmtId="184" formatCode="&quot;$&quot;#,##0.00;[Red]\-&quot;$&quot;#,##0.00"/>
    <numFmt numFmtId="185" formatCode="&quot;$&quot;#,##0;\-&quot;$&quot;#,##0"/>
    <numFmt numFmtId="186" formatCode="0.0000%"/>
    <numFmt numFmtId="187" formatCode="0.0%"/>
    <numFmt numFmtId="188" formatCode="#,##0.000"/>
    <numFmt numFmtId="189" formatCode="[$-409]d\-mmm\-yy;@"/>
    <numFmt numFmtId="190" formatCode="_(* #,##0.0_);_(* \(#,##0.0\);_(* &quot;-&quot;??_);_(@_)"/>
  </numFmts>
  <fonts count="10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Geneva"/>
      <family val="2"/>
    </font>
    <font>
      <sz val="12"/>
      <name val="Times New Roman"/>
      <family val="1"/>
    </font>
    <font>
      <b/>
      <sz val="12"/>
      <name val="Genev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10"/>
      <color indexed="10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name val="Helv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Courier New"/>
      <family val="3"/>
    </font>
    <font>
      <sz val="10"/>
      <name val="MS Sans Serif"/>
      <family val="2"/>
    </font>
    <font>
      <sz val="10"/>
      <color indexed="12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2"/>
      <color indexed="10"/>
      <name val="Times New Roman"/>
      <family val="1"/>
    </font>
    <font>
      <b/>
      <sz val="11"/>
      <name val="Helv"/>
    </font>
    <font>
      <sz val="10"/>
      <color indexed="6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2"/>
      <name val="Tms Rmn"/>
    </font>
    <font>
      <sz val="10"/>
      <name val="Tms Rmn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indexed="56"/>
      <name val="Cambria"/>
      <family val="2"/>
    </font>
    <font>
      <sz val="8"/>
      <color indexed="8"/>
      <name val="Wingdings"/>
      <charset val="2"/>
    </font>
    <font>
      <sz val="10"/>
      <color indexed="10"/>
      <name val="Arial"/>
      <family val="2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vertAlign val="superscript"/>
      <sz val="12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4"/>
      <color rgb="FFFF0000"/>
      <name val="Times New Roman"/>
      <family val="1"/>
    </font>
    <font>
      <u/>
      <sz val="10"/>
      <name val="Times New Roman"/>
      <family val="1"/>
    </font>
    <font>
      <b/>
      <sz val="12"/>
      <color indexed="8"/>
      <name val="Times New Roman"/>
      <family val="1"/>
    </font>
    <font>
      <b/>
      <sz val="10"/>
      <color rgb="FFFF0000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vertAlign val="superscript"/>
      <sz val="14"/>
      <name val="Arial"/>
      <family val="2"/>
    </font>
    <font>
      <b/>
      <sz val="8"/>
      <color rgb="FFFF000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84">
    <xf numFmtId="0" fontId="0" fillId="0" borderId="0"/>
    <xf numFmtId="43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44" fontId="1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0" fontId="13" fillId="0" borderId="0"/>
    <xf numFmtId="37" fontId="11" fillId="0" borderId="0"/>
    <xf numFmtId="0" fontId="1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39" fontId="19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5" applyNumberFormat="0" applyAlignment="0" applyProtection="0"/>
    <xf numFmtId="0" fontId="31" fillId="0" borderId="0"/>
    <xf numFmtId="0" fontId="32" fillId="21" borderId="6" applyNumberFormat="0" applyAlignment="0" applyProtection="0"/>
    <xf numFmtId="0" fontId="33" fillId="22" borderId="0">
      <alignment horizontal="left"/>
    </xf>
    <xf numFmtId="0" fontId="24" fillId="22" borderId="0">
      <alignment horizontal="right"/>
    </xf>
    <xf numFmtId="0" fontId="24" fillId="22" borderId="0">
      <alignment horizontal="center"/>
    </xf>
    <xf numFmtId="0" fontId="24" fillId="22" borderId="0">
      <alignment horizontal="right"/>
    </xf>
    <xf numFmtId="0" fontId="34" fillId="22" borderId="0">
      <alignment horizontal="left"/>
    </xf>
    <xf numFmtId="41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3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2" fontId="15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172" fontId="19" fillId="0" borderId="0" applyFont="0" applyFill="0" applyBorder="0" applyAlignment="0" applyProtection="0"/>
    <xf numFmtId="5" fontId="36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38" fontId="18" fillId="23" borderId="0" applyNumberFormat="0" applyBorder="0" applyAlignment="0" applyProtection="0"/>
    <xf numFmtId="0" fontId="39" fillId="0" borderId="0">
      <alignment horizontal="left"/>
    </xf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2" fillId="0" borderId="0" applyNumberFormat="0" applyFill="0" applyBorder="0" applyAlignment="0" applyProtection="0"/>
    <xf numFmtId="10" fontId="18" fillId="24" borderId="10" applyNumberFormat="0" applyBorder="0" applyAlignment="0" applyProtection="0"/>
    <xf numFmtId="0" fontId="43" fillId="7" borderId="5" applyNumberFormat="0" applyAlignment="0" applyProtection="0"/>
    <xf numFmtId="174" fontId="19" fillId="0" borderId="0" applyFont="0" applyFill="0" applyBorder="0" applyAlignment="0" applyProtection="0">
      <alignment horizontal="left" indent="1"/>
    </xf>
    <xf numFmtId="0" fontId="33" fillId="22" borderId="0">
      <alignment horizontal="left"/>
    </xf>
    <xf numFmtId="0" fontId="33" fillId="22" borderId="0">
      <alignment horizontal="left"/>
    </xf>
    <xf numFmtId="0" fontId="44" fillId="0" borderId="11" applyNumberFormat="0" applyFill="0" applyAlignment="0" applyProtection="0"/>
    <xf numFmtId="0" fontId="45" fillId="25" borderId="0"/>
    <xf numFmtId="0" fontId="46" fillId="0" borderId="2"/>
    <xf numFmtId="175" fontId="19" fillId="26" borderId="0" applyFont="0" applyFill="0" applyBorder="0" applyAlignment="0" applyProtection="0"/>
    <xf numFmtId="0" fontId="47" fillId="27" borderId="0" applyNumberFormat="0" applyBorder="0" applyAlignment="0" applyProtection="0"/>
    <xf numFmtId="176" fontId="4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177" fontId="49" fillId="0" borderId="0"/>
    <xf numFmtId="0" fontId="13" fillId="0" borderId="0"/>
    <xf numFmtId="0" fontId="50" fillId="0" borderId="0"/>
    <xf numFmtId="0" fontId="5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19" fillId="0" borderId="0"/>
    <xf numFmtId="0" fontId="51" fillId="0" borderId="0"/>
    <xf numFmtId="0" fontId="51" fillId="0" borderId="0"/>
    <xf numFmtId="0" fontId="9" fillId="0" borderId="0"/>
    <xf numFmtId="37" fontId="19" fillId="0" borderId="0"/>
    <xf numFmtId="0" fontId="51" fillId="0" borderId="0"/>
    <xf numFmtId="0" fontId="51" fillId="0" borderId="0"/>
    <xf numFmtId="0" fontId="15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8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7" fillId="28" borderId="12" applyNumberFormat="0" applyFont="0" applyAlignment="0" applyProtection="0"/>
    <xf numFmtId="0" fontId="52" fillId="20" borderId="13" applyNumberFormat="0" applyAlignment="0" applyProtection="0"/>
    <xf numFmtId="178" fontId="27" fillId="22" borderId="0" applyBorder="0">
      <alignment horizontal="right"/>
    </xf>
    <xf numFmtId="178" fontId="27" fillId="22" borderId="0">
      <alignment horizontal="right"/>
    </xf>
    <xf numFmtId="40" fontId="53" fillId="29" borderId="0">
      <alignment horizontal="right"/>
    </xf>
    <xf numFmtId="0" fontId="54" fillId="29" borderId="0">
      <alignment horizontal="right"/>
    </xf>
    <xf numFmtId="0" fontId="55" fillId="29" borderId="3"/>
    <xf numFmtId="0" fontId="55" fillId="0" borderId="0" applyBorder="0">
      <alignment horizontal="centerContinuous"/>
    </xf>
    <xf numFmtId="0" fontId="56" fillId="0" borderId="0" applyBorder="0">
      <alignment horizontal="centerContinuous"/>
    </xf>
    <xf numFmtId="10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3" fillId="22" borderId="0">
      <alignment horizontal="center"/>
    </xf>
    <xf numFmtId="49" fontId="57" fillId="22" borderId="0">
      <alignment horizontal="center"/>
    </xf>
    <xf numFmtId="0" fontId="24" fillId="22" borderId="0">
      <alignment horizontal="center"/>
    </xf>
    <xf numFmtId="0" fontId="24" fillId="22" borderId="0">
      <alignment horizontal="centerContinuous"/>
    </xf>
    <xf numFmtId="0" fontId="23" fillId="22" borderId="0">
      <alignment horizontal="left"/>
    </xf>
    <xf numFmtId="49" fontId="23" fillId="22" borderId="0">
      <alignment horizontal="center"/>
    </xf>
    <xf numFmtId="0" fontId="33" fillId="22" borderId="0">
      <alignment horizontal="left"/>
    </xf>
    <xf numFmtId="49" fontId="23" fillId="22" borderId="0">
      <alignment horizontal="left"/>
    </xf>
    <xf numFmtId="0" fontId="33" fillId="22" borderId="0">
      <alignment horizontal="centerContinuous"/>
    </xf>
    <xf numFmtId="0" fontId="33" fillId="22" borderId="0">
      <alignment horizontal="right"/>
    </xf>
    <xf numFmtId="49" fontId="33" fillId="22" borderId="0">
      <alignment horizontal="left"/>
    </xf>
    <xf numFmtId="0" fontId="24" fillId="22" borderId="0">
      <alignment horizontal="right"/>
    </xf>
    <xf numFmtId="0" fontId="23" fillId="30" borderId="0">
      <alignment horizontal="center"/>
    </xf>
    <xf numFmtId="0" fontId="26" fillId="30" borderId="0">
      <alignment horizontal="center"/>
    </xf>
    <xf numFmtId="0" fontId="46" fillId="0" borderId="0"/>
    <xf numFmtId="179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59" fillId="22" borderId="0">
      <alignment horizontal="center"/>
    </xf>
    <xf numFmtId="0" fontId="60" fillId="0" borderId="0" applyNumberFormat="0" applyFill="0" applyBorder="0" applyAlignment="0" applyProtection="0"/>
    <xf numFmtId="0" fontId="61" fillId="0" borderId="0" applyFill="0" applyBorder="0" applyAlignment="0" applyProtection="0"/>
    <xf numFmtId="43" fontId="8" fillId="0" borderId="0" applyFont="0" applyFill="0" applyBorder="0" applyAlignment="0" applyProtection="0"/>
    <xf numFmtId="37" fontId="19" fillId="0" borderId="0"/>
    <xf numFmtId="43" fontId="13" fillId="0" borderId="0" applyFont="0" applyFill="0" applyBorder="0" applyAlignment="0" applyProtection="0"/>
    <xf numFmtId="40" fontId="53" fillId="29" borderId="0">
      <alignment horizontal="right"/>
    </xf>
    <xf numFmtId="0" fontId="7" fillId="0" borderId="0"/>
    <xf numFmtId="43" fontId="7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0" fontId="6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4" fillId="0" borderId="0"/>
    <xf numFmtId="9" fontId="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5" fillId="0" borderId="0" applyFill="0" applyBorder="0" applyAlignment="0" applyProtection="0">
      <protection locked="0"/>
    </xf>
    <xf numFmtId="42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5" fontId="3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37" fontId="19" fillId="0" borderId="0"/>
    <xf numFmtId="0" fontId="51" fillId="0" borderId="0"/>
    <xf numFmtId="0" fontId="51" fillId="0" borderId="0"/>
    <xf numFmtId="0" fontId="7" fillId="0" borderId="0"/>
    <xf numFmtId="37" fontId="19" fillId="0" borderId="0"/>
    <xf numFmtId="37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8" fontId="66" fillId="22" borderId="0" applyBorder="0">
      <alignment horizontal="right"/>
    </xf>
    <xf numFmtId="0" fontId="67" fillId="22" borderId="0">
      <alignment horizontal="center"/>
    </xf>
    <xf numFmtId="0" fontId="68" fillId="22" borderId="0" applyBorder="0"/>
    <xf numFmtId="0" fontId="68" fillId="22" borderId="0" applyBorder="0">
      <alignment horizontal="centerContinuous"/>
    </xf>
    <xf numFmtId="0" fontId="69" fillId="22" borderId="0" applyBorder="0">
      <alignment horizontal="centerContinuous"/>
    </xf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7" fontId="19" fillId="0" borderId="0"/>
    <xf numFmtId="40" fontId="53" fillId="29" borderId="0">
      <alignment horizontal="right"/>
    </xf>
    <xf numFmtId="43" fontId="13" fillId="0" borderId="0" applyFont="0" applyFill="0" applyBorder="0" applyAlignment="0" applyProtection="0"/>
    <xf numFmtId="37" fontId="19" fillId="0" borderId="0"/>
    <xf numFmtId="37" fontId="19" fillId="0" borderId="0"/>
    <xf numFmtId="40" fontId="53" fillId="29" borderId="0">
      <alignment horizontal="right"/>
    </xf>
    <xf numFmtId="40" fontId="53" fillId="29" borderId="0">
      <alignment horizontal="right"/>
    </xf>
    <xf numFmtId="43" fontId="13" fillId="0" borderId="0" applyFont="0" applyFill="0" applyBorder="0" applyAlignment="0" applyProtection="0"/>
    <xf numFmtId="40" fontId="53" fillId="29" borderId="0">
      <alignment horizontal="right"/>
    </xf>
    <xf numFmtId="43" fontId="13" fillId="0" borderId="0" applyFont="0" applyFill="0" applyBorder="0" applyAlignment="0" applyProtection="0"/>
    <xf numFmtId="37" fontId="19" fillId="0" borderId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1" fillId="22" borderId="0" applyBorder="0">
      <alignment horizontal="centerContinuous"/>
    </xf>
    <xf numFmtId="0" fontId="72" fillId="32" borderId="0" applyBorder="0">
      <alignment horizontal="centerContinuous"/>
    </xf>
    <xf numFmtId="43" fontId="15" fillId="0" borderId="0" applyFont="0" applyFill="0" applyBorder="0" applyAlignment="0" applyProtection="0"/>
    <xf numFmtId="0" fontId="70" fillId="31" borderId="0">
      <alignment horizontal="center"/>
    </xf>
    <xf numFmtId="0" fontId="15" fillId="0" borderId="0"/>
    <xf numFmtId="0" fontId="6" fillId="0" borderId="0"/>
    <xf numFmtId="0" fontId="15" fillId="0" borderId="0"/>
    <xf numFmtId="0" fontId="70" fillId="31" borderId="0">
      <alignment horizontal="center"/>
    </xf>
    <xf numFmtId="0" fontId="54" fillId="29" borderId="0">
      <alignment horizontal="right"/>
    </xf>
    <xf numFmtId="0" fontId="32" fillId="32" borderId="0"/>
    <xf numFmtId="0" fontId="71" fillId="22" borderId="0" applyBorder="0">
      <alignment horizontal="centerContinuous"/>
    </xf>
    <xf numFmtId="0" fontId="55" fillId="0" borderId="0" applyBorder="0">
      <alignment horizontal="centerContinuous"/>
    </xf>
    <xf numFmtId="0" fontId="72" fillId="32" borderId="0" applyBorder="0">
      <alignment horizontal="centerContinuous"/>
    </xf>
    <xf numFmtId="0" fontId="56" fillId="0" borderId="0" applyBorder="0">
      <alignment horizontal="centerContinuous"/>
    </xf>
    <xf numFmtId="0" fontId="6" fillId="0" borderId="0"/>
    <xf numFmtId="40" fontId="53" fillId="29" borderId="0">
      <alignment horizontal="right"/>
    </xf>
    <xf numFmtId="43" fontId="13" fillId="0" borderId="0" applyFont="0" applyFill="0" applyBorder="0" applyAlignment="0" applyProtection="0"/>
    <xf numFmtId="37" fontId="19" fillId="0" borderId="0"/>
    <xf numFmtId="0" fontId="1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5" borderId="0" applyNumberFormat="0" applyBorder="0" applyAlignment="0" applyProtection="0"/>
    <xf numFmtId="0" fontId="74" fillId="8" borderId="0" applyNumberFormat="0" applyBorder="0" applyAlignment="0" applyProtection="0"/>
    <xf numFmtId="0" fontId="74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9" borderId="0" applyNumberFormat="0" applyBorder="0" applyAlignment="0" applyProtection="0"/>
    <xf numFmtId="0" fontId="76" fillId="3" borderId="0" applyNumberFormat="0" applyBorder="0" applyAlignment="0" applyProtection="0"/>
    <xf numFmtId="0" fontId="77" fillId="20" borderId="5" applyNumberFormat="0" applyAlignment="0" applyProtection="0"/>
    <xf numFmtId="0" fontId="78" fillId="21" borderId="6" applyNumberFormat="0" applyAlignment="0" applyProtection="0"/>
    <xf numFmtId="0" fontId="79" fillId="0" borderId="0" applyNumberFormat="0" applyFill="0" applyBorder="0" applyAlignment="0" applyProtection="0"/>
    <xf numFmtId="0" fontId="80" fillId="4" borderId="0" applyNumberFormat="0" applyBorder="0" applyAlignment="0" applyProtection="0"/>
    <xf numFmtId="0" fontId="81" fillId="0" borderId="7" applyNumberFormat="0" applyFill="0" applyAlignment="0" applyProtection="0"/>
    <xf numFmtId="0" fontId="82" fillId="0" borderId="8" applyNumberFormat="0" applyFill="0" applyAlignment="0" applyProtection="0"/>
    <xf numFmtId="0" fontId="83" fillId="0" borderId="9" applyNumberFormat="0" applyFill="0" applyAlignment="0" applyProtection="0"/>
    <xf numFmtId="0" fontId="83" fillId="0" borderId="0" applyNumberFormat="0" applyFill="0" applyBorder="0" applyAlignment="0" applyProtection="0"/>
    <xf numFmtId="0" fontId="84" fillId="7" borderId="5" applyNumberFormat="0" applyAlignment="0" applyProtection="0"/>
    <xf numFmtId="0" fontId="84" fillId="7" borderId="5" applyNumberFormat="0" applyAlignment="0" applyProtection="0"/>
    <xf numFmtId="0" fontId="84" fillId="7" borderId="5" applyNumberFormat="0" applyAlignment="0" applyProtection="0"/>
    <xf numFmtId="0" fontId="84" fillId="7" borderId="5" applyNumberFormat="0" applyAlignment="0" applyProtection="0"/>
    <xf numFmtId="0" fontId="85" fillId="0" borderId="11" applyNumberFormat="0" applyFill="0" applyAlignment="0" applyProtection="0"/>
    <xf numFmtId="0" fontId="86" fillId="27" borderId="0" applyNumberFormat="0" applyBorder="0" applyAlignment="0" applyProtection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28" borderId="12" applyNumberFormat="0" applyFont="0" applyAlignment="0" applyProtection="0"/>
    <xf numFmtId="0" fontId="87" fillId="20" borderId="13" applyNumberFormat="0" applyAlignment="0" applyProtection="0"/>
    <xf numFmtId="9" fontId="13" fillId="0" borderId="0" applyFont="0" applyFill="0" applyBorder="0" applyAlignment="0" applyProtection="0"/>
    <xf numFmtId="0" fontId="88" fillId="0" borderId="14" applyNumberFormat="0" applyFill="0" applyAlignment="0" applyProtection="0"/>
    <xf numFmtId="0" fontId="89" fillId="0" borderId="0" applyNumberFormat="0" applyFill="0" applyBorder="0" applyAlignment="0" applyProtection="0"/>
    <xf numFmtId="0" fontId="5" fillId="0" borderId="0"/>
    <xf numFmtId="18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2" fontId="13" fillId="0" borderId="0" applyFont="0" applyFill="0" applyBorder="0" applyAlignment="0" applyProtection="0"/>
    <xf numFmtId="181" fontId="1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4" fontId="11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2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7" borderId="5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7" borderId="5" applyNumberFormat="0" applyAlignment="0" applyProtection="0"/>
    <xf numFmtId="0" fontId="13" fillId="0" borderId="0"/>
    <xf numFmtId="0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43" fillId="7" borderId="5" applyNumberFormat="0" applyAlignment="0" applyProtection="0"/>
    <xf numFmtId="0" fontId="43" fillId="7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7" borderId="5" applyNumberFormat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5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0" fontId="43" fillId="7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91" fillId="0" borderId="0"/>
    <xf numFmtId="9" fontId="13" fillId="0" borderId="0" applyFont="0" applyFill="0" applyBorder="0" applyAlignment="0" applyProtection="0"/>
    <xf numFmtId="0" fontId="91" fillId="0" borderId="0"/>
    <xf numFmtId="0" fontId="9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5" fillId="0" borderId="0"/>
    <xf numFmtId="37" fontId="19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7" fontId="19" fillId="0" borderId="0"/>
    <xf numFmtId="0" fontId="3" fillId="0" borderId="0"/>
    <xf numFmtId="0" fontId="3" fillId="0" borderId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3" fontId="5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3" fillId="0" borderId="0">
      <alignment readingOrder="1"/>
    </xf>
    <xf numFmtId="0" fontId="3" fillId="0" borderId="0"/>
    <xf numFmtId="3" fontId="5" fillId="0" borderId="0"/>
    <xf numFmtId="3" fontId="5" fillId="0" borderId="0"/>
    <xf numFmtId="0" fontId="13" fillId="0" borderId="0">
      <alignment readingOrder="1"/>
    </xf>
    <xf numFmtId="0" fontId="13" fillId="0" borderId="0">
      <alignment readingOrder="1"/>
    </xf>
    <xf numFmtId="0" fontId="13" fillId="0" borderId="0">
      <alignment readingOrder="1"/>
    </xf>
    <xf numFmtId="0" fontId="13" fillId="0" borderId="0">
      <alignment readingOrder="1"/>
    </xf>
    <xf numFmtId="0" fontId="3" fillId="0" borderId="0"/>
    <xf numFmtId="0" fontId="13" fillId="0" borderId="0">
      <alignment readingOrder="1"/>
    </xf>
    <xf numFmtId="0" fontId="61" fillId="0" borderId="0"/>
    <xf numFmtId="43" fontId="3" fillId="0" borderId="0" applyFont="0" applyFill="0" applyBorder="0" applyAlignment="0" applyProtection="0"/>
    <xf numFmtId="0" fontId="13" fillId="0" borderId="0"/>
    <xf numFmtId="0" fontId="13" fillId="0" borderId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5" fillId="0" borderId="0"/>
    <xf numFmtId="3" fontId="5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>
      <alignment readingOrder="1"/>
    </xf>
    <xf numFmtId="0" fontId="13" fillId="0" borderId="0">
      <alignment readingOrder="1"/>
    </xf>
    <xf numFmtId="0" fontId="3" fillId="0" borderId="0"/>
    <xf numFmtId="0" fontId="13" fillId="0" borderId="0">
      <alignment readingOrder="1"/>
    </xf>
    <xf numFmtId="0" fontId="13" fillId="0" borderId="0">
      <alignment readingOrder="1"/>
    </xf>
    <xf numFmtId="0" fontId="13" fillId="0" borderId="0">
      <alignment readingOrder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>
      <alignment readingOrder="1"/>
    </xf>
    <xf numFmtId="0" fontId="13" fillId="0" borderId="0">
      <alignment readingOrder="1"/>
    </xf>
    <xf numFmtId="0" fontId="3" fillId="0" borderId="0"/>
    <xf numFmtId="0" fontId="13" fillId="0" borderId="0">
      <alignment readingOrder="1"/>
    </xf>
    <xf numFmtId="0" fontId="13" fillId="0" borderId="0">
      <alignment readingOrder="1"/>
    </xf>
    <xf numFmtId="0" fontId="13" fillId="0" borderId="0">
      <alignment readingOrder="1"/>
    </xf>
    <xf numFmtId="0" fontId="13" fillId="0" borderId="0">
      <alignment readingOrder="1"/>
    </xf>
    <xf numFmtId="0" fontId="3" fillId="0" borderId="0"/>
    <xf numFmtId="0" fontId="13" fillId="0" borderId="0">
      <alignment readingOrder="1"/>
    </xf>
    <xf numFmtId="0" fontId="3" fillId="0" borderId="0"/>
    <xf numFmtId="0" fontId="13" fillId="0" borderId="0">
      <alignment readingOrder="1"/>
    </xf>
    <xf numFmtId="0" fontId="13" fillId="0" borderId="0">
      <alignment readingOrder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0">
    <xf numFmtId="0" fontId="0" fillId="0" borderId="0" xfId="0"/>
    <xf numFmtId="0" fontId="14" fillId="0" borderId="0" xfId="0" applyFont="1"/>
    <xf numFmtId="0" fontId="16" fillId="0" borderId="0" xfId="0" applyFont="1"/>
    <xf numFmtId="0" fontId="15" fillId="0" borderId="0" xfId="0" applyFont="1"/>
    <xf numFmtId="0" fontId="12" fillId="0" borderId="1" xfId="0" applyFont="1" applyBorder="1"/>
    <xf numFmtId="0" fontId="15" fillId="0" borderId="1" xfId="0" applyFont="1" applyBorder="1" applyAlignment="1">
      <alignment horizontal="centerContinuous"/>
    </xf>
    <xf numFmtId="0" fontId="12" fillId="0" borderId="1" xfId="0" applyFont="1" applyBorder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Border="1"/>
    <xf numFmtId="0" fontId="15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5" fillId="0" borderId="0" xfId="0" applyFont="1" applyFill="1"/>
    <xf numFmtId="0" fontId="18" fillId="0" borderId="0" xfId="4" applyFont="1" applyFill="1"/>
    <xf numFmtId="3" fontId="18" fillId="0" borderId="0" xfId="4" applyNumberFormat="1" applyFont="1" applyFill="1"/>
    <xf numFmtId="3" fontId="18" fillId="0" borderId="0" xfId="4" applyNumberFormat="1" applyFont="1" applyFill="1" applyAlignment="1">
      <alignment horizontal="center"/>
    </xf>
    <xf numFmtId="0" fontId="18" fillId="0" borderId="0" xfId="4" applyFont="1" applyFill="1" applyAlignment="1">
      <alignment horizontal="center"/>
    </xf>
    <xf numFmtId="168" fontId="18" fillId="0" borderId="0" xfId="4" applyNumberFormat="1" applyFont="1" applyFill="1" applyAlignment="1">
      <alignment horizontal="center"/>
    </xf>
    <xf numFmtId="169" fontId="18" fillId="0" borderId="0" xfId="4" applyNumberFormat="1" applyFont="1" applyFill="1" applyAlignment="1">
      <alignment horizontal="center"/>
    </xf>
    <xf numFmtId="0" fontId="18" fillId="0" borderId="1" xfId="4" applyFont="1" applyFill="1" applyBorder="1" applyAlignment="1">
      <alignment horizontal="center"/>
    </xf>
    <xf numFmtId="3" fontId="18" fillId="0" borderId="1" xfId="4" applyNumberFormat="1" applyFont="1" applyFill="1" applyBorder="1" applyAlignment="1">
      <alignment horizontal="center"/>
    </xf>
    <xf numFmtId="168" fontId="18" fillId="0" borderId="1" xfId="4" applyNumberFormat="1" applyFont="1" applyFill="1" applyBorder="1" applyAlignment="1">
      <alignment horizontal="center"/>
    </xf>
    <xf numFmtId="169" fontId="18" fillId="0" borderId="1" xfId="4" applyNumberFormat="1" applyFont="1" applyFill="1" applyBorder="1" applyAlignment="1">
      <alignment horizontal="center"/>
    </xf>
    <xf numFmtId="14" fontId="18" fillId="0" borderId="1" xfId="4" applyNumberFormat="1" applyFont="1" applyFill="1" applyBorder="1" applyAlignment="1">
      <alignment horizontal="center"/>
    </xf>
    <xf numFmtId="170" fontId="18" fillId="0" borderId="0" xfId="4" applyNumberFormat="1" applyFont="1" applyFill="1" applyAlignment="1">
      <alignment horizontal="center"/>
    </xf>
    <xf numFmtId="14" fontId="18" fillId="0" borderId="0" xfId="4" applyNumberFormat="1" applyFont="1" applyFill="1" applyAlignment="1">
      <alignment horizontal="right"/>
    </xf>
    <xf numFmtId="0" fontId="18" fillId="0" borderId="0" xfId="4" applyFont="1" applyFill="1" applyAlignment="1">
      <alignment horizontal="right"/>
    </xf>
    <xf numFmtId="41" fontId="18" fillId="0" borderId="0" xfId="4" applyNumberFormat="1" applyFont="1" applyFill="1"/>
    <xf numFmtId="0" fontId="18" fillId="0" borderId="0" xfId="4" applyFont="1" applyFill="1" applyBorder="1"/>
    <xf numFmtId="0" fontId="17" fillId="0" borderId="0" xfId="4" applyFont="1" applyFill="1" applyAlignment="1">
      <alignment horizontal="right"/>
    </xf>
    <xf numFmtId="41" fontId="17" fillId="0" borderId="0" xfId="4" applyNumberFormat="1" applyFont="1" applyFill="1"/>
    <xf numFmtId="0" fontId="17" fillId="0" borderId="0" xfId="4" applyFont="1" applyFill="1" applyBorder="1"/>
    <xf numFmtId="41" fontId="18" fillId="0" borderId="0" xfId="4" applyNumberFormat="1" applyFont="1" applyFill="1" applyBorder="1"/>
    <xf numFmtId="41" fontId="18" fillId="0" borderId="1" xfId="4" applyNumberFormat="1" applyFont="1" applyFill="1" applyBorder="1"/>
    <xf numFmtId="0" fontId="18" fillId="0" borderId="0" xfId="12" applyFont="1"/>
    <xf numFmtId="14" fontId="18" fillId="0" borderId="0" xfId="12" applyNumberFormat="1" applyFont="1" applyFill="1" applyAlignment="1">
      <alignment horizontal="right"/>
    </xf>
    <xf numFmtId="0" fontId="18" fillId="0" borderId="0" xfId="12" applyFont="1" applyFill="1"/>
    <xf numFmtId="3" fontId="18" fillId="0" borderId="0" xfId="12" applyNumberFormat="1" applyFont="1" applyFill="1" applyBorder="1"/>
    <xf numFmtId="0" fontId="18" fillId="0" borderId="0" xfId="0" applyFont="1" applyFill="1"/>
    <xf numFmtId="0" fontId="17" fillId="0" borderId="0" xfId="0" applyFont="1" applyFill="1"/>
    <xf numFmtId="165" fontId="17" fillId="0" borderId="0" xfId="0" applyNumberFormat="1" applyFont="1" applyFill="1" applyAlignment="1">
      <alignment horizontal="left"/>
    </xf>
    <xf numFmtId="0" fontId="13" fillId="0" borderId="0" xfId="0" applyFont="1" applyFill="1"/>
    <xf numFmtId="37" fontId="18" fillId="0" borderId="0" xfId="13" applyFont="1" applyFill="1" applyAlignment="1" applyProtection="1">
      <alignment horizontal="center"/>
    </xf>
    <xf numFmtId="1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37" fontId="18" fillId="0" borderId="0" xfId="13" applyFont="1" applyFill="1" applyBorder="1" applyAlignment="1" applyProtection="1">
      <alignment horizontal="center"/>
    </xf>
    <xf numFmtId="0" fontId="18" fillId="0" borderId="0" xfId="0" applyFont="1" applyFill="1" applyBorder="1" applyAlignment="1"/>
    <xf numFmtId="5" fontId="23" fillId="0" borderId="0" xfId="14" applyNumberFormat="1" applyFont="1" applyFill="1" applyBorder="1" applyProtection="1"/>
    <xf numFmtId="0" fontId="18" fillId="0" borderId="0" xfId="0" applyFont="1" applyFill="1" applyBorder="1"/>
    <xf numFmtId="0" fontId="13" fillId="0" borderId="0" xfId="0" applyFont="1" applyFill="1" applyBorder="1"/>
    <xf numFmtId="0" fontId="23" fillId="0" borderId="0" xfId="14" applyFont="1" applyFill="1" applyBorder="1" applyProtection="1"/>
    <xf numFmtId="0" fontId="25" fillId="0" borderId="0" xfId="0" applyFont="1" applyFill="1" applyBorder="1" applyAlignment="1">
      <alignment horizontal="right"/>
    </xf>
    <xf numFmtId="171" fontId="18" fillId="0" borderId="0" xfId="9" applyNumberFormat="1" applyFont="1" applyFill="1" applyBorder="1"/>
    <xf numFmtId="0" fontId="18" fillId="0" borderId="0" xfId="0" applyFont="1" applyFill="1" applyBorder="1" applyAlignment="1">
      <alignment horizontal="left"/>
    </xf>
    <xf numFmtId="10" fontId="18" fillId="0" borderId="0" xfId="0" applyNumberFormat="1" applyFont="1" applyFill="1" applyBorder="1"/>
    <xf numFmtId="10" fontId="18" fillId="0" borderId="0" xfId="0" applyNumberFormat="1" applyFont="1" applyFill="1"/>
    <xf numFmtId="0" fontId="18" fillId="0" borderId="0" xfId="4" applyFont="1" applyFill="1" applyBorder="1" applyAlignment="1">
      <alignment horizontal="center"/>
    </xf>
    <xf numFmtId="166" fontId="18" fillId="0" borderId="0" xfId="16" applyNumberFormat="1" applyFont="1" applyFill="1"/>
    <xf numFmtId="43" fontId="13" fillId="0" borderId="0" xfId="9" applyFont="1" applyFill="1"/>
    <xf numFmtId="3" fontId="18" fillId="0" borderId="0" xfId="0" applyNumberFormat="1" applyFont="1"/>
    <xf numFmtId="0" fontId="0" fillId="0" borderId="0" xfId="0" applyFill="1"/>
    <xf numFmtId="0" fontId="0" fillId="0" borderId="0" xfId="0" applyFill="1" applyBorder="1"/>
    <xf numFmtId="10" fontId="18" fillId="0" borderId="0" xfId="3" applyNumberFormat="1" applyFont="1" applyFill="1"/>
    <xf numFmtId="43" fontId="18" fillId="0" borderId="0" xfId="1" applyFont="1" applyFill="1"/>
    <xf numFmtId="0" fontId="13" fillId="0" borderId="0" xfId="0" applyFont="1" applyFill="1" applyAlignment="1">
      <alignment horizontal="center"/>
    </xf>
    <xf numFmtId="0" fontId="18" fillId="0" borderId="0" xfId="4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5" fontId="23" fillId="0" borderId="0" xfId="14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171" fontId="18" fillId="0" borderId="0" xfId="0" applyNumberFormat="1" applyFont="1" applyFill="1" applyBorder="1"/>
    <xf numFmtId="167" fontId="18" fillId="0" borderId="0" xfId="2" applyNumberFormat="1" applyFont="1" applyFill="1" applyBorder="1"/>
    <xf numFmtId="0" fontId="22" fillId="0" borderId="0" xfId="4" applyFont="1" applyFill="1"/>
    <xf numFmtId="167" fontId="18" fillId="0" borderId="0" xfId="2" applyNumberFormat="1" applyFont="1" applyFill="1"/>
    <xf numFmtId="171" fontId="15" fillId="0" borderId="0" xfId="1" applyNumberFormat="1" applyFont="1"/>
    <xf numFmtId="0" fontId="19" fillId="0" borderId="0" xfId="0" quotePrefix="1" applyFont="1" applyAlignment="1">
      <alignment horizontal="left" vertical="top"/>
    </xf>
    <xf numFmtId="167" fontId="24" fillId="0" borderId="0" xfId="2" applyNumberFormat="1" applyFont="1" applyFill="1" applyBorder="1" applyProtection="1"/>
    <xf numFmtId="167" fontId="17" fillId="0" borderId="0" xfId="2" applyNumberFormat="1" applyFont="1" applyFill="1" applyBorder="1"/>
    <xf numFmtId="3" fontId="18" fillId="0" borderId="0" xfId="12" applyNumberFormat="1" applyFont="1"/>
    <xf numFmtId="3" fontId="17" fillId="0" borderId="0" xfId="4" applyNumberFormat="1" applyFont="1" applyFill="1"/>
    <xf numFmtId="0" fontId="17" fillId="0" borderId="0" xfId="4" applyFont="1" applyFill="1"/>
    <xf numFmtId="166" fontId="18" fillId="0" borderId="0" xfId="4" applyNumberFormat="1" applyFont="1" applyFill="1"/>
    <xf numFmtId="14" fontId="18" fillId="0" borderId="0" xfId="4" applyNumberFormat="1" applyFont="1" applyFill="1"/>
    <xf numFmtId="0" fontId="18" fillId="0" borderId="0" xfId="4" applyFont="1" applyFill="1"/>
    <xf numFmtId="3" fontId="18" fillId="0" borderId="0" xfId="4" applyNumberFormat="1" applyFont="1" applyFill="1"/>
    <xf numFmtId="0" fontId="18" fillId="0" borderId="0" xfId="4" applyFont="1" applyFill="1" applyAlignment="1">
      <alignment horizontal="right"/>
    </xf>
    <xf numFmtId="14" fontId="18" fillId="0" borderId="0" xfId="4" applyNumberFormat="1" applyFont="1" applyFill="1" applyAlignment="1">
      <alignment horizontal="right"/>
    </xf>
    <xf numFmtId="3" fontId="18" fillId="0" borderId="0" xfId="4" applyNumberFormat="1" applyFont="1" applyFill="1" applyBorder="1"/>
    <xf numFmtId="0" fontId="18" fillId="0" borderId="0" xfId="4" applyFont="1" applyFill="1" applyBorder="1"/>
    <xf numFmtId="3" fontId="18" fillId="0" borderId="4" xfId="4" applyNumberFormat="1" applyFont="1" applyFill="1" applyBorder="1"/>
    <xf numFmtId="166" fontId="17" fillId="0" borderId="1" xfId="207" applyNumberFormat="1" applyFont="1" applyFill="1" applyBorder="1"/>
    <xf numFmtId="0" fontId="18" fillId="0" borderId="1" xfId="4" applyFont="1" applyFill="1" applyBorder="1"/>
    <xf numFmtId="3" fontId="18" fillId="0" borderId="1" xfId="4" applyNumberFormat="1" applyFont="1" applyFill="1" applyBorder="1"/>
    <xf numFmtId="166" fontId="18" fillId="0" borderId="0" xfId="207" applyNumberFormat="1" applyFont="1" applyFill="1" applyBorder="1"/>
    <xf numFmtId="3" fontId="18" fillId="0" borderId="1" xfId="12" applyNumberFormat="1" applyFont="1" applyFill="1" applyBorder="1"/>
    <xf numFmtId="166" fontId="20" fillId="0" borderId="0" xfId="207" applyNumberFormat="1" applyFont="1" applyFill="1"/>
    <xf numFmtId="10" fontId="13" fillId="0" borderId="0" xfId="0" applyNumberFormat="1" applyFont="1" applyFill="1"/>
    <xf numFmtId="0" fontId="18" fillId="0" borderId="0" xfId="452" applyFont="1" applyFill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12" applyFont="1" applyAlignment="1">
      <alignment horizontal="center"/>
    </xf>
    <xf numFmtId="166" fontId="18" fillId="0" borderId="0" xfId="453" applyNumberFormat="1" applyFont="1" applyFill="1" applyAlignment="1">
      <alignment horizontal="center"/>
    </xf>
    <xf numFmtId="171" fontId="18" fillId="0" borderId="0" xfId="454" applyNumberFormat="1" applyFont="1"/>
    <xf numFmtId="43" fontId="18" fillId="0" borderId="0" xfId="12" applyNumberFormat="1" applyFont="1"/>
    <xf numFmtId="43" fontId="18" fillId="0" borderId="0" xfId="4" applyNumberFormat="1" applyFont="1" applyFill="1"/>
    <xf numFmtId="171" fontId="18" fillId="0" borderId="0" xfId="454" applyNumberFormat="1" applyFont="1" applyFill="1"/>
    <xf numFmtId="41" fontId="18" fillId="0" borderId="0" xfId="12" applyNumberFormat="1" applyFont="1"/>
    <xf numFmtId="10" fontId="18" fillId="0" borderId="0" xfId="12" applyNumberFormat="1" applyFont="1" applyFill="1"/>
    <xf numFmtId="168" fontId="18" fillId="0" borderId="0" xfId="12" applyNumberFormat="1" applyFont="1"/>
    <xf numFmtId="169" fontId="18" fillId="0" borderId="0" xfId="12" applyNumberFormat="1" applyFont="1"/>
    <xf numFmtId="41" fontId="21" fillId="0" borderId="0" xfId="4" applyNumberFormat="1" applyFont="1" applyFill="1" applyAlignment="1">
      <alignment vertical="center"/>
    </xf>
    <xf numFmtId="0" fontId="21" fillId="0" borderId="0" xfId="452" applyFont="1" applyFill="1" applyAlignment="1">
      <alignment horizontal="left" vertical="top"/>
    </xf>
    <xf numFmtId="3" fontId="18" fillId="0" borderId="0" xfId="452" applyNumberFormat="1" applyFont="1" applyFill="1"/>
    <xf numFmtId="10" fontId="62" fillId="0" borderId="0" xfId="0" applyNumberFormat="1" applyFont="1" applyFill="1" applyAlignment="1">
      <alignment horizontal="left"/>
    </xf>
    <xf numFmtId="186" fontId="18" fillId="0" borderId="0" xfId="503" applyNumberFormat="1" applyFont="1" applyFill="1" applyBorder="1" applyAlignment="1">
      <alignment horizontal="right"/>
    </xf>
    <xf numFmtId="186" fontId="18" fillId="0" borderId="0" xfId="503" applyNumberFormat="1" applyFont="1" applyFill="1" applyBorder="1" applyAlignment="1">
      <alignment horizontal="right" wrapText="1"/>
    </xf>
    <xf numFmtId="0" fontId="18" fillId="0" borderId="0" xfId="12" applyFont="1"/>
    <xf numFmtId="166" fontId="18" fillId="0" borderId="0" xfId="4" applyNumberFormat="1" applyFont="1" applyFill="1"/>
    <xf numFmtId="186" fontId="18" fillId="0" borderId="0" xfId="677" applyNumberFormat="1" applyFont="1" applyFill="1" applyBorder="1" applyAlignment="1">
      <alignment horizontal="right"/>
    </xf>
    <xf numFmtId="0" fontId="21" fillId="0" borderId="0" xfId="4" applyFont="1" applyFill="1"/>
    <xf numFmtId="3" fontId="18" fillId="0" borderId="0" xfId="12" applyNumberFormat="1" applyFont="1" applyFill="1"/>
    <xf numFmtId="0" fontId="21" fillId="0" borderId="0" xfId="4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167" fontId="0" fillId="0" borderId="0" xfId="2" applyNumberFormat="1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37" fontId="19" fillId="0" borderId="0" xfId="0" applyNumberFormat="1" applyFont="1" applyFill="1" applyBorder="1" applyProtection="1">
      <protection locked="0"/>
    </xf>
    <xf numFmtId="0" fontId="19" fillId="0" borderId="0" xfId="0" applyFont="1" applyFill="1" applyAlignment="1">
      <alignment horizontal="left" vertical="top"/>
    </xf>
    <xf numFmtId="171" fontId="19" fillId="0" borderId="0" xfId="247" applyNumberFormat="1" applyFont="1" applyFill="1"/>
    <xf numFmtId="37" fontId="93" fillId="0" borderId="0" xfId="0" applyNumberFormat="1" applyFont="1" applyFill="1" applyBorder="1"/>
    <xf numFmtId="37" fontId="0" fillId="0" borderId="0" xfId="0" applyNumberFormat="1" applyFill="1" applyBorder="1"/>
    <xf numFmtId="167" fontId="0" fillId="0" borderId="0" xfId="0" applyNumberFormat="1" applyFill="1" applyBorder="1"/>
    <xf numFmtId="171" fontId="0" fillId="0" borderId="0" xfId="0" applyNumberFormat="1" applyFill="1" applyBorder="1"/>
    <xf numFmtId="171" fontId="0" fillId="0" borderId="0" xfId="509" applyNumberFormat="1" applyFont="1" applyFill="1" applyBorder="1"/>
    <xf numFmtId="0" fontId="94" fillId="0" borderId="0" xfId="0" applyFont="1" applyFill="1" applyBorder="1"/>
    <xf numFmtId="0" fontId="18" fillId="0" borderId="0" xfId="4" applyFont="1" applyFill="1" applyAlignment="1">
      <alignment horizontal="center"/>
    </xf>
    <xf numFmtId="168" fontId="18" fillId="0" borderId="0" xfId="4" applyNumberFormat="1" applyFont="1" applyFill="1"/>
    <xf numFmtId="0" fontId="11" fillId="0" borderId="0" xfId="4" applyFill="1"/>
    <xf numFmtId="169" fontId="18" fillId="0" borderId="0" xfId="4" applyNumberFormat="1" applyFont="1" applyFill="1"/>
    <xf numFmtId="166" fontId="18" fillId="0" borderId="0" xfId="657" applyNumberFormat="1" applyFont="1" applyFill="1" applyAlignment="1">
      <alignment horizontal="center"/>
    </xf>
    <xf numFmtId="166" fontId="17" fillId="0" borderId="0" xfId="207" applyNumberFormat="1" applyFont="1" applyFill="1"/>
    <xf numFmtId="166" fontId="18" fillId="0" borderId="0" xfId="207" applyNumberFormat="1" applyFont="1" applyFill="1"/>
    <xf numFmtId="41" fontId="18" fillId="0" borderId="0" xfId="207" applyNumberFormat="1" applyFont="1" applyFill="1" applyBorder="1"/>
    <xf numFmtId="10" fontId="18" fillId="0" borderId="0" xfId="4" applyNumberFormat="1" applyFont="1" applyFill="1"/>
    <xf numFmtId="171" fontId="18" fillId="0" borderId="0" xfId="509" applyNumberFormat="1" applyFont="1" applyFill="1"/>
    <xf numFmtId="3" fontId="18" fillId="0" borderId="0" xfId="11" applyNumberFormat="1" applyFont="1" applyFill="1" applyBorder="1"/>
    <xf numFmtId="171" fontId="18" fillId="0" borderId="0" xfId="509" applyNumberFormat="1" applyFont="1" applyFill="1" applyBorder="1"/>
    <xf numFmtId="0" fontId="17" fillId="0" borderId="0" xfId="11" applyFont="1"/>
    <xf numFmtId="188" fontId="18" fillId="0" borderId="0" xfId="4" applyNumberFormat="1" applyFont="1" applyFill="1" applyAlignment="1">
      <alignment horizontal="right"/>
    </xf>
    <xf numFmtId="3" fontId="18" fillId="0" borderId="0" xfId="4" applyNumberFormat="1" applyFont="1" applyFill="1" applyAlignment="1">
      <alignment horizontal="right"/>
    </xf>
    <xf numFmtId="0" fontId="19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left" vertical="center"/>
    </xf>
    <xf numFmtId="0" fontId="95" fillId="0" borderId="0" xfId="0" applyFont="1" applyFill="1"/>
    <xf numFmtId="0" fontId="61" fillId="0" borderId="0" xfId="0" applyFont="1" applyFill="1" applyAlignment="1">
      <alignment horizontal="center" wrapText="1"/>
    </xf>
    <xf numFmtId="167" fontId="0" fillId="0" borderId="0" xfId="2" quotePrefix="1" applyNumberFormat="1" applyFont="1" applyFill="1" applyBorder="1"/>
    <xf numFmtId="0" fontId="61" fillId="0" borderId="0" xfId="0" applyFont="1" applyFill="1"/>
    <xf numFmtId="171" fontId="19" fillId="0" borderId="0" xfId="511" applyNumberFormat="1" applyFont="1" applyFill="1"/>
    <xf numFmtId="0" fontId="19" fillId="0" borderId="0" xfId="0" applyFont="1" applyFill="1" applyAlignment="1">
      <alignment horizontal="center" wrapText="1"/>
    </xf>
    <xf numFmtId="0" fontId="61" fillId="0" borderId="0" xfId="0" applyFont="1" applyFill="1" applyAlignment="1">
      <alignment horizontal="left"/>
    </xf>
    <xf numFmtId="167" fontId="19" fillId="0" borderId="0" xfId="2" applyNumberFormat="1" applyFont="1" applyFill="1"/>
    <xf numFmtId="167" fontId="19" fillId="0" borderId="0" xfId="2" applyNumberFormat="1" applyFont="1" applyFill="1" applyBorder="1"/>
    <xf numFmtId="171" fontId="19" fillId="0" borderId="0" xfId="511" applyNumberFormat="1" applyFont="1" applyFill="1" applyBorder="1"/>
    <xf numFmtId="167" fontId="15" fillId="0" borderId="0" xfId="2" applyNumberFormat="1" applyFont="1" applyFill="1" applyBorder="1"/>
    <xf numFmtId="167" fontId="19" fillId="0" borderId="4" xfId="2" applyNumberFormat="1" applyFont="1" applyFill="1" applyBorder="1"/>
    <xf numFmtId="187" fontId="61" fillId="0" borderId="4" xfId="1082" applyNumberFormat="1" applyFont="1" applyFill="1" applyBorder="1"/>
    <xf numFmtId="187" fontId="19" fillId="0" borderId="0" xfId="511" applyNumberFormat="1" applyFont="1" applyFill="1" applyBorder="1"/>
    <xf numFmtId="187" fontId="61" fillId="0" borderId="0" xfId="0" applyNumberFormat="1" applyFont="1" applyFill="1" applyAlignment="1">
      <alignment horizontal="left"/>
    </xf>
    <xf numFmtId="0" fontId="61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187" fontId="19" fillId="0" borderId="0" xfId="0" applyNumberFormat="1" applyFont="1" applyFill="1" applyAlignment="1">
      <alignment horizontal="center" wrapText="1"/>
    </xf>
    <xf numFmtId="167" fontId="19" fillId="0" borderId="36" xfId="2" applyNumberFormat="1" applyFont="1" applyFill="1" applyBorder="1"/>
    <xf numFmtId="187" fontId="61" fillId="33" borderId="36" xfId="1082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Alignment="1">
      <alignment horizontal="left" wrapText="1"/>
    </xf>
    <xf numFmtId="0" fontId="96" fillId="0" borderId="0" xfId="0" applyFont="1" applyFill="1"/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indent="2"/>
    </xf>
    <xf numFmtId="0" fontId="61" fillId="0" borderId="0" xfId="0" applyFont="1" applyFill="1" applyAlignment="1">
      <alignment horizontal="left" indent="2"/>
    </xf>
    <xf numFmtId="167" fontId="61" fillId="0" borderId="37" xfId="2" applyNumberFormat="1" applyFont="1" applyFill="1" applyBorder="1"/>
    <xf numFmtId="167" fontId="61" fillId="0" borderId="0" xfId="2" applyNumberFormat="1" applyFont="1" applyFill="1" applyBorder="1"/>
    <xf numFmtId="14" fontId="61" fillId="0" borderId="1" xfId="0" applyNumberFormat="1" applyFont="1" applyFill="1" applyBorder="1"/>
    <xf numFmtId="167" fontId="19" fillId="0" borderId="0" xfId="0" applyNumberFormat="1" applyFont="1" applyFill="1"/>
    <xf numFmtId="0" fontId="0" fillId="0" borderId="0" xfId="0" quotePrefix="1" applyFill="1" applyBorder="1"/>
    <xf numFmtId="17" fontId="19" fillId="0" borderId="0" xfId="0" applyNumberFormat="1" applyFont="1" applyFill="1"/>
    <xf numFmtId="37" fontId="96" fillId="0" borderId="0" xfId="0" applyNumberFormat="1" applyFont="1" applyFill="1" applyBorder="1"/>
    <xf numFmtId="37" fontId="19" fillId="0" borderId="0" xfId="0" applyNumberFormat="1" applyFont="1" applyFill="1" applyBorder="1"/>
    <xf numFmtId="167" fontId="19" fillId="0" borderId="0" xfId="0" applyNumberFormat="1" applyFont="1" applyFill="1" applyBorder="1"/>
    <xf numFmtId="171" fontId="19" fillId="0" borderId="0" xfId="509" applyNumberFormat="1" applyFont="1" applyFill="1"/>
    <xf numFmtId="171" fontId="19" fillId="0" borderId="0" xfId="509" quotePrefix="1" applyNumberFormat="1" applyFont="1" applyFill="1" applyBorder="1" applyAlignment="1">
      <alignment horizontal="center"/>
    </xf>
    <xf numFmtId="171" fontId="19" fillId="0" borderId="0" xfId="509" applyNumberFormat="1" applyFont="1" applyFill="1" applyBorder="1"/>
    <xf numFmtId="43" fontId="0" fillId="0" borderId="0" xfId="509" applyFont="1" applyFill="1" applyBorder="1"/>
    <xf numFmtId="0" fontId="13" fillId="0" borderId="0" xfId="11" applyFill="1"/>
    <xf numFmtId="171" fontId="23" fillId="0" borderId="0" xfId="509" applyNumberFormat="1" applyFont="1" applyFill="1" applyBorder="1" applyProtection="1"/>
    <xf numFmtId="0" fontId="17" fillId="0" borderId="0" xfId="11" applyFont="1" applyFill="1" applyAlignment="1">
      <alignment horizontal="right"/>
    </xf>
    <xf numFmtId="5" fontId="17" fillId="0" borderId="0" xfId="11" applyNumberFormat="1" applyFont="1" applyFill="1"/>
    <xf numFmtId="10" fontId="17" fillId="0" borderId="0" xfId="11" applyNumberFormat="1" applyFont="1" applyFill="1"/>
    <xf numFmtId="5" fontId="0" fillId="0" borderId="0" xfId="0" applyNumberFormat="1" applyFill="1"/>
    <xf numFmtId="171" fontId="0" fillId="0" borderId="0" xfId="509" applyNumberFormat="1" applyFont="1" applyFill="1"/>
    <xf numFmtId="5" fontId="26" fillId="0" borderId="0" xfId="0" applyNumberFormat="1" applyFont="1" applyFill="1" applyBorder="1"/>
    <xf numFmtId="171" fontId="17" fillId="0" borderId="0" xfId="509" applyNumberFormat="1" applyFont="1" applyFill="1"/>
    <xf numFmtId="37" fontId="23" fillId="0" borderId="0" xfId="14" applyNumberFormat="1" applyFont="1" applyFill="1" applyBorder="1" applyProtection="1"/>
    <xf numFmtId="37" fontId="17" fillId="0" borderId="1" xfId="0" applyNumberFormat="1" applyFont="1" applyFill="1" applyBorder="1"/>
    <xf numFmtId="167" fontId="18" fillId="0" borderId="4" xfId="2" applyNumberFormat="1" applyFont="1" applyFill="1" applyBorder="1"/>
    <xf numFmtId="167" fontId="17" fillId="0" borderId="4" xfId="2" applyNumberFormat="1" applyFont="1" applyFill="1" applyBorder="1"/>
    <xf numFmtId="189" fontId="18" fillId="0" borderId="0" xfId="0" applyNumberFormat="1" applyFont="1" applyFill="1" applyBorder="1" applyAlignment="1">
      <alignment horizontal="left"/>
    </xf>
    <xf numFmtId="167" fontId="17" fillId="0" borderId="0" xfId="2" applyNumberFormat="1" applyFont="1" applyFill="1"/>
    <xf numFmtId="171" fontId="0" fillId="0" borderId="0" xfId="0" applyNumberFormat="1" applyFill="1"/>
    <xf numFmtId="190" fontId="18" fillId="0" borderId="0" xfId="9" applyNumberFormat="1" applyFont="1" applyFill="1"/>
    <xf numFmtId="43" fontId="18" fillId="0" borderId="0" xfId="9" applyFont="1" applyFill="1"/>
    <xf numFmtId="43" fontId="73" fillId="0" borderId="0" xfId="9" applyFont="1" applyFill="1" applyBorder="1" applyAlignment="1" applyProtection="1">
      <alignment horizontal="left"/>
    </xf>
    <xf numFmtId="10" fontId="0" fillId="0" borderId="0" xfId="0" applyNumberFormat="1" applyFill="1"/>
    <xf numFmtId="37" fontId="19" fillId="0" borderId="0" xfId="13" applyFont="1" applyFill="1" applyAlignment="1" applyProtection="1">
      <alignment horizontal="center"/>
    </xf>
    <xf numFmtId="37" fontId="19" fillId="0" borderId="0" xfId="423"/>
    <xf numFmtId="10" fontId="0" fillId="0" borderId="0" xfId="3" applyNumberFormat="1" applyFont="1" applyFill="1"/>
    <xf numFmtId="186" fontId="0" fillId="0" borderId="0" xfId="3" applyNumberFormat="1" applyFont="1" applyFill="1"/>
    <xf numFmtId="43" fontId="0" fillId="0" borderId="0" xfId="509" applyFont="1" applyFill="1"/>
    <xf numFmtId="3" fontId="18" fillId="0" borderId="0" xfId="4" applyNumberFormat="1" applyFont="1" applyFill="1" applyAlignment="1">
      <alignment vertical="top"/>
    </xf>
    <xf numFmtId="167" fontId="0" fillId="0" borderId="0" xfId="0" applyNumberFormat="1" applyFill="1"/>
    <xf numFmtId="0" fontId="98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wrapText="1"/>
    </xf>
    <xf numFmtId="0" fontId="61" fillId="0" borderId="0" xfId="0" applyFont="1" applyFill="1" applyAlignment="1">
      <alignment horizontal="left"/>
    </xf>
    <xf numFmtId="0" fontId="99" fillId="0" borderId="0" xfId="0" applyFont="1"/>
    <xf numFmtId="0" fontId="101" fillId="0" borderId="20" xfId="0" applyFont="1" applyBorder="1"/>
    <xf numFmtId="0" fontId="101" fillId="0" borderId="16" xfId="0" applyFont="1" applyBorder="1" applyAlignment="1">
      <alignment horizontal="center"/>
    </xf>
    <xf numFmtId="3" fontId="101" fillId="0" borderId="16" xfId="0" applyNumberFormat="1" applyFont="1" applyBorder="1" applyAlignment="1">
      <alignment horizontal="center"/>
    </xf>
    <xf numFmtId="3" fontId="101" fillId="0" borderId="30" xfId="0" applyNumberFormat="1" applyFont="1" applyBorder="1" applyAlignment="1">
      <alignment horizontal="center"/>
    </xf>
    <xf numFmtId="2" fontId="101" fillId="0" borderId="16" xfId="0" applyNumberFormat="1" applyFont="1" applyBorder="1" applyAlignment="1">
      <alignment horizontal="center"/>
    </xf>
    <xf numFmtId="0" fontId="101" fillId="0" borderId="21" xfId="0" applyFont="1" applyBorder="1"/>
    <xf numFmtId="0" fontId="101" fillId="0" borderId="0" xfId="0" applyFont="1" applyFill="1" applyBorder="1" applyAlignment="1">
      <alignment horizontal="left"/>
    </xf>
    <xf numFmtId="44" fontId="99" fillId="0" borderId="0" xfId="2" applyFont="1"/>
    <xf numFmtId="0" fontId="101" fillId="0" borderId="18" xfId="0" applyFont="1" applyBorder="1"/>
    <xf numFmtId="165" fontId="101" fillId="0" borderId="15" xfId="0" applyNumberFormat="1" applyFont="1" applyBorder="1" applyAlignment="1">
      <alignment horizontal="center"/>
    </xf>
    <xf numFmtId="3" fontId="101" fillId="0" borderId="15" xfId="0" applyNumberFormat="1" applyFont="1" applyBorder="1" applyAlignment="1">
      <alignment horizontal="center"/>
    </xf>
    <xf numFmtId="10" fontId="101" fillId="0" borderId="17" xfId="0" applyNumberFormat="1" applyFont="1" applyBorder="1" applyAlignment="1">
      <alignment horizontal="center"/>
    </xf>
    <xf numFmtId="3" fontId="101" fillId="0" borderId="27" xfId="0" applyNumberFormat="1" applyFont="1" applyBorder="1" applyAlignment="1">
      <alignment horizontal="center"/>
    </xf>
    <xf numFmtId="2" fontId="101" fillId="0" borderId="17" xfId="0" applyNumberFormat="1" applyFont="1" applyBorder="1" applyAlignment="1">
      <alignment horizontal="center"/>
    </xf>
    <xf numFmtId="0" fontId="101" fillId="0" borderId="17" xfId="0" applyFont="1" applyBorder="1" applyAlignment="1">
      <alignment horizontal="center"/>
    </xf>
    <xf numFmtId="0" fontId="101" fillId="0" borderId="19" xfId="0" applyFont="1" applyBorder="1"/>
    <xf numFmtId="10" fontId="101" fillId="0" borderId="0" xfId="3" applyNumberFormat="1" applyFont="1" applyFill="1" applyBorder="1" applyAlignment="1">
      <alignment horizontal="right"/>
    </xf>
    <xf numFmtId="0" fontId="101" fillId="0" borderId="18" xfId="0" applyFont="1" applyFill="1" applyBorder="1"/>
    <xf numFmtId="0" fontId="101" fillId="0" borderId="15" xfId="0" applyFont="1" applyFill="1" applyBorder="1"/>
    <xf numFmtId="3" fontId="101" fillId="0" borderId="15" xfId="0" applyNumberFormat="1" applyFont="1" applyFill="1" applyBorder="1"/>
    <xf numFmtId="187" fontId="101" fillId="0" borderId="16" xfId="3" applyNumberFormat="1" applyFont="1" applyFill="1" applyBorder="1" applyAlignment="1">
      <alignment horizontal="center"/>
    </xf>
    <xf numFmtId="3" fontId="101" fillId="0" borderId="16" xfId="0" applyNumberFormat="1" applyFont="1" applyFill="1" applyBorder="1"/>
    <xf numFmtId="10" fontId="101" fillId="0" borderId="16" xfId="3" applyNumberFormat="1" applyFont="1" applyFill="1" applyBorder="1" applyAlignment="1">
      <alignment horizontal="center"/>
    </xf>
    <xf numFmtId="10" fontId="101" fillId="0" borderId="19" xfId="3" applyNumberFormat="1" applyFont="1" applyFill="1" applyBorder="1"/>
    <xf numFmtId="42" fontId="101" fillId="0" borderId="0" xfId="3" applyNumberFormat="1" applyFont="1" applyFill="1" applyBorder="1" applyAlignment="1">
      <alignment horizontal="right"/>
    </xf>
    <xf numFmtId="42" fontId="101" fillId="0" borderId="0" xfId="0" applyNumberFormat="1" applyFont="1" applyFill="1" applyBorder="1" applyAlignment="1">
      <alignment horizontal="left"/>
    </xf>
    <xf numFmtId="187" fontId="101" fillId="0" borderId="15" xfId="3" applyNumberFormat="1" applyFont="1" applyFill="1" applyBorder="1" applyAlignment="1">
      <alignment horizontal="center"/>
    </xf>
    <xf numFmtId="166" fontId="101" fillId="0" borderId="15" xfId="3" applyNumberFormat="1" applyFont="1" applyFill="1" applyBorder="1" applyAlignment="1">
      <alignment horizontal="center"/>
    </xf>
    <xf numFmtId="10" fontId="101" fillId="0" borderId="15" xfId="0" applyNumberFormat="1" applyFont="1" applyFill="1" applyBorder="1" applyAlignment="1">
      <alignment horizontal="center"/>
    </xf>
    <xf numFmtId="0" fontId="101" fillId="0" borderId="19" xfId="0" applyFont="1" applyFill="1" applyBorder="1"/>
    <xf numFmtId="10" fontId="99" fillId="0" borderId="0" xfId="3" applyNumberFormat="1" applyFont="1" applyBorder="1" applyAlignment="1">
      <alignment horizontal="right"/>
    </xf>
    <xf numFmtId="10" fontId="101" fillId="0" borderId="0" xfId="0" applyNumberFormat="1" applyFont="1" applyFill="1" applyBorder="1" applyAlignment="1">
      <alignment horizontal="left"/>
    </xf>
    <xf numFmtId="2" fontId="101" fillId="0" borderId="15" xfId="0" applyNumberFormat="1" applyFont="1" applyFill="1" applyBorder="1"/>
    <xf numFmtId="187" fontId="101" fillId="0" borderId="17" xfId="3" applyNumberFormat="1" applyFont="1" applyFill="1" applyBorder="1" applyAlignment="1">
      <alignment horizontal="center"/>
    </xf>
    <xf numFmtId="2" fontId="101" fillId="0" borderId="27" xfId="0" applyNumberFormat="1" applyFont="1" applyFill="1" applyBorder="1"/>
    <xf numFmtId="37" fontId="102" fillId="0" borderId="0" xfId="2" quotePrefix="1" applyNumberFormat="1" applyFont="1" applyFill="1" applyBorder="1"/>
    <xf numFmtId="10" fontId="101" fillId="0" borderId="17" xfId="3" applyNumberFormat="1" applyFont="1" applyFill="1" applyBorder="1" applyAlignment="1">
      <alignment horizontal="center"/>
    </xf>
    <xf numFmtId="171" fontId="99" fillId="0" borderId="0" xfId="247" applyNumberFormat="1" applyFont="1" applyBorder="1"/>
    <xf numFmtId="44" fontId="99" fillId="0" borderId="0" xfId="0" applyNumberFormat="1" applyFont="1"/>
    <xf numFmtId="2" fontId="101" fillId="0" borderId="16" xfId="0" applyNumberFormat="1" applyFont="1" applyFill="1" applyBorder="1"/>
    <xf numFmtId="10" fontId="101" fillId="0" borderId="16" xfId="0" applyNumberFormat="1" applyFont="1" applyFill="1" applyBorder="1" applyAlignment="1">
      <alignment horizontal="center"/>
    </xf>
    <xf numFmtId="0" fontId="101" fillId="0" borderId="15" xfId="0" applyFont="1" applyFill="1" applyBorder="1" applyAlignment="1">
      <alignment horizontal="right"/>
    </xf>
    <xf numFmtId="187" fontId="101" fillId="0" borderId="25" xfId="0" applyNumberFormat="1" applyFont="1" applyFill="1" applyBorder="1" applyAlignment="1">
      <alignment horizontal="center"/>
    </xf>
    <xf numFmtId="10" fontId="100" fillId="0" borderId="25" xfId="0" applyNumberFormat="1" applyFont="1" applyFill="1" applyBorder="1" applyAlignment="1">
      <alignment horizontal="center"/>
    </xf>
    <xf numFmtId="10" fontId="100" fillId="0" borderId="19" xfId="0" applyNumberFormat="1" applyFont="1" applyFill="1" applyBorder="1"/>
    <xf numFmtId="0" fontId="101" fillId="0" borderId="22" xfId="0" applyFont="1" applyFill="1" applyBorder="1"/>
    <xf numFmtId="0" fontId="101" fillId="0" borderId="23" xfId="0" applyFont="1" applyFill="1" applyBorder="1"/>
    <xf numFmtId="0" fontId="101" fillId="0" borderId="26" xfId="0" applyFont="1" applyFill="1" applyBorder="1"/>
    <xf numFmtId="0" fontId="101" fillId="0" borderId="24" xfId="0" applyFont="1" applyFill="1" applyBorder="1"/>
    <xf numFmtId="0" fontId="99" fillId="0" borderId="0" xfId="0" applyFont="1" applyFill="1" applyBorder="1"/>
    <xf numFmtId="0" fontId="99" fillId="0" borderId="0" xfId="0" applyFont="1" applyBorder="1"/>
    <xf numFmtId="0" fontId="101" fillId="0" borderId="0" xfId="0" applyFont="1"/>
    <xf numFmtId="0" fontId="101" fillId="0" borderId="0" xfId="0" applyFont="1" applyFill="1"/>
    <xf numFmtId="0" fontId="100" fillId="0" borderId="0" xfId="0" applyFont="1"/>
    <xf numFmtId="0" fontId="61" fillId="35" borderId="0" xfId="0" applyFont="1" applyFill="1" applyAlignment="1">
      <alignment horizontal="center" wrapText="1"/>
    </xf>
    <xf numFmtId="187" fontId="61" fillId="35" borderId="36" xfId="1082" applyNumberFormat="1" applyFont="1" applyFill="1" applyBorder="1"/>
    <xf numFmtId="187" fontId="61" fillId="35" borderId="4" xfId="1082" applyNumberFormat="1" applyFont="1" applyFill="1" applyBorder="1"/>
    <xf numFmtId="167" fontId="19" fillId="0" borderId="0" xfId="2" quotePrefix="1" applyNumberFormat="1" applyFont="1" applyFill="1"/>
    <xf numFmtId="187" fontId="61" fillId="0" borderId="36" xfId="1082" applyNumberFormat="1" applyFont="1" applyFill="1" applyBorder="1"/>
    <xf numFmtId="0" fontId="61" fillId="34" borderId="0" xfId="0" applyFont="1" applyFill="1" applyAlignment="1">
      <alignment horizontal="center" wrapText="1"/>
    </xf>
    <xf numFmtId="14" fontId="61" fillId="0" borderId="0" xfId="0" applyNumberFormat="1" applyFont="1" applyFill="1" applyBorder="1"/>
    <xf numFmtId="187" fontId="61" fillId="33" borderId="36" xfId="1083" applyNumberFormat="1" applyFont="1" applyFill="1" applyBorder="1"/>
    <xf numFmtId="187" fontId="61" fillId="0" borderId="4" xfId="1083" applyNumberFormat="1" applyFont="1" applyFill="1" applyBorder="1"/>
    <xf numFmtId="187" fontId="61" fillId="34" borderId="4" xfId="1083" applyNumberFormat="1" applyFont="1" applyFill="1" applyBorder="1"/>
    <xf numFmtId="187" fontId="61" fillId="34" borderId="36" xfId="1083" applyNumberFormat="1" applyFont="1" applyFill="1" applyBorder="1"/>
    <xf numFmtId="10" fontId="61" fillId="34" borderId="4" xfId="1083" applyNumberFormat="1" applyFont="1" applyFill="1" applyBorder="1"/>
    <xf numFmtId="10" fontId="61" fillId="34" borderId="36" xfId="1083" applyNumberFormat="1" applyFont="1" applyFill="1" applyBorder="1"/>
    <xf numFmtId="37" fontId="102" fillId="0" borderId="0" xfId="2" quotePrefix="1" applyNumberFormat="1" applyFont="1" applyFill="1" applyBorder="1" applyAlignment="1">
      <alignment horizontal="left"/>
    </xf>
    <xf numFmtId="14" fontId="17" fillId="36" borderId="0" xfId="4" applyNumberFormat="1" applyFont="1" applyFill="1" applyAlignment="1">
      <alignment horizontal="right"/>
    </xf>
    <xf numFmtId="41" fontId="17" fillId="36" borderId="0" xfId="4" applyNumberFormat="1" applyFont="1" applyFill="1"/>
    <xf numFmtId="10" fontId="17" fillId="36" borderId="1" xfId="207" applyNumberFormat="1" applyFont="1" applyFill="1" applyBorder="1"/>
    <xf numFmtId="166" fontId="103" fillId="36" borderId="0" xfId="207" applyNumberFormat="1" applyFont="1" applyFill="1"/>
    <xf numFmtId="166" fontId="103" fillId="0" borderId="0" xfId="657" applyNumberFormat="1" applyFont="1" applyFill="1" applyAlignment="1">
      <alignment horizontal="center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center"/>
    </xf>
    <xf numFmtId="0" fontId="17" fillId="36" borderId="0" xfId="4" applyFont="1" applyFill="1" applyBorder="1"/>
    <xf numFmtId="168" fontId="18" fillId="0" borderId="0" xfId="12" applyNumberFormat="1" applyFont="1" applyFill="1"/>
    <xf numFmtId="169" fontId="18" fillId="0" borderId="0" xfId="12" applyNumberFormat="1" applyFont="1" applyFill="1"/>
    <xf numFmtId="3" fontId="17" fillId="0" borderId="0" xfId="4" applyNumberFormat="1" applyFont="1" applyFill="1" applyAlignment="1">
      <alignment horizontal="center"/>
    </xf>
    <xf numFmtId="168" fontId="17" fillId="0" borderId="0" xfId="4" applyNumberFormat="1" applyFont="1" applyFill="1" applyAlignment="1">
      <alignment horizontal="center"/>
    </xf>
    <xf numFmtId="169" fontId="17" fillId="0" borderId="0" xfId="4" applyNumberFormat="1" applyFont="1" applyFill="1" applyAlignment="1">
      <alignment horizontal="center"/>
    </xf>
    <xf numFmtId="0" fontId="17" fillId="0" borderId="1" xfId="4" applyFont="1" applyFill="1" applyBorder="1" applyAlignment="1">
      <alignment horizontal="center"/>
    </xf>
    <xf numFmtId="3" fontId="17" fillId="0" borderId="1" xfId="4" applyNumberFormat="1" applyFont="1" applyFill="1" applyBorder="1" applyAlignment="1">
      <alignment horizontal="center"/>
    </xf>
    <xf numFmtId="168" fontId="17" fillId="0" borderId="1" xfId="4" applyNumberFormat="1" applyFont="1" applyFill="1" applyBorder="1" applyAlignment="1">
      <alignment horizontal="center"/>
    </xf>
    <xf numFmtId="169" fontId="17" fillId="0" borderId="1" xfId="4" applyNumberFormat="1" applyFont="1" applyFill="1" applyBorder="1" applyAlignment="1">
      <alignment horizontal="center"/>
    </xf>
    <xf numFmtId="14" fontId="17" fillId="0" borderId="1" xfId="4" applyNumberFormat="1" applyFont="1" applyFill="1" applyBorder="1" applyAlignment="1">
      <alignment horizontal="center"/>
    </xf>
    <xf numFmtId="3" fontId="18" fillId="36" borderId="0" xfId="4" applyNumberFormat="1" applyFont="1" applyFill="1"/>
    <xf numFmtId="0" fontId="17" fillId="36" borderId="0" xfId="4" applyFont="1" applyFill="1"/>
    <xf numFmtId="168" fontId="18" fillId="36" borderId="0" xfId="4" applyNumberFormat="1" applyFont="1" applyFill="1"/>
    <xf numFmtId="0" fontId="18" fillId="36" borderId="0" xfId="4" applyFont="1" applyFill="1"/>
    <xf numFmtId="166" fontId="18" fillId="36" borderId="0" xfId="207" applyNumberFormat="1" applyFont="1" applyFill="1"/>
    <xf numFmtId="3" fontId="18" fillId="36" borderId="1" xfId="4" applyNumberFormat="1" applyFont="1" applyFill="1" applyBorder="1"/>
    <xf numFmtId="0" fontId="18" fillId="0" borderId="40" xfId="452" applyFont="1" applyFill="1" applyBorder="1"/>
    <xf numFmtId="0" fontId="21" fillId="36" borderId="0" xfId="4" applyFont="1" applyFill="1"/>
    <xf numFmtId="0" fontId="105" fillId="0" borderId="0" xfId="4" applyFont="1" applyFill="1" applyAlignment="1">
      <alignment horizontal="center"/>
    </xf>
    <xf numFmtId="164" fontId="106" fillId="0" borderId="0" xfId="4" applyNumberFormat="1" applyFont="1" applyFill="1" applyAlignment="1">
      <alignment horizontal="center"/>
    </xf>
    <xf numFmtId="0" fontId="104" fillId="0" borderId="0" xfId="12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12" fillId="0" borderId="0" xfId="4" applyFont="1" applyFill="1" applyAlignment="1">
      <alignment horizontal="center"/>
    </xf>
    <xf numFmtId="0" fontId="15" fillId="0" borderId="0" xfId="4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00" fillId="0" borderId="31" xfId="4" applyFont="1" applyFill="1" applyBorder="1" applyAlignment="1">
      <alignment horizontal="center"/>
    </xf>
    <xf numFmtId="0" fontId="100" fillId="0" borderId="32" xfId="4" applyFont="1" applyFill="1" applyBorder="1" applyAlignment="1">
      <alignment horizontal="center"/>
    </xf>
    <xf numFmtId="0" fontId="100" fillId="0" borderId="33" xfId="4" applyFont="1" applyFill="1" applyBorder="1" applyAlignment="1">
      <alignment horizontal="center"/>
    </xf>
    <xf numFmtId="0" fontId="100" fillId="0" borderId="28" xfId="4" applyFont="1" applyFill="1" applyBorder="1" applyAlignment="1">
      <alignment horizontal="center"/>
    </xf>
    <xf numFmtId="0" fontId="100" fillId="0" borderId="0" xfId="4" applyFont="1" applyFill="1" applyBorder="1" applyAlignment="1">
      <alignment horizontal="center"/>
    </xf>
    <xf numFmtId="0" fontId="100" fillId="0" borderId="34" xfId="4" applyFont="1" applyFill="1" applyBorder="1" applyAlignment="1">
      <alignment horizontal="center"/>
    </xf>
    <xf numFmtId="164" fontId="100" fillId="0" borderId="29" xfId="4" applyNumberFormat="1" applyFont="1" applyFill="1" applyBorder="1" applyAlignment="1">
      <alignment horizontal="center"/>
    </xf>
    <xf numFmtId="164" fontId="100" fillId="0" borderId="1" xfId="4" applyNumberFormat="1" applyFont="1" applyFill="1" applyBorder="1" applyAlignment="1">
      <alignment horizontal="center"/>
    </xf>
    <xf numFmtId="164" fontId="100" fillId="0" borderId="35" xfId="4" applyNumberFormat="1" applyFont="1" applyFill="1" applyBorder="1" applyAlignment="1">
      <alignment horizontal="center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>
      <alignment horizontal="center"/>
    </xf>
    <xf numFmtId="164" fontId="18" fillId="0" borderId="0" xfId="4" applyNumberFormat="1" applyFont="1" applyFill="1" applyAlignment="1">
      <alignment horizontal="center"/>
    </xf>
    <xf numFmtId="5" fontId="97" fillId="0" borderId="0" xfId="14" applyNumberFormat="1" applyFont="1" applyFill="1" applyBorder="1" applyAlignment="1" applyProtection="1">
      <alignment horizontal="left"/>
    </xf>
    <xf numFmtId="0" fontId="19" fillId="0" borderId="0" xfId="0" applyFont="1" applyFill="1" applyAlignment="1">
      <alignment horizontal="left" wrapText="1"/>
    </xf>
    <xf numFmtId="0" fontId="61" fillId="0" borderId="0" xfId="4" applyFont="1" applyFill="1" applyAlignment="1">
      <alignment horizontal="center"/>
    </xf>
    <xf numFmtId="0" fontId="61" fillId="34" borderId="0" xfId="4" applyFont="1" applyFill="1" applyAlignment="1">
      <alignment horizontal="center"/>
    </xf>
    <xf numFmtId="0" fontId="73" fillId="0" borderId="0" xfId="0" applyFont="1" applyFill="1" applyAlignment="1">
      <alignment horizontal="center"/>
    </xf>
    <xf numFmtId="0" fontId="61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19" fillId="0" borderId="0" xfId="0" applyFont="1" applyFill="1" applyAlignment="1">
      <alignment horizontal="left" vertical="top" wrapText="1"/>
    </xf>
    <xf numFmtId="167" fontId="19" fillId="36" borderId="31" xfId="0" applyNumberFormat="1" applyFont="1" applyFill="1" applyBorder="1" applyAlignment="1">
      <alignment horizontal="center" vertical="center"/>
    </xf>
    <xf numFmtId="167" fontId="19" fillId="36" borderId="33" xfId="0" applyNumberFormat="1" applyFont="1" applyFill="1" applyBorder="1" applyAlignment="1">
      <alignment horizontal="center" vertical="center"/>
    </xf>
    <xf numFmtId="167" fontId="19" fillId="36" borderId="28" xfId="0" applyNumberFormat="1" applyFont="1" applyFill="1" applyBorder="1" applyAlignment="1">
      <alignment horizontal="center" vertical="center"/>
    </xf>
    <xf numFmtId="167" fontId="19" fillId="36" borderId="34" xfId="0" applyNumberFormat="1" applyFont="1" applyFill="1" applyBorder="1" applyAlignment="1">
      <alignment horizontal="center" vertical="center"/>
    </xf>
    <xf numFmtId="167" fontId="19" fillId="36" borderId="38" xfId="0" applyNumberFormat="1" applyFont="1" applyFill="1" applyBorder="1" applyAlignment="1">
      <alignment horizontal="center" vertical="center"/>
    </xf>
    <xf numFmtId="167" fontId="19" fillId="36" borderId="39" xfId="0" applyNumberFormat="1" applyFont="1" applyFill="1" applyBorder="1" applyAlignment="1">
      <alignment horizontal="center" vertical="center"/>
    </xf>
    <xf numFmtId="0" fontId="19" fillId="35" borderId="0" xfId="4" applyFont="1" applyFill="1" applyAlignment="1">
      <alignment horizontal="center"/>
    </xf>
    <xf numFmtId="167" fontId="19" fillId="0" borderId="31" xfId="0" applyNumberFormat="1" applyFont="1" applyFill="1" applyBorder="1" applyAlignment="1">
      <alignment horizontal="center" vertical="center"/>
    </xf>
    <xf numFmtId="167" fontId="19" fillId="0" borderId="33" xfId="0" applyNumberFormat="1" applyFont="1" applyFill="1" applyBorder="1" applyAlignment="1">
      <alignment horizontal="center" vertical="center"/>
    </xf>
    <xf numFmtId="167" fontId="19" fillId="0" borderId="28" xfId="0" applyNumberFormat="1" applyFont="1" applyFill="1" applyBorder="1" applyAlignment="1">
      <alignment horizontal="center" vertical="center"/>
    </xf>
    <xf numFmtId="167" fontId="19" fillId="0" borderId="34" xfId="0" applyNumberFormat="1" applyFont="1" applyFill="1" applyBorder="1" applyAlignment="1">
      <alignment horizontal="center" vertical="center"/>
    </xf>
    <xf numFmtId="167" fontId="19" fillId="0" borderId="38" xfId="0" applyNumberFormat="1" applyFont="1" applyFill="1" applyBorder="1" applyAlignment="1">
      <alignment horizontal="center" vertical="center"/>
    </xf>
    <xf numFmtId="167" fontId="19" fillId="0" borderId="39" xfId="0" applyNumberFormat="1" applyFont="1" applyFill="1" applyBorder="1" applyAlignment="1">
      <alignment horizontal="center" vertical="center"/>
    </xf>
  </cellXfs>
  <cellStyles count="1084">
    <cellStyle name="20% - Accent1 2" xfId="17"/>
    <cellStyle name="20% - Accent1 3" xfId="455"/>
    <cellStyle name="20% - Accent2 2" xfId="18"/>
    <cellStyle name="20% - Accent2 3" xfId="456"/>
    <cellStyle name="20% - Accent3 2" xfId="19"/>
    <cellStyle name="20% - Accent3 3" xfId="457"/>
    <cellStyle name="20% - Accent4 2" xfId="20"/>
    <cellStyle name="20% - Accent4 3" xfId="458"/>
    <cellStyle name="20% - Accent5 2" xfId="21"/>
    <cellStyle name="20% - Accent5 3" xfId="459"/>
    <cellStyle name="20% - Accent6 2" xfId="22"/>
    <cellStyle name="20% - Accent6 3" xfId="460"/>
    <cellStyle name="2decimal" xfId="23"/>
    <cellStyle name="40% - Accent1 2" xfId="24"/>
    <cellStyle name="40% - Accent1 3" xfId="461"/>
    <cellStyle name="40% - Accent2 2" xfId="25"/>
    <cellStyle name="40% - Accent2 3" xfId="462"/>
    <cellStyle name="40% - Accent3 2" xfId="26"/>
    <cellStyle name="40% - Accent3 3" xfId="463"/>
    <cellStyle name="40% - Accent4 2" xfId="27"/>
    <cellStyle name="40% - Accent4 3" xfId="464"/>
    <cellStyle name="40% - Accent5 2" xfId="28"/>
    <cellStyle name="40% - Accent5 3" xfId="465"/>
    <cellStyle name="40% - Accent6 2" xfId="29"/>
    <cellStyle name="40% - Accent6 3" xfId="466"/>
    <cellStyle name="60% - Accent1 2" xfId="30"/>
    <cellStyle name="60% - Accent1 3" xfId="467"/>
    <cellStyle name="60% - Accent2 2" xfId="31"/>
    <cellStyle name="60% - Accent2 3" xfId="468"/>
    <cellStyle name="60% - Accent3 2" xfId="32"/>
    <cellStyle name="60% - Accent3 3" xfId="469"/>
    <cellStyle name="60% - Accent4 2" xfId="33"/>
    <cellStyle name="60% - Accent4 3" xfId="470"/>
    <cellStyle name="60% - Accent5 2" xfId="34"/>
    <cellStyle name="60% - Accent5 3" xfId="471"/>
    <cellStyle name="60% - Accent6 2" xfId="35"/>
    <cellStyle name="60% - Accent6 3" xfId="472"/>
    <cellStyle name="Accent1 2" xfId="36"/>
    <cellStyle name="Accent1 3" xfId="473"/>
    <cellStyle name="Accent2 2" xfId="37"/>
    <cellStyle name="Accent2 3" xfId="474"/>
    <cellStyle name="Accent3 2" xfId="38"/>
    <cellStyle name="Accent3 3" xfId="475"/>
    <cellStyle name="Accent4 2" xfId="39"/>
    <cellStyle name="Accent4 3" xfId="476"/>
    <cellStyle name="Accent5 2" xfId="40"/>
    <cellStyle name="Accent5 3" xfId="477"/>
    <cellStyle name="Accent6 2" xfId="41"/>
    <cellStyle name="Accent6 3" xfId="478"/>
    <cellStyle name="Bad 2" xfId="42"/>
    <cellStyle name="Bad 3" xfId="479"/>
    <cellStyle name="Calculation 2" xfId="43"/>
    <cellStyle name="Calculation 3" xfId="480"/>
    <cellStyle name="category" xfId="44"/>
    <cellStyle name="Check Cell 2" xfId="45"/>
    <cellStyle name="Check Cell 3" xfId="481"/>
    <cellStyle name="ColumnAttributeAbovePrompt" xfId="46"/>
    <cellStyle name="ColumnAttributePrompt" xfId="47"/>
    <cellStyle name="ColumnAttributeValue" xfId="48"/>
    <cellStyle name="ColumnHeadingPrompt" xfId="49"/>
    <cellStyle name="ColumnHeadingValue" xfId="50"/>
    <cellStyle name="Comma" xfId="1" builtinId="3"/>
    <cellStyle name="Comma [0] 2" xfId="51"/>
    <cellStyle name="Comma [0] 2 2" xfId="270"/>
    <cellStyle name="Comma [0] 2 2 2" xfId="817"/>
    <cellStyle name="Comma [0] 2 2 2 2" xfId="818"/>
    <cellStyle name="Comma [0] 2 2 3" xfId="819"/>
    <cellStyle name="Comma [0] 2 2 4" xfId="816"/>
    <cellStyle name="Comma [0] 2 3" xfId="507"/>
    <cellStyle name="Comma [0] 2 3 2" xfId="820"/>
    <cellStyle name="Comma [0] 2 3 3" xfId="811"/>
    <cellStyle name="Comma [0] 2 4" xfId="821"/>
    <cellStyle name="Comma [0] 2 5" xfId="815"/>
    <cellStyle name="Comma [0] 3" xfId="271"/>
    <cellStyle name="Comma [0] 3 2" xfId="822"/>
    <cellStyle name="Comma [0] 4" xfId="823"/>
    <cellStyle name="Comma 10" xfId="52"/>
    <cellStyle name="Comma 10 2" xfId="272"/>
    <cellStyle name="Comma 10 2 2" xfId="509"/>
    <cellStyle name="Comma 10 3" xfId="508"/>
    <cellStyle name="Comma 10 4" xfId="824"/>
    <cellStyle name="Comma 11" xfId="245"/>
    <cellStyle name="Comma 11 2" xfId="273"/>
    <cellStyle name="Comma 11 2 2" xfId="511"/>
    <cellStyle name="Comma 11 3" xfId="510"/>
    <cellStyle name="Comma 11 4" xfId="825"/>
    <cellStyle name="Comma 12" xfId="247"/>
    <cellStyle name="Comma 12 2" xfId="274"/>
    <cellStyle name="Comma 12 3" xfId="512"/>
    <cellStyle name="Comma 13" xfId="252"/>
    <cellStyle name="Comma 13 2" xfId="275"/>
    <cellStyle name="Comma 13 3" xfId="513"/>
    <cellStyle name="Comma 13 4" xfId="826"/>
    <cellStyle name="Comma 14" xfId="261"/>
    <cellStyle name="Comma 14 2" xfId="276"/>
    <cellStyle name="Comma 14 3" xfId="514"/>
    <cellStyle name="Comma 14 4" xfId="827"/>
    <cellStyle name="Comma 15" xfId="254"/>
    <cellStyle name="Comma 15 2" xfId="277"/>
    <cellStyle name="Comma 15 3" xfId="515"/>
    <cellStyle name="Comma 15 4" xfId="828"/>
    <cellStyle name="Comma 16" xfId="265"/>
    <cellStyle name="Comma 16 2" xfId="278"/>
    <cellStyle name="Comma 16 3" xfId="516"/>
    <cellStyle name="Comma 16 4" xfId="829"/>
    <cellStyle name="Comma 17" xfId="259"/>
    <cellStyle name="Comma 17 2" xfId="279"/>
    <cellStyle name="Comma 17 3" xfId="517"/>
    <cellStyle name="Comma 17 4" xfId="1041"/>
    <cellStyle name="Comma 18" xfId="263"/>
    <cellStyle name="Comma 18 2" xfId="280"/>
    <cellStyle name="Comma 18 3" xfId="518"/>
    <cellStyle name="Comma 18 4" xfId="1042"/>
    <cellStyle name="Comma 19" xfId="257"/>
    <cellStyle name="Comma 19 2" xfId="281"/>
    <cellStyle name="Comma 19 3" xfId="519"/>
    <cellStyle name="Comma 19 4" xfId="1043"/>
    <cellStyle name="Comma 2" xfId="53"/>
    <cellStyle name="Comma 2 10" xfId="830"/>
    <cellStyle name="Comma 2 10 2" xfId="831"/>
    <cellStyle name="Comma 2 11" xfId="832"/>
    <cellStyle name="Comma 2 11 2" xfId="833"/>
    <cellStyle name="Comma 2 12" xfId="834"/>
    <cellStyle name="Comma 2 12 2" xfId="835"/>
    <cellStyle name="Comma 2 13" xfId="836"/>
    <cellStyle name="Comma 2 13 2" xfId="837"/>
    <cellStyle name="Comma 2 14" xfId="838"/>
    <cellStyle name="Comma 2 14 2" xfId="839"/>
    <cellStyle name="Comma 2 15" xfId="840"/>
    <cellStyle name="Comma 2 15 2" xfId="841"/>
    <cellStyle name="Comma 2 16" xfId="842"/>
    <cellStyle name="Comma 2 16 2" xfId="843"/>
    <cellStyle name="Comma 2 17" xfId="844"/>
    <cellStyle name="Comma 2 17 2" xfId="845"/>
    <cellStyle name="Comma 2 18" xfId="846"/>
    <cellStyle name="Comma 2 18 2" xfId="847"/>
    <cellStyle name="Comma 2 19" xfId="848"/>
    <cellStyle name="Comma 2 19 2" xfId="849"/>
    <cellStyle name="Comma 2 2" xfId="9"/>
    <cellStyle name="Comma 2 2 2" xfId="54"/>
    <cellStyle name="Comma 2 2 2 2" xfId="282"/>
    <cellStyle name="Comma 2 2 2 2 2" xfId="522"/>
    <cellStyle name="Comma 2 2 2 2 3" xfId="850"/>
    <cellStyle name="Comma 2 2 2 3" xfId="436"/>
    <cellStyle name="Comma 2 2 2 4" xfId="521"/>
    <cellStyle name="Comma 2 2 3" xfId="250"/>
    <cellStyle name="Comma 2 2 3 2" xfId="283"/>
    <cellStyle name="Comma 2 2 3 2 2" xfId="524"/>
    <cellStyle name="Comma 2 2 3 3" xfId="523"/>
    <cellStyle name="Comma 2 2 3 4" xfId="792"/>
    <cellStyle name="Comma 2 2 4" xfId="284"/>
    <cellStyle name="Comma 2 2 5" xfId="520"/>
    <cellStyle name="Comma 2 20" xfId="851"/>
    <cellStyle name="Comma 2 20 2" xfId="852"/>
    <cellStyle name="Comma 2 21" xfId="853"/>
    <cellStyle name="Comma 2 3" xfId="55"/>
    <cellStyle name="Comma 2 3 2" xfId="855"/>
    <cellStyle name="Comma 2 3 3" xfId="854"/>
    <cellStyle name="Comma 2 4" xfId="56"/>
    <cellStyle name="Comma 2 4 2" xfId="857"/>
    <cellStyle name="Comma 2 4 3" xfId="856"/>
    <cellStyle name="Comma 2 5" xfId="858"/>
    <cellStyle name="Comma 2 5 2" xfId="859"/>
    <cellStyle name="Comma 2 6" xfId="860"/>
    <cellStyle name="Comma 2 6 2" xfId="861"/>
    <cellStyle name="Comma 2 7" xfId="862"/>
    <cellStyle name="Comma 2 7 2" xfId="863"/>
    <cellStyle name="Comma 2 8" xfId="864"/>
    <cellStyle name="Comma 2 8 2" xfId="865"/>
    <cellStyle name="Comma 2 9" xfId="866"/>
    <cellStyle name="Comma 2 9 2" xfId="867"/>
    <cellStyle name="Comma 20" xfId="267"/>
    <cellStyle name="Comma 20 2" xfId="285"/>
    <cellStyle name="Comma 20 3" xfId="525"/>
    <cellStyle name="Comma 20 4" xfId="1044"/>
    <cellStyle name="Comma 21" xfId="266"/>
    <cellStyle name="Comma 21 2" xfId="286"/>
    <cellStyle name="Comma 21 3" xfId="526"/>
    <cellStyle name="Comma 21 4" xfId="1051"/>
    <cellStyle name="Comma 22" xfId="287"/>
    <cellStyle name="Comma 22 2" xfId="1052"/>
    <cellStyle name="Comma 23" xfId="288"/>
    <cellStyle name="Comma 23 2" xfId="527"/>
    <cellStyle name="Comma 24" xfId="289"/>
    <cellStyle name="Comma 24 2" xfId="684"/>
    <cellStyle name="Comma 24 3" xfId="528"/>
    <cellStyle name="Comma 25" xfId="290"/>
    <cellStyle name="Comma 25 2" xfId="685"/>
    <cellStyle name="Comma 25 3" xfId="529"/>
    <cellStyle name="Comma 26" xfId="291"/>
    <cellStyle name="Comma 26 2" xfId="686"/>
    <cellStyle name="Comma 26 3" xfId="530"/>
    <cellStyle name="Comma 27" xfId="292"/>
    <cellStyle name="Comma 28" xfId="293"/>
    <cellStyle name="Comma 29" xfId="294"/>
    <cellStyle name="Comma 3" xfId="15"/>
    <cellStyle name="Comma 3 2" xfId="57"/>
    <cellStyle name="Comma 3 2 2" xfId="58"/>
    <cellStyle name="Comma 3 2 3" xfId="59"/>
    <cellStyle name="Comma 3 2 3 2" xfId="295"/>
    <cellStyle name="Comma 3 2 3 3" xfId="531"/>
    <cellStyle name="Comma 3 3" xfId="60"/>
    <cellStyle name="Comma 3 3 2" xfId="61"/>
    <cellStyle name="Comma 3 3 2 2" xfId="296"/>
    <cellStyle name="Comma 3 3 2 3" xfId="532"/>
    <cellStyle name="Comma 3 4" xfId="62"/>
    <cellStyle name="Comma 3 4 2" xfId="297"/>
    <cellStyle name="Comma 3 4 3" xfId="533"/>
    <cellStyle name="Comma 3 5" xfId="63"/>
    <cellStyle name="Comma 3 5 2" xfId="298"/>
    <cellStyle name="Comma 3 5 3" xfId="534"/>
    <cellStyle name="Comma 3 6" xfId="299"/>
    <cellStyle name="Comma 3 6 2" xfId="300"/>
    <cellStyle name="Comma 3 6 3" xfId="535"/>
    <cellStyle name="Comma 30" xfId="301"/>
    <cellStyle name="Comma 31" xfId="302"/>
    <cellStyle name="Comma 32" xfId="303"/>
    <cellStyle name="Comma 33" xfId="304"/>
    <cellStyle name="Comma 34" xfId="305"/>
    <cellStyle name="Comma 35" xfId="306"/>
    <cellStyle name="Comma 36" xfId="307"/>
    <cellStyle name="Comma 36 2" xfId="308"/>
    <cellStyle name="Comma 36 2 2" xfId="712"/>
    <cellStyle name="Comma 37" xfId="422"/>
    <cellStyle name="Comma 37 2" xfId="680"/>
    <cellStyle name="Comma 38" xfId="429"/>
    <cellStyle name="Comma 38 2" xfId="710"/>
    <cellStyle name="Comma 39" xfId="427"/>
    <cellStyle name="Comma 39 2" xfId="718"/>
    <cellStyle name="Comma 4" xfId="64"/>
    <cellStyle name="Comma 4 2" xfId="65"/>
    <cellStyle name="Comma 4 2 2" xfId="66"/>
    <cellStyle name="Comma 4 2 2 2" xfId="309"/>
    <cellStyle name="Comma 4 2 2 2 2" xfId="538"/>
    <cellStyle name="Comma 4 2 2 3" xfId="537"/>
    <cellStyle name="Comma 4 2 3" xfId="67"/>
    <cellStyle name="Comma 4 2 3 2" xfId="310"/>
    <cellStyle name="Comma 4 2 3 2 2" xfId="540"/>
    <cellStyle name="Comma 4 2 3 3" xfId="539"/>
    <cellStyle name="Comma 4 2 4" xfId="311"/>
    <cellStyle name="Comma 4 2 4 2" xfId="541"/>
    <cellStyle name="Comma 4 2 5" xfId="536"/>
    <cellStyle name="Comma 4 3" xfId="68"/>
    <cellStyle name="Comma 4 3 2" xfId="312"/>
    <cellStyle name="Comma 4 3 2 2" xfId="543"/>
    <cellStyle name="Comma 4 3 3" xfId="542"/>
    <cellStyle name="Comma 4 4" xfId="69"/>
    <cellStyle name="Comma 4 4 2" xfId="313"/>
    <cellStyle name="Comma 4 4 2 2" xfId="545"/>
    <cellStyle name="Comma 4 4 3" xfId="544"/>
    <cellStyle name="Comma 4 5" xfId="70"/>
    <cellStyle name="Comma 4 5 2" xfId="314"/>
    <cellStyle name="Comma 4 5 2 2" xfId="547"/>
    <cellStyle name="Comma 4 5 3" xfId="546"/>
    <cellStyle name="Comma 4 6" xfId="71"/>
    <cellStyle name="Comma 4 6 2" xfId="315"/>
    <cellStyle name="Comma 4 6 3" xfId="548"/>
    <cellStyle name="Comma 40" xfId="431"/>
    <cellStyle name="Comma 40 2" xfId="701"/>
    <cellStyle name="Comma 41" xfId="450"/>
    <cellStyle name="Comma 41 2" xfId="713"/>
    <cellStyle name="Comma 42" xfId="454"/>
    <cellStyle name="Comma 43" xfId="687"/>
    <cellStyle name="Comma 44" xfId="681"/>
    <cellStyle name="Comma 45" xfId="717"/>
    <cellStyle name="Comma 46" xfId="702"/>
    <cellStyle name="Comma 47" xfId="704"/>
    <cellStyle name="Comma 48" xfId="723"/>
    <cellStyle name="Comma 49" xfId="703"/>
    <cellStyle name="Comma 5" xfId="72"/>
    <cellStyle name="Comma 5 2" xfId="73"/>
    <cellStyle name="Comma 5 2 2" xfId="74"/>
    <cellStyle name="Comma 5 2 2 2" xfId="316"/>
    <cellStyle name="Comma 5 2 2 2 2" xfId="552"/>
    <cellStyle name="Comma 5 2 2 3" xfId="551"/>
    <cellStyle name="Comma 5 2 3" xfId="75"/>
    <cellStyle name="Comma 5 2 3 2" xfId="317"/>
    <cellStyle name="Comma 5 2 3 2 2" xfId="554"/>
    <cellStyle name="Comma 5 2 3 3" xfId="553"/>
    <cellStyle name="Comma 5 2 4" xfId="318"/>
    <cellStyle name="Comma 5 2 4 2" xfId="555"/>
    <cellStyle name="Comma 5 2 5" xfId="550"/>
    <cellStyle name="Comma 5 3" xfId="76"/>
    <cellStyle name="Comma 5 3 2" xfId="319"/>
    <cellStyle name="Comma 5 3 2 2" xfId="557"/>
    <cellStyle name="Comma 5 3 3" xfId="556"/>
    <cellStyle name="Comma 5 4" xfId="77"/>
    <cellStyle name="Comma 5 4 2" xfId="320"/>
    <cellStyle name="Comma 5 4 2 2" xfId="559"/>
    <cellStyle name="Comma 5 4 3" xfId="558"/>
    <cellStyle name="Comma 5 4 4" xfId="808"/>
    <cellStyle name="Comma 5 5" xfId="78"/>
    <cellStyle name="Comma 5 5 2" xfId="321"/>
    <cellStyle name="Comma 5 5 2 2" xfId="561"/>
    <cellStyle name="Comma 5 5 3" xfId="560"/>
    <cellStyle name="Comma 5 5 4" xfId="1072"/>
    <cellStyle name="Comma 5 6" xfId="322"/>
    <cellStyle name="Comma 5 6 2" xfId="562"/>
    <cellStyle name="Comma 5 7" xfId="432"/>
    <cellStyle name="Comma 5 8" xfId="549"/>
    <cellStyle name="Comma 50" xfId="725"/>
    <cellStyle name="Comma 51" xfId="682"/>
    <cellStyle name="Comma 52" xfId="759"/>
    <cellStyle name="Comma 53" xfId="763"/>
    <cellStyle name="Comma 54" xfId="760"/>
    <cellStyle name="Comma 55" xfId="761"/>
    <cellStyle name="Comma 56" xfId="767"/>
    <cellStyle name="Comma 57" xfId="764"/>
    <cellStyle name="Comma 58" xfId="768"/>
    <cellStyle name="Comma 59" xfId="766"/>
    <cellStyle name="Comma 6" xfId="79"/>
    <cellStyle name="Comma 6 2" xfId="323"/>
    <cellStyle name="Comma 6 2 2" xfId="564"/>
    <cellStyle name="Comma 6 2 3" xfId="869"/>
    <cellStyle name="Comma 6 3" xfId="563"/>
    <cellStyle name="Comma 6 4" xfId="868"/>
    <cellStyle name="Comma 60" xfId="765"/>
    <cellStyle name="Comma 61" xfId="762"/>
    <cellStyle name="Comma 62" xfId="504"/>
    <cellStyle name="Comma 63" xfId="711"/>
    <cellStyle name="Comma 64" xfId="770"/>
    <cellStyle name="Comma 65" xfId="773"/>
    <cellStyle name="Comma 66" xfId="774"/>
    <cellStyle name="Comma 7" xfId="10"/>
    <cellStyle name="Comma 7 2" xfId="324"/>
    <cellStyle name="Comma 7 2 2" xfId="566"/>
    <cellStyle name="Comma 7 2 3" xfId="871"/>
    <cellStyle name="Comma 7 3" xfId="565"/>
    <cellStyle name="Comma 7 4" xfId="870"/>
    <cellStyle name="Comma 8" xfId="80"/>
    <cellStyle name="Comma 8 2" xfId="872"/>
    <cellStyle name="Comma 9" xfId="81"/>
    <cellStyle name="Comma 9 2" xfId="873"/>
    <cellStyle name="Company Name" xfId="325"/>
    <cellStyle name="Currency" xfId="2" builtinId="4"/>
    <cellStyle name="Currency [0] 2" xfId="82"/>
    <cellStyle name="Currency [0] 2 2" xfId="326"/>
    <cellStyle name="Currency [0] 2 2 2" xfId="876"/>
    <cellStyle name="Currency [0] 2 2 2 2" xfId="877"/>
    <cellStyle name="Currency [0] 2 2 3" xfId="878"/>
    <cellStyle name="Currency [0] 2 2 4" xfId="875"/>
    <cellStyle name="Currency [0] 2 3" xfId="567"/>
    <cellStyle name="Currency [0] 2 3 2" xfId="879"/>
    <cellStyle name="Currency [0] 2 3 3" xfId="814"/>
    <cellStyle name="Currency [0] 2 4" xfId="880"/>
    <cellStyle name="Currency [0] 2 5" xfId="874"/>
    <cellStyle name="Currency [0] 3" xfId="881"/>
    <cellStyle name="Currency 10" xfId="327"/>
    <cellStyle name="Currency 10 2" xfId="692"/>
    <cellStyle name="Currency 10 3" xfId="568"/>
    <cellStyle name="Currency 11" xfId="328"/>
    <cellStyle name="Currency 11 2" xfId="693"/>
    <cellStyle name="Currency 11 3" xfId="569"/>
    <cellStyle name="Currency 12" xfId="329"/>
    <cellStyle name="Currency 13" xfId="330"/>
    <cellStyle name="Currency 14" xfId="331"/>
    <cellStyle name="Currency 15" xfId="332"/>
    <cellStyle name="Currency 16" xfId="333"/>
    <cellStyle name="Currency 17" xfId="334"/>
    <cellStyle name="Currency 18" xfId="335"/>
    <cellStyle name="Currency 19" xfId="336"/>
    <cellStyle name="Currency 2" xfId="83"/>
    <cellStyle name="Currency 2 10" xfId="882"/>
    <cellStyle name="Currency 2 10 2" xfId="883"/>
    <cellStyle name="Currency 2 11" xfId="884"/>
    <cellStyle name="Currency 2 11 2" xfId="885"/>
    <cellStyle name="Currency 2 12" xfId="886"/>
    <cellStyle name="Currency 2 12 2" xfId="887"/>
    <cellStyle name="Currency 2 13" xfId="888"/>
    <cellStyle name="Currency 2 13 2" xfId="889"/>
    <cellStyle name="Currency 2 14" xfId="890"/>
    <cellStyle name="Currency 2 14 2" xfId="891"/>
    <cellStyle name="Currency 2 15" xfId="892"/>
    <cellStyle name="Currency 2 15 2" xfId="893"/>
    <cellStyle name="Currency 2 16" xfId="894"/>
    <cellStyle name="Currency 2 16 2" xfId="895"/>
    <cellStyle name="Currency 2 17" xfId="896"/>
    <cellStyle name="Currency 2 17 2" xfId="897"/>
    <cellStyle name="Currency 2 18" xfId="898"/>
    <cellStyle name="Currency 2 18 2" xfId="899"/>
    <cellStyle name="Currency 2 19" xfId="900"/>
    <cellStyle name="Currency 2 19 2" xfId="901"/>
    <cellStyle name="Currency 2 2" xfId="5"/>
    <cellStyle name="Currency 2 2 2" xfId="337"/>
    <cellStyle name="Currency 2 2 3" xfId="506"/>
    <cellStyle name="Currency 2 20" xfId="902"/>
    <cellStyle name="Currency 2 20 2" xfId="903"/>
    <cellStyle name="Currency 2 21" xfId="904"/>
    <cellStyle name="Currency 2 22" xfId="779"/>
    <cellStyle name="Currency 2 3" xfId="84"/>
    <cellStyle name="Currency 2 3 2" xfId="338"/>
    <cellStyle name="Currency 2 3 2 2" xfId="906"/>
    <cellStyle name="Currency 2 3 3" xfId="571"/>
    <cellStyle name="Currency 2 3 4" xfId="905"/>
    <cellStyle name="Currency 2 4" xfId="339"/>
    <cellStyle name="Currency 2 4 2" xfId="908"/>
    <cellStyle name="Currency 2 4 3" xfId="907"/>
    <cellStyle name="Currency 2 5" xfId="570"/>
    <cellStyle name="Currency 2 5 2" xfId="910"/>
    <cellStyle name="Currency 2 5 3" xfId="909"/>
    <cellStyle name="Currency 2 6" xfId="911"/>
    <cellStyle name="Currency 2 6 2" xfId="912"/>
    <cellStyle name="Currency 2 7" xfId="913"/>
    <cellStyle name="Currency 2 7 2" xfId="914"/>
    <cellStyle name="Currency 2 8" xfId="915"/>
    <cellStyle name="Currency 2 8 2" xfId="916"/>
    <cellStyle name="Currency 2 9" xfId="917"/>
    <cellStyle name="Currency 2 9 2" xfId="918"/>
    <cellStyle name="Currency 20" xfId="340"/>
    <cellStyle name="Currency 21" xfId="341"/>
    <cellStyle name="Currency 22" xfId="342"/>
    <cellStyle name="Currency 3" xfId="85"/>
    <cellStyle name="Currency 3 2" xfId="86"/>
    <cellStyle name="Currency 3 2 2" xfId="87"/>
    <cellStyle name="Currency 3 2 2 2" xfId="343"/>
    <cellStyle name="Currency 3 2 2 2 2" xfId="575"/>
    <cellStyle name="Currency 3 2 2 3" xfId="574"/>
    <cellStyle name="Currency 3 2 2 4" xfId="919"/>
    <cellStyle name="Currency 3 2 3" xfId="88"/>
    <cellStyle name="Currency 3 2 3 2" xfId="344"/>
    <cellStyle name="Currency 3 2 3 2 2" xfId="577"/>
    <cellStyle name="Currency 3 2 3 3" xfId="576"/>
    <cellStyle name="Currency 3 2 4" xfId="345"/>
    <cellStyle name="Currency 3 2 4 2" xfId="578"/>
    <cellStyle name="Currency 3 2 5" xfId="573"/>
    <cellStyle name="Currency 3 2 6" xfId="793"/>
    <cellStyle name="Currency 3 3" xfId="89"/>
    <cellStyle name="Currency 3 3 2" xfId="346"/>
    <cellStyle name="Currency 3 3 2 2" xfId="580"/>
    <cellStyle name="Currency 3 3 3" xfId="579"/>
    <cellStyle name="Currency 3 3 4" xfId="920"/>
    <cellStyle name="Currency 3 4" xfId="90"/>
    <cellStyle name="Currency 3 4 2" xfId="347"/>
    <cellStyle name="Currency 3 4 2 2" xfId="582"/>
    <cellStyle name="Currency 3 4 3" xfId="581"/>
    <cellStyle name="Currency 3 4 4" xfId="780"/>
    <cellStyle name="Currency 3 5" xfId="91"/>
    <cellStyle name="Currency 3 5 2" xfId="348"/>
    <cellStyle name="Currency 3 5 2 2" xfId="584"/>
    <cellStyle name="Currency 3 5 3" xfId="583"/>
    <cellStyle name="Currency 3 6" xfId="349"/>
    <cellStyle name="Currency 3 6 2" xfId="585"/>
    <cellStyle name="Currency 3 7" xfId="433"/>
    <cellStyle name="Currency 3 8" xfId="572"/>
    <cellStyle name="Currency 4" xfId="92"/>
    <cellStyle name="Currency 4 2" xfId="350"/>
    <cellStyle name="Currency 4 2 2" xfId="921"/>
    <cellStyle name="Currency 4 3" xfId="586"/>
    <cellStyle name="Currency 4 4" xfId="778"/>
    <cellStyle name="Currency 5" xfId="93"/>
    <cellStyle name="Currency 5 2" xfId="351"/>
    <cellStyle name="Currency 5 2 2" xfId="924"/>
    <cellStyle name="Currency 5 2 3" xfId="923"/>
    <cellStyle name="Currency 5 3" xfId="587"/>
    <cellStyle name="Currency 5 3 2" xfId="925"/>
    <cellStyle name="Currency 5 4" xfId="922"/>
    <cellStyle name="Currency 6" xfId="352"/>
    <cellStyle name="Currency 6 2" xfId="353"/>
    <cellStyle name="Currency 6 3" xfId="588"/>
    <cellStyle name="Currency 7" xfId="354"/>
    <cellStyle name="Currency 7 2" xfId="927"/>
    <cellStyle name="Currency 7 3" xfId="926"/>
    <cellStyle name="Currency 8" xfId="355"/>
    <cellStyle name="Currency 8 2" xfId="589"/>
    <cellStyle name="Currency 9" xfId="356"/>
    <cellStyle name="Currency 9 2" xfId="694"/>
    <cellStyle name="Currency 9 3" xfId="590"/>
    <cellStyle name="Currency0" xfId="94"/>
    <cellStyle name="Currency0nospace" xfId="95"/>
    <cellStyle name="Currency0nospace 2" xfId="357"/>
    <cellStyle name="Currency0nospace 3" xfId="591"/>
    <cellStyle name="Currency2" xfId="96"/>
    <cellStyle name="Explanatory Text 2" xfId="97"/>
    <cellStyle name="Explanatory Text 3" xfId="482"/>
    <cellStyle name="Good 2" xfId="98"/>
    <cellStyle name="Good 3" xfId="483"/>
    <cellStyle name="Grey" xfId="99"/>
    <cellStyle name="HEADER" xfId="100"/>
    <cellStyle name="Heading 1 2" xfId="101"/>
    <cellStyle name="Heading 1 3" xfId="484"/>
    <cellStyle name="Heading 2 2" xfId="102"/>
    <cellStyle name="Heading 2 3" xfId="485"/>
    <cellStyle name="Heading 3 2" xfId="103"/>
    <cellStyle name="Heading 3 3" xfId="486"/>
    <cellStyle name="Heading 4 2" xfId="104"/>
    <cellStyle name="Heading 4 3" xfId="487"/>
    <cellStyle name="Hyperlink 2" xfId="781"/>
    <cellStyle name="Hyperlink 2 2" xfId="782"/>
    <cellStyle name="Hyperlink 3" xfId="783"/>
    <cellStyle name="Hyperlink 3 2" xfId="794"/>
    <cellStyle name="Input [yellow]" xfId="105"/>
    <cellStyle name="Input 10" xfId="719"/>
    <cellStyle name="Input 11" xfId="707"/>
    <cellStyle name="Input 12" xfId="726"/>
    <cellStyle name="Input 13" xfId="715"/>
    <cellStyle name="Input 14" xfId="727"/>
    <cellStyle name="Input 15" xfId="683"/>
    <cellStyle name="Input 16" xfId="741"/>
    <cellStyle name="Input 17" xfId="740"/>
    <cellStyle name="Input 18" xfId="742"/>
    <cellStyle name="Input 19" xfId="739"/>
    <cellStyle name="Input 2" xfId="106"/>
    <cellStyle name="Input 20" xfId="743"/>
    <cellStyle name="Input 21" xfId="738"/>
    <cellStyle name="Input 22" xfId="744"/>
    <cellStyle name="Input 23" xfId="737"/>
    <cellStyle name="Input 3" xfId="488"/>
    <cellStyle name="Input 4" xfId="489"/>
    <cellStyle name="Input 5" xfId="490"/>
    <cellStyle name="Input 6" xfId="491"/>
    <cellStyle name="Input 7" xfId="689"/>
    <cellStyle name="Input 8" xfId="714"/>
    <cellStyle name="Input 9" xfId="706"/>
    <cellStyle name="LabelWithTotals" xfId="107"/>
    <cellStyle name="LineItemPrompt" xfId="108"/>
    <cellStyle name="LineItemValue" xfId="109"/>
    <cellStyle name="Linked Cell 2" xfId="110"/>
    <cellStyle name="Linked Cell 3" xfId="492"/>
    <cellStyle name="Manual-Input" xfId="111"/>
    <cellStyle name="Model" xfId="112"/>
    <cellStyle name="MonthHeader" xfId="113"/>
    <cellStyle name="Neutral 2" xfId="114"/>
    <cellStyle name="Neutral 3" xfId="493"/>
    <cellStyle name="Normal" xfId="0" builtinId="0"/>
    <cellStyle name="Normal - Style1" xfId="115"/>
    <cellStyle name="Normal 10" xfId="116"/>
    <cellStyle name="Normal 10 2" xfId="117"/>
    <cellStyle name="Normal 10 2 2" xfId="118"/>
    <cellStyle name="Normal 10 2 2 2" xfId="594"/>
    <cellStyle name="Normal 10 2 2 3" xfId="928"/>
    <cellStyle name="Normal 10 2 3" xfId="119"/>
    <cellStyle name="Normal 10 2 3 2" xfId="595"/>
    <cellStyle name="Normal 10 2 4" xfId="593"/>
    <cellStyle name="Normal 10 2 5" xfId="810"/>
    <cellStyle name="Normal 10 3" xfId="120"/>
    <cellStyle name="Normal 10 3 2" xfId="596"/>
    <cellStyle name="Normal 10 3 3" xfId="929"/>
    <cellStyle name="Normal 10 4" xfId="121"/>
    <cellStyle name="Normal 10 4 2" xfId="597"/>
    <cellStyle name="Normal 10 5" xfId="122"/>
    <cellStyle name="Normal 10 5 2" xfId="598"/>
    <cellStyle name="Normal 10 6" xfId="592"/>
    <cellStyle name="Normal 10 7" xfId="797"/>
    <cellStyle name="Normal 11" xfId="123"/>
    <cellStyle name="Normal 11 2" xfId="124"/>
    <cellStyle name="Normal 11 2 2" xfId="125"/>
    <cellStyle name="Normal 11 2 2 2" xfId="601"/>
    <cellStyle name="Normal 11 2 3" xfId="126"/>
    <cellStyle name="Normal 11 2 3 2" xfId="602"/>
    <cellStyle name="Normal 11 2 4" xfId="600"/>
    <cellStyle name="Normal 11 3" xfId="127"/>
    <cellStyle name="Normal 11 3 2" xfId="603"/>
    <cellStyle name="Normal 11 4" xfId="128"/>
    <cellStyle name="Normal 11 4 2" xfId="604"/>
    <cellStyle name="Normal 11 5" xfId="129"/>
    <cellStyle name="Normal 11 5 2" xfId="605"/>
    <cellStyle name="Normal 11 6" xfId="599"/>
    <cellStyle name="Normal 11 7" xfId="801"/>
    <cellStyle name="Normal 12" xfId="130"/>
    <cellStyle name="Normal 12 2" xfId="131"/>
    <cellStyle name="Normal 12 2 2" xfId="132"/>
    <cellStyle name="Normal 12 2 2 2" xfId="608"/>
    <cellStyle name="Normal 12 2 3" xfId="133"/>
    <cellStyle name="Normal 12 2 3 2" xfId="609"/>
    <cellStyle name="Normal 12 2 4" xfId="607"/>
    <cellStyle name="Normal 12 2 5" xfId="930"/>
    <cellStyle name="Normal 12 3" xfId="134"/>
    <cellStyle name="Normal 12 3 2" xfId="610"/>
    <cellStyle name="Normal 12 4" xfId="135"/>
    <cellStyle name="Normal 12 4 2" xfId="611"/>
    <cellStyle name="Normal 12 5" xfId="136"/>
    <cellStyle name="Normal 12 5 2" xfId="612"/>
    <cellStyle name="Normal 12 6" xfId="606"/>
    <cellStyle name="Normal 12 7" xfId="802"/>
    <cellStyle name="Normal 13" xfId="137"/>
    <cellStyle name="Normal 13 2" xfId="138"/>
    <cellStyle name="Normal 13 3" xfId="803"/>
    <cellStyle name="Normal 14" xfId="139"/>
    <cellStyle name="Normal 14 2" xfId="804"/>
    <cellStyle name="Normal 15" xfId="140"/>
    <cellStyle name="Normal 15 2" xfId="806"/>
    <cellStyle name="Normal 16" xfId="6"/>
    <cellStyle name="Normal 16 2" xfId="141"/>
    <cellStyle name="Normal 16 3" xfId="358"/>
    <cellStyle name="Normal 16 3 2" xfId="613"/>
    <cellStyle name="Normal 16 4" xfId="1045"/>
    <cellStyle name="Normal 17" xfId="142"/>
    <cellStyle name="Normal 17 2" xfId="143"/>
    <cellStyle name="Normal 17 3" xfId="359"/>
    <cellStyle name="Normal 17 3 2" xfId="614"/>
    <cellStyle name="Normal 17 4" xfId="1048"/>
    <cellStyle name="Normal 18" xfId="144"/>
    <cellStyle name="Normal 18 2" xfId="145"/>
    <cellStyle name="Normal 18 3" xfId="360"/>
    <cellStyle name="Normal 18 3 2" xfId="615"/>
    <cellStyle name="Normal 18 4" xfId="1046"/>
    <cellStyle name="Normal 19" xfId="146"/>
    <cellStyle name="Normal 19 2" xfId="361"/>
    <cellStyle name="Normal 19 2 2" xfId="617"/>
    <cellStyle name="Normal 19 3" xfId="616"/>
    <cellStyle name="Normal 19 4" xfId="1049"/>
    <cellStyle name="Normal 2" xfId="147"/>
    <cellStyle name="Normal 2 10" xfId="931"/>
    <cellStyle name="Normal 2 10 2" xfId="932"/>
    <cellStyle name="Normal 2 11" xfId="933"/>
    <cellStyle name="Normal 2 11 2" xfId="934"/>
    <cellStyle name="Normal 2 12" xfId="935"/>
    <cellStyle name="Normal 2 12 2" xfId="936"/>
    <cellStyle name="Normal 2 13" xfId="937"/>
    <cellStyle name="Normal 2 13 2" xfId="938"/>
    <cellStyle name="Normal 2 14" xfId="939"/>
    <cellStyle name="Normal 2 14 2" xfId="940"/>
    <cellStyle name="Normal 2 15" xfId="941"/>
    <cellStyle name="Normal 2 15 2" xfId="942"/>
    <cellStyle name="Normal 2 16" xfId="943"/>
    <cellStyle name="Normal 2 16 2" xfId="944"/>
    <cellStyle name="Normal 2 17" xfId="945"/>
    <cellStyle name="Normal 2 17 2" xfId="946"/>
    <cellStyle name="Normal 2 18" xfId="947"/>
    <cellStyle name="Normal 2 18 2" xfId="948"/>
    <cellStyle name="Normal 2 19" xfId="949"/>
    <cellStyle name="Normal 2 19 2" xfId="950"/>
    <cellStyle name="Normal 2 2" xfId="11"/>
    <cellStyle name="Normal 2 2 2" xfId="148"/>
    <cellStyle name="Normal 2 2 2 2" xfId="438"/>
    <cellStyle name="Normal 2 2 2 2 2" xfId="952"/>
    <cellStyle name="Normal 2 2 2 3" xfId="618"/>
    <cellStyle name="Normal 2 2 2 3 2" xfId="951"/>
    <cellStyle name="Normal 2 2 3" xfId="249"/>
    <cellStyle name="Normal 2 2 3 2" xfId="619"/>
    <cellStyle name="Normal 2 2 3 3" xfId="953"/>
    <cellStyle name="Normal 2 2 4" xfId="789"/>
    <cellStyle name="Normal 2 20" xfId="954"/>
    <cellStyle name="Normal 2 20 2" xfId="955"/>
    <cellStyle name="Normal 2 20 2 2" xfId="956"/>
    <cellStyle name="Normal 2 20 3" xfId="957"/>
    <cellStyle name="Normal 2 21" xfId="958"/>
    <cellStyle name="Normal 2 22" xfId="809"/>
    <cellStyle name="Normal 2 22 2" xfId="959"/>
    <cellStyle name="Normal 2 23" xfId="960"/>
    <cellStyle name="Normal 2 23 2" xfId="1074"/>
    <cellStyle name="Normal 2 24" xfId="961"/>
    <cellStyle name="Normal 2 25" xfId="1039"/>
    <cellStyle name="Normal 2 25 2" xfId="1075"/>
    <cellStyle name="Normal 2 26" xfId="1040"/>
    <cellStyle name="Normal 2 26 2" xfId="1076"/>
    <cellStyle name="Normal 2 27" xfId="1047"/>
    <cellStyle name="Normal 2 27 2" xfId="1077"/>
    <cellStyle name="Normal 2 28" xfId="1055"/>
    <cellStyle name="Normal 2 28 2" xfId="1078"/>
    <cellStyle name="Normal 2 29" xfId="1060"/>
    <cellStyle name="Normal 2 29 2" xfId="1079"/>
    <cellStyle name="Normal 2 3" xfId="149"/>
    <cellStyle name="Normal 2 3 2" xfId="150"/>
    <cellStyle name="Normal 2 3 2 2" xfId="962"/>
    <cellStyle name="Normal 2 3 3" xfId="963"/>
    <cellStyle name="Normal 2 30" xfId="1062"/>
    <cellStyle name="Normal 2 30 2" xfId="1080"/>
    <cellStyle name="Normal 2 31" xfId="1065"/>
    <cellStyle name="Normal 2 31 2" xfId="1081"/>
    <cellStyle name="Normal 2 4" xfId="151"/>
    <cellStyle name="Normal 2 4 2" xfId="964"/>
    <cellStyle name="Normal 2 4 3" xfId="1070"/>
    <cellStyle name="Normal 2 4 4" xfId="798"/>
    <cellStyle name="Normal 2 5" xfId="152"/>
    <cellStyle name="Normal 2 5 2" xfId="965"/>
    <cellStyle name="Normal 2 5 3" xfId="1071"/>
    <cellStyle name="Normal 2 5 4" xfId="805"/>
    <cellStyle name="Normal 2 6" xfId="153"/>
    <cellStyle name="Normal 2 6 2" xfId="967"/>
    <cellStyle name="Normal 2 6 3" xfId="966"/>
    <cellStyle name="Normal 2 7" xfId="362"/>
    <cellStyle name="Normal 2 7 2" xfId="969"/>
    <cellStyle name="Normal 2 7 3" xfId="968"/>
    <cellStyle name="Normal 2 8" xfId="494"/>
    <cellStyle name="Normal 2 8 2" xfId="971"/>
    <cellStyle name="Normal 2 8 3" xfId="970"/>
    <cellStyle name="Normal 2 9" xfId="691"/>
    <cellStyle name="Normal 2 9 2" xfId="973"/>
    <cellStyle name="Normal 2 9 3" xfId="972"/>
    <cellStyle name="Normal 20" xfId="154"/>
    <cellStyle name="Normal 20 2" xfId="1050"/>
    <cellStyle name="Normal 21" xfId="155"/>
    <cellStyle name="Normal 21 2" xfId="1053"/>
    <cellStyle name="Normal 22" xfId="156"/>
    <cellStyle name="Normal 22 2" xfId="1054"/>
    <cellStyle name="Normal 23" xfId="157"/>
    <cellStyle name="Normal 23 2" xfId="1056"/>
    <cellStyle name="Normal 24" xfId="158"/>
    <cellStyle name="Normal 24 2" xfId="1057"/>
    <cellStyle name="Normal 25" xfId="159"/>
    <cellStyle name="Normal 25 2" xfId="363"/>
    <cellStyle name="Normal 25 3" xfId="620"/>
    <cellStyle name="Normal 25 4" xfId="1058"/>
    <cellStyle name="Normal 26" xfId="160"/>
    <cellStyle name="Normal 26 2" xfId="364"/>
    <cellStyle name="Normal 26 3" xfId="621"/>
    <cellStyle name="Normal 26 4" xfId="1059"/>
    <cellStyle name="Normal 27" xfId="161"/>
    <cellStyle name="Normal 27 2" xfId="365"/>
    <cellStyle name="Normal 27 3" xfId="622"/>
    <cellStyle name="Normal 27 4" xfId="1061"/>
    <cellStyle name="Normal 28" xfId="162"/>
    <cellStyle name="Normal 28 2" xfId="366"/>
    <cellStyle name="Normal 28 2 2" xfId="624"/>
    <cellStyle name="Normal 28 3" xfId="623"/>
    <cellStyle name="Normal 28 4" xfId="1063"/>
    <cellStyle name="Normal 29" xfId="246"/>
    <cellStyle name="Normal 29 2" xfId="367"/>
    <cellStyle name="Normal 29 3" xfId="625"/>
    <cellStyle name="Normal 29 4" xfId="1064"/>
    <cellStyle name="Normal 3" xfId="163"/>
    <cellStyle name="Normal 3 2" xfId="164"/>
    <cellStyle name="Normal 3 2 2" xfId="448"/>
    <cellStyle name="Normal 3 2 2 2" xfId="777"/>
    <cellStyle name="Normal 3 2 3" xfId="439"/>
    <cellStyle name="Normal 3 2 3 2" xfId="795"/>
    <cellStyle name="Normal 3 2 4" xfId="1068"/>
    <cellStyle name="Normal 3 2 5" xfId="776"/>
    <cellStyle name="Normal 3 3" xfId="165"/>
    <cellStyle name="Normal 3 3 2" xfId="799"/>
    <cellStyle name="Normal 3 4" xfId="166"/>
    <cellStyle name="Normal 3 4 2" xfId="784"/>
    <cellStyle name="Normal 3 5" xfId="368"/>
    <cellStyle name="Normal 3 5 2" xfId="1066"/>
    <cellStyle name="Normal 3 6" xfId="495"/>
    <cellStyle name="Normal 3 7" xfId="496"/>
    <cellStyle name="Normal 30" xfId="251"/>
    <cellStyle name="Normal 30 2" xfId="626"/>
    <cellStyle name="Normal 31" xfId="256"/>
    <cellStyle name="Normal 31 2" xfId="627"/>
    <cellStyle name="Normal 32" xfId="255"/>
    <cellStyle name="Normal 32 2" xfId="628"/>
    <cellStyle name="Normal 33" xfId="253"/>
    <cellStyle name="Normal 33 2" xfId="629"/>
    <cellStyle name="Normal 34" xfId="262"/>
    <cellStyle name="Normal 34 2" xfId="630"/>
    <cellStyle name="Normal 35" xfId="258"/>
    <cellStyle name="Normal 35 2" xfId="631"/>
    <cellStyle name="Normal 36" xfId="264"/>
    <cellStyle name="Normal 36 2" xfId="632"/>
    <cellStyle name="Normal 37" xfId="260"/>
    <cellStyle name="Normal 37 2" xfId="633"/>
    <cellStyle name="Normal 38" xfId="268"/>
    <cellStyle name="Normal 38 2" xfId="634"/>
    <cellStyle name="Normal 39" xfId="369"/>
    <cellStyle name="Normal 4" xfId="167"/>
    <cellStyle name="Normal 4 2" xfId="168"/>
    <cellStyle name="Normal 4 2 2" xfId="440"/>
    <cellStyle name="Normal 4 2 2 2" xfId="975"/>
    <cellStyle name="Normal 4 2 3" xfId="974"/>
    <cellStyle name="Normal 4 3" xfId="169"/>
    <cellStyle name="Normal 4 3 2" xfId="977"/>
    <cellStyle name="Normal 4 3 3" xfId="976"/>
    <cellStyle name="Normal 4 4" xfId="170"/>
    <cellStyle name="Normal 4 4 2" xfId="786"/>
    <cellStyle name="Normal 4 5" xfId="171"/>
    <cellStyle name="Normal 40" xfId="370"/>
    <cellStyle name="Normal 41" xfId="371"/>
    <cellStyle name="Normal 41 2" xfId="372"/>
    <cellStyle name="Normal 42" xfId="373"/>
    <cellStyle name="Normal 42 2" xfId="678"/>
    <cellStyle name="Normal 43" xfId="374"/>
    <cellStyle name="Normal 44" xfId="375"/>
    <cellStyle name="Normal 45" xfId="376"/>
    <cellStyle name="Normal 46" xfId="377"/>
    <cellStyle name="Normal 47" xfId="378"/>
    <cellStyle name="Normal 48" xfId="379"/>
    <cellStyle name="Normal 49" xfId="380"/>
    <cellStyle name="Normal 5" xfId="12"/>
    <cellStyle name="Normal 5 2" xfId="172"/>
    <cellStyle name="Normal 5 2 2" xfId="978"/>
    <cellStyle name="Normal 5 3" xfId="979"/>
    <cellStyle name="Normal 5 3 2" xfId="980"/>
    <cellStyle name="Normal 5 4" xfId="981"/>
    <cellStyle name="Normal 50" xfId="381"/>
    <cellStyle name="Normal 51" xfId="382"/>
    <cellStyle name="Normal 52" xfId="383"/>
    <cellStyle name="Normal 53" xfId="384"/>
    <cellStyle name="Normal 54" xfId="385"/>
    <cellStyle name="Normal 55" xfId="386"/>
    <cellStyle name="Normal 56" xfId="387"/>
    <cellStyle name="Normal 57" xfId="420"/>
    <cellStyle name="Normal 57 2" xfId="697"/>
    <cellStyle name="Normal 58" xfId="430"/>
    <cellStyle name="Normal 58 2" xfId="698"/>
    <cellStyle name="Normal 59" xfId="423"/>
    <cellStyle name="Normal 59 2" xfId="699"/>
    <cellStyle name="Normal 6" xfId="173"/>
    <cellStyle name="Normal 6 2" xfId="174"/>
    <cellStyle name="Normal 6 2 2" xfId="175"/>
    <cellStyle name="Normal 6 2 2 2" xfId="637"/>
    <cellStyle name="Normal 6 2 2 3" xfId="1069"/>
    <cellStyle name="Normal 6 2 3" xfId="176"/>
    <cellStyle name="Normal 6 2 3 2" xfId="638"/>
    <cellStyle name="Normal 6 2 4" xfId="636"/>
    <cellStyle name="Normal 6 2 5" xfId="796"/>
    <cellStyle name="Normal 6 3" xfId="177"/>
    <cellStyle name="Normal 6 3 2" xfId="639"/>
    <cellStyle name="Normal 6 3 3" xfId="800"/>
    <cellStyle name="Normal 6 4" xfId="178"/>
    <cellStyle name="Normal 6 4 2" xfId="640"/>
    <cellStyle name="Normal 6 4 3" xfId="807"/>
    <cellStyle name="Normal 6 5" xfId="179"/>
    <cellStyle name="Normal 6 5 2" xfId="641"/>
    <cellStyle name="Normal 6 5 3" xfId="1067"/>
    <cellStyle name="Normal 6 6" xfId="497"/>
    <cellStyle name="Normal 6 7" xfId="635"/>
    <cellStyle name="Normal 6 8" xfId="790"/>
    <cellStyle name="Normal 60" xfId="424"/>
    <cellStyle name="Normal 60 2" xfId="700"/>
    <cellStyle name="Normal 61" xfId="451"/>
    <cellStyle name="Normal 61 2" xfId="720"/>
    <cellStyle name="Normal 62" xfId="690"/>
    <cellStyle name="Normal 63" xfId="696"/>
    <cellStyle name="Normal 64" xfId="722"/>
    <cellStyle name="Normal 65" xfId="724"/>
    <cellStyle name="Normal 66" xfId="705"/>
    <cellStyle name="Normal 67" xfId="730"/>
    <cellStyle name="Normal 68" xfId="732"/>
    <cellStyle name="Normal 69" xfId="733"/>
    <cellStyle name="Normal 7" xfId="180"/>
    <cellStyle name="Normal 7 2" xfId="181"/>
    <cellStyle name="Normal 7 2 2" xfId="182"/>
    <cellStyle name="Normal 7 2 2 2" xfId="644"/>
    <cellStyle name="Normal 7 2 2 3" xfId="983"/>
    <cellStyle name="Normal 7 2 3" xfId="183"/>
    <cellStyle name="Normal 7 2 3 2" xfId="645"/>
    <cellStyle name="Normal 7 2 4" xfId="643"/>
    <cellStyle name="Normal 7 2 5" xfId="982"/>
    <cellStyle name="Normal 7 3" xfId="184"/>
    <cellStyle name="Normal 7 3 2" xfId="646"/>
    <cellStyle name="Normal 7 3 2 2" xfId="985"/>
    <cellStyle name="Normal 7 3 3" xfId="984"/>
    <cellStyle name="Normal 7 4" xfId="185"/>
    <cellStyle name="Normal 7 4 2" xfId="647"/>
    <cellStyle name="Normal 7 4 3" xfId="986"/>
    <cellStyle name="Normal 7 5" xfId="186"/>
    <cellStyle name="Normal 7 5 2" xfId="648"/>
    <cellStyle name="Normal 7 6" xfId="642"/>
    <cellStyle name="Normal 7 7" xfId="788"/>
    <cellStyle name="Normal 70" xfId="735"/>
    <cellStyle name="Normal 71" xfId="747"/>
    <cellStyle name="Normal 72" xfId="749"/>
    <cellStyle name="Normal 73" xfId="751"/>
    <cellStyle name="Normal 74" xfId="753"/>
    <cellStyle name="Normal 75" xfId="755"/>
    <cellStyle name="Normal 76" xfId="757"/>
    <cellStyle name="Normal 77" xfId="758"/>
    <cellStyle name="Normal 78" xfId="503"/>
    <cellStyle name="Normal 79" xfId="677"/>
    <cellStyle name="Normal 8" xfId="187"/>
    <cellStyle name="Normal 8 2" xfId="188"/>
    <cellStyle name="Normal 8 2 2" xfId="189"/>
    <cellStyle name="Normal 8 2 2 2" xfId="651"/>
    <cellStyle name="Normal 8 2 2 3" xfId="988"/>
    <cellStyle name="Normal 8 2 3" xfId="190"/>
    <cellStyle name="Normal 8 2 3 2" xfId="652"/>
    <cellStyle name="Normal 8 2 4" xfId="650"/>
    <cellStyle name="Normal 8 2 5" xfId="987"/>
    <cellStyle name="Normal 8 3" xfId="191"/>
    <cellStyle name="Normal 8 3 2" xfId="653"/>
    <cellStyle name="Normal 8 3 3" xfId="989"/>
    <cellStyle name="Normal 8 4" xfId="192"/>
    <cellStyle name="Normal 8 4 2" xfId="654"/>
    <cellStyle name="Normal 8 5" xfId="193"/>
    <cellStyle name="Normal 8 5 2" xfId="655"/>
    <cellStyle name="Normal 8 6" xfId="649"/>
    <cellStyle name="Normal 8 7" xfId="787"/>
    <cellStyle name="Normal 80" xfId="771"/>
    <cellStyle name="Normal 81" xfId="772"/>
    <cellStyle name="Normal 82" xfId="775"/>
    <cellStyle name="Normal 9" xfId="194"/>
    <cellStyle name="Normal 9 2" xfId="990"/>
    <cellStyle name="Normal 9 2 2" xfId="991"/>
    <cellStyle name="Normal 9 3" xfId="791"/>
    <cellStyle name="Normal_AMACAPST" xfId="14"/>
    <cellStyle name="Normal_COSTOF" xfId="13"/>
    <cellStyle name="Normal_UE-070804 et al Exhibits KLE 3 and 4 CONFIDENTIAL 10-17-07" xfId="4"/>
    <cellStyle name="Normal_UE-070804 et al Exhibits KLE 3 and 4 CONFIDENTIAL 10-17-07 2" xfId="452"/>
    <cellStyle name="Note 2" xfId="195"/>
    <cellStyle name="Note 3" xfId="498"/>
    <cellStyle name="Output 2" xfId="196"/>
    <cellStyle name="Output 3" xfId="499"/>
    <cellStyle name="OUTPUT AMOUNTS" xfId="197"/>
    <cellStyle name="Output Amounts 10" xfId="421"/>
    <cellStyle name="OUTPUT AMOUNTS 2" xfId="198"/>
    <cellStyle name="Output Amounts 3" xfId="199"/>
    <cellStyle name="Output Amounts 4" xfId="248"/>
    <cellStyle name="OUTPUT AMOUNTS 5" xfId="388"/>
    <cellStyle name="Output Amounts 6" xfId="426"/>
    <cellStyle name="Output Amounts 7" xfId="425"/>
    <cellStyle name="Output Amounts 8" xfId="449"/>
    <cellStyle name="Output Amounts 9" xfId="428"/>
    <cellStyle name="Output Column Headings" xfId="200"/>
    <cellStyle name="OUTPUT COLUMN HEADINGS 2" xfId="389"/>
    <cellStyle name="Output Column Headings 2 2" xfId="442"/>
    <cellStyle name="OUTPUT COLUMN HEADINGS 3" xfId="441"/>
    <cellStyle name="OUTPUT COLUMN HEADINGS 4" xfId="437"/>
    <cellStyle name="Output Line Items" xfId="201"/>
    <cellStyle name="OUTPUT LINE ITEMS 2" xfId="390"/>
    <cellStyle name="OUTPUT LINE ITEMS 2 2" xfId="443"/>
    <cellStyle name="Output Report Heading" xfId="202"/>
    <cellStyle name="OUTPUT REPORT HEADING 2" xfId="391"/>
    <cellStyle name="Output Report Heading 2 2" xfId="445"/>
    <cellStyle name="OUTPUT REPORT HEADING 3" xfId="444"/>
    <cellStyle name="OUTPUT REPORT HEADING 4" xfId="434"/>
    <cellStyle name="Output Report Title" xfId="203"/>
    <cellStyle name="OUTPUT REPORT TITLE 2" xfId="392"/>
    <cellStyle name="Output Report Title 2 2" xfId="447"/>
    <cellStyle name="OUTPUT REPORT TITLE 3" xfId="446"/>
    <cellStyle name="OUTPUT REPORT TITLE 4" xfId="435"/>
    <cellStyle name="Percent" xfId="3" builtinId="5"/>
    <cellStyle name="Percent [2]" xfId="204"/>
    <cellStyle name="Percent 10" xfId="7"/>
    <cellStyle name="Percent 10 2" xfId="393"/>
    <cellStyle name="Percent 10 2 2" xfId="657"/>
    <cellStyle name="Percent 10 2 3" xfId="992"/>
    <cellStyle name="Percent 10 3" xfId="656"/>
    <cellStyle name="Percent 11" xfId="205"/>
    <cellStyle name="Percent 11 2" xfId="394"/>
    <cellStyle name="Percent 11 3" xfId="658"/>
    <cellStyle name="Percent 12" xfId="206"/>
    <cellStyle name="Percent 12 2" xfId="395"/>
    <cellStyle name="Percent 12 3" xfId="659"/>
    <cellStyle name="Percent 13" xfId="269"/>
    <cellStyle name="Percent 13 2" xfId="660"/>
    <cellStyle name="Percent 14" xfId="396"/>
    <cellStyle name="Percent 15" xfId="397"/>
    <cellStyle name="Percent 16" xfId="398"/>
    <cellStyle name="Percent 17" xfId="399"/>
    <cellStyle name="Percent 18" xfId="400"/>
    <cellStyle name="Percent 19" xfId="401"/>
    <cellStyle name="Percent 2" xfId="207"/>
    <cellStyle name="Percent 2 10" xfId="993"/>
    <cellStyle name="Percent 2 10 2" xfId="994"/>
    <cellStyle name="Percent 2 11" xfId="995"/>
    <cellStyle name="Percent 2 11 2" xfId="996"/>
    <cellStyle name="Percent 2 12" xfId="997"/>
    <cellStyle name="Percent 2 12 2" xfId="998"/>
    <cellStyle name="Percent 2 13" xfId="999"/>
    <cellStyle name="Percent 2 13 2" xfId="1000"/>
    <cellStyle name="Percent 2 14" xfId="1001"/>
    <cellStyle name="Percent 2 14 2" xfId="1002"/>
    <cellStyle name="Percent 2 15" xfId="1003"/>
    <cellStyle name="Percent 2 15 2" xfId="1004"/>
    <cellStyle name="Percent 2 16" xfId="1005"/>
    <cellStyle name="Percent 2 16 2" xfId="1006"/>
    <cellStyle name="Percent 2 17" xfId="1007"/>
    <cellStyle name="Percent 2 17 2" xfId="1008"/>
    <cellStyle name="Percent 2 18" xfId="1009"/>
    <cellStyle name="Percent 2 18 2" xfId="1010"/>
    <cellStyle name="Percent 2 19" xfId="1011"/>
    <cellStyle name="Percent 2 19 2" xfId="1012"/>
    <cellStyle name="Percent 2 2" xfId="8"/>
    <cellStyle name="Percent 2 2 2" xfId="1013"/>
    <cellStyle name="Percent 2 20" xfId="1014"/>
    <cellStyle name="Percent 2 20 2" xfId="1015"/>
    <cellStyle name="Percent 2 20 2 2" xfId="1016"/>
    <cellStyle name="Percent 2 20 3" xfId="1017"/>
    <cellStyle name="Percent 2 21" xfId="1018"/>
    <cellStyle name="Percent 2 22" xfId="812"/>
    <cellStyle name="Percent 2 22 2" xfId="1019"/>
    <cellStyle name="Percent 2 23" xfId="1020"/>
    <cellStyle name="Percent 2 24" xfId="785"/>
    <cellStyle name="Percent 2 3" xfId="208"/>
    <cellStyle name="Percent 2 3 2" xfId="1022"/>
    <cellStyle name="Percent 2 3 3" xfId="1021"/>
    <cellStyle name="Percent 2 4" xfId="1023"/>
    <cellStyle name="Percent 2 4 2" xfId="1024"/>
    <cellStyle name="Percent 2 5" xfId="1025"/>
    <cellStyle name="Percent 2 5 2" xfId="1026"/>
    <cellStyle name="Percent 2 6" xfId="1027"/>
    <cellStyle name="Percent 2 6 2" xfId="1028"/>
    <cellStyle name="Percent 2 7" xfId="1029"/>
    <cellStyle name="Percent 2 7 2" xfId="1030"/>
    <cellStyle name="Percent 2 8" xfId="1031"/>
    <cellStyle name="Percent 2 8 2" xfId="1032"/>
    <cellStyle name="Percent 2 9" xfId="1033"/>
    <cellStyle name="Percent 2 9 2" xfId="1034"/>
    <cellStyle name="Percent 20" xfId="402"/>
    <cellStyle name="Percent 20 2" xfId="679"/>
    <cellStyle name="Percent 21" xfId="403"/>
    <cellStyle name="Percent 22" xfId="404"/>
    <cellStyle name="Percent 23" xfId="405"/>
    <cellStyle name="Percent 24" xfId="406"/>
    <cellStyle name="Percent 25" xfId="407"/>
    <cellStyle name="Percent 26" xfId="408"/>
    <cellStyle name="Percent 27" xfId="409"/>
    <cellStyle name="Percent 28" xfId="410"/>
    <cellStyle name="Percent 29" xfId="411"/>
    <cellStyle name="Percent 3" xfId="16"/>
    <cellStyle name="Percent 3 2" xfId="209"/>
    <cellStyle name="Percent 3 2 2" xfId="1035"/>
    <cellStyle name="Percent 3 3" xfId="210"/>
    <cellStyle name="Percent 30" xfId="412"/>
    <cellStyle name="Percent 31" xfId="413"/>
    <cellStyle name="Percent 32" xfId="414"/>
    <cellStyle name="Percent 33" xfId="415"/>
    <cellStyle name="Percent 34" xfId="453"/>
    <cellStyle name="Percent 34 2" xfId="708"/>
    <cellStyle name="Percent 35" xfId="716"/>
    <cellStyle name="Percent 36" xfId="709"/>
    <cellStyle name="Percent 37" xfId="695"/>
    <cellStyle name="Percent 38" xfId="721"/>
    <cellStyle name="Percent 39" xfId="728"/>
    <cellStyle name="Percent 4" xfId="211"/>
    <cellStyle name="Percent 4 2" xfId="212"/>
    <cellStyle name="Percent 4 2 2" xfId="213"/>
    <cellStyle name="Percent 4 2 2 2" xfId="663"/>
    <cellStyle name="Percent 4 2 3" xfId="214"/>
    <cellStyle name="Percent 4 2 3 2" xfId="664"/>
    <cellStyle name="Percent 4 2 4" xfId="662"/>
    <cellStyle name="Percent 4 2 5" xfId="1073"/>
    <cellStyle name="Percent 4 3" xfId="215"/>
    <cellStyle name="Percent 4 3 2" xfId="665"/>
    <cellStyle name="Percent 4 4" xfId="216"/>
    <cellStyle name="Percent 4 4 2" xfId="666"/>
    <cellStyle name="Percent 4 5" xfId="217"/>
    <cellStyle name="Percent 4 5 2" xfId="667"/>
    <cellStyle name="Percent 4 6" xfId="500"/>
    <cellStyle name="Percent 4 7" xfId="661"/>
    <cellStyle name="Percent 4 8" xfId="813"/>
    <cellStyle name="Percent 40" xfId="688"/>
    <cellStyle name="Percent 41" xfId="729"/>
    <cellStyle name="Percent 42" xfId="731"/>
    <cellStyle name="Percent 43" xfId="734"/>
    <cellStyle name="Percent 44" xfId="745"/>
    <cellStyle name="Percent 45" xfId="736"/>
    <cellStyle name="Percent 46" xfId="746"/>
    <cellStyle name="Percent 47" xfId="748"/>
    <cellStyle name="Percent 48" xfId="750"/>
    <cellStyle name="Percent 49" xfId="752"/>
    <cellStyle name="Percent 5" xfId="218"/>
    <cellStyle name="Percent 5 2" xfId="1037"/>
    <cellStyle name="Percent 5 3" xfId="1036"/>
    <cellStyle name="Percent 50" xfId="754"/>
    <cellStyle name="Percent 51" xfId="756"/>
    <cellStyle name="Percent 52" xfId="505"/>
    <cellStyle name="Percent 53" xfId="676"/>
    <cellStyle name="Percent 54" xfId="769"/>
    <cellStyle name="Percent 55" xfId="1082"/>
    <cellStyle name="Percent 55 2" xfId="1083"/>
    <cellStyle name="Percent 6" xfId="219"/>
    <cellStyle name="Percent 6 2" xfId="416"/>
    <cellStyle name="Percent 6 2 2" xfId="669"/>
    <cellStyle name="Percent 6 2 3" xfId="1038"/>
    <cellStyle name="Percent 6 3" xfId="668"/>
    <cellStyle name="Percent 7" xfId="220"/>
    <cellStyle name="Percent 7 2" xfId="417"/>
    <cellStyle name="Percent 7 2 2" xfId="671"/>
    <cellStyle name="Percent 7 3" xfId="670"/>
    <cellStyle name="Percent 8" xfId="221"/>
    <cellStyle name="Percent 8 2" xfId="418"/>
    <cellStyle name="Percent 8 2 2" xfId="673"/>
    <cellStyle name="Percent 8 3" xfId="672"/>
    <cellStyle name="Percent 9" xfId="222"/>
    <cellStyle name="Percent 9 2" xfId="419"/>
    <cellStyle name="Percent 9 2 2" xfId="675"/>
    <cellStyle name="Percent 9 3" xfId="674"/>
    <cellStyle name="QtrHeader" xfId="223"/>
    <cellStyle name="ReportTitlePrompt" xfId="224"/>
    <cellStyle name="ReportTitleValue" xfId="225"/>
    <cellStyle name="RowAcctAbovePrompt" xfId="226"/>
    <cellStyle name="RowAcctSOBAbovePrompt" xfId="227"/>
    <cellStyle name="RowAcctSOBValue" xfId="228"/>
    <cellStyle name="RowAcctValue" xfId="229"/>
    <cellStyle name="RowAttrAbovePrompt" xfId="230"/>
    <cellStyle name="RowAttrValue" xfId="231"/>
    <cellStyle name="RowColSetAbovePrompt" xfId="232"/>
    <cellStyle name="RowColSetLeftPrompt" xfId="233"/>
    <cellStyle name="RowColSetValue" xfId="234"/>
    <cellStyle name="RowLeftPrompt" xfId="235"/>
    <cellStyle name="SampleUsingFormatMask" xfId="236"/>
    <cellStyle name="SampleWithNoFormatMask" xfId="237"/>
    <cellStyle name="subhead" xfId="238"/>
    <cellStyle name="Thousands" xfId="239"/>
    <cellStyle name="Title 2" xfId="240"/>
    <cellStyle name="Total 2" xfId="241"/>
    <cellStyle name="Total 3" xfId="501"/>
    <cellStyle name="UploadThisRowValue" xfId="242"/>
    <cellStyle name="Warning Text 2" xfId="243"/>
    <cellStyle name="Warning Text 3" xfId="502"/>
    <cellStyle name="YrHeader" xfId="244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ETemp\Temporary%20Internet%20Files\Content.Outlook\I2B9FWRI\RA%20OCT3%2011-19-09%20(7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Treasury%20&amp;%20Trust\Journals\Treasury%20Analyst%20III\Historical%20Debt%20Databases\2014\Debt%20Data%20Base%20201412%20-%20Snapsho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reasury%20&amp;%20Trust\Journals\Treasury%20Analyst%20III\Database\2011\Debt%20Data%20Base%202011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4%20Apr/RA%20APR6%206-08-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1%20Jan/RA%20JAN4%203-1-1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reasury%20&amp;%20Trust\Rate%20Cases\2017\WUTC\Debt%20Data%20Base%20v4%20201612%20-%20Snapsho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easury%20&amp;%20Trust\Rate%20Cases\2017\WUTC\Debt%20Data%20Base%20v4%20201612%20-%20Snapsho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I2B9FWRI/RA%20OCT3%2011-19-09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Utility Debt Recon"/>
      <sheetName val="Utility Debt Expense Recon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  <sheetName val="New Debt Narative"/>
    </sheetNames>
    <sheetDataSet>
      <sheetData sheetId="0">
        <row r="1">
          <cell r="C1">
            <v>42004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FAS 107-Market COD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</sheetNames>
    <sheetDataSet>
      <sheetData sheetId="0">
        <row r="1">
          <cell r="C1">
            <v>40908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APR6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JAN4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Int-CR Fees Accrued Input page"/>
      <sheetName val="Utility Debt Recon"/>
      <sheetName val="Amortization Input Page"/>
      <sheetName val="Utility Debt Expense Recon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  <sheetName val="New Debt Narative"/>
      <sheetName val="Debt Data Base v4 201612 - Snap"/>
    </sheetNames>
    <sheetDataSet>
      <sheetData sheetId="0">
        <row r="6">
          <cell r="B6" t="str">
            <v>FMBS - SERIES A - 7.53% DUE 05/05/2023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Y7">
            <v>42735</v>
          </cell>
          <cell r="AZ7">
            <v>221390</v>
          </cell>
        </row>
        <row r="8">
          <cell r="AY8">
            <v>42735</v>
          </cell>
          <cell r="AZ8">
            <v>221400</v>
          </cell>
        </row>
        <row r="9">
          <cell r="AY9">
            <v>42582</v>
          </cell>
          <cell r="AZ9">
            <v>221420</v>
          </cell>
        </row>
        <row r="10">
          <cell r="AY10">
            <v>42735</v>
          </cell>
          <cell r="AZ10">
            <v>221440</v>
          </cell>
        </row>
        <row r="11">
          <cell r="AY11">
            <v>42674</v>
          </cell>
          <cell r="AZ11">
            <v>221480</v>
          </cell>
        </row>
        <row r="12">
          <cell r="AY12">
            <v>42735</v>
          </cell>
          <cell r="AZ12">
            <v>221520</v>
          </cell>
        </row>
        <row r="13">
          <cell r="AY13">
            <v>42735</v>
          </cell>
          <cell r="AZ13">
            <v>221540</v>
          </cell>
        </row>
        <row r="14">
          <cell r="AY14">
            <v>42735</v>
          </cell>
          <cell r="AZ14">
            <v>221560</v>
          </cell>
        </row>
        <row r="15">
          <cell r="AY15">
            <v>42613</v>
          </cell>
          <cell r="AZ15">
            <v>221580</v>
          </cell>
        </row>
        <row r="16">
          <cell r="AY16">
            <v>42735</v>
          </cell>
          <cell r="AZ16">
            <v>221600</v>
          </cell>
        </row>
        <row r="17">
          <cell r="AY17">
            <v>42735</v>
          </cell>
          <cell r="AZ17">
            <v>221620</v>
          </cell>
        </row>
        <row r="18">
          <cell r="AY18">
            <v>0</v>
          </cell>
          <cell r="AZ18">
            <v>221630</v>
          </cell>
        </row>
        <row r="19">
          <cell r="AY19">
            <v>42704</v>
          </cell>
          <cell r="AZ19">
            <v>221334</v>
          </cell>
        </row>
        <row r="20">
          <cell r="AY20">
            <v>42674</v>
          </cell>
          <cell r="AZ20">
            <v>221300</v>
          </cell>
        </row>
        <row r="21">
          <cell r="AY21">
            <v>42735</v>
          </cell>
          <cell r="AZ21">
            <v>0</v>
          </cell>
        </row>
        <row r="22">
          <cell r="AY22">
            <v>42735</v>
          </cell>
          <cell r="AZ22">
            <v>0</v>
          </cell>
        </row>
        <row r="23">
          <cell r="AY23">
            <v>42735</v>
          </cell>
          <cell r="AZ23">
            <v>0</v>
          </cell>
        </row>
        <row r="24">
          <cell r="AY24">
            <v>42735</v>
          </cell>
          <cell r="AZ24">
            <v>0</v>
          </cell>
        </row>
        <row r="25">
          <cell r="AY25">
            <v>42735</v>
          </cell>
          <cell r="AZ25">
            <v>0</v>
          </cell>
        </row>
        <row r="26">
          <cell r="AY26">
            <v>0</v>
          </cell>
          <cell r="AZ26">
            <v>0</v>
          </cell>
        </row>
        <row r="27">
          <cell r="AY27">
            <v>0</v>
          </cell>
          <cell r="AZ27">
            <v>0</v>
          </cell>
        </row>
        <row r="28">
          <cell r="AY28">
            <v>0</v>
          </cell>
          <cell r="AZ2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Int-CR Fees Accrued Input page"/>
      <sheetName val="Utility Debt Recon"/>
      <sheetName val="Amortization Input Page"/>
      <sheetName val="Utility Debt Expense Recon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  <sheetName val="New Debt Narative"/>
      <sheetName val="Debt Data Base v4 201612 - Snap"/>
    </sheetNames>
    <sheetDataSet>
      <sheetData sheetId="0">
        <row r="6">
          <cell r="B6" t="str">
            <v>FMBS - SERIES A - 7.53% DUE 05/05/2023</v>
          </cell>
        </row>
        <row r="7">
          <cell r="B7" t="str">
            <v>FMBS - SERIES A - 7.54% DUE 5/05/2023</v>
          </cell>
        </row>
        <row r="8">
          <cell r="B8" t="str">
            <v>FMBS - SERIES A - 7.39% DUE 5/11/2018</v>
          </cell>
        </row>
        <row r="9">
          <cell r="B9" t="str">
            <v>FMBS - SERIES A - 7.45% DUE 6/11/2018</v>
          </cell>
        </row>
        <row r="10">
          <cell r="B10" t="str">
            <v>FMBS - SERIES A - 7.18% DUE 8/11/2023</v>
          </cell>
        </row>
        <row r="11">
          <cell r="B11" t="str">
            <v>ADVANCE ASSOCIATED-AVISTA CAPITAL II (ToPRS)</v>
          </cell>
        </row>
        <row r="12">
          <cell r="B12" t="str">
            <v>FMBS - SERIES C - 6.37% DUE 06/18/2028</v>
          </cell>
        </row>
        <row r="13">
          <cell r="B13" t="str">
            <v>5.45% SERIES DUE 12-01-2019</v>
          </cell>
        </row>
        <row r="14">
          <cell r="B14" t="str">
            <v>FMBS - 6.25% DUE 12-01-35</v>
          </cell>
        </row>
        <row r="15">
          <cell r="B15" t="str">
            <v>FMBS - 5.70% DUE 07-01-2037</v>
          </cell>
        </row>
        <row r="16">
          <cell r="B16" t="str">
            <v>5.95% SERIES DUE 06-01-2018</v>
          </cell>
        </row>
        <row r="17">
          <cell r="B17" t="str">
            <v>5.125% SERIES DUE 04-01-2022</v>
          </cell>
        </row>
        <row r="18">
          <cell r="B18" t="str">
            <v>3.89% SERIES DUE 12-20-2020</v>
          </cell>
        </row>
        <row r="19">
          <cell r="B19" t="str">
            <v>5.55% SERIES DUE 12-20-2040</v>
          </cell>
        </row>
        <row r="20">
          <cell r="B20" t="str">
            <v>4.45% SERIES DUE 12-14-2041</v>
          </cell>
        </row>
        <row r="21">
          <cell r="B21" t="str">
            <v>4.23% SERIES DUE 11-29-2047</v>
          </cell>
        </row>
        <row r="22">
          <cell r="B22" t="str">
            <v>4.11% SERIES DUE 12-1-2044</v>
          </cell>
        </row>
        <row r="23">
          <cell r="B23" t="str">
            <v>4.37% SERIES DUE 12-1-2045</v>
          </cell>
        </row>
        <row r="24">
          <cell r="B24" t="str">
            <v>3.54% SERIES DUE 2051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Y7">
            <v>42735</v>
          </cell>
          <cell r="AZ7">
            <v>221390</v>
          </cell>
        </row>
        <row r="8">
          <cell r="AY8">
            <v>42735</v>
          </cell>
          <cell r="AZ8">
            <v>221400</v>
          </cell>
        </row>
        <row r="9">
          <cell r="AY9">
            <v>42582</v>
          </cell>
          <cell r="AZ9">
            <v>221420</v>
          </cell>
        </row>
        <row r="10">
          <cell r="AY10">
            <v>42735</v>
          </cell>
          <cell r="AZ10">
            <v>221440</v>
          </cell>
        </row>
        <row r="11">
          <cell r="AY11">
            <v>42674</v>
          </cell>
          <cell r="AZ11">
            <v>221480</v>
          </cell>
        </row>
        <row r="12">
          <cell r="AY12">
            <v>42735</v>
          </cell>
          <cell r="AZ12">
            <v>221520</v>
          </cell>
        </row>
        <row r="13">
          <cell r="AY13">
            <v>42735</v>
          </cell>
          <cell r="AZ13">
            <v>221540</v>
          </cell>
        </row>
        <row r="14">
          <cell r="AY14">
            <v>42735</v>
          </cell>
          <cell r="AZ14">
            <v>221560</v>
          </cell>
        </row>
        <row r="15">
          <cell r="AY15">
            <v>42613</v>
          </cell>
          <cell r="AZ15">
            <v>221580</v>
          </cell>
        </row>
        <row r="16">
          <cell r="AY16">
            <v>42735</v>
          </cell>
          <cell r="AZ16">
            <v>221600</v>
          </cell>
        </row>
        <row r="17">
          <cell r="AY17">
            <v>42735</v>
          </cell>
          <cell r="AZ17">
            <v>221620</v>
          </cell>
        </row>
        <row r="18">
          <cell r="AY18">
            <v>0</v>
          </cell>
          <cell r="AZ18">
            <v>221630</v>
          </cell>
        </row>
        <row r="19">
          <cell r="AY19">
            <v>42704</v>
          </cell>
          <cell r="AZ19">
            <v>221334</v>
          </cell>
        </row>
        <row r="20">
          <cell r="AY20">
            <v>42674</v>
          </cell>
          <cell r="AZ20">
            <v>221300</v>
          </cell>
        </row>
        <row r="21">
          <cell r="AY21">
            <v>42735</v>
          </cell>
          <cell r="AZ21">
            <v>0</v>
          </cell>
        </row>
        <row r="22">
          <cell r="AY22">
            <v>42735</v>
          </cell>
          <cell r="AZ22">
            <v>0</v>
          </cell>
        </row>
        <row r="23">
          <cell r="AY23">
            <v>42735</v>
          </cell>
          <cell r="AZ23">
            <v>0</v>
          </cell>
        </row>
        <row r="24">
          <cell r="AY24">
            <v>42735</v>
          </cell>
          <cell r="AZ24">
            <v>0</v>
          </cell>
        </row>
        <row r="25">
          <cell r="AY25">
            <v>42735</v>
          </cell>
          <cell r="AZ25">
            <v>0</v>
          </cell>
        </row>
        <row r="26">
          <cell r="AY26">
            <v>0</v>
          </cell>
          <cell r="AZ26">
            <v>0</v>
          </cell>
        </row>
        <row r="27">
          <cell r="AY27">
            <v>0</v>
          </cell>
          <cell r="AZ27">
            <v>0</v>
          </cell>
        </row>
        <row r="28">
          <cell r="AY28">
            <v>0</v>
          </cell>
          <cell r="AZ2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5"/>
  <sheetViews>
    <sheetView tabSelected="1" topLeftCell="A22" zoomScaleNormal="100" workbookViewId="0">
      <selection activeCell="Q44" sqref="Q44"/>
    </sheetView>
  </sheetViews>
  <sheetFormatPr defaultColWidth="9.140625" defaultRowHeight="11.25"/>
  <cols>
    <col min="1" max="1" width="4.42578125" style="36" bestFit="1" customWidth="1"/>
    <col min="2" max="2" width="2.28515625" style="36" customWidth="1"/>
    <col min="3" max="3" width="17.85546875" style="36" bestFit="1" customWidth="1"/>
    <col min="4" max="4" width="2" style="36" bestFit="1" customWidth="1"/>
    <col min="5" max="5" width="7.28515625" style="81" bestFit="1" customWidth="1"/>
    <col min="6" max="6" width="1.5703125" style="36" customWidth="1"/>
    <col min="7" max="7" width="12.5703125" style="110" customWidth="1"/>
    <col min="8" max="8" width="1.140625" style="36" customWidth="1"/>
    <col min="9" max="9" width="10.7109375" style="81" customWidth="1"/>
    <col min="10" max="10" width="1" style="36" customWidth="1"/>
    <col min="11" max="11" width="13" style="81" customWidth="1"/>
    <col min="12" max="12" width="1.140625" style="36" customWidth="1"/>
    <col min="13" max="13" width="10.7109375" style="81" customWidth="1"/>
    <col min="14" max="14" width="1.5703125" style="36" customWidth="1"/>
    <col min="15" max="15" width="13.140625" style="81" customWidth="1"/>
    <col min="16" max="16" width="1.7109375" style="36" customWidth="1"/>
    <col min="17" max="17" width="11.7109375" style="81" customWidth="1"/>
    <col min="18" max="18" width="1.28515625" style="36" customWidth="1"/>
    <col min="19" max="19" width="9.7109375" style="111" customWidth="1"/>
    <col min="20" max="20" width="1" style="36" customWidth="1"/>
    <col min="21" max="21" width="11.7109375" style="81" customWidth="1"/>
    <col min="22" max="22" width="1.140625" style="36" customWidth="1"/>
    <col min="23" max="23" width="12" style="81" customWidth="1"/>
    <col min="24" max="24" width="1.42578125" style="36" customWidth="1"/>
    <col min="25" max="25" width="13" style="36" bestFit="1" customWidth="1"/>
    <col min="26" max="26" width="2.28515625" style="36" customWidth="1"/>
    <col min="27" max="27" width="12.28515625" style="36" customWidth="1"/>
    <col min="28" max="28" width="1.5703125" style="36" customWidth="1"/>
    <col min="29" max="29" width="3.28515625" style="36" hidden="1" customWidth="1"/>
    <col min="30" max="30" width="9.140625" style="36"/>
    <col min="31" max="31" width="12.140625" style="36" bestFit="1" customWidth="1"/>
    <col min="32" max="32" width="9.5703125" style="36" bestFit="1" customWidth="1"/>
    <col min="33" max="16384" width="9.140625" style="36"/>
  </cols>
  <sheetData>
    <row r="1" spans="1:32" s="118" customFormat="1">
      <c r="E1" s="81"/>
      <c r="G1" s="110"/>
      <c r="I1" s="81"/>
      <c r="K1" s="81"/>
      <c r="M1" s="81"/>
      <c r="O1" s="81"/>
      <c r="Q1" s="81"/>
      <c r="S1" s="111"/>
      <c r="U1" s="81"/>
      <c r="W1" s="81"/>
    </row>
    <row r="2" spans="1:32" s="118" customFormat="1" ht="20.25">
      <c r="A2" s="321" t="s">
        <v>189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</row>
    <row r="3" spans="1:32" s="118" customFormat="1">
      <c r="A3" s="38"/>
      <c r="B3" s="38"/>
      <c r="C3" s="38"/>
      <c r="D3" s="38"/>
      <c r="E3" s="122"/>
      <c r="F3" s="38"/>
      <c r="G3" s="301"/>
      <c r="H3" s="38"/>
      <c r="I3" s="122"/>
      <c r="J3" s="38"/>
      <c r="K3" s="122"/>
      <c r="L3" s="38"/>
      <c r="M3" s="122"/>
      <c r="N3" s="38"/>
      <c r="O3" s="122"/>
      <c r="P3" s="38"/>
      <c r="Q3" s="122"/>
      <c r="R3" s="38"/>
      <c r="S3" s="302"/>
      <c r="T3" s="38"/>
      <c r="U3" s="122"/>
      <c r="V3" s="38"/>
      <c r="W3" s="122"/>
      <c r="X3" s="38"/>
      <c r="Y3" s="38"/>
      <c r="Z3" s="38"/>
      <c r="AA3" s="38"/>
      <c r="AB3" s="38"/>
      <c r="AC3" s="38"/>
    </row>
    <row r="4" spans="1:32" s="86" customFormat="1" ht="15.75">
      <c r="A4" s="319" t="s">
        <v>123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</row>
    <row r="5" spans="1:32" s="86" customFormat="1" ht="15" customHeight="1">
      <c r="A5" s="320">
        <v>43221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</row>
    <row r="6" spans="1:32" s="102" customFormat="1" ht="12.75">
      <c r="A6" s="86"/>
      <c r="B6" s="86"/>
      <c r="C6" s="86"/>
      <c r="D6" s="86"/>
      <c r="E6" s="87"/>
      <c r="F6" s="86"/>
      <c r="G6" s="138"/>
      <c r="H6" s="86"/>
      <c r="I6" s="87"/>
      <c r="J6" s="86"/>
      <c r="K6" s="86"/>
      <c r="L6" s="86"/>
      <c r="M6" s="17"/>
      <c r="N6" s="17"/>
      <c r="O6" s="139"/>
      <c r="P6" s="17"/>
      <c r="Q6" s="139"/>
      <c r="R6" s="17"/>
      <c r="S6" s="139"/>
      <c r="T6" s="86"/>
      <c r="U6" s="87"/>
      <c r="V6" s="86"/>
      <c r="W6" s="140"/>
      <c r="X6" s="86"/>
      <c r="Y6" s="87"/>
      <c r="Z6" s="86"/>
      <c r="AA6" s="87"/>
      <c r="AB6" s="86"/>
      <c r="AC6" s="86"/>
    </row>
    <row r="7" spans="1:32" s="102" customFormat="1">
      <c r="A7" s="298"/>
      <c r="B7" s="298"/>
      <c r="C7" s="298"/>
      <c r="D7" s="298"/>
      <c r="E7" s="303"/>
      <c r="F7" s="298"/>
      <c r="G7" s="304"/>
      <c r="H7" s="298"/>
      <c r="I7" s="303"/>
      <c r="J7" s="298"/>
      <c r="K7" s="303"/>
      <c r="L7" s="298"/>
      <c r="M7" s="303"/>
      <c r="N7" s="298"/>
      <c r="O7" s="303"/>
      <c r="P7" s="298"/>
      <c r="Q7" s="303"/>
      <c r="R7" s="298"/>
      <c r="S7" s="303"/>
      <c r="T7" s="298"/>
      <c r="U7" s="303"/>
      <c r="V7" s="298"/>
      <c r="W7" s="305"/>
      <c r="X7" s="298"/>
      <c r="Y7" s="303" t="s">
        <v>42</v>
      </c>
      <c r="Z7" s="298"/>
      <c r="AA7" s="303"/>
      <c r="AB7" s="137"/>
      <c r="AC7" s="137"/>
    </row>
    <row r="8" spans="1:32" s="101" customFormat="1">
      <c r="A8" s="298"/>
      <c r="B8" s="298"/>
      <c r="C8" s="298"/>
      <c r="D8" s="298"/>
      <c r="E8" s="303" t="s">
        <v>44</v>
      </c>
      <c r="F8" s="298"/>
      <c r="G8" s="304" t="s">
        <v>45</v>
      </c>
      <c r="H8" s="298"/>
      <c r="I8" s="303" t="s">
        <v>46</v>
      </c>
      <c r="J8" s="298"/>
      <c r="K8" s="303" t="s">
        <v>42</v>
      </c>
      <c r="L8" s="298"/>
      <c r="M8" s="303" t="s">
        <v>47</v>
      </c>
      <c r="N8" s="298"/>
      <c r="O8" s="298" t="s">
        <v>124</v>
      </c>
      <c r="P8" s="298"/>
      <c r="Q8" s="298" t="s">
        <v>48</v>
      </c>
      <c r="R8" s="298"/>
      <c r="S8" s="298" t="s">
        <v>49</v>
      </c>
      <c r="T8" s="298"/>
      <c r="U8" s="303" t="s">
        <v>50</v>
      </c>
      <c r="V8" s="298"/>
      <c r="W8" s="305" t="s">
        <v>51</v>
      </c>
      <c r="X8" s="298"/>
      <c r="Y8" s="303" t="s">
        <v>52</v>
      </c>
      <c r="Z8" s="298"/>
      <c r="AA8" s="303" t="s">
        <v>53</v>
      </c>
      <c r="AB8" s="137"/>
      <c r="AC8" s="137"/>
    </row>
    <row r="9" spans="1:32" s="101" customFormat="1">
      <c r="A9" s="306" t="s">
        <v>43</v>
      </c>
      <c r="B9" s="298"/>
      <c r="C9" s="306" t="s">
        <v>54</v>
      </c>
      <c r="D9" s="298"/>
      <c r="E9" s="307" t="s">
        <v>55</v>
      </c>
      <c r="F9" s="306"/>
      <c r="G9" s="308" t="s">
        <v>56</v>
      </c>
      <c r="H9" s="298"/>
      <c r="I9" s="307" t="s">
        <v>56</v>
      </c>
      <c r="J9" s="298"/>
      <c r="K9" s="307" t="s">
        <v>37</v>
      </c>
      <c r="L9" s="298"/>
      <c r="M9" s="307" t="s">
        <v>57</v>
      </c>
      <c r="N9" s="298"/>
      <c r="O9" s="306" t="s">
        <v>58</v>
      </c>
      <c r="P9" s="298"/>
      <c r="Q9" s="306" t="s">
        <v>59</v>
      </c>
      <c r="R9" s="298"/>
      <c r="S9" s="306" t="s">
        <v>60</v>
      </c>
      <c r="T9" s="298"/>
      <c r="U9" s="307" t="s">
        <v>61</v>
      </c>
      <c r="V9" s="298"/>
      <c r="W9" s="309" t="s">
        <v>45</v>
      </c>
      <c r="X9" s="298"/>
      <c r="Y9" s="310">
        <f>+A5</f>
        <v>43221</v>
      </c>
      <c r="Z9" s="298"/>
      <c r="AA9" s="307" t="s">
        <v>38</v>
      </c>
      <c r="AB9" s="137"/>
      <c r="AC9" s="21"/>
    </row>
    <row r="10" spans="1:32" s="86" customFormat="1">
      <c r="C10" s="137" t="s">
        <v>62</v>
      </c>
      <c r="D10" s="137"/>
      <c r="E10" s="17" t="s">
        <v>63</v>
      </c>
      <c r="F10" s="137"/>
      <c r="G10" s="26" t="s">
        <v>64</v>
      </c>
      <c r="H10" s="137"/>
      <c r="I10" s="17" t="s">
        <v>65</v>
      </c>
      <c r="J10" s="137"/>
      <c r="K10" s="17" t="s">
        <v>66</v>
      </c>
      <c r="L10" s="137"/>
      <c r="M10" s="17" t="s">
        <v>67</v>
      </c>
      <c r="N10" s="137"/>
      <c r="O10" s="17" t="s">
        <v>68</v>
      </c>
      <c r="P10" s="137"/>
      <c r="Q10" s="17" t="s">
        <v>68</v>
      </c>
      <c r="R10" s="137"/>
      <c r="S10" s="17" t="s">
        <v>69</v>
      </c>
      <c r="T10" s="137"/>
      <c r="U10" s="20" t="s">
        <v>70</v>
      </c>
      <c r="V10" s="137"/>
      <c r="W10" s="17" t="s">
        <v>71</v>
      </c>
      <c r="X10" s="137"/>
      <c r="Y10" s="17" t="s">
        <v>72</v>
      </c>
      <c r="AA10" s="17" t="s">
        <v>73</v>
      </c>
    </row>
    <row r="11" spans="1:32" s="86" customFormat="1">
      <c r="C11" s="299"/>
      <c r="D11" s="299"/>
      <c r="E11" s="17"/>
      <c r="F11" s="299"/>
      <c r="G11" s="26"/>
      <c r="H11" s="299"/>
      <c r="I11" s="17"/>
      <c r="J11" s="299"/>
      <c r="K11" s="17"/>
      <c r="L11" s="299"/>
      <c r="M11" s="17"/>
      <c r="N11" s="299"/>
      <c r="O11" s="17"/>
      <c r="P11" s="299"/>
      <c r="Q11" s="17"/>
      <c r="R11" s="299"/>
      <c r="S11" s="17"/>
      <c r="T11" s="299"/>
      <c r="U11" s="20"/>
      <c r="V11" s="299"/>
      <c r="W11" s="17"/>
      <c r="X11" s="299"/>
      <c r="Y11" s="17"/>
      <c r="AA11" s="17"/>
    </row>
    <row r="12" spans="1:32">
      <c r="A12" s="86">
        <v>1</v>
      </c>
      <c r="B12" s="86"/>
      <c r="C12" s="86" t="str">
        <f>LEFT([8]Debt!B6,16)</f>
        <v xml:space="preserve">FMBS - SERIES A </v>
      </c>
      <c r="D12" s="86"/>
      <c r="E12" s="141">
        <v>7.5300000000000006E-2</v>
      </c>
      <c r="F12" s="86"/>
      <c r="G12" s="89">
        <v>45051</v>
      </c>
      <c r="H12" s="88"/>
      <c r="I12" s="89">
        <v>34095</v>
      </c>
      <c r="J12" s="86"/>
      <c r="K12" s="29">
        <v>5500000</v>
      </c>
      <c r="L12" s="29"/>
      <c r="M12" s="29">
        <v>42711.86</v>
      </c>
      <c r="N12" s="29"/>
      <c r="O12" s="29">
        <v>0</v>
      </c>
      <c r="P12" s="87"/>
      <c r="Q12" s="29">
        <v>0</v>
      </c>
      <c r="R12" s="29"/>
      <c r="S12" s="29">
        <v>963011.16999999993</v>
      </c>
      <c r="T12" s="29"/>
      <c r="U12" s="29">
        <f t="shared" ref="U12:U24" si="0">IF(K12&gt;0,K12-SUM(M12:S12),0)</f>
        <v>4494276.97</v>
      </c>
      <c r="V12" s="86"/>
      <c r="W12" s="98">
        <f t="shared" ref="W12:W30" si="1">IF(K12&gt;0,YIELD(I12,G12,E12,U12/K12*100,100,2,0),"")</f>
        <v>9.3589870845507697E-2</v>
      </c>
      <c r="X12" s="86"/>
      <c r="Y12" s="29">
        <f t="shared" ref="Y12:Y30" si="2">IF(G12&gt;$Y$9,K12,"")</f>
        <v>5500000</v>
      </c>
      <c r="Z12" s="29"/>
      <c r="AA12" s="29">
        <f t="shared" ref="AA12:AA30" si="3">IF(AND(G12&gt;$Y$9,K12&gt;0),Y12*W12,IF(G12&gt;$Y$9,M12/((YEAR(G12)-YEAR(I12))*12+MONTH(G12)-MONTH(I12))*12,0))</f>
        <v>514744.28965029231</v>
      </c>
      <c r="AB12" s="86"/>
      <c r="AC12" s="86"/>
      <c r="AE12" s="104"/>
      <c r="AF12" s="105"/>
    </row>
    <row r="13" spans="1:32">
      <c r="A13" s="86">
        <f t="shared" ref="A13:A41" si="4">+A12+1</f>
        <v>2</v>
      </c>
      <c r="B13" s="86"/>
      <c r="C13" s="86" t="str">
        <f>LEFT([8]Debt!B7,16)</f>
        <v xml:space="preserve">FMBS - SERIES A </v>
      </c>
      <c r="D13" s="86"/>
      <c r="E13" s="141">
        <v>7.5399999999999995E-2</v>
      </c>
      <c r="F13" s="86"/>
      <c r="G13" s="89">
        <v>45051</v>
      </c>
      <c r="H13" s="88"/>
      <c r="I13" s="89">
        <v>34096</v>
      </c>
      <c r="J13" s="86"/>
      <c r="K13" s="29">
        <v>1000000</v>
      </c>
      <c r="L13" s="29"/>
      <c r="M13" s="29">
        <v>7766.28</v>
      </c>
      <c r="N13" s="29"/>
      <c r="O13" s="29">
        <v>0</v>
      </c>
      <c r="P13" s="87"/>
      <c r="Q13" s="29">
        <v>0</v>
      </c>
      <c r="R13" s="29"/>
      <c r="S13" s="29">
        <v>175411.87</v>
      </c>
      <c r="T13" s="29"/>
      <c r="U13" s="29">
        <f t="shared" si="0"/>
        <v>816821.85</v>
      </c>
      <c r="V13" s="86"/>
      <c r="W13" s="98">
        <f t="shared" si="1"/>
        <v>9.3746718479689059E-2</v>
      </c>
      <c r="X13" s="86"/>
      <c r="Y13" s="29">
        <f t="shared" si="2"/>
        <v>1000000</v>
      </c>
      <c r="Z13" s="29"/>
      <c r="AA13" s="29">
        <f t="shared" si="3"/>
        <v>93746.718479689065</v>
      </c>
      <c r="AB13" s="86"/>
      <c r="AC13" s="86"/>
      <c r="AE13" s="104"/>
      <c r="AF13" s="105"/>
    </row>
    <row r="14" spans="1:32">
      <c r="A14" s="86">
        <f t="shared" si="4"/>
        <v>3</v>
      </c>
      <c r="B14" s="86"/>
      <c r="C14" s="86" t="str">
        <f>LEFT([8]Debt!B8,16)</f>
        <v xml:space="preserve">FMBS - SERIES A </v>
      </c>
      <c r="D14" s="86"/>
      <c r="E14" s="297">
        <v>7.3899999999999993E-2</v>
      </c>
      <c r="F14" s="86"/>
      <c r="G14" s="293">
        <v>43231</v>
      </c>
      <c r="H14" s="88"/>
      <c r="I14" s="89">
        <v>34100</v>
      </c>
      <c r="J14" s="86"/>
      <c r="K14" s="294">
        <v>7000000</v>
      </c>
      <c r="L14" s="29"/>
      <c r="M14" s="29">
        <v>54363.94</v>
      </c>
      <c r="N14" s="29"/>
      <c r="O14" s="29">
        <v>0</v>
      </c>
      <c r="P14" s="87"/>
      <c r="Q14" s="29">
        <v>0</v>
      </c>
      <c r="R14" s="29"/>
      <c r="S14" s="29">
        <v>1227883.0900000001</v>
      </c>
      <c r="T14" s="29"/>
      <c r="U14" s="29">
        <f t="shared" si="0"/>
        <v>5717752.9699999997</v>
      </c>
      <c r="V14" s="86"/>
      <c r="W14" s="296">
        <v>4.4999999999999998E-2</v>
      </c>
      <c r="X14" s="86"/>
      <c r="Y14" s="294">
        <f t="shared" si="2"/>
        <v>7000000</v>
      </c>
      <c r="Z14" s="294"/>
      <c r="AA14" s="294">
        <f t="shared" si="3"/>
        <v>315000</v>
      </c>
      <c r="AB14" s="86"/>
      <c r="AC14" s="86"/>
      <c r="AE14" s="104"/>
      <c r="AF14" s="105"/>
    </row>
    <row r="15" spans="1:32">
      <c r="A15" s="86">
        <f t="shared" si="4"/>
        <v>4</v>
      </c>
      <c r="B15" s="86"/>
      <c r="C15" s="86" t="str">
        <f>LEFT([8]Debt!B9,16)</f>
        <v xml:space="preserve">FMBS - SERIES A </v>
      </c>
      <c r="D15" s="86"/>
      <c r="E15" s="297">
        <v>7.4499999999999997E-2</v>
      </c>
      <c r="F15" s="86"/>
      <c r="G15" s="293">
        <v>43262</v>
      </c>
      <c r="H15" s="88"/>
      <c r="I15" s="89">
        <v>34129</v>
      </c>
      <c r="J15" s="86"/>
      <c r="K15" s="294">
        <v>15500000</v>
      </c>
      <c r="L15" s="29"/>
      <c r="M15" s="29">
        <v>120377.3</v>
      </c>
      <c r="N15" s="29"/>
      <c r="O15" s="29">
        <v>0</v>
      </c>
      <c r="P15" s="87"/>
      <c r="Q15" s="29">
        <v>50220</v>
      </c>
      <c r="R15" s="29"/>
      <c r="S15" s="29">
        <v>2140439.59</v>
      </c>
      <c r="T15" s="29"/>
      <c r="U15" s="29">
        <f t="shared" si="0"/>
        <v>13188963.109999999</v>
      </c>
      <c r="V15" s="86"/>
      <c r="W15" s="296">
        <v>4.4999999999999998E-2</v>
      </c>
      <c r="X15" s="86"/>
      <c r="Y15" s="294">
        <f t="shared" si="2"/>
        <v>15500000</v>
      </c>
      <c r="Z15" s="294"/>
      <c r="AA15" s="294">
        <f t="shared" si="3"/>
        <v>697500</v>
      </c>
      <c r="AB15" s="86"/>
      <c r="AC15" s="86"/>
      <c r="AE15" s="104"/>
      <c r="AF15" s="105"/>
    </row>
    <row r="16" spans="1:32">
      <c r="A16" s="86">
        <f t="shared" si="4"/>
        <v>5</v>
      </c>
      <c r="B16" s="86"/>
      <c r="C16" s="86" t="str">
        <f>LEFT([8]Debt!B10,16)</f>
        <v xml:space="preserve">FMBS - SERIES A </v>
      </c>
      <c r="D16" s="86"/>
      <c r="E16" s="141">
        <v>7.1800000000000003E-2</v>
      </c>
      <c r="F16" s="86"/>
      <c r="G16" s="89">
        <v>45149</v>
      </c>
      <c r="H16" s="88"/>
      <c r="I16" s="89">
        <v>34193</v>
      </c>
      <c r="J16" s="86"/>
      <c r="K16" s="29">
        <v>7000000</v>
      </c>
      <c r="L16" s="29"/>
      <c r="M16" s="29">
        <v>54363.94</v>
      </c>
      <c r="N16" s="29"/>
      <c r="O16" s="29">
        <v>0</v>
      </c>
      <c r="P16" s="87"/>
      <c r="Q16" s="29">
        <v>0</v>
      </c>
      <c r="R16" s="29"/>
      <c r="S16" s="29">
        <v>0</v>
      </c>
      <c r="T16" s="29"/>
      <c r="U16" s="29">
        <f t="shared" si="0"/>
        <v>6945636.0599999996</v>
      </c>
      <c r="V16" s="86"/>
      <c r="W16" s="98">
        <f t="shared" si="1"/>
        <v>7.2437767495133337E-2</v>
      </c>
      <c r="X16" s="86"/>
      <c r="Y16" s="29">
        <f t="shared" si="2"/>
        <v>7000000</v>
      </c>
      <c r="Z16" s="29"/>
      <c r="AA16" s="29">
        <f t="shared" si="3"/>
        <v>507064.37246593338</v>
      </c>
      <c r="AB16" s="86"/>
      <c r="AC16" s="86"/>
      <c r="AE16" s="104"/>
      <c r="AF16" s="105"/>
    </row>
    <row r="17" spans="1:32">
      <c r="A17" s="86">
        <f t="shared" si="4"/>
        <v>6</v>
      </c>
      <c r="B17" s="86"/>
      <c r="C17" s="86" t="str">
        <f>LEFT([8]Debt!B11,16)</f>
        <v>ADVANCE ASSOCIAT</v>
      </c>
      <c r="D17" s="86"/>
      <c r="E17" s="141">
        <f>+'Exhibit No. 5_1_18 Page 5'!D17</f>
        <v>2.687650833333333E-2</v>
      </c>
      <c r="F17" s="123">
        <v>1</v>
      </c>
      <c r="G17" s="89">
        <v>50192</v>
      </c>
      <c r="H17" s="88"/>
      <c r="I17" s="89">
        <v>35584</v>
      </c>
      <c r="J17" s="86"/>
      <c r="K17" s="29">
        <v>40000000</v>
      </c>
      <c r="L17" s="29"/>
      <c r="M17" s="29">
        <v>1296086</v>
      </c>
      <c r="N17" s="29"/>
      <c r="O17" s="29">
        <v>0</v>
      </c>
      <c r="P17" s="87"/>
      <c r="Q17" s="29">
        <v>0</v>
      </c>
      <c r="R17" s="29"/>
      <c r="S17" s="29">
        <v>-1769125</v>
      </c>
      <c r="T17" s="29"/>
      <c r="U17" s="29">
        <f t="shared" si="0"/>
        <v>40473039</v>
      </c>
      <c r="V17" s="91"/>
      <c r="W17" s="98">
        <f t="shared" si="1"/>
        <v>2.6395957847876114E-2</v>
      </c>
      <c r="X17" s="91"/>
      <c r="Y17" s="29">
        <f t="shared" si="2"/>
        <v>40000000</v>
      </c>
      <c r="Z17" s="29"/>
      <c r="AA17" s="29">
        <f t="shared" si="3"/>
        <v>1055838.3139150445</v>
      </c>
      <c r="AB17" s="86"/>
      <c r="AC17" s="86"/>
      <c r="AE17" s="104"/>
      <c r="AF17" s="105"/>
    </row>
    <row r="18" spans="1:32" s="86" customFormat="1">
      <c r="A18" s="86">
        <f t="shared" si="4"/>
        <v>7</v>
      </c>
      <c r="C18" s="86" t="str">
        <f>LEFT([8]Debt!B12,16)</f>
        <v xml:space="preserve">FMBS - SERIES C </v>
      </c>
      <c r="D18" s="75"/>
      <c r="E18" s="141">
        <v>6.3700000000000007E-2</v>
      </c>
      <c r="F18" s="121"/>
      <c r="G18" s="89">
        <v>46923</v>
      </c>
      <c r="H18" s="31"/>
      <c r="I18" s="89">
        <v>35965</v>
      </c>
      <c r="J18" s="83"/>
      <c r="K18" s="29">
        <v>25000000</v>
      </c>
      <c r="L18" s="32"/>
      <c r="M18" s="29">
        <v>158303.79</v>
      </c>
      <c r="N18" s="32"/>
      <c r="O18" s="29">
        <v>0</v>
      </c>
      <c r="P18" s="82"/>
      <c r="Q18" s="29">
        <v>0</v>
      </c>
      <c r="R18" s="32"/>
      <c r="S18" s="29">
        <v>188649</v>
      </c>
      <c r="T18" s="32"/>
      <c r="U18" s="29">
        <f t="shared" si="0"/>
        <v>24653047.210000001</v>
      </c>
      <c r="V18" s="33"/>
      <c r="W18" s="98">
        <f t="shared" si="1"/>
        <v>6.4754538518065133E-2</v>
      </c>
      <c r="X18" s="33"/>
      <c r="Y18" s="29">
        <f t="shared" si="2"/>
        <v>25000000</v>
      </c>
      <c r="Z18" s="32"/>
      <c r="AA18" s="29">
        <f t="shared" si="3"/>
        <v>1618863.4629516283</v>
      </c>
      <c r="AE18" s="104"/>
      <c r="AF18" s="106"/>
    </row>
    <row r="19" spans="1:32">
      <c r="A19" s="86">
        <f t="shared" si="4"/>
        <v>8</v>
      </c>
      <c r="B19" s="86"/>
      <c r="C19" s="86" t="str">
        <f>LEFT([8]Debt!B13,13)</f>
        <v xml:space="preserve">5.45% SERIES </v>
      </c>
      <c r="D19" s="75"/>
      <c r="E19" s="141">
        <v>5.45E-2</v>
      </c>
      <c r="F19" s="121"/>
      <c r="G19" s="89">
        <v>43800</v>
      </c>
      <c r="H19" s="31"/>
      <c r="I19" s="89">
        <v>38309</v>
      </c>
      <c r="J19" s="83"/>
      <c r="K19" s="29">
        <v>90000000</v>
      </c>
      <c r="L19" s="32"/>
      <c r="M19" s="29">
        <v>1192681.1800000002</v>
      </c>
      <c r="N19" s="32"/>
      <c r="O19" s="29">
        <v>0</v>
      </c>
      <c r="P19" s="82"/>
      <c r="Q19" s="29">
        <v>239400</v>
      </c>
      <c r="R19" s="32"/>
      <c r="S19" s="29">
        <v>7244917.9664489515</v>
      </c>
      <c r="T19" s="32"/>
      <c r="U19" s="29">
        <f t="shared" si="0"/>
        <v>81323000.853551045</v>
      </c>
      <c r="V19" s="33"/>
      <c r="W19" s="98">
        <f t="shared" si="1"/>
        <v>6.4615779666883741E-2</v>
      </c>
      <c r="X19" s="33"/>
      <c r="Y19" s="29">
        <f t="shared" si="2"/>
        <v>90000000</v>
      </c>
      <c r="Z19" s="32"/>
      <c r="AA19" s="29">
        <f t="shared" si="3"/>
        <v>5815420.1700195363</v>
      </c>
      <c r="AB19" s="86"/>
      <c r="AC19" s="86"/>
      <c r="AE19" s="107"/>
      <c r="AF19" s="105"/>
    </row>
    <row r="20" spans="1:32">
      <c r="A20" s="86">
        <f t="shared" si="4"/>
        <v>9</v>
      </c>
      <c r="B20" s="86"/>
      <c r="C20" s="86" t="str">
        <f>LEFT([8]Debt!B14,13)</f>
        <v xml:space="preserve">FMBS - 6.25% </v>
      </c>
      <c r="D20" s="75"/>
      <c r="E20" s="141">
        <v>6.25E-2</v>
      </c>
      <c r="F20" s="121"/>
      <c r="G20" s="89">
        <v>49644</v>
      </c>
      <c r="H20" s="31"/>
      <c r="I20" s="89">
        <v>38673</v>
      </c>
      <c r="J20" s="83"/>
      <c r="K20" s="29">
        <v>150000000</v>
      </c>
      <c r="L20" s="32"/>
      <c r="M20" s="29">
        <v>1812935.49</v>
      </c>
      <c r="N20" s="32"/>
      <c r="O20" s="29">
        <v>-4445000</v>
      </c>
      <c r="P20" s="82"/>
      <c r="Q20" s="29">
        <v>367500</v>
      </c>
      <c r="R20" s="32"/>
      <c r="S20" s="29">
        <v>1700376.3864715428</v>
      </c>
      <c r="T20" s="32"/>
      <c r="U20" s="29">
        <f t="shared" si="0"/>
        <v>150564188.12352845</v>
      </c>
      <c r="V20" s="33"/>
      <c r="W20" s="98">
        <f t="shared" si="1"/>
        <v>6.2219270186626811E-2</v>
      </c>
      <c r="X20" s="33"/>
      <c r="Y20" s="29">
        <f t="shared" si="2"/>
        <v>150000000</v>
      </c>
      <c r="Z20" s="32"/>
      <c r="AA20" s="29">
        <f t="shared" si="3"/>
        <v>9332890.5279940218</v>
      </c>
      <c r="AB20" s="86"/>
      <c r="AC20" s="86"/>
      <c r="AE20" s="107"/>
      <c r="AF20" s="108"/>
    </row>
    <row r="21" spans="1:32">
      <c r="A21" s="86">
        <f t="shared" si="4"/>
        <v>10</v>
      </c>
      <c r="B21" s="86"/>
      <c r="C21" s="86" t="str">
        <f>LEFT([8]Debt!B15,13)</f>
        <v xml:space="preserve">FMBS - 5.70% </v>
      </c>
      <c r="D21" s="75"/>
      <c r="E21" s="141">
        <v>5.7000000000000002E-2</v>
      </c>
      <c r="F21" s="121"/>
      <c r="G21" s="89">
        <v>50222</v>
      </c>
      <c r="H21" s="31"/>
      <c r="I21" s="89">
        <v>39066</v>
      </c>
      <c r="J21" s="83"/>
      <c r="K21" s="29">
        <v>150000000</v>
      </c>
      <c r="L21" s="32"/>
      <c r="M21" s="29">
        <v>4702304.129999999</v>
      </c>
      <c r="N21" s="32"/>
      <c r="O21" s="29">
        <v>3738000</v>
      </c>
      <c r="P21" s="82"/>
      <c r="Q21" s="29">
        <v>222000</v>
      </c>
      <c r="R21" s="32"/>
      <c r="S21" s="29">
        <v>0</v>
      </c>
      <c r="T21" s="32"/>
      <c r="U21" s="29">
        <f t="shared" si="0"/>
        <v>141337695.87</v>
      </c>
      <c r="V21" s="33"/>
      <c r="W21" s="98">
        <f t="shared" si="1"/>
        <v>6.1197829079802084E-2</v>
      </c>
      <c r="X21" s="33"/>
      <c r="Y21" s="29">
        <f t="shared" si="2"/>
        <v>150000000</v>
      </c>
      <c r="Z21" s="32"/>
      <c r="AA21" s="29">
        <f t="shared" si="3"/>
        <v>9179674.3619703129</v>
      </c>
      <c r="AB21" s="86"/>
      <c r="AC21" s="86"/>
      <c r="AE21" s="104"/>
      <c r="AF21" s="105"/>
    </row>
    <row r="22" spans="1:32">
      <c r="A22" s="86">
        <f t="shared" si="4"/>
        <v>11</v>
      </c>
      <c r="B22" s="86"/>
      <c r="C22" s="86" t="str">
        <f>LEFT([8]Debt!B16,13)</f>
        <v xml:space="preserve">5.95% SERIES </v>
      </c>
      <c r="D22" s="75"/>
      <c r="E22" s="297">
        <v>5.9500000000000004E-2</v>
      </c>
      <c r="F22" s="121"/>
      <c r="G22" s="293">
        <v>43252</v>
      </c>
      <c r="H22" s="31"/>
      <c r="I22" s="89">
        <v>39541</v>
      </c>
      <c r="J22" s="83"/>
      <c r="K22" s="294">
        <v>250000000</v>
      </c>
      <c r="L22" s="32"/>
      <c r="M22" s="29">
        <v>2246419.11</v>
      </c>
      <c r="N22" s="32"/>
      <c r="O22" s="29">
        <v>16395000</v>
      </c>
      <c r="P22" s="82"/>
      <c r="Q22" s="29">
        <v>835000</v>
      </c>
      <c r="R22" s="32"/>
      <c r="S22" s="29">
        <v>0</v>
      </c>
      <c r="T22" s="32"/>
      <c r="U22" s="29">
        <f t="shared" si="0"/>
        <v>230523580.88999999</v>
      </c>
      <c r="V22" s="33"/>
      <c r="W22" s="296">
        <v>4.4999999999999998E-2</v>
      </c>
      <c r="X22" s="300"/>
      <c r="Y22" s="294">
        <f t="shared" si="2"/>
        <v>250000000</v>
      </c>
      <c r="Z22" s="294"/>
      <c r="AA22" s="294">
        <f t="shared" si="3"/>
        <v>11250000</v>
      </c>
      <c r="AB22" s="86"/>
      <c r="AC22" s="86"/>
      <c r="AE22" s="104"/>
      <c r="AF22" s="105"/>
    </row>
    <row r="23" spans="1:32">
      <c r="A23" s="86">
        <f t="shared" si="4"/>
        <v>12</v>
      </c>
      <c r="B23" s="86"/>
      <c r="C23" s="86" t="str">
        <f>LEFT([8]Debt!B17,13)</f>
        <v>5.125% SERIES</v>
      </c>
      <c r="D23" s="75"/>
      <c r="E23" s="141">
        <v>5.1249999999999997E-2</v>
      </c>
      <c r="F23" s="121"/>
      <c r="G23" s="89">
        <v>44652</v>
      </c>
      <c r="H23" s="31"/>
      <c r="I23" s="89">
        <v>40078</v>
      </c>
      <c r="J23" s="83"/>
      <c r="K23" s="29">
        <v>250000000</v>
      </c>
      <c r="L23" s="32"/>
      <c r="M23" s="29">
        <v>2284787.7500000005</v>
      </c>
      <c r="N23" s="32"/>
      <c r="O23" s="29">
        <v>-10776222</v>
      </c>
      <c r="P23" s="82"/>
      <c r="Q23" s="29">
        <v>575000</v>
      </c>
      <c r="R23" s="32"/>
      <c r="S23" s="29">
        <v>2875816.7087100977</v>
      </c>
      <c r="T23" s="32"/>
      <c r="U23" s="29">
        <f t="shared" si="0"/>
        <v>255040617.5412899</v>
      </c>
      <c r="V23" s="33"/>
      <c r="W23" s="98">
        <f t="shared" si="1"/>
        <v>4.9074459492199983E-2</v>
      </c>
      <c r="X23" s="33"/>
      <c r="Y23" s="29">
        <f t="shared" si="2"/>
        <v>250000000</v>
      </c>
      <c r="Z23" s="32"/>
      <c r="AA23" s="29">
        <f t="shared" si="3"/>
        <v>12268614.873049995</v>
      </c>
      <c r="AB23" s="86"/>
      <c r="AC23" s="86"/>
      <c r="AE23" s="104"/>
      <c r="AF23" s="105"/>
    </row>
    <row r="24" spans="1:32">
      <c r="A24" s="86">
        <f t="shared" si="4"/>
        <v>13</v>
      </c>
      <c r="B24" s="86"/>
      <c r="C24" s="86" t="str">
        <f>LEFT([8]Debt!B18,13)</f>
        <v xml:space="preserve">3.89% SERIES </v>
      </c>
      <c r="D24" s="86"/>
      <c r="E24" s="141">
        <v>3.8899999999999997E-2</v>
      </c>
      <c r="F24" s="86"/>
      <c r="G24" s="89">
        <v>44185</v>
      </c>
      <c r="H24" s="86"/>
      <c r="I24" s="89">
        <v>40532</v>
      </c>
      <c r="J24" s="86"/>
      <c r="K24" s="29">
        <v>52000000</v>
      </c>
      <c r="L24" s="29"/>
      <c r="M24" s="29">
        <v>385128.68948594219</v>
      </c>
      <c r="N24" s="29"/>
      <c r="O24" s="29">
        <v>0</v>
      </c>
      <c r="P24" s="86"/>
      <c r="Q24" s="29">
        <v>0</v>
      </c>
      <c r="R24" s="29"/>
      <c r="S24" s="29">
        <v>6273664.2221528422</v>
      </c>
      <c r="T24" s="29"/>
      <c r="U24" s="29">
        <f t="shared" si="0"/>
        <v>45341207.088361219</v>
      </c>
      <c r="V24" s="86"/>
      <c r="W24" s="98">
        <f t="shared" si="1"/>
        <v>5.5780410379302023E-2</v>
      </c>
      <c r="X24" s="86"/>
      <c r="Y24" s="34">
        <f t="shared" si="2"/>
        <v>52000000</v>
      </c>
      <c r="Z24" s="29"/>
      <c r="AA24" s="34">
        <f t="shared" si="3"/>
        <v>2900581.3397237053</v>
      </c>
      <c r="AB24" s="86"/>
      <c r="AC24" s="86"/>
      <c r="AE24" s="104"/>
      <c r="AF24" s="105"/>
    </row>
    <row r="25" spans="1:32">
      <c r="A25" s="86">
        <f t="shared" si="4"/>
        <v>14</v>
      </c>
      <c r="B25" s="86"/>
      <c r="C25" s="86" t="str">
        <f>LEFT([8]Debt!B19,13)</f>
        <v xml:space="preserve">5.55% SERIES </v>
      </c>
      <c r="D25" s="86"/>
      <c r="E25" s="141">
        <v>5.5500000000000001E-2</v>
      </c>
      <c r="F25" s="86"/>
      <c r="G25" s="89">
        <v>51490</v>
      </c>
      <c r="H25" s="86"/>
      <c r="I25" s="89">
        <v>40532</v>
      </c>
      <c r="J25" s="86"/>
      <c r="K25" s="29">
        <v>35000000</v>
      </c>
      <c r="L25" s="29"/>
      <c r="M25" s="29">
        <v>258833.51792323033</v>
      </c>
      <c r="N25" s="29"/>
      <c r="O25" s="29">
        <v>0</v>
      </c>
      <c r="P25" s="86"/>
      <c r="Q25" s="29">
        <v>0</v>
      </c>
      <c r="R25" s="29"/>
      <c r="S25" s="29">
        <v>5263821.6495898366</v>
      </c>
      <c r="T25" s="29"/>
      <c r="U25" s="29">
        <f t="shared" ref="U25:U30" si="5">IF(K25&gt;0,K25-SUM(M25:S25),0)</f>
        <v>29477344.832486935</v>
      </c>
      <c r="V25" s="86"/>
      <c r="W25" s="98">
        <f t="shared" si="1"/>
        <v>6.7882497516345841E-2</v>
      </c>
      <c r="X25" s="86"/>
      <c r="Y25" s="34">
        <f t="shared" si="2"/>
        <v>35000000</v>
      </c>
      <c r="Z25" s="34"/>
      <c r="AA25" s="34">
        <f t="shared" si="3"/>
        <v>2375887.4130721046</v>
      </c>
      <c r="AB25" s="86"/>
      <c r="AC25" s="86"/>
      <c r="AE25" s="104"/>
      <c r="AF25" s="105"/>
    </row>
    <row r="26" spans="1:32">
      <c r="A26" s="86">
        <f t="shared" si="4"/>
        <v>15</v>
      </c>
      <c r="B26" s="86"/>
      <c r="C26" s="86" t="str">
        <f>LEFT([8]Debt!B20,13)</f>
        <v xml:space="preserve">4.45% SERIES </v>
      </c>
      <c r="D26" s="86"/>
      <c r="E26" s="141">
        <v>4.4499999999999998E-2</v>
      </c>
      <c r="F26" s="86"/>
      <c r="G26" s="89">
        <v>51849</v>
      </c>
      <c r="H26" s="86"/>
      <c r="I26" s="89">
        <v>40891</v>
      </c>
      <c r="J26" s="86"/>
      <c r="K26" s="29">
        <v>85000000</v>
      </c>
      <c r="L26" s="29"/>
      <c r="M26" s="29">
        <v>692833.13</v>
      </c>
      <c r="N26" s="29"/>
      <c r="O26" s="29">
        <v>10557000</v>
      </c>
      <c r="P26" s="86"/>
      <c r="Q26" s="29">
        <v>0</v>
      </c>
      <c r="R26" s="29"/>
      <c r="S26" s="29">
        <v>0</v>
      </c>
      <c r="T26" s="29"/>
      <c r="U26" s="29">
        <f t="shared" si="5"/>
        <v>73750166.870000005</v>
      </c>
      <c r="V26" s="86"/>
      <c r="W26" s="98">
        <f t="shared" si="1"/>
        <v>5.3398480565838784E-2</v>
      </c>
      <c r="X26" s="86"/>
      <c r="Y26" s="34">
        <f t="shared" si="2"/>
        <v>85000000</v>
      </c>
      <c r="Z26" s="34"/>
      <c r="AA26" s="34">
        <f t="shared" si="3"/>
        <v>4538870.8480962962</v>
      </c>
      <c r="AB26" s="86"/>
      <c r="AC26" s="86"/>
      <c r="AE26" s="104"/>
      <c r="AF26" s="105"/>
    </row>
    <row r="27" spans="1:32">
      <c r="A27" s="86">
        <f t="shared" si="4"/>
        <v>16</v>
      </c>
      <c r="B27" s="86"/>
      <c r="C27" s="86" t="str">
        <f>LEFT([8]Debt!B21,13)</f>
        <v xml:space="preserve">4.23% SERIES </v>
      </c>
      <c r="D27" s="86"/>
      <c r="E27" s="141">
        <v>4.2299999999999997E-2</v>
      </c>
      <c r="F27" s="86"/>
      <c r="G27" s="89">
        <v>54025</v>
      </c>
      <c r="H27" s="86"/>
      <c r="I27" s="89">
        <v>41243</v>
      </c>
      <c r="J27" s="86"/>
      <c r="K27" s="29">
        <v>80000000</v>
      </c>
      <c r="L27" s="29"/>
      <c r="M27" s="29">
        <v>730832.49999999988</v>
      </c>
      <c r="N27" s="29"/>
      <c r="O27" s="29">
        <v>18546870</v>
      </c>
      <c r="P27" s="86"/>
      <c r="Q27" s="29">
        <v>0</v>
      </c>
      <c r="R27" s="29"/>
      <c r="S27" s="29">
        <v>105020.45965535883</v>
      </c>
      <c r="T27" s="29"/>
      <c r="U27" s="29">
        <f t="shared" si="5"/>
        <v>60617277.040344641</v>
      </c>
      <c r="V27" s="86"/>
      <c r="W27" s="98">
        <f t="shared" si="1"/>
        <v>5.8681663596242842E-2</v>
      </c>
      <c r="X27" s="86"/>
      <c r="Y27" s="34">
        <f t="shared" si="2"/>
        <v>80000000</v>
      </c>
      <c r="Z27" s="34"/>
      <c r="AA27" s="34">
        <f t="shared" si="3"/>
        <v>4694533.0876994273</v>
      </c>
      <c r="AB27" s="86"/>
      <c r="AC27" s="86"/>
      <c r="AE27" s="104"/>
      <c r="AF27" s="105"/>
    </row>
    <row r="28" spans="1:32">
      <c r="A28" s="86">
        <f t="shared" si="4"/>
        <v>17</v>
      </c>
      <c r="B28" s="86"/>
      <c r="C28" s="86" t="str">
        <f>LEFT([8]Debt!B22,13)</f>
        <v xml:space="preserve">4.11% SERIES </v>
      </c>
      <c r="D28" s="86"/>
      <c r="E28" s="141">
        <v>4.1099999999999998E-2</v>
      </c>
      <c r="F28" s="86"/>
      <c r="G28" s="89">
        <v>52932</v>
      </c>
      <c r="H28" s="86"/>
      <c r="I28" s="89">
        <v>41991</v>
      </c>
      <c r="J28" s="86"/>
      <c r="K28" s="29">
        <v>60000000</v>
      </c>
      <c r="L28" s="29"/>
      <c r="M28" s="29">
        <v>428205.18</v>
      </c>
      <c r="N28" s="29"/>
      <c r="O28" s="29">
        <v>-5429000</v>
      </c>
      <c r="P28" s="86"/>
      <c r="Q28" s="29">
        <v>0</v>
      </c>
      <c r="R28" s="29"/>
      <c r="S28" s="29">
        <v>0</v>
      </c>
      <c r="T28" s="29"/>
      <c r="U28" s="29">
        <f t="shared" si="5"/>
        <v>65000794.82</v>
      </c>
      <c r="V28" s="86"/>
      <c r="W28" s="98">
        <f t="shared" si="1"/>
        <v>3.650066521046285E-2</v>
      </c>
      <c r="X28" s="86"/>
      <c r="Y28" s="34">
        <f t="shared" si="2"/>
        <v>60000000</v>
      </c>
      <c r="Z28" s="34"/>
      <c r="AA28" s="34">
        <f t="shared" si="3"/>
        <v>2190039.912627771</v>
      </c>
      <c r="AB28" s="86"/>
      <c r="AC28" s="86"/>
      <c r="AE28" s="104"/>
      <c r="AF28" s="105"/>
    </row>
    <row r="29" spans="1:32">
      <c r="A29" s="86">
        <f t="shared" si="4"/>
        <v>18</v>
      </c>
      <c r="B29" s="86"/>
      <c r="C29" s="86" t="str">
        <f>LEFT([8]Debt!B23,13)</f>
        <v xml:space="preserve">4.37% SERIES </v>
      </c>
      <c r="D29" s="86"/>
      <c r="E29" s="141">
        <v>4.3700000000000003E-2</v>
      </c>
      <c r="F29" s="86"/>
      <c r="G29" s="89">
        <v>53297</v>
      </c>
      <c r="H29" s="86"/>
      <c r="I29" s="89">
        <v>42354</v>
      </c>
      <c r="J29" s="86"/>
      <c r="K29" s="29">
        <v>100000000</v>
      </c>
      <c r="L29" s="29"/>
      <c r="M29" s="29">
        <v>590761.12</v>
      </c>
      <c r="N29" s="29"/>
      <c r="O29" s="29">
        <v>9383298.5800000001</v>
      </c>
      <c r="P29" s="86"/>
      <c r="Q29" s="29">
        <v>0</v>
      </c>
      <c r="R29" s="29"/>
      <c r="S29" s="29">
        <v>0</v>
      </c>
      <c r="T29" s="29"/>
      <c r="U29" s="29">
        <f t="shared" si="5"/>
        <v>90025940.299999997</v>
      </c>
      <c r="V29" s="86"/>
      <c r="W29" s="98">
        <f t="shared" si="1"/>
        <v>5.0168887208326574E-2</v>
      </c>
      <c r="X29" s="86"/>
      <c r="Y29" s="34">
        <f t="shared" si="2"/>
        <v>100000000</v>
      </c>
      <c r="Z29" s="34"/>
      <c r="AA29" s="34">
        <f t="shared" si="3"/>
        <v>5016888.7208326571</v>
      </c>
      <c r="AB29" s="86"/>
      <c r="AC29" s="86"/>
      <c r="AE29" s="104"/>
      <c r="AF29" s="105"/>
    </row>
    <row r="30" spans="1:32">
      <c r="A30" s="86">
        <f t="shared" si="4"/>
        <v>19</v>
      </c>
      <c r="B30" s="86"/>
      <c r="C30" s="86" t="str">
        <f>LEFT([8]Debt!B24,13)</f>
        <v xml:space="preserve">3.54% SERIES </v>
      </c>
      <c r="D30" s="86"/>
      <c r="E30" s="141">
        <v>3.5400000000000001E-2</v>
      </c>
      <c r="F30" s="86"/>
      <c r="G30" s="89">
        <v>55488</v>
      </c>
      <c r="H30" s="86"/>
      <c r="I30" s="89">
        <v>42719</v>
      </c>
      <c r="J30" s="86"/>
      <c r="K30" s="29">
        <v>175000000</v>
      </c>
      <c r="L30" s="29"/>
      <c r="M30" s="29">
        <v>1001381.72</v>
      </c>
      <c r="N30" s="29"/>
      <c r="O30" s="29">
        <v>53966197.25</v>
      </c>
      <c r="P30" s="86"/>
      <c r="Q30" s="29">
        <v>0</v>
      </c>
      <c r="R30" s="29"/>
      <c r="S30" s="29">
        <v>0</v>
      </c>
      <c r="T30" s="29"/>
      <c r="U30" s="29">
        <f t="shared" si="5"/>
        <v>120032421.03</v>
      </c>
      <c r="V30" s="86"/>
      <c r="W30" s="98">
        <f t="shared" si="1"/>
        <v>5.5962591700808653E-2</v>
      </c>
      <c r="X30" s="86"/>
      <c r="Y30" s="34">
        <f t="shared" si="2"/>
        <v>175000000</v>
      </c>
      <c r="Z30" s="34"/>
      <c r="AA30" s="34">
        <f t="shared" si="3"/>
        <v>9793453.5476415139</v>
      </c>
      <c r="AB30" s="86"/>
      <c r="AC30" s="86"/>
      <c r="AE30" s="104"/>
      <c r="AF30" s="105"/>
    </row>
    <row r="31" spans="1:32" s="118" customFormat="1">
      <c r="A31" s="86">
        <f t="shared" si="4"/>
        <v>20</v>
      </c>
      <c r="B31" s="86"/>
      <c r="C31" s="86" t="s">
        <v>96</v>
      </c>
      <c r="D31" s="121"/>
      <c r="E31" s="103">
        <v>4.5539999999999997E-2</v>
      </c>
      <c r="F31" s="113">
        <v>7</v>
      </c>
      <c r="G31" s="89">
        <v>53965</v>
      </c>
      <c r="H31" s="88"/>
      <c r="I31" s="89">
        <v>43008</v>
      </c>
      <c r="J31" s="86"/>
      <c r="K31" s="29">
        <v>80000000</v>
      </c>
      <c r="L31" s="113">
        <v>4</v>
      </c>
      <c r="M31" s="29">
        <f t="shared" ref="M31" si="6">0.01*K31</f>
        <v>800000</v>
      </c>
      <c r="N31" s="112">
        <v>5</v>
      </c>
      <c r="O31" s="29"/>
      <c r="P31" s="86"/>
      <c r="Q31" s="29">
        <v>0</v>
      </c>
      <c r="R31" s="29"/>
      <c r="S31" s="29">
        <v>0</v>
      </c>
      <c r="T31" s="29"/>
      <c r="U31" s="29">
        <f t="shared" ref="U31" si="7">IF(K31&gt;0,K31-SUM(M31:S31),0)</f>
        <v>79199995</v>
      </c>
      <c r="V31" s="86"/>
      <c r="W31" s="98">
        <f t="shared" ref="W31" si="8">IF(K31&gt;0,YIELD(I31,G31,E31,U31/K31*100,100,2,0),"")</f>
        <v>4.6159050600818097E-2</v>
      </c>
      <c r="X31" s="86"/>
      <c r="Y31" s="35">
        <f t="shared" ref="Y31" si="9">IF(G31&gt;$Y$9,K31,"")</f>
        <v>80000000</v>
      </c>
      <c r="Z31" s="35"/>
      <c r="AA31" s="35">
        <f t="shared" ref="AA31" si="10">IF(AND(G31&gt;$Y$9,K31&gt;0),Y31*W31,IF(G31&gt;$Y$9,M31/((YEAR(G31)-YEAR(I31))*12+MONTH(G31)-MONTH(I31))*12,0))</f>
        <v>3692724.0480654477</v>
      </c>
      <c r="AB31" s="86"/>
      <c r="AC31" s="86"/>
      <c r="AE31" s="104"/>
      <c r="AF31" s="105"/>
    </row>
    <row r="32" spans="1:32" s="118" customFormat="1">
      <c r="A32" s="86">
        <f t="shared" si="4"/>
        <v>21</v>
      </c>
      <c r="B32" s="86"/>
      <c r="C32" s="86"/>
      <c r="D32" s="86"/>
      <c r="E32" s="119"/>
      <c r="F32" s="86"/>
      <c r="G32" s="89"/>
      <c r="H32" s="86"/>
      <c r="I32" s="89"/>
      <c r="J32" s="86"/>
      <c r="K32" s="87"/>
      <c r="L32" s="86"/>
      <c r="M32" s="87"/>
      <c r="N32" s="86"/>
      <c r="O32" s="87"/>
      <c r="P32" s="86"/>
      <c r="Q32" s="87"/>
      <c r="R32" s="86"/>
      <c r="S32" s="87"/>
      <c r="T32" s="86"/>
      <c r="U32" s="144">
        <f>+SUM(U12:U31)</f>
        <v>1518523767.4295623</v>
      </c>
      <c r="V32" s="86"/>
      <c r="W32" s="143"/>
      <c r="X32" s="86"/>
      <c r="Y32" s="144">
        <f>+SUM(Y12:Y31)</f>
        <v>1658000000</v>
      </c>
      <c r="Z32" s="91"/>
      <c r="AA32" s="144">
        <f>+SUM(AA12:AA31)</f>
        <v>87852336.008255392</v>
      </c>
      <c r="AB32" s="86"/>
      <c r="AC32" s="86"/>
      <c r="AE32" s="104"/>
      <c r="AF32" s="105"/>
    </row>
    <row r="33" spans="1:43">
      <c r="A33" s="86"/>
      <c r="B33" s="86"/>
      <c r="C33" s="86"/>
      <c r="D33" s="86"/>
      <c r="E33" s="119"/>
      <c r="F33" s="86"/>
      <c r="G33" s="89"/>
      <c r="H33" s="86"/>
      <c r="I33" s="89"/>
      <c r="J33" s="86"/>
      <c r="K33" s="87"/>
      <c r="L33" s="86"/>
      <c r="M33" s="87"/>
      <c r="N33" s="86"/>
      <c r="O33" s="87"/>
      <c r="P33" s="86"/>
      <c r="Q33" s="87"/>
      <c r="R33" s="86"/>
      <c r="S33" s="87"/>
      <c r="T33" s="86"/>
      <c r="U33" s="87"/>
      <c r="V33" s="86"/>
      <c r="W33" s="143"/>
      <c r="X33" s="86"/>
      <c r="Y33" s="144"/>
      <c r="Z33" s="91"/>
      <c r="AA33" s="144"/>
      <c r="AB33" s="86"/>
      <c r="AC33" s="86"/>
      <c r="AF33" s="81"/>
    </row>
    <row r="34" spans="1:43">
      <c r="A34" s="86">
        <f>+A32+1</f>
        <v>22</v>
      </c>
      <c r="B34" s="86"/>
      <c r="C34" s="86" t="s">
        <v>74</v>
      </c>
      <c r="D34" s="121">
        <v>2</v>
      </c>
      <c r="E34" s="145">
        <v>8.8499999999999995E-2</v>
      </c>
      <c r="F34" s="86"/>
      <c r="G34" s="85">
        <v>46909</v>
      </c>
      <c r="H34" s="88"/>
      <c r="I34" s="89">
        <v>37400</v>
      </c>
      <c r="J34" s="86"/>
      <c r="K34" s="87">
        <v>10000000</v>
      </c>
      <c r="L34" s="86"/>
      <c r="M34" s="87"/>
      <c r="N34" s="86"/>
      <c r="O34" s="87"/>
      <c r="P34" s="86"/>
      <c r="Q34" s="87"/>
      <c r="R34" s="86"/>
      <c r="S34" s="146">
        <v>-2228153</v>
      </c>
      <c r="T34" s="86"/>
      <c r="U34" s="90">
        <f>K34-M34-S34</f>
        <v>12228153</v>
      </c>
      <c r="V34" s="91"/>
      <c r="W34" s="96">
        <f>YIELD(I34,G34,E34,U34/K34*100,100,2,0)</f>
        <v>6.9809831044499712E-2</v>
      </c>
      <c r="X34" s="91"/>
      <c r="Y34" s="90"/>
      <c r="Z34" s="121">
        <v>3</v>
      </c>
      <c r="AA34" s="147">
        <f>-PMT(W34,(YEAR(G34)-YEAR(I34)),S34)</f>
        <v>-188084.26632318582</v>
      </c>
      <c r="AB34" s="86"/>
      <c r="AC34" s="86"/>
      <c r="AF34" s="81"/>
    </row>
    <row r="35" spans="1:43">
      <c r="A35" s="86">
        <f t="shared" si="4"/>
        <v>23</v>
      </c>
      <c r="B35" s="86"/>
      <c r="C35" s="86" t="s">
        <v>74</v>
      </c>
      <c r="D35" s="121">
        <v>2</v>
      </c>
      <c r="E35" s="145">
        <v>8.8300000000000003E-2</v>
      </c>
      <c r="F35" s="86"/>
      <c r="G35" s="85">
        <v>46909</v>
      </c>
      <c r="H35" s="88"/>
      <c r="I35" s="89">
        <v>37714</v>
      </c>
      <c r="J35" s="86"/>
      <c r="K35" s="87">
        <v>10000000</v>
      </c>
      <c r="L35" s="86"/>
      <c r="M35" s="87"/>
      <c r="N35" s="86"/>
      <c r="O35" s="87"/>
      <c r="P35" s="86"/>
      <c r="Q35" s="87"/>
      <c r="R35" s="86"/>
      <c r="S35" s="146">
        <v>-450768.99999999994</v>
      </c>
      <c r="T35" s="86"/>
      <c r="U35" s="90">
        <f>K35-M35-S35</f>
        <v>10450769</v>
      </c>
      <c r="V35" s="91"/>
      <c r="W35" s="96">
        <f>YIELD(I35,G35,E35,U35/K35*100,100,2,0)</f>
        <v>8.3949643464908075E-2</v>
      </c>
      <c r="X35" s="91"/>
      <c r="Y35" s="90"/>
      <c r="Z35" s="121">
        <v>3</v>
      </c>
      <c r="AA35" s="147">
        <f>-PMT(W35,(YEAR(G35)-YEAR(I35)),S35)</f>
        <v>-43661.153827584996</v>
      </c>
      <c r="AB35" s="86"/>
      <c r="AC35" s="86"/>
      <c r="AD35" s="84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</row>
    <row r="36" spans="1:43">
      <c r="A36" s="86">
        <f t="shared" si="4"/>
        <v>24</v>
      </c>
      <c r="B36" s="86"/>
      <c r="C36" s="86" t="s">
        <v>74</v>
      </c>
      <c r="D36" s="121">
        <v>2</v>
      </c>
      <c r="E36" s="145">
        <v>8.8300000000000003E-2</v>
      </c>
      <c r="F36" s="86"/>
      <c r="G36" s="85">
        <v>44924</v>
      </c>
      <c r="H36" s="88"/>
      <c r="I36" s="89">
        <v>37691</v>
      </c>
      <c r="J36" s="86"/>
      <c r="K36" s="87">
        <v>5000000</v>
      </c>
      <c r="L36" s="86"/>
      <c r="M36" s="87"/>
      <c r="N36" s="86"/>
      <c r="O36" s="87"/>
      <c r="P36" s="86"/>
      <c r="Q36" s="87"/>
      <c r="R36" s="86"/>
      <c r="S36" s="146">
        <v>92363.000000000029</v>
      </c>
      <c r="T36" s="86"/>
      <c r="U36" s="90">
        <f>K36-M36-S36</f>
        <v>4907637</v>
      </c>
      <c r="V36" s="91"/>
      <c r="W36" s="96">
        <f>YIELD(I36,G36,E36,U36/K36*100,100,2,0)</f>
        <v>9.0293815979527764E-2</v>
      </c>
      <c r="X36" s="91"/>
      <c r="Y36" s="90"/>
      <c r="Z36" s="121">
        <v>3</v>
      </c>
      <c r="AA36" s="147">
        <f>-PMT(W36,(YEAR(G36)-YEAR(I36)),S36)</f>
        <v>10340.69316564882</v>
      </c>
      <c r="AB36" s="86"/>
      <c r="AC36" s="86"/>
      <c r="AD36" s="84"/>
      <c r="AE36" s="87"/>
      <c r="AF36" s="86"/>
      <c r="AG36" s="86"/>
      <c r="AH36" s="86"/>
      <c r="AI36" s="86"/>
      <c r="AJ36" s="86"/>
      <c r="AK36" s="86"/>
      <c r="AL36" s="86"/>
      <c r="AM36" s="86"/>
      <c r="AN36" s="81"/>
      <c r="AO36" s="81"/>
    </row>
    <row r="37" spans="1:43">
      <c r="A37" s="86">
        <f t="shared" si="4"/>
        <v>25</v>
      </c>
      <c r="B37" s="118"/>
      <c r="C37" s="86" t="s">
        <v>74</v>
      </c>
      <c r="D37" s="121">
        <v>2</v>
      </c>
      <c r="E37" s="109">
        <v>5.7169999999999999E-2</v>
      </c>
      <c r="F37" s="38"/>
      <c r="G37" s="37">
        <v>49004</v>
      </c>
      <c r="H37" s="38"/>
      <c r="I37" s="37">
        <v>40177</v>
      </c>
      <c r="J37" s="38"/>
      <c r="K37" s="122">
        <v>17000000</v>
      </c>
      <c r="L37" s="38"/>
      <c r="M37" s="122"/>
      <c r="N37" s="38"/>
      <c r="O37" s="38"/>
      <c r="P37" s="38"/>
      <c r="Q37" s="38"/>
      <c r="R37" s="38"/>
      <c r="S37" s="148">
        <v>1916297.1170360595</v>
      </c>
      <c r="T37" s="38"/>
      <c r="U37" s="90">
        <f>K37-M37-S37</f>
        <v>15083702.882963941</v>
      </c>
      <c r="V37" s="38"/>
      <c r="W37" s="96">
        <f>YIELD(I37,G37,E37,U37/K37*100,100,2,0)</f>
        <v>6.6608254872293382E-2</v>
      </c>
      <c r="X37" s="38"/>
      <c r="Y37" s="39"/>
      <c r="Z37" s="121">
        <v>3</v>
      </c>
      <c r="AA37" s="39">
        <f>-PMT(W37,(YEAR(G37)-YEAR(I37)),S37)</f>
        <v>159445.77488649799</v>
      </c>
      <c r="AB37" s="86"/>
      <c r="AC37" s="86"/>
      <c r="AD37" s="84"/>
      <c r="AE37" s="87"/>
      <c r="AF37" s="86"/>
      <c r="AG37" s="86"/>
      <c r="AH37" s="86"/>
      <c r="AI37" s="86"/>
      <c r="AJ37" s="86"/>
      <c r="AK37" s="86"/>
      <c r="AL37" s="86"/>
      <c r="AM37" s="86"/>
      <c r="AN37" s="81"/>
      <c r="AO37" s="81"/>
    </row>
    <row r="38" spans="1:43">
      <c r="A38" s="86">
        <f t="shared" si="4"/>
        <v>26</v>
      </c>
      <c r="B38" s="118"/>
      <c r="C38" s="86" t="s">
        <v>74</v>
      </c>
      <c r="D38" s="121">
        <v>2</v>
      </c>
      <c r="E38" s="109">
        <v>6.5500000000000003E-2</v>
      </c>
      <c r="F38" s="38"/>
      <c r="G38" s="37">
        <v>48488</v>
      </c>
      <c r="H38" s="38"/>
      <c r="I38" s="37">
        <v>39813</v>
      </c>
      <c r="J38" s="38"/>
      <c r="K38" s="122">
        <v>66700000</v>
      </c>
      <c r="L38" s="38"/>
      <c r="M38" s="122"/>
      <c r="N38" s="38"/>
      <c r="O38" s="38"/>
      <c r="P38" s="38"/>
      <c r="Q38" s="38"/>
      <c r="R38" s="38"/>
      <c r="S38" s="148">
        <v>3709174.4508350072</v>
      </c>
      <c r="T38" s="38"/>
      <c r="U38" s="90">
        <f>K38-M38-S38</f>
        <v>62990825.549164996</v>
      </c>
      <c r="V38" s="38"/>
      <c r="W38" s="96">
        <f>YIELD(I38,G38,E38,U38/K38*100,100,2,0)</f>
        <v>7.0338383648514316E-2</v>
      </c>
      <c r="X38" s="38"/>
      <c r="Y38" s="97"/>
      <c r="Z38" s="121">
        <v>3</v>
      </c>
      <c r="AA38" s="97">
        <f>-PMT(W38,(YEAR(G38)-YEAR(I38)),S38)</f>
        <v>324360.47034696257</v>
      </c>
      <c r="AB38" s="86"/>
      <c r="AC38" s="86"/>
      <c r="AE38" s="87"/>
    </row>
    <row r="39" spans="1:43">
      <c r="A39" s="86">
        <f t="shared" si="4"/>
        <v>27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  <c r="N39" s="86"/>
      <c r="O39" s="87"/>
      <c r="P39" s="86"/>
      <c r="Q39" s="87"/>
      <c r="R39" s="86"/>
      <c r="S39" s="86"/>
      <c r="T39" s="86"/>
      <c r="U39" s="86"/>
      <c r="V39" s="86"/>
      <c r="W39" s="96"/>
      <c r="X39" s="86"/>
      <c r="Y39" s="90">
        <f>+SUM(Y32:Y38)</f>
        <v>1658000000</v>
      </c>
      <c r="Z39" s="86"/>
      <c r="AA39" s="147">
        <f>+SUM(AA32:AA38)</f>
        <v>88114737.526503742</v>
      </c>
      <c r="AB39" s="86"/>
      <c r="AC39" s="86"/>
      <c r="AE39" s="87"/>
    </row>
    <row r="40" spans="1:43" ht="12.95" customHeight="1">
      <c r="A40" s="86">
        <f t="shared" si="4"/>
        <v>28</v>
      </c>
      <c r="B40" s="86"/>
      <c r="C40" s="86"/>
      <c r="D40" s="121">
        <v>6</v>
      </c>
      <c r="E40" s="311" t="s">
        <v>125</v>
      </c>
      <c r="F40" s="312"/>
      <c r="G40" s="313"/>
      <c r="H40" s="86"/>
      <c r="I40" s="87"/>
      <c r="J40" s="86"/>
      <c r="K40" s="311">
        <f>+'Exhibit No. 5_1_18 Page 4'!P19</f>
        <v>100000000</v>
      </c>
      <c r="L40" s="86"/>
      <c r="M40" s="87"/>
      <c r="N40" s="86"/>
      <c r="O40" s="87"/>
      <c r="P40" s="86"/>
      <c r="Q40" s="87"/>
      <c r="R40" s="86"/>
      <c r="S40" s="87"/>
      <c r="T40" s="86"/>
      <c r="U40" s="90"/>
      <c r="V40" s="86"/>
      <c r="W40" s="315">
        <f>+'Exhibit No. 5_1_18 Page 4'!P20</f>
        <v>3.2641057777777781E-2</v>
      </c>
      <c r="X40" s="314"/>
      <c r="Y40" s="316">
        <f>+K40</f>
        <v>100000000</v>
      </c>
      <c r="Z40" s="318">
        <v>8</v>
      </c>
      <c r="AA40" s="316">
        <f>+W40*Y40</f>
        <v>3264105.777777778</v>
      </c>
      <c r="AB40" s="86"/>
      <c r="AC40" s="86"/>
    </row>
    <row r="41" spans="1:43" ht="12" thickBot="1">
      <c r="A41" s="86">
        <f t="shared" si="4"/>
        <v>29</v>
      </c>
      <c r="B41" s="86"/>
      <c r="C41" s="86"/>
      <c r="D41" s="86"/>
      <c r="E41" s="87"/>
      <c r="F41" s="149" t="str">
        <f>"WASHINGTON'S TOTAL DEBT OUTSTANDING AND COST OF DEBT AT "&amp;TEXT(Y9,"mmmm d, yyyy")</f>
        <v>WASHINGTON'S TOTAL DEBT OUTSTANDING AND COST OF DEBT AT May 1, 2018</v>
      </c>
      <c r="G41" s="138"/>
      <c r="H41" s="86"/>
      <c r="I41" s="87"/>
      <c r="J41" s="86"/>
      <c r="K41" s="87"/>
      <c r="L41" s="86"/>
      <c r="M41" s="87"/>
      <c r="N41" s="86"/>
      <c r="O41" s="87"/>
      <c r="P41" s="86"/>
      <c r="Q41" s="87"/>
      <c r="R41" s="86"/>
      <c r="S41" s="87"/>
      <c r="T41" s="86"/>
      <c r="U41" s="150"/>
      <c r="V41" s="86"/>
      <c r="W41" s="86"/>
      <c r="X41" s="86"/>
      <c r="Y41" s="92">
        <f>SUM(Y39:Y40)</f>
        <v>1758000000</v>
      </c>
      <c r="Z41" s="86"/>
      <c r="AA41" s="92">
        <f>SUM(AA39:AA40)</f>
        <v>91378843.304281518</v>
      </c>
      <c r="AB41" s="86"/>
      <c r="AC41" s="86"/>
    </row>
    <row r="42" spans="1:43" ht="12" thickTop="1">
      <c r="A42" s="86"/>
      <c r="B42" s="86"/>
      <c r="C42" s="86"/>
      <c r="D42" s="86"/>
      <c r="E42" s="87"/>
      <c r="F42" s="86"/>
      <c r="G42" s="138"/>
      <c r="H42" s="86"/>
      <c r="I42" s="87"/>
      <c r="J42" s="86"/>
      <c r="K42" s="87"/>
      <c r="L42" s="86"/>
      <c r="M42" s="87"/>
      <c r="N42" s="86"/>
      <c r="O42" s="87"/>
      <c r="P42" s="86"/>
      <c r="Q42" s="87"/>
      <c r="R42" s="86"/>
      <c r="S42" s="87"/>
      <c r="T42" s="86"/>
      <c r="U42" s="151"/>
      <c r="V42" s="86"/>
      <c r="W42" s="140"/>
      <c r="X42" s="86"/>
      <c r="Y42" s="87"/>
      <c r="Z42" s="86"/>
      <c r="AA42" s="87"/>
      <c r="AB42" s="86"/>
      <c r="AC42" s="86"/>
    </row>
    <row r="43" spans="1:43">
      <c r="A43" s="86">
        <f>+A41+1</f>
        <v>30</v>
      </c>
      <c r="B43" s="86"/>
      <c r="C43" s="86"/>
      <c r="D43" s="86"/>
      <c r="E43" s="87"/>
      <c r="F43" s="86"/>
      <c r="G43" s="138"/>
      <c r="H43" s="86"/>
      <c r="I43" s="87"/>
      <c r="J43" s="86"/>
      <c r="K43" s="87"/>
      <c r="L43" s="86"/>
      <c r="M43" s="87"/>
      <c r="N43" s="86"/>
      <c r="O43" s="87"/>
      <c r="P43" s="86"/>
      <c r="Q43" s="93" t="s">
        <v>193</v>
      </c>
      <c r="R43" s="94"/>
      <c r="S43" s="93"/>
      <c r="T43" s="94"/>
      <c r="U43" s="95"/>
      <c r="V43" s="94"/>
      <c r="W43" s="295">
        <f>AA39/Y39</f>
        <v>5.31451975431265E-2</v>
      </c>
      <c r="X43" s="86"/>
      <c r="Y43" s="86"/>
      <c r="Z43" s="86"/>
      <c r="AA43" s="86"/>
      <c r="AB43" s="86"/>
      <c r="AC43" s="86"/>
    </row>
    <row r="44" spans="1:43">
      <c r="A44" s="86"/>
      <c r="B44" s="121"/>
      <c r="C44" s="86"/>
      <c r="D44" s="123">
        <f>+F17</f>
        <v>1</v>
      </c>
      <c r="E44" s="87" t="s">
        <v>93</v>
      </c>
      <c r="F44" s="86"/>
      <c r="G44" s="138"/>
      <c r="H44" s="86"/>
      <c r="I44" s="87"/>
      <c r="J44" s="86"/>
      <c r="K44" s="87"/>
      <c r="L44" s="86"/>
      <c r="M44" s="87"/>
      <c r="N44" s="86"/>
      <c r="O44" s="87"/>
      <c r="P44" s="86"/>
      <c r="Q44" s="87"/>
      <c r="R44" s="86"/>
      <c r="S44" s="87"/>
      <c r="T44" s="86"/>
      <c r="U44" s="151"/>
      <c r="V44" s="86"/>
      <c r="W44" s="140"/>
      <c r="X44" s="86"/>
      <c r="Y44" s="90"/>
      <c r="Z44" s="86"/>
      <c r="AA44" s="90"/>
      <c r="AB44" s="86"/>
      <c r="AC44" s="86"/>
    </row>
    <row r="45" spans="1:43">
      <c r="A45" s="86"/>
      <c r="B45" s="121"/>
      <c r="C45" s="86"/>
      <c r="D45" s="123">
        <f>+D34</f>
        <v>2</v>
      </c>
      <c r="E45" s="86" t="s">
        <v>94</v>
      </c>
      <c r="F45" s="86"/>
      <c r="G45" s="86"/>
      <c r="H45" s="86"/>
      <c r="I45" s="87"/>
      <c r="J45" s="86"/>
      <c r="K45" s="87"/>
      <c r="L45" s="86"/>
      <c r="M45" s="87"/>
      <c r="N45" s="86"/>
      <c r="O45" s="87"/>
      <c r="P45" s="86"/>
      <c r="Q45" s="87"/>
      <c r="R45" s="86"/>
      <c r="S45" s="87"/>
      <c r="T45" s="86"/>
      <c r="U45" s="151"/>
      <c r="V45" s="86"/>
      <c r="W45" s="142"/>
      <c r="X45" s="86"/>
      <c r="Y45" s="90"/>
      <c r="Z45" s="86"/>
      <c r="AA45" s="90"/>
      <c r="AB45" s="86"/>
      <c r="AC45" s="86"/>
    </row>
    <row r="46" spans="1:43">
      <c r="A46" s="86"/>
      <c r="B46" s="121"/>
      <c r="C46" s="86"/>
      <c r="D46" s="123">
        <f>+Z36</f>
        <v>3</v>
      </c>
      <c r="E46" s="87" t="s">
        <v>95</v>
      </c>
      <c r="F46" s="86"/>
      <c r="G46" s="138"/>
      <c r="H46" s="86"/>
      <c r="I46" s="86"/>
      <c r="J46" s="86"/>
      <c r="K46" s="87"/>
      <c r="L46" s="86"/>
      <c r="M46" s="87"/>
      <c r="N46" s="86"/>
      <c r="O46" s="87"/>
      <c r="P46" s="86"/>
      <c r="Q46" s="87"/>
      <c r="R46" s="86"/>
      <c r="S46" s="87"/>
      <c r="T46" s="86"/>
      <c r="U46" s="87"/>
      <c r="V46" s="86"/>
      <c r="W46" s="140"/>
      <c r="X46" s="86"/>
      <c r="Y46" s="90"/>
      <c r="Z46" s="86"/>
      <c r="AA46" s="90"/>
      <c r="AB46" s="86"/>
      <c r="AC46" s="86"/>
    </row>
    <row r="47" spans="1:43">
      <c r="A47" s="86"/>
      <c r="B47" s="121"/>
      <c r="C47" s="86"/>
      <c r="D47" s="123">
        <v>4</v>
      </c>
      <c r="E47" s="122" t="s">
        <v>176</v>
      </c>
      <c r="F47" s="86"/>
      <c r="G47" s="138"/>
      <c r="H47" s="86"/>
      <c r="I47" s="87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140"/>
      <c r="X47" s="86"/>
      <c r="Y47" s="86"/>
      <c r="Z47" s="86"/>
      <c r="AA47" s="86"/>
      <c r="AB47" s="86"/>
      <c r="AC47" s="86"/>
    </row>
    <row r="48" spans="1:43">
      <c r="A48" s="86"/>
      <c r="B48" s="121"/>
      <c r="C48" s="86"/>
      <c r="D48" s="123">
        <v>5</v>
      </c>
      <c r="E48" s="81" t="s">
        <v>177</v>
      </c>
      <c r="F48" s="86"/>
      <c r="G48" s="138"/>
      <c r="H48" s="86"/>
      <c r="I48" s="87"/>
      <c r="J48" s="86"/>
      <c r="K48" s="87"/>
      <c r="L48" s="86"/>
      <c r="M48" s="87"/>
      <c r="N48" s="86"/>
      <c r="O48" s="87"/>
      <c r="P48" s="86"/>
      <c r="Q48" s="87"/>
      <c r="R48" s="86"/>
      <c r="S48" s="87"/>
      <c r="T48" s="86"/>
      <c r="U48" s="87"/>
      <c r="V48" s="86"/>
      <c r="W48" s="140"/>
      <c r="X48" s="86"/>
      <c r="Y48" s="87"/>
      <c r="Z48" s="86"/>
      <c r="AA48" s="87"/>
      <c r="AB48" s="86"/>
      <c r="AC48" s="86"/>
    </row>
    <row r="49" spans="1:29">
      <c r="A49" s="86"/>
      <c r="B49" s="121"/>
      <c r="C49" s="86"/>
      <c r="D49" s="123">
        <v>6</v>
      </c>
      <c r="E49" s="218" t="s">
        <v>178</v>
      </c>
      <c r="F49" s="86"/>
      <c r="G49" s="138"/>
      <c r="H49" s="86"/>
      <c r="I49" s="87"/>
      <c r="J49" s="86"/>
      <c r="K49" s="87"/>
      <c r="L49" s="86"/>
      <c r="M49" s="87"/>
      <c r="N49" s="86"/>
      <c r="O49" s="87"/>
      <c r="P49" s="86"/>
      <c r="Q49" s="87"/>
      <c r="R49" s="86"/>
      <c r="S49" s="87"/>
      <c r="T49" s="86"/>
      <c r="U49" s="87"/>
      <c r="V49" s="86"/>
      <c r="W49" s="140"/>
      <c r="X49" s="86"/>
      <c r="Y49" s="87"/>
      <c r="Z49" s="86"/>
      <c r="AA49" s="87"/>
      <c r="AB49" s="86"/>
      <c r="AC49" s="86"/>
    </row>
    <row r="50" spans="1:29">
      <c r="A50" s="86"/>
      <c r="D50" s="123">
        <v>7</v>
      </c>
      <c r="E50" s="122" t="s">
        <v>122</v>
      </c>
      <c r="AC50" s="86"/>
    </row>
    <row r="51" spans="1:29">
      <c r="A51" s="86"/>
      <c r="D51" s="123">
        <v>8</v>
      </c>
      <c r="E51" s="122" t="s">
        <v>190</v>
      </c>
      <c r="AC51" s="86"/>
    </row>
    <row r="52" spans="1:29">
      <c r="A52" s="86"/>
      <c r="D52" s="113"/>
      <c r="E52" s="39"/>
      <c r="AC52" s="86"/>
    </row>
    <row r="53" spans="1:29">
      <c r="A53" s="86"/>
      <c r="D53" s="113"/>
      <c r="E53" s="317" t="s">
        <v>191</v>
      </c>
      <c r="AC53" s="86"/>
    </row>
    <row r="54" spans="1:29">
      <c r="A54" s="86"/>
      <c r="D54" s="113"/>
      <c r="E54" s="114" t="s">
        <v>192</v>
      </c>
      <c r="AC54" s="86"/>
    </row>
    <row r="55" spans="1:29">
      <c r="A55" s="86"/>
      <c r="D55" s="113"/>
      <c r="E55" s="114"/>
      <c r="AC55" s="86"/>
    </row>
  </sheetData>
  <mergeCells count="3">
    <mergeCell ref="A4:AC4"/>
    <mergeCell ref="A5:AC5"/>
    <mergeCell ref="A2:AC2"/>
  </mergeCells>
  <conditionalFormatting sqref="G12:G31 I12:I31">
    <cfRule type="expression" dxfId="1" priority="4" stopIfTrue="1">
      <formula>(G12&lt;#REF!)</formula>
    </cfRule>
  </conditionalFormatting>
  <pageMargins left="0.48" right="0.48" top="1" bottom="0.5" header="0.5" footer="0.5"/>
  <pageSetup scale="72" orientation="landscape" r:id="rId1"/>
  <headerFooter scaleWithDoc="0" alignWithMargins="0">
    <oddHeader>&amp;R&amp;12Exhibit MPG-6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showWhiteSpace="0" zoomScaleNormal="100" zoomScalePageLayoutView="90" workbookViewId="0"/>
  </sheetViews>
  <sheetFormatPr defaultColWidth="10.7109375" defaultRowHeight="15.75"/>
  <cols>
    <col min="1" max="1" width="2.42578125" style="1" customWidth="1"/>
    <col min="2" max="2" width="16" style="1" customWidth="1"/>
    <col min="3" max="3" width="5" style="2" customWidth="1"/>
    <col min="4" max="4" width="2.7109375" style="1" customWidth="1"/>
    <col min="5" max="6" width="10.7109375" style="1" customWidth="1"/>
    <col min="7" max="7" width="20.7109375" style="1" customWidth="1"/>
    <col min="8" max="8" width="3.28515625" style="1" customWidth="1"/>
    <col min="9" max="9" width="4.7109375" style="2" customWidth="1"/>
    <col min="10" max="10" width="2.7109375" style="1" customWidth="1"/>
    <col min="11" max="12" width="10.7109375" style="1" customWidth="1"/>
    <col min="13" max="13" width="20.7109375" style="1" customWidth="1"/>
    <col min="14" max="14" width="3.28515625" style="1" customWidth="1"/>
    <col min="15" max="257" width="10.7109375" style="1"/>
    <col min="258" max="258" width="16" style="1" customWidth="1"/>
    <col min="259" max="259" width="4.7109375" style="1" customWidth="1"/>
    <col min="260" max="260" width="2.7109375" style="1" customWidth="1"/>
    <col min="261" max="262" width="10.7109375" style="1" customWidth="1"/>
    <col min="263" max="263" width="20.7109375" style="1" customWidth="1"/>
    <col min="264" max="264" width="3.28515625" style="1" customWidth="1"/>
    <col min="265" max="265" width="4.7109375" style="1" customWidth="1"/>
    <col min="266" max="266" width="2.7109375" style="1" customWidth="1"/>
    <col min="267" max="268" width="10.7109375" style="1" customWidth="1"/>
    <col min="269" max="269" width="20.7109375" style="1" customWidth="1"/>
    <col min="270" max="270" width="3.28515625" style="1" customWidth="1"/>
    <col min="271" max="513" width="10.7109375" style="1"/>
    <col min="514" max="514" width="16" style="1" customWidth="1"/>
    <col min="515" max="515" width="4.7109375" style="1" customWidth="1"/>
    <col min="516" max="516" width="2.7109375" style="1" customWidth="1"/>
    <col min="517" max="518" width="10.7109375" style="1" customWidth="1"/>
    <col min="519" max="519" width="20.7109375" style="1" customWidth="1"/>
    <col min="520" max="520" width="3.28515625" style="1" customWidth="1"/>
    <col min="521" max="521" width="4.7109375" style="1" customWidth="1"/>
    <col min="522" max="522" width="2.7109375" style="1" customWidth="1"/>
    <col min="523" max="524" width="10.7109375" style="1" customWidth="1"/>
    <col min="525" max="525" width="20.7109375" style="1" customWidth="1"/>
    <col min="526" max="526" width="3.28515625" style="1" customWidth="1"/>
    <col min="527" max="769" width="10.7109375" style="1"/>
    <col min="770" max="770" width="16" style="1" customWidth="1"/>
    <col min="771" max="771" width="4.7109375" style="1" customWidth="1"/>
    <col min="772" max="772" width="2.7109375" style="1" customWidth="1"/>
    <col min="773" max="774" width="10.7109375" style="1" customWidth="1"/>
    <col min="775" max="775" width="20.7109375" style="1" customWidth="1"/>
    <col min="776" max="776" width="3.28515625" style="1" customWidth="1"/>
    <col min="777" max="777" width="4.7109375" style="1" customWidth="1"/>
    <col min="778" max="778" width="2.7109375" style="1" customWidth="1"/>
    <col min="779" max="780" width="10.7109375" style="1" customWidth="1"/>
    <col min="781" max="781" width="20.7109375" style="1" customWidth="1"/>
    <col min="782" max="782" width="3.28515625" style="1" customWidth="1"/>
    <col min="783" max="1025" width="10.7109375" style="1"/>
    <col min="1026" max="1026" width="16" style="1" customWidth="1"/>
    <col min="1027" max="1027" width="4.7109375" style="1" customWidth="1"/>
    <col min="1028" max="1028" width="2.7109375" style="1" customWidth="1"/>
    <col min="1029" max="1030" width="10.7109375" style="1" customWidth="1"/>
    <col min="1031" max="1031" width="20.7109375" style="1" customWidth="1"/>
    <col min="1032" max="1032" width="3.28515625" style="1" customWidth="1"/>
    <col min="1033" max="1033" width="4.7109375" style="1" customWidth="1"/>
    <col min="1034" max="1034" width="2.7109375" style="1" customWidth="1"/>
    <col min="1035" max="1036" width="10.7109375" style="1" customWidth="1"/>
    <col min="1037" max="1037" width="20.7109375" style="1" customWidth="1"/>
    <col min="1038" max="1038" width="3.28515625" style="1" customWidth="1"/>
    <col min="1039" max="1281" width="10.7109375" style="1"/>
    <col min="1282" max="1282" width="16" style="1" customWidth="1"/>
    <col min="1283" max="1283" width="4.7109375" style="1" customWidth="1"/>
    <col min="1284" max="1284" width="2.7109375" style="1" customWidth="1"/>
    <col min="1285" max="1286" width="10.7109375" style="1" customWidth="1"/>
    <col min="1287" max="1287" width="20.7109375" style="1" customWidth="1"/>
    <col min="1288" max="1288" width="3.28515625" style="1" customWidth="1"/>
    <col min="1289" max="1289" width="4.7109375" style="1" customWidth="1"/>
    <col min="1290" max="1290" width="2.7109375" style="1" customWidth="1"/>
    <col min="1291" max="1292" width="10.7109375" style="1" customWidth="1"/>
    <col min="1293" max="1293" width="20.7109375" style="1" customWidth="1"/>
    <col min="1294" max="1294" width="3.28515625" style="1" customWidth="1"/>
    <col min="1295" max="1537" width="10.7109375" style="1"/>
    <col min="1538" max="1538" width="16" style="1" customWidth="1"/>
    <col min="1539" max="1539" width="4.7109375" style="1" customWidth="1"/>
    <col min="1540" max="1540" width="2.7109375" style="1" customWidth="1"/>
    <col min="1541" max="1542" width="10.7109375" style="1" customWidth="1"/>
    <col min="1543" max="1543" width="20.7109375" style="1" customWidth="1"/>
    <col min="1544" max="1544" width="3.28515625" style="1" customWidth="1"/>
    <col min="1545" max="1545" width="4.7109375" style="1" customWidth="1"/>
    <col min="1546" max="1546" width="2.7109375" style="1" customWidth="1"/>
    <col min="1547" max="1548" width="10.7109375" style="1" customWidth="1"/>
    <col min="1549" max="1549" width="20.7109375" style="1" customWidth="1"/>
    <col min="1550" max="1550" width="3.28515625" style="1" customWidth="1"/>
    <col min="1551" max="1793" width="10.7109375" style="1"/>
    <col min="1794" max="1794" width="16" style="1" customWidth="1"/>
    <col min="1795" max="1795" width="4.7109375" style="1" customWidth="1"/>
    <col min="1796" max="1796" width="2.7109375" style="1" customWidth="1"/>
    <col min="1797" max="1798" width="10.7109375" style="1" customWidth="1"/>
    <col min="1799" max="1799" width="20.7109375" style="1" customWidth="1"/>
    <col min="1800" max="1800" width="3.28515625" style="1" customWidth="1"/>
    <col min="1801" max="1801" width="4.7109375" style="1" customWidth="1"/>
    <col min="1802" max="1802" width="2.7109375" style="1" customWidth="1"/>
    <col min="1803" max="1804" width="10.7109375" style="1" customWidth="1"/>
    <col min="1805" max="1805" width="20.7109375" style="1" customWidth="1"/>
    <col min="1806" max="1806" width="3.28515625" style="1" customWidth="1"/>
    <col min="1807" max="2049" width="10.7109375" style="1"/>
    <col min="2050" max="2050" width="16" style="1" customWidth="1"/>
    <col min="2051" max="2051" width="4.7109375" style="1" customWidth="1"/>
    <col min="2052" max="2052" width="2.7109375" style="1" customWidth="1"/>
    <col min="2053" max="2054" width="10.7109375" style="1" customWidth="1"/>
    <col min="2055" max="2055" width="20.7109375" style="1" customWidth="1"/>
    <col min="2056" max="2056" width="3.28515625" style="1" customWidth="1"/>
    <col min="2057" max="2057" width="4.7109375" style="1" customWidth="1"/>
    <col min="2058" max="2058" width="2.7109375" style="1" customWidth="1"/>
    <col min="2059" max="2060" width="10.7109375" style="1" customWidth="1"/>
    <col min="2061" max="2061" width="20.7109375" style="1" customWidth="1"/>
    <col min="2062" max="2062" width="3.28515625" style="1" customWidth="1"/>
    <col min="2063" max="2305" width="10.7109375" style="1"/>
    <col min="2306" max="2306" width="16" style="1" customWidth="1"/>
    <col min="2307" max="2307" width="4.7109375" style="1" customWidth="1"/>
    <col min="2308" max="2308" width="2.7109375" style="1" customWidth="1"/>
    <col min="2309" max="2310" width="10.7109375" style="1" customWidth="1"/>
    <col min="2311" max="2311" width="20.7109375" style="1" customWidth="1"/>
    <col min="2312" max="2312" width="3.28515625" style="1" customWidth="1"/>
    <col min="2313" max="2313" width="4.7109375" style="1" customWidth="1"/>
    <col min="2314" max="2314" width="2.7109375" style="1" customWidth="1"/>
    <col min="2315" max="2316" width="10.7109375" style="1" customWidth="1"/>
    <col min="2317" max="2317" width="20.7109375" style="1" customWidth="1"/>
    <col min="2318" max="2318" width="3.28515625" style="1" customWidth="1"/>
    <col min="2319" max="2561" width="10.7109375" style="1"/>
    <col min="2562" max="2562" width="16" style="1" customWidth="1"/>
    <col min="2563" max="2563" width="4.7109375" style="1" customWidth="1"/>
    <col min="2564" max="2564" width="2.7109375" style="1" customWidth="1"/>
    <col min="2565" max="2566" width="10.7109375" style="1" customWidth="1"/>
    <col min="2567" max="2567" width="20.7109375" style="1" customWidth="1"/>
    <col min="2568" max="2568" width="3.28515625" style="1" customWidth="1"/>
    <col min="2569" max="2569" width="4.7109375" style="1" customWidth="1"/>
    <col min="2570" max="2570" width="2.7109375" style="1" customWidth="1"/>
    <col min="2571" max="2572" width="10.7109375" style="1" customWidth="1"/>
    <col min="2573" max="2573" width="20.7109375" style="1" customWidth="1"/>
    <col min="2574" max="2574" width="3.28515625" style="1" customWidth="1"/>
    <col min="2575" max="2817" width="10.7109375" style="1"/>
    <col min="2818" max="2818" width="16" style="1" customWidth="1"/>
    <col min="2819" max="2819" width="4.7109375" style="1" customWidth="1"/>
    <col min="2820" max="2820" width="2.7109375" style="1" customWidth="1"/>
    <col min="2821" max="2822" width="10.7109375" style="1" customWidth="1"/>
    <col min="2823" max="2823" width="20.7109375" style="1" customWidth="1"/>
    <col min="2824" max="2824" width="3.28515625" style="1" customWidth="1"/>
    <col min="2825" max="2825" width="4.7109375" style="1" customWidth="1"/>
    <col min="2826" max="2826" width="2.7109375" style="1" customWidth="1"/>
    <col min="2827" max="2828" width="10.7109375" style="1" customWidth="1"/>
    <col min="2829" max="2829" width="20.7109375" style="1" customWidth="1"/>
    <col min="2830" max="2830" width="3.28515625" style="1" customWidth="1"/>
    <col min="2831" max="3073" width="10.7109375" style="1"/>
    <col min="3074" max="3074" width="16" style="1" customWidth="1"/>
    <col min="3075" max="3075" width="4.7109375" style="1" customWidth="1"/>
    <col min="3076" max="3076" width="2.7109375" style="1" customWidth="1"/>
    <col min="3077" max="3078" width="10.7109375" style="1" customWidth="1"/>
    <col min="3079" max="3079" width="20.7109375" style="1" customWidth="1"/>
    <col min="3080" max="3080" width="3.28515625" style="1" customWidth="1"/>
    <col min="3081" max="3081" width="4.7109375" style="1" customWidth="1"/>
    <col min="3082" max="3082" width="2.7109375" style="1" customWidth="1"/>
    <col min="3083" max="3084" width="10.7109375" style="1" customWidth="1"/>
    <col min="3085" max="3085" width="20.7109375" style="1" customWidth="1"/>
    <col min="3086" max="3086" width="3.28515625" style="1" customWidth="1"/>
    <col min="3087" max="3329" width="10.7109375" style="1"/>
    <col min="3330" max="3330" width="16" style="1" customWidth="1"/>
    <col min="3331" max="3331" width="4.7109375" style="1" customWidth="1"/>
    <col min="3332" max="3332" width="2.7109375" style="1" customWidth="1"/>
    <col min="3333" max="3334" width="10.7109375" style="1" customWidth="1"/>
    <col min="3335" max="3335" width="20.7109375" style="1" customWidth="1"/>
    <col min="3336" max="3336" width="3.28515625" style="1" customWidth="1"/>
    <col min="3337" max="3337" width="4.7109375" style="1" customWidth="1"/>
    <col min="3338" max="3338" width="2.7109375" style="1" customWidth="1"/>
    <col min="3339" max="3340" width="10.7109375" style="1" customWidth="1"/>
    <col min="3341" max="3341" width="20.7109375" style="1" customWidth="1"/>
    <col min="3342" max="3342" width="3.28515625" style="1" customWidth="1"/>
    <col min="3343" max="3585" width="10.7109375" style="1"/>
    <col min="3586" max="3586" width="16" style="1" customWidth="1"/>
    <col min="3587" max="3587" width="4.7109375" style="1" customWidth="1"/>
    <col min="3588" max="3588" width="2.7109375" style="1" customWidth="1"/>
    <col min="3589" max="3590" width="10.7109375" style="1" customWidth="1"/>
    <col min="3591" max="3591" width="20.7109375" style="1" customWidth="1"/>
    <col min="3592" max="3592" width="3.28515625" style="1" customWidth="1"/>
    <col min="3593" max="3593" width="4.7109375" style="1" customWidth="1"/>
    <col min="3594" max="3594" width="2.7109375" style="1" customWidth="1"/>
    <col min="3595" max="3596" width="10.7109375" style="1" customWidth="1"/>
    <col min="3597" max="3597" width="20.7109375" style="1" customWidth="1"/>
    <col min="3598" max="3598" width="3.28515625" style="1" customWidth="1"/>
    <col min="3599" max="3841" width="10.7109375" style="1"/>
    <col min="3842" max="3842" width="16" style="1" customWidth="1"/>
    <col min="3843" max="3843" width="4.7109375" style="1" customWidth="1"/>
    <col min="3844" max="3844" width="2.7109375" style="1" customWidth="1"/>
    <col min="3845" max="3846" width="10.7109375" style="1" customWidth="1"/>
    <col min="3847" max="3847" width="20.7109375" style="1" customWidth="1"/>
    <col min="3848" max="3848" width="3.28515625" style="1" customWidth="1"/>
    <col min="3849" max="3849" width="4.7109375" style="1" customWidth="1"/>
    <col min="3850" max="3850" width="2.7109375" style="1" customWidth="1"/>
    <col min="3851" max="3852" width="10.7109375" style="1" customWidth="1"/>
    <col min="3853" max="3853" width="20.7109375" style="1" customWidth="1"/>
    <col min="3854" max="3854" width="3.28515625" style="1" customWidth="1"/>
    <col min="3855" max="4097" width="10.7109375" style="1"/>
    <col min="4098" max="4098" width="16" style="1" customWidth="1"/>
    <col min="4099" max="4099" width="4.7109375" style="1" customWidth="1"/>
    <col min="4100" max="4100" width="2.7109375" style="1" customWidth="1"/>
    <col min="4101" max="4102" width="10.7109375" style="1" customWidth="1"/>
    <col min="4103" max="4103" width="20.7109375" style="1" customWidth="1"/>
    <col min="4104" max="4104" width="3.28515625" style="1" customWidth="1"/>
    <col min="4105" max="4105" width="4.7109375" style="1" customWidth="1"/>
    <col min="4106" max="4106" width="2.7109375" style="1" customWidth="1"/>
    <col min="4107" max="4108" width="10.7109375" style="1" customWidth="1"/>
    <col min="4109" max="4109" width="20.7109375" style="1" customWidth="1"/>
    <col min="4110" max="4110" width="3.28515625" style="1" customWidth="1"/>
    <col min="4111" max="4353" width="10.7109375" style="1"/>
    <col min="4354" max="4354" width="16" style="1" customWidth="1"/>
    <col min="4355" max="4355" width="4.7109375" style="1" customWidth="1"/>
    <col min="4356" max="4356" width="2.7109375" style="1" customWidth="1"/>
    <col min="4357" max="4358" width="10.7109375" style="1" customWidth="1"/>
    <col min="4359" max="4359" width="20.7109375" style="1" customWidth="1"/>
    <col min="4360" max="4360" width="3.28515625" style="1" customWidth="1"/>
    <col min="4361" max="4361" width="4.7109375" style="1" customWidth="1"/>
    <col min="4362" max="4362" width="2.7109375" style="1" customWidth="1"/>
    <col min="4363" max="4364" width="10.7109375" style="1" customWidth="1"/>
    <col min="4365" max="4365" width="20.7109375" style="1" customWidth="1"/>
    <col min="4366" max="4366" width="3.28515625" style="1" customWidth="1"/>
    <col min="4367" max="4609" width="10.7109375" style="1"/>
    <col min="4610" max="4610" width="16" style="1" customWidth="1"/>
    <col min="4611" max="4611" width="4.7109375" style="1" customWidth="1"/>
    <col min="4612" max="4612" width="2.7109375" style="1" customWidth="1"/>
    <col min="4613" max="4614" width="10.7109375" style="1" customWidth="1"/>
    <col min="4615" max="4615" width="20.7109375" style="1" customWidth="1"/>
    <col min="4616" max="4616" width="3.28515625" style="1" customWidth="1"/>
    <col min="4617" max="4617" width="4.7109375" style="1" customWidth="1"/>
    <col min="4618" max="4618" width="2.7109375" style="1" customWidth="1"/>
    <col min="4619" max="4620" width="10.7109375" style="1" customWidth="1"/>
    <col min="4621" max="4621" width="20.7109375" style="1" customWidth="1"/>
    <col min="4622" max="4622" width="3.28515625" style="1" customWidth="1"/>
    <col min="4623" max="4865" width="10.7109375" style="1"/>
    <col min="4866" max="4866" width="16" style="1" customWidth="1"/>
    <col min="4867" max="4867" width="4.7109375" style="1" customWidth="1"/>
    <col min="4868" max="4868" width="2.7109375" style="1" customWidth="1"/>
    <col min="4869" max="4870" width="10.7109375" style="1" customWidth="1"/>
    <col min="4871" max="4871" width="20.7109375" style="1" customWidth="1"/>
    <col min="4872" max="4872" width="3.28515625" style="1" customWidth="1"/>
    <col min="4873" max="4873" width="4.7109375" style="1" customWidth="1"/>
    <col min="4874" max="4874" width="2.7109375" style="1" customWidth="1"/>
    <col min="4875" max="4876" width="10.7109375" style="1" customWidth="1"/>
    <col min="4877" max="4877" width="20.7109375" style="1" customWidth="1"/>
    <col min="4878" max="4878" width="3.28515625" style="1" customWidth="1"/>
    <col min="4879" max="5121" width="10.7109375" style="1"/>
    <col min="5122" max="5122" width="16" style="1" customWidth="1"/>
    <col min="5123" max="5123" width="4.7109375" style="1" customWidth="1"/>
    <col min="5124" max="5124" width="2.7109375" style="1" customWidth="1"/>
    <col min="5125" max="5126" width="10.7109375" style="1" customWidth="1"/>
    <col min="5127" max="5127" width="20.7109375" style="1" customWidth="1"/>
    <col min="5128" max="5128" width="3.28515625" style="1" customWidth="1"/>
    <col min="5129" max="5129" width="4.7109375" style="1" customWidth="1"/>
    <col min="5130" max="5130" width="2.7109375" style="1" customWidth="1"/>
    <col min="5131" max="5132" width="10.7109375" style="1" customWidth="1"/>
    <col min="5133" max="5133" width="20.7109375" style="1" customWidth="1"/>
    <col min="5134" max="5134" width="3.28515625" style="1" customWidth="1"/>
    <col min="5135" max="5377" width="10.7109375" style="1"/>
    <col min="5378" max="5378" width="16" style="1" customWidth="1"/>
    <col min="5379" max="5379" width="4.7109375" style="1" customWidth="1"/>
    <col min="5380" max="5380" width="2.7109375" style="1" customWidth="1"/>
    <col min="5381" max="5382" width="10.7109375" style="1" customWidth="1"/>
    <col min="5383" max="5383" width="20.7109375" style="1" customWidth="1"/>
    <col min="5384" max="5384" width="3.28515625" style="1" customWidth="1"/>
    <col min="5385" max="5385" width="4.7109375" style="1" customWidth="1"/>
    <col min="5386" max="5386" width="2.7109375" style="1" customWidth="1"/>
    <col min="5387" max="5388" width="10.7109375" style="1" customWidth="1"/>
    <col min="5389" max="5389" width="20.7109375" style="1" customWidth="1"/>
    <col min="5390" max="5390" width="3.28515625" style="1" customWidth="1"/>
    <col min="5391" max="5633" width="10.7109375" style="1"/>
    <col min="5634" max="5634" width="16" style="1" customWidth="1"/>
    <col min="5635" max="5635" width="4.7109375" style="1" customWidth="1"/>
    <col min="5636" max="5636" width="2.7109375" style="1" customWidth="1"/>
    <col min="5637" max="5638" width="10.7109375" style="1" customWidth="1"/>
    <col min="5639" max="5639" width="20.7109375" style="1" customWidth="1"/>
    <col min="5640" max="5640" width="3.28515625" style="1" customWidth="1"/>
    <col min="5641" max="5641" width="4.7109375" style="1" customWidth="1"/>
    <col min="5642" max="5642" width="2.7109375" style="1" customWidth="1"/>
    <col min="5643" max="5644" width="10.7109375" style="1" customWidth="1"/>
    <col min="5645" max="5645" width="20.7109375" style="1" customWidth="1"/>
    <col min="5646" max="5646" width="3.28515625" style="1" customWidth="1"/>
    <col min="5647" max="5889" width="10.7109375" style="1"/>
    <col min="5890" max="5890" width="16" style="1" customWidth="1"/>
    <col min="5891" max="5891" width="4.7109375" style="1" customWidth="1"/>
    <col min="5892" max="5892" width="2.7109375" style="1" customWidth="1"/>
    <col min="5893" max="5894" width="10.7109375" style="1" customWidth="1"/>
    <col min="5895" max="5895" width="20.7109375" style="1" customWidth="1"/>
    <col min="5896" max="5896" width="3.28515625" style="1" customWidth="1"/>
    <col min="5897" max="5897" width="4.7109375" style="1" customWidth="1"/>
    <col min="5898" max="5898" width="2.7109375" style="1" customWidth="1"/>
    <col min="5899" max="5900" width="10.7109375" style="1" customWidth="1"/>
    <col min="5901" max="5901" width="20.7109375" style="1" customWidth="1"/>
    <col min="5902" max="5902" width="3.28515625" style="1" customWidth="1"/>
    <col min="5903" max="6145" width="10.7109375" style="1"/>
    <col min="6146" max="6146" width="16" style="1" customWidth="1"/>
    <col min="6147" max="6147" width="4.7109375" style="1" customWidth="1"/>
    <col min="6148" max="6148" width="2.7109375" style="1" customWidth="1"/>
    <col min="6149" max="6150" width="10.7109375" style="1" customWidth="1"/>
    <col min="6151" max="6151" width="20.7109375" style="1" customWidth="1"/>
    <col min="6152" max="6152" width="3.28515625" style="1" customWidth="1"/>
    <col min="6153" max="6153" width="4.7109375" style="1" customWidth="1"/>
    <col min="6154" max="6154" width="2.7109375" style="1" customWidth="1"/>
    <col min="6155" max="6156" width="10.7109375" style="1" customWidth="1"/>
    <col min="6157" max="6157" width="20.7109375" style="1" customWidth="1"/>
    <col min="6158" max="6158" width="3.28515625" style="1" customWidth="1"/>
    <col min="6159" max="6401" width="10.7109375" style="1"/>
    <col min="6402" max="6402" width="16" style="1" customWidth="1"/>
    <col min="6403" max="6403" width="4.7109375" style="1" customWidth="1"/>
    <col min="6404" max="6404" width="2.7109375" style="1" customWidth="1"/>
    <col min="6405" max="6406" width="10.7109375" style="1" customWidth="1"/>
    <col min="6407" max="6407" width="20.7109375" style="1" customWidth="1"/>
    <col min="6408" max="6408" width="3.28515625" style="1" customWidth="1"/>
    <col min="6409" max="6409" width="4.7109375" style="1" customWidth="1"/>
    <col min="6410" max="6410" width="2.7109375" style="1" customWidth="1"/>
    <col min="6411" max="6412" width="10.7109375" style="1" customWidth="1"/>
    <col min="6413" max="6413" width="20.7109375" style="1" customWidth="1"/>
    <col min="6414" max="6414" width="3.28515625" style="1" customWidth="1"/>
    <col min="6415" max="6657" width="10.7109375" style="1"/>
    <col min="6658" max="6658" width="16" style="1" customWidth="1"/>
    <col min="6659" max="6659" width="4.7109375" style="1" customWidth="1"/>
    <col min="6660" max="6660" width="2.7109375" style="1" customWidth="1"/>
    <col min="6661" max="6662" width="10.7109375" style="1" customWidth="1"/>
    <col min="6663" max="6663" width="20.7109375" style="1" customWidth="1"/>
    <col min="6664" max="6664" width="3.28515625" style="1" customWidth="1"/>
    <col min="6665" max="6665" width="4.7109375" style="1" customWidth="1"/>
    <col min="6666" max="6666" width="2.7109375" style="1" customWidth="1"/>
    <col min="6667" max="6668" width="10.7109375" style="1" customWidth="1"/>
    <col min="6669" max="6669" width="20.7109375" style="1" customWidth="1"/>
    <col min="6670" max="6670" width="3.28515625" style="1" customWidth="1"/>
    <col min="6671" max="6913" width="10.7109375" style="1"/>
    <col min="6914" max="6914" width="16" style="1" customWidth="1"/>
    <col min="6915" max="6915" width="4.7109375" style="1" customWidth="1"/>
    <col min="6916" max="6916" width="2.7109375" style="1" customWidth="1"/>
    <col min="6917" max="6918" width="10.7109375" style="1" customWidth="1"/>
    <col min="6919" max="6919" width="20.7109375" style="1" customWidth="1"/>
    <col min="6920" max="6920" width="3.28515625" style="1" customWidth="1"/>
    <col min="6921" max="6921" width="4.7109375" style="1" customWidth="1"/>
    <col min="6922" max="6922" width="2.7109375" style="1" customWidth="1"/>
    <col min="6923" max="6924" width="10.7109375" style="1" customWidth="1"/>
    <col min="6925" max="6925" width="20.7109375" style="1" customWidth="1"/>
    <col min="6926" max="6926" width="3.28515625" style="1" customWidth="1"/>
    <col min="6927" max="7169" width="10.7109375" style="1"/>
    <col min="7170" max="7170" width="16" style="1" customWidth="1"/>
    <col min="7171" max="7171" width="4.7109375" style="1" customWidth="1"/>
    <col min="7172" max="7172" width="2.7109375" style="1" customWidth="1"/>
    <col min="7173" max="7174" width="10.7109375" style="1" customWidth="1"/>
    <col min="7175" max="7175" width="20.7109375" style="1" customWidth="1"/>
    <col min="7176" max="7176" width="3.28515625" style="1" customWidth="1"/>
    <col min="7177" max="7177" width="4.7109375" style="1" customWidth="1"/>
    <col min="7178" max="7178" width="2.7109375" style="1" customWidth="1"/>
    <col min="7179" max="7180" width="10.7109375" style="1" customWidth="1"/>
    <col min="7181" max="7181" width="20.7109375" style="1" customWidth="1"/>
    <col min="7182" max="7182" width="3.28515625" style="1" customWidth="1"/>
    <col min="7183" max="7425" width="10.7109375" style="1"/>
    <col min="7426" max="7426" width="16" style="1" customWidth="1"/>
    <col min="7427" max="7427" width="4.7109375" style="1" customWidth="1"/>
    <col min="7428" max="7428" width="2.7109375" style="1" customWidth="1"/>
    <col min="7429" max="7430" width="10.7109375" style="1" customWidth="1"/>
    <col min="7431" max="7431" width="20.7109375" style="1" customWidth="1"/>
    <col min="7432" max="7432" width="3.28515625" style="1" customWidth="1"/>
    <col min="7433" max="7433" width="4.7109375" style="1" customWidth="1"/>
    <col min="7434" max="7434" width="2.7109375" style="1" customWidth="1"/>
    <col min="7435" max="7436" width="10.7109375" style="1" customWidth="1"/>
    <col min="7437" max="7437" width="20.7109375" style="1" customWidth="1"/>
    <col min="7438" max="7438" width="3.28515625" style="1" customWidth="1"/>
    <col min="7439" max="7681" width="10.7109375" style="1"/>
    <col min="7682" max="7682" width="16" style="1" customWidth="1"/>
    <col min="7683" max="7683" width="4.7109375" style="1" customWidth="1"/>
    <col min="7684" max="7684" width="2.7109375" style="1" customWidth="1"/>
    <col min="7685" max="7686" width="10.7109375" style="1" customWidth="1"/>
    <col min="7687" max="7687" width="20.7109375" style="1" customWidth="1"/>
    <col min="7688" max="7688" width="3.28515625" style="1" customWidth="1"/>
    <col min="7689" max="7689" width="4.7109375" style="1" customWidth="1"/>
    <col min="7690" max="7690" width="2.7109375" style="1" customWidth="1"/>
    <col min="7691" max="7692" width="10.7109375" style="1" customWidth="1"/>
    <col min="7693" max="7693" width="20.7109375" style="1" customWidth="1"/>
    <col min="7694" max="7694" width="3.28515625" style="1" customWidth="1"/>
    <col min="7695" max="7937" width="10.7109375" style="1"/>
    <col min="7938" max="7938" width="16" style="1" customWidth="1"/>
    <col min="7939" max="7939" width="4.7109375" style="1" customWidth="1"/>
    <col min="7940" max="7940" width="2.7109375" style="1" customWidth="1"/>
    <col min="7941" max="7942" width="10.7109375" style="1" customWidth="1"/>
    <col min="7943" max="7943" width="20.7109375" style="1" customWidth="1"/>
    <col min="7944" max="7944" width="3.28515625" style="1" customWidth="1"/>
    <col min="7945" max="7945" width="4.7109375" style="1" customWidth="1"/>
    <col min="7946" max="7946" width="2.7109375" style="1" customWidth="1"/>
    <col min="7947" max="7948" width="10.7109375" style="1" customWidth="1"/>
    <col min="7949" max="7949" width="20.7109375" style="1" customWidth="1"/>
    <col min="7950" max="7950" width="3.28515625" style="1" customWidth="1"/>
    <col min="7951" max="8193" width="10.7109375" style="1"/>
    <col min="8194" max="8194" width="16" style="1" customWidth="1"/>
    <col min="8195" max="8195" width="4.7109375" style="1" customWidth="1"/>
    <col min="8196" max="8196" width="2.7109375" style="1" customWidth="1"/>
    <col min="8197" max="8198" width="10.7109375" style="1" customWidth="1"/>
    <col min="8199" max="8199" width="20.7109375" style="1" customWidth="1"/>
    <col min="8200" max="8200" width="3.28515625" style="1" customWidth="1"/>
    <col min="8201" max="8201" width="4.7109375" style="1" customWidth="1"/>
    <col min="8202" max="8202" width="2.7109375" style="1" customWidth="1"/>
    <col min="8203" max="8204" width="10.7109375" style="1" customWidth="1"/>
    <col min="8205" max="8205" width="20.7109375" style="1" customWidth="1"/>
    <col min="8206" max="8206" width="3.28515625" style="1" customWidth="1"/>
    <col min="8207" max="8449" width="10.7109375" style="1"/>
    <col min="8450" max="8450" width="16" style="1" customWidth="1"/>
    <col min="8451" max="8451" width="4.7109375" style="1" customWidth="1"/>
    <col min="8452" max="8452" width="2.7109375" style="1" customWidth="1"/>
    <col min="8453" max="8454" width="10.7109375" style="1" customWidth="1"/>
    <col min="8455" max="8455" width="20.7109375" style="1" customWidth="1"/>
    <col min="8456" max="8456" width="3.28515625" style="1" customWidth="1"/>
    <col min="8457" max="8457" width="4.7109375" style="1" customWidth="1"/>
    <col min="8458" max="8458" width="2.7109375" style="1" customWidth="1"/>
    <col min="8459" max="8460" width="10.7109375" style="1" customWidth="1"/>
    <col min="8461" max="8461" width="20.7109375" style="1" customWidth="1"/>
    <col min="8462" max="8462" width="3.28515625" style="1" customWidth="1"/>
    <col min="8463" max="8705" width="10.7109375" style="1"/>
    <col min="8706" max="8706" width="16" style="1" customWidth="1"/>
    <col min="8707" max="8707" width="4.7109375" style="1" customWidth="1"/>
    <col min="8708" max="8708" width="2.7109375" style="1" customWidth="1"/>
    <col min="8709" max="8710" width="10.7109375" style="1" customWidth="1"/>
    <col min="8711" max="8711" width="20.7109375" style="1" customWidth="1"/>
    <col min="8712" max="8712" width="3.28515625" style="1" customWidth="1"/>
    <col min="8713" max="8713" width="4.7109375" style="1" customWidth="1"/>
    <col min="8714" max="8714" width="2.7109375" style="1" customWidth="1"/>
    <col min="8715" max="8716" width="10.7109375" style="1" customWidth="1"/>
    <col min="8717" max="8717" width="20.7109375" style="1" customWidth="1"/>
    <col min="8718" max="8718" width="3.28515625" style="1" customWidth="1"/>
    <col min="8719" max="8961" width="10.7109375" style="1"/>
    <col min="8962" max="8962" width="16" style="1" customWidth="1"/>
    <col min="8963" max="8963" width="4.7109375" style="1" customWidth="1"/>
    <col min="8964" max="8964" width="2.7109375" style="1" customWidth="1"/>
    <col min="8965" max="8966" width="10.7109375" style="1" customWidth="1"/>
    <col min="8967" max="8967" width="20.7109375" style="1" customWidth="1"/>
    <col min="8968" max="8968" width="3.28515625" style="1" customWidth="1"/>
    <col min="8969" max="8969" width="4.7109375" style="1" customWidth="1"/>
    <col min="8970" max="8970" width="2.7109375" style="1" customWidth="1"/>
    <col min="8971" max="8972" width="10.7109375" style="1" customWidth="1"/>
    <col min="8973" max="8973" width="20.7109375" style="1" customWidth="1"/>
    <col min="8974" max="8974" width="3.28515625" style="1" customWidth="1"/>
    <col min="8975" max="9217" width="10.7109375" style="1"/>
    <col min="9218" max="9218" width="16" style="1" customWidth="1"/>
    <col min="9219" max="9219" width="4.7109375" style="1" customWidth="1"/>
    <col min="9220" max="9220" width="2.7109375" style="1" customWidth="1"/>
    <col min="9221" max="9222" width="10.7109375" style="1" customWidth="1"/>
    <col min="9223" max="9223" width="20.7109375" style="1" customWidth="1"/>
    <col min="9224" max="9224" width="3.28515625" style="1" customWidth="1"/>
    <col min="9225" max="9225" width="4.7109375" style="1" customWidth="1"/>
    <col min="9226" max="9226" width="2.7109375" style="1" customWidth="1"/>
    <col min="9227" max="9228" width="10.7109375" style="1" customWidth="1"/>
    <col min="9229" max="9229" width="20.7109375" style="1" customWidth="1"/>
    <col min="9230" max="9230" width="3.28515625" style="1" customWidth="1"/>
    <col min="9231" max="9473" width="10.7109375" style="1"/>
    <col min="9474" max="9474" width="16" style="1" customWidth="1"/>
    <col min="9475" max="9475" width="4.7109375" style="1" customWidth="1"/>
    <col min="9476" max="9476" width="2.7109375" style="1" customWidth="1"/>
    <col min="9477" max="9478" width="10.7109375" style="1" customWidth="1"/>
    <col min="9479" max="9479" width="20.7109375" style="1" customWidth="1"/>
    <col min="9480" max="9480" width="3.28515625" style="1" customWidth="1"/>
    <col min="9481" max="9481" width="4.7109375" style="1" customWidth="1"/>
    <col min="9482" max="9482" width="2.7109375" style="1" customWidth="1"/>
    <col min="9483" max="9484" width="10.7109375" style="1" customWidth="1"/>
    <col min="9485" max="9485" width="20.7109375" style="1" customWidth="1"/>
    <col min="9486" max="9486" width="3.28515625" style="1" customWidth="1"/>
    <col min="9487" max="9729" width="10.7109375" style="1"/>
    <col min="9730" max="9730" width="16" style="1" customWidth="1"/>
    <col min="9731" max="9731" width="4.7109375" style="1" customWidth="1"/>
    <col min="9732" max="9732" width="2.7109375" style="1" customWidth="1"/>
    <col min="9733" max="9734" width="10.7109375" style="1" customWidth="1"/>
    <col min="9735" max="9735" width="20.7109375" style="1" customWidth="1"/>
    <col min="9736" max="9736" width="3.28515625" style="1" customWidth="1"/>
    <col min="9737" max="9737" width="4.7109375" style="1" customWidth="1"/>
    <col min="9738" max="9738" width="2.7109375" style="1" customWidth="1"/>
    <col min="9739" max="9740" width="10.7109375" style="1" customWidth="1"/>
    <col min="9741" max="9741" width="20.7109375" style="1" customWidth="1"/>
    <col min="9742" max="9742" width="3.28515625" style="1" customWidth="1"/>
    <col min="9743" max="9985" width="10.7109375" style="1"/>
    <col min="9986" max="9986" width="16" style="1" customWidth="1"/>
    <col min="9987" max="9987" width="4.7109375" style="1" customWidth="1"/>
    <col min="9988" max="9988" width="2.7109375" style="1" customWidth="1"/>
    <col min="9989" max="9990" width="10.7109375" style="1" customWidth="1"/>
    <col min="9991" max="9991" width="20.7109375" style="1" customWidth="1"/>
    <col min="9992" max="9992" width="3.28515625" style="1" customWidth="1"/>
    <col min="9993" max="9993" width="4.7109375" style="1" customWidth="1"/>
    <col min="9994" max="9994" width="2.7109375" style="1" customWidth="1"/>
    <col min="9995" max="9996" width="10.7109375" style="1" customWidth="1"/>
    <col min="9997" max="9997" width="20.7109375" style="1" customWidth="1"/>
    <col min="9998" max="9998" width="3.28515625" style="1" customWidth="1"/>
    <col min="9999" max="10241" width="10.7109375" style="1"/>
    <col min="10242" max="10242" width="16" style="1" customWidth="1"/>
    <col min="10243" max="10243" width="4.7109375" style="1" customWidth="1"/>
    <col min="10244" max="10244" width="2.7109375" style="1" customWidth="1"/>
    <col min="10245" max="10246" width="10.7109375" style="1" customWidth="1"/>
    <col min="10247" max="10247" width="20.7109375" style="1" customWidth="1"/>
    <col min="10248" max="10248" width="3.28515625" style="1" customWidth="1"/>
    <col min="10249" max="10249" width="4.7109375" style="1" customWidth="1"/>
    <col min="10250" max="10250" width="2.7109375" style="1" customWidth="1"/>
    <col min="10251" max="10252" width="10.7109375" style="1" customWidth="1"/>
    <col min="10253" max="10253" width="20.7109375" style="1" customWidth="1"/>
    <col min="10254" max="10254" width="3.28515625" style="1" customWidth="1"/>
    <col min="10255" max="10497" width="10.7109375" style="1"/>
    <col min="10498" max="10498" width="16" style="1" customWidth="1"/>
    <col min="10499" max="10499" width="4.7109375" style="1" customWidth="1"/>
    <col min="10500" max="10500" width="2.7109375" style="1" customWidth="1"/>
    <col min="10501" max="10502" width="10.7109375" style="1" customWidth="1"/>
    <col min="10503" max="10503" width="20.7109375" style="1" customWidth="1"/>
    <col min="10504" max="10504" width="3.28515625" style="1" customWidth="1"/>
    <col min="10505" max="10505" width="4.7109375" style="1" customWidth="1"/>
    <col min="10506" max="10506" width="2.7109375" style="1" customWidth="1"/>
    <col min="10507" max="10508" width="10.7109375" style="1" customWidth="1"/>
    <col min="10509" max="10509" width="20.7109375" style="1" customWidth="1"/>
    <col min="10510" max="10510" width="3.28515625" style="1" customWidth="1"/>
    <col min="10511" max="10753" width="10.7109375" style="1"/>
    <col min="10754" max="10754" width="16" style="1" customWidth="1"/>
    <col min="10755" max="10755" width="4.7109375" style="1" customWidth="1"/>
    <col min="10756" max="10756" width="2.7109375" style="1" customWidth="1"/>
    <col min="10757" max="10758" width="10.7109375" style="1" customWidth="1"/>
    <col min="10759" max="10759" width="20.7109375" style="1" customWidth="1"/>
    <col min="10760" max="10760" width="3.28515625" style="1" customWidth="1"/>
    <col min="10761" max="10761" width="4.7109375" style="1" customWidth="1"/>
    <col min="10762" max="10762" width="2.7109375" style="1" customWidth="1"/>
    <col min="10763" max="10764" width="10.7109375" style="1" customWidth="1"/>
    <col min="10765" max="10765" width="20.7109375" style="1" customWidth="1"/>
    <col min="10766" max="10766" width="3.28515625" style="1" customWidth="1"/>
    <col min="10767" max="11009" width="10.7109375" style="1"/>
    <col min="11010" max="11010" width="16" style="1" customWidth="1"/>
    <col min="11011" max="11011" width="4.7109375" style="1" customWidth="1"/>
    <col min="11012" max="11012" width="2.7109375" style="1" customWidth="1"/>
    <col min="11013" max="11014" width="10.7109375" style="1" customWidth="1"/>
    <col min="11015" max="11015" width="20.7109375" style="1" customWidth="1"/>
    <col min="11016" max="11016" width="3.28515625" style="1" customWidth="1"/>
    <col min="11017" max="11017" width="4.7109375" style="1" customWidth="1"/>
    <col min="11018" max="11018" width="2.7109375" style="1" customWidth="1"/>
    <col min="11019" max="11020" width="10.7109375" style="1" customWidth="1"/>
    <col min="11021" max="11021" width="20.7109375" style="1" customWidth="1"/>
    <col min="11022" max="11022" width="3.28515625" style="1" customWidth="1"/>
    <col min="11023" max="11265" width="10.7109375" style="1"/>
    <col min="11266" max="11266" width="16" style="1" customWidth="1"/>
    <col min="11267" max="11267" width="4.7109375" style="1" customWidth="1"/>
    <col min="11268" max="11268" width="2.7109375" style="1" customWidth="1"/>
    <col min="11269" max="11270" width="10.7109375" style="1" customWidth="1"/>
    <col min="11271" max="11271" width="20.7109375" style="1" customWidth="1"/>
    <col min="11272" max="11272" width="3.28515625" style="1" customWidth="1"/>
    <col min="11273" max="11273" width="4.7109375" style="1" customWidth="1"/>
    <col min="11274" max="11274" width="2.7109375" style="1" customWidth="1"/>
    <col min="11275" max="11276" width="10.7109375" style="1" customWidth="1"/>
    <col min="11277" max="11277" width="20.7109375" style="1" customWidth="1"/>
    <col min="11278" max="11278" width="3.28515625" style="1" customWidth="1"/>
    <col min="11279" max="11521" width="10.7109375" style="1"/>
    <col min="11522" max="11522" width="16" style="1" customWidth="1"/>
    <col min="11523" max="11523" width="4.7109375" style="1" customWidth="1"/>
    <col min="11524" max="11524" width="2.7109375" style="1" customWidth="1"/>
    <col min="11525" max="11526" width="10.7109375" style="1" customWidth="1"/>
    <col min="11527" max="11527" width="20.7109375" style="1" customWidth="1"/>
    <col min="11528" max="11528" width="3.28515625" style="1" customWidth="1"/>
    <col min="11529" max="11529" width="4.7109375" style="1" customWidth="1"/>
    <col min="11530" max="11530" width="2.7109375" style="1" customWidth="1"/>
    <col min="11531" max="11532" width="10.7109375" style="1" customWidth="1"/>
    <col min="11533" max="11533" width="20.7109375" style="1" customWidth="1"/>
    <col min="11534" max="11534" width="3.28515625" style="1" customWidth="1"/>
    <col min="11535" max="11777" width="10.7109375" style="1"/>
    <col min="11778" max="11778" width="16" style="1" customWidth="1"/>
    <col min="11779" max="11779" width="4.7109375" style="1" customWidth="1"/>
    <col min="11780" max="11780" width="2.7109375" style="1" customWidth="1"/>
    <col min="11781" max="11782" width="10.7109375" style="1" customWidth="1"/>
    <col min="11783" max="11783" width="20.7109375" style="1" customWidth="1"/>
    <col min="11784" max="11784" width="3.28515625" style="1" customWidth="1"/>
    <col min="11785" max="11785" width="4.7109375" style="1" customWidth="1"/>
    <col min="11786" max="11786" width="2.7109375" style="1" customWidth="1"/>
    <col min="11787" max="11788" width="10.7109375" style="1" customWidth="1"/>
    <col min="11789" max="11789" width="20.7109375" style="1" customWidth="1"/>
    <col min="11790" max="11790" width="3.28515625" style="1" customWidth="1"/>
    <col min="11791" max="12033" width="10.7109375" style="1"/>
    <col min="12034" max="12034" width="16" style="1" customWidth="1"/>
    <col min="12035" max="12035" width="4.7109375" style="1" customWidth="1"/>
    <col min="12036" max="12036" width="2.7109375" style="1" customWidth="1"/>
    <col min="12037" max="12038" width="10.7109375" style="1" customWidth="1"/>
    <col min="12039" max="12039" width="20.7109375" style="1" customWidth="1"/>
    <col min="12040" max="12040" width="3.28515625" style="1" customWidth="1"/>
    <col min="12041" max="12041" width="4.7109375" style="1" customWidth="1"/>
    <col min="12042" max="12042" width="2.7109375" style="1" customWidth="1"/>
    <col min="12043" max="12044" width="10.7109375" style="1" customWidth="1"/>
    <col min="12045" max="12045" width="20.7109375" style="1" customWidth="1"/>
    <col min="12046" max="12046" width="3.28515625" style="1" customWidth="1"/>
    <col min="12047" max="12289" width="10.7109375" style="1"/>
    <col min="12290" max="12290" width="16" style="1" customWidth="1"/>
    <col min="12291" max="12291" width="4.7109375" style="1" customWidth="1"/>
    <col min="12292" max="12292" width="2.7109375" style="1" customWidth="1"/>
    <col min="12293" max="12294" width="10.7109375" style="1" customWidth="1"/>
    <col min="12295" max="12295" width="20.7109375" style="1" customWidth="1"/>
    <col min="12296" max="12296" width="3.28515625" style="1" customWidth="1"/>
    <col min="12297" max="12297" width="4.7109375" style="1" customWidth="1"/>
    <col min="12298" max="12298" width="2.7109375" style="1" customWidth="1"/>
    <col min="12299" max="12300" width="10.7109375" style="1" customWidth="1"/>
    <col min="12301" max="12301" width="20.7109375" style="1" customWidth="1"/>
    <col min="12302" max="12302" width="3.28515625" style="1" customWidth="1"/>
    <col min="12303" max="12545" width="10.7109375" style="1"/>
    <col min="12546" max="12546" width="16" style="1" customWidth="1"/>
    <col min="12547" max="12547" width="4.7109375" style="1" customWidth="1"/>
    <col min="12548" max="12548" width="2.7109375" style="1" customWidth="1"/>
    <col min="12549" max="12550" width="10.7109375" style="1" customWidth="1"/>
    <col min="12551" max="12551" width="20.7109375" style="1" customWidth="1"/>
    <col min="12552" max="12552" width="3.28515625" style="1" customWidth="1"/>
    <col min="12553" max="12553" width="4.7109375" style="1" customWidth="1"/>
    <col min="12554" max="12554" width="2.7109375" style="1" customWidth="1"/>
    <col min="12555" max="12556" width="10.7109375" style="1" customWidth="1"/>
    <col min="12557" max="12557" width="20.7109375" style="1" customWidth="1"/>
    <col min="12558" max="12558" width="3.28515625" style="1" customWidth="1"/>
    <col min="12559" max="12801" width="10.7109375" style="1"/>
    <col min="12802" max="12802" width="16" style="1" customWidth="1"/>
    <col min="12803" max="12803" width="4.7109375" style="1" customWidth="1"/>
    <col min="12804" max="12804" width="2.7109375" style="1" customWidth="1"/>
    <col min="12805" max="12806" width="10.7109375" style="1" customWidth="1"/>
    <col min="12807" max="12807" width="20.7109375" style="1" customWidth="1"/>
    <col min="12808" max="12808" width="3.28515625" style="1" customWidth="1"/>
    <col min="12809" max="12809" width="4.7109375" style="1" customWidth="1"/>
    <col min="12810" max="12810" width="2.7109375" style="1" customWidth="1"/>
    <col min="12811" max="12812" width="10.7109375" style="1" customWidth="1"/>
    <col min="12813" max="12813" width="20.7109375" style="1" customWidth="1"/>
    <col min="12814" max="12814" width="3.28515625" style="1" customWidth="1"/>
    <col min="12815" max="13057" width="10.7109375" style="1"/>
    <col min="13058" max="13058" width="16" style="1" customWidth="1"/>
    <col min="13059" max="13059" width="4.7109375" style="1" customWidth="1"/>
    <col min="13060" max="13060" width="2.7109375" style="1" customWidth="1"/>
    <col min="13061" max="13062" width="10.7109375" style="1" customWidth="1"/>
    <col min="13063" max="13063" width="20.7109375" style="1" customWidth="1"/>
    <col min="13064" max="13064" width="3.28515625" style="1" customWidth="1"/>
    <col min="13065" max="13065" width="4.7109375" style="1" customWidth="1"/>
    <col min="13066" max="13066" width="2.7109375" style="1" customWidth="1"/>
    <col min="13067" max="13068" width="10.7109375" style="1" customWidth="1"/>
    <col min="13069" max="13069" width="20.7109375" style="1" customWidth="1"/>
    <col min="13070" max="13070" width="3.28515625" style="1" customWidth="1"/>
    <col min="13071" max="13313" width="10.7109375" style="1"/>
    <col min="13314" max="13314" width="16" style="1" customWidth="1"/>
    <col min="13315" max="13315" width="4.7109375" style="1" customWidth="1"/>
    <col min="13316" max="13316" width="2.7109375" style="1" customWidth="1"/>
    <col min="13317" max="13318" width="10.7109375" style="1" customWidth="1"/>
    <col min="13319" max="13319" width="20.7109375" style="1" customWidth="1"/>
    <col min="13320" max="13320" width="3.28515625" style="1" customWidth="1"/>
    <col min="13321" max="13321" width="4.7109375" style="1" customWidth="1"/>
    <col min="13322" max="13322" width="2.7109375" style="1" customWidth="1"/>
    <col min="13323" max="13324" width="10.7109375" style="1" customWidth="1"/>
    <col min="13325" max="13325" width="20.7109375" style="1" customWidth="1"/>
    <col min="13326" max="13326" width="3.28515625" style="1" customWidth="1"/>
    <col min="13327" max="13569" width="10.7109375" style="1"/>
    <col min="13570" max="13570" width="16" style="1" customWidth="1"/>
    <col min="13571" max="13571" width="4.7109375" style="1" customWidth="1"/>
    <col min="13572" max="13572" width="2.7109375" style="1" customWidth="1"/>
    <col min="13573" max="13574" width="10.7109375" style="1" customWidth="1"/>
    <col min="13575" max="13575" width="20.7109375" style="1" customWidth="1"/>
    <col min="13576" max="13576" width="3.28515625" style="1" customWidth="1"/>
    <col min="13577" max="13577" width="4.7109375" style="1" customWidth="1"/>
    <col min="13578" max="13578" width="2.7109375" style="1" customWidth="1"/>
    <col min="13579" max="13580" width="10.7109375" style="1" customWidth="1"/>
    <col min="13581" max="13581" width="20.7109375" style="1" customWidth="1"/>
    <col min="13582" max="13582" width="3.28515625" style="1" customWidth="1"/>
    <col min="13583" max="13825" width="10.7109375" style="1"/>
    <col min="13826" max="13826" width="16" style="1" customWidth="1"/>
    <col min="13827" max="13827" width="4.7109375" style="1" customWidth="1"/>
    <col min="13828" max="13828" width="2.7109375" style="1" customWidth="1"/>
    <col min="13829" max="13830" width="10.7109375" style="1" customWidth="1"/>
    <col min="13831" max="13831" width="20.7109375" style="1" customWidth="1"/>
    <col min="13832" max="13832" width="3.28515625" style="1" customWidth="1"/>
    <col min="13833" max="13833" width="4.7109375" style="1" customWidth="1"/>
    <col min="13834" max="13834" width="2.7109375" style="1" customWidth="1"/>
    <col min="13835" max="13836" width="10.7109375" style="1" customWidth="1"/>
    <col min="13837" max="13837" width="20.7109375" style="1" customWidth="1"/>
    <col min="13838" max="13838" width="3.28515625" style="1" customWidth="1"/>
    <col min="13839" max="14081" width="10.7109375" style="1"/>
    <col min="14082" max="14082" width="16" style="1" customWidth="1"/>
    <col min="14083" max="14083" width="4.7109375" style="1" customWidth="1"/>
    <col min="14084" max="14084" width="2.7109375" style="1" customWidth="1"/>
    <col min="14085" max="14086" width="10.7109375" style="1" customWidth="1"/>
    <col min="14087" max="14087" width="20.7109375" style="1" customWidth="1"/>
    <col min="14088" max="14088" width="3.28515625" style="1" customWidth="1"/>
    <col min="14089" max="14089" width="4.7109375" style="1" customWidth="1"/>
    <col min="14090" max="14090" width="2.7109375" style="1" customWidth="1"/>
    <col min="14091" max="14092" width="10.7109375" style="1" customWidth="1"/>
    <col min="14093" max="14093" width="20.7109375" style="1" customWidth="1"/>
    <col min="14094" max="14094" width="3.28515625" style="1" customWidth="1"/>
    <col min="14095" max="14337" width="10.7109375" style="1"/>
    <col min="14338" max="14338" width="16" style="1" customWidth="1"/>
    <col min="14339" max="14339" width="4.7109375" style="1" customWidth="1"/>
    <col min="14340" max="14340" width="2.7109375" style="1" customWidth="1"/>
    <col min="14341" max="14342" width="10.7109375" style="1" customWidth="1"/>
    <col min="14343" max="14343" width="20.7109375" style="1" customWidth="1"/>
    <col min="14344" max="14344" width="3.28515625" style="1" customWidth="1"/>
    <col min="14345" max="14345" width="4.7109375" style="1" customWidth="1"/>
    <col min="14346" max="14346" width="2.7109375" style="1" customWidth="1"/>
    <col min="14347" max="14348" width="10.7109375" style="1" customWidth="1"/>
    <col min="14349" max="14349" width="20.7109375" style="1" customWidth="1"/>
    <col min="14350" max="14350" width="3.28515625" style="1" customWidth="1"/>
    <col min="14351" max="14593" width="10.7109375" style="1"/>
    <col min="14594" max="14594" width="16" style="1" customWidth="1"/>
    <col min="14595" max="14595" width="4.7109375" style="1" customWidth="1"/>
    <col min="14596" max="14596" width="2.7109375" style="1" customWidth="1"/>
    <col min="14597" max="14598" width="10.7109375" style="1" customWidth="1"/>
    <col min="14599" max="14599" width="20.7109375" style="1" customWidth="1"/>
    <col min="14600" max="14600" width="3.28515625" style="1" customWidth="1"/>
    <col min="14601" max="14601" width="4.7109375" style="1" customWidth="1"/>
    <col min="14602" max="14602" width="2.7109375" style="1" customWidth="1"/>
    <col min="14603" max="14604" width="10.7109375" style="1" customWidth="1"/>
    <col min="14605" max="14605" width="20.7109375" style="1" customWidth="1"/>
    <col min="14606" max="14606" width="3.28515625" style="1" customWidth="1"/>
    <col min="14607" max="14849" width="10.7109375" style="1"/>
    <col min="14850" max="14850" width="16" style="1" customWidth="1"/>
    <col min="14851" max="14851" width="4.7109375" style="1" customWidth="1"/>
    <col min="14852" max="14852" width="2.7109375" style="1" customWidth="1"/>
    <col min="14853" max="14854" width="10.7109375" style="1" customWidth="1"/>
    <col min="14855" max="14855" width="20.7109375" style="1" customWidth="1"/>
    <col min="14856" max="14856" width="3.28515625" style="1" customWidth="1"/>
    <col min="14857" max="14857" width="4.7109375" style="1" customWidth="1"/>
    <col min="14858" max="14858" width="2.7109375" style="1" customWidth="1"/>
    <col min="14859" max="14860" width="10.7109375" style="1" customWidth="1"/>
    <col min="14861" max="14861" width="20.7109375" style="1" customWidth="1"/>
    <col min="14862" max="14862" width="3.28515625" style="1" customWidth="1"/>
    <col min="14863" max="15105" width="10.7109375" style="1"/>
    <col min="15106" max="15106" width="16" style="1" customWidth="1"/>
    <col min="15107" max="15107" width="4.7109375" style="1" customWidth="1"/>
    <col min="15108" max="15108" width="2.7109375" style="1" customWidth="1"/>
    <col min="15109" max="15110" width="10.7109375" style="1" customWidth="1"/>
    <col min="15111" max="15111" width="20.7109375" style="1" customWidth="1"/>
    <col min="15112" max="15112" width="3.28515625" style="1" customWidth="1"/>
    <col min="15113" max="15113" width="4.7109375" style="1" customWidth="1"/>
    <col min="15114" max="15114" width="2.7109375" style="1" customWidth="1"/>
    <col min="15115" max="15116" width="10.7109375" style="1" customWidth="1"/>
    <col min="15117" max="15117" width="20.7109375" style="1" customWidth="1"/>
    <col min="15118" max="15118" width="3.28515625" style="1" customWidth="1"/>
    <col min="15119" max="15361" width="10.7109375" style="1"/>
    <col min="15362" max="15362" width="16" style="1" customWidth="1"/>
    <col min="15363" max="15363" width="4.7109375" style="1" customWidth="1"/>
    <col min="15364" max="15364" width="2.7109375" style="1" customWidth="1"/>
    <col min="15365" max="15366" width="10.7109375" style="1" customWidth="1"/>
    <col min="15367" max="15367" width="20.7109375" style="1" customWidth="1"/>
    <col min="15368" max="15368" width="3.28515625" style="1" customWidth="1"/>
    <col min="15369" max="15369" width="4.7109375" style="1" customWidth="1"/>
    <col min="15370" max="15370" width="2.7109375" style="1" customWidth="1"/>
    <col min="15371" max="15372" width="10.7109375" style="1" customWidth="1"/>
    <col min="15373" max="15373" width="20.7109375" style="1" customWidth="1"/>
    <col min="15374" max="15374" width="3.28515625" style="1" customWidth="1"/>
    <col min="15375" max="15617" width="10.7109375" style="1"/>
    <col min="15618" max="15618" width="16" style="1" customWidth="1"/>
    <col min="15619" max="15619" width="4.7109375" style="1" customWidth="1"/>
    <col min="15620" max="15620" width="2.7109375" style="1" customWidth="1"/>
    <col min="15621" max="15622" width="10.7109375" style="1" customWidth="1"/>
    <col min="15623" max="15623" width="20.7109375" style="1" customWidth="1"/>
    <col min="15624" max="15624" width="3.28515625" style="1" customWidth="1"/>
    <col min="15625" max="15625" width="4.7109375" style="1" customWidth="1"/>
    <col min="15626" max="15626" width="2.7109375" style="1" customWidth="1"/>
    <col min="15627" max="15628" width="10.7109375" style="1" customWidth="1"/>
    <col min="15629" max="15629" width="20.7109375" style="1" customWidth="1"/>
    <col min="15630" max="15630" width="3.28515625" style="1" customWidth="1"/>
    <col min="15631" max="15873" width="10.7109375" style="1"/>
    <col min="15874" max="15874" width="16" style="1" customWidth="1"/>
    <col min="15875" max="15875" width="4.7109375" style="1" customWidth="1"/>
    <col min="15876" max="15876" width="2.7109375" style="1" customWidth="1"/>
    <col min="15877" max="15878" width="10.7109375" style="1" customWidth="1"/>
    <col min="15879" max="15879" width="20.7109375" style="1" customWidth="1"/>
    <col min="15880" max="15880" width="3.28515625" style="1" customWidth="1"/>
    <col min="15881" max="15881" width="4.7109375" style="1" customWidth="1"/>
    <col min="15882" max="15882" width="2.7109375" style="1" customWidth="1"/>
    <col min="15883" max="15884" width="10.7109375" style="1" customWidth="1"/>
    <col min="15885" max="15885" width="20.7109375" style="1" customWidth="1"/>
    <col min="15886" max="15886" width="3.28515625" style="1" customWidth="1"/>
    <col min="15887" max="16129" width="10.7109375" style="1"/>
    <col min="16130" max="16130" width="16" style="1" customWidth="1"/>
    <col min="16131" max="16131" width="4.7109375" style="1" customWidth="1"/>
    <col min="16132" max="16132" width="2.7109375" style="1" customWidth="1"/>
    <col min="16133" max="16134" width="10.7109375" style="1" customWidth="1"/>
    <col min="16135" max="16135" width="20.7109375" style="1" customWidth="1"/>
    <col min="16136" max="16136" width="3.28515625" style="1" customWidth="1"/>
    <col min="16137" max="16137" width="4.7109375" style="1" customWidth="1"/>
    <col min="16138" max="16138" width="2.7109375" style="1" customWidth="1"/>
    <col min="16139" max="16140" width="10.7109375" style="1" customWidth="1"/>
    <col min="16141" max="16141" width="20.7109375" style="1" customWidth="1"/>
    <col min="16142" max="16142" width="3.28515625" style="1" customWidth="1"/>
    <col min="16143" max="16384" width="10.7109375" style="1"/>
  </cols>
  <sheetData>
    <row r="1" spans="2:14">
      <c r="B1" s="324" t="s">
        <v>0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ht="15.75" customHeight="1">
      <c r="B2" s="325" t="s">
        <v>1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2:14" ht="12.75" customHeight="1"/>
    <row r="5" spans="2:14">
      <c r="B5" s="3"/>
      <c r="C5" s="4"/>
      <c r="D5" s="5"/>
      <c r="E5" s="6" t="s">
        <v>2</v>
      </c>
      <c r="F5" s="5"/>
      <c r="G5" s="5"/>
      <c r="H5" s="3"/>
      <c r="I5" s="4"/>
      <c r="J5" s="5"/>
      <c r="K5" s="6" t="s">
        <v>3</v>
      </c>
      <c r="L5" s="5"/>
      <c r="M5" s="5"/>
      <c r="N5" s="3"/>
    </row>
    <row r="6" spans="2:14">
      <c r="B6" s="3"/>
      <c r="C6" s="7"/>
      <c r="D6" s="3"/>
      <c r="E6" s="3"/>
      <c r="F6" s="3"/>
      <c r="G6" s="3"/>
      <c r="H6" s="3"/>
      <c r="I6" s="7"/>
      <c r="J6" s="3"/>
      <c r="K6" s="3"/>
      <c r="L6" s="3"/>
      <c r="M6" s="3"/>
      <c r="N6" s="3"/>
    </row>
    <row r="7" spans="2:14" ht="18.75">
      <c r="B7" s="8" t="s">
        <v>83</v>
      </c>
      <c r="C7" s="7"/>
      <c r="D7" s="3"/>
      <c r="E7" s="326" t="s">
        <v>86</v>
      </c>
      <c r="F7" s="326"/>
      <c r="G7" s="326"/>
      <c r="H7" s="77"/>
      <c r="I7" s="7"/>
      <c r="J7" s="3"/>
      <c r="K7" s="326" t="s">
        <v>90</v>
      </c>
      <c r="L7" s="326"/>
      <c r="M7" s="326"/>
      <c r="N7" s="3"/>
    </row>
    <row r="8" spans="2:14">
      <c r="B8" s="3"/>
      <c r="C8" s="7"/>
      <c r="D8" s="3"/>
      <c r="E8" s="3"/>
      <c r="F8" s="3"/>
      <c r="G8" s="3"/>
      <c r="H8" s="3"/>
      <c r="I8" s="7"/>
      <c r="J8" s="3"/>
      <c r="K8" s="3"/>
      <c r="L8" s="3"/>
      <c r="M8" s="3"/>
      <c r="N8" s="3"/>
    </row>
    <row r="9" spans="2:14">
      <c r="B9" s="9" t="s">
        <v>4</v>
      </c>
      <c r="C9" s="7"/>
      <c r="D9" s="3"/>
      <c r="E9" s="323" t="s">
        <v>5</v>
      </c>
      <c r="F9" s="323"/>
      <c r="G9" s="323"/>
      <c r="H9" s="3"/>
      <c r="I9" s="7"/>
      <c r="J9" s="3"/>
      <c r="K9" s="323" t="s">
        <v>5</v>
      </c>
      <c r="L9" s="323"/>
      <c r="M9" s="323"/>
      <c r="N9" s="3"/>
    </row>
    <row r="10" spans="2:14">
      <c r="B10" s="3"/>
      <c r="C10" s="7"/>
      <c r="D10" s="3"/>
      <c r="E10" s="3"/>
      <c r="F10" s="3"/>
      <c r="G10" s="3"/>
      <c r="H10" s="3"/>
      <c r="I10" s="7"/>
      <c r="J10" s="3"/>
      <c r="K10" s="3"/>
      <c r="L10" s="3"/>
      <c r="M10" s="3"/>
      <c r="N10" s="3"/>
    </row>
    <row r="11" spans="2:14" hidden="1">
      <c r="B11" s="3"/>
      <c r="C11" s="7" t="s">
        <v>6</v>
      </c>
      <c r="D11" s="3"/>
      <c r="E11" s="3"/>
      <c r="F11" s="3"/>
      <c r="G11" s="3"/>
      <c r="H11" s="3"/>
      <c r="I11" s="7" t="s">
        <v>7</v>
      </c>
      <c r="J11" s="3"/>
      <c r="K11" s="3"/>
      <c r="L11" s="3"/>
      <c r="M11" s="3"/>
      <c r="N11" s="3"/>
    </row>
    <row r="12" spans="2:14" hidden="1">
      <c r="B12" s="3"/>
      <c r="C12" s="7"/>
      <c r="D12" s="3"/>
      <c r="E12" s="3"/>
      <c r="F12" s="3"/>
      <c r="G12" s="3"/>
      <c r="H12" s="3"/>
      <c r="I12" s="7"/>
      <c r="J12" s="3"/>
      <c r="K12" s="3"/>
      <c r="L12" s="3"/>
      <c r="M12" s="3"/>
      <c r="N12" s="3"/>
    </row>
    <row r="13" spans="2:14" hidden="1">
      <c r="B13" s="3"/>
      <c r="C13" s="7" t="s">
        <v>8</v>
      </c>
      <c r="D13" s="3"/>
      <c r="E13" s="3"/>
      <c r="F13" s="3"/>
      <c r="G13" s="3"/>
      <c r="H13" s="3"/>
      <c r="I13" s="7" t="s">
        <v>9</v>
      </c>
      <c r="J13" s="3"/>
      <c r="K13" s="3"/>
      <c r="L13" s="3"/>
      <c r="M13" s="3"/>
      <c r="N13" s="3"/>
    </row>
    <row r="14" spans="2:14" hidden="1">
      <c r="B14" s="3"/>
      <c r="C14" s="7"/>
      <c r="D14" s="3"/>
      <c r="E14" s="3"/>
      <c r="F14" s="3"/>
      <c r="G14" s="3"/>
      <c r="H14" s="3"/>
      <c r="I14" s="7"/>
      <c r="J14" s="3"/>
      <c r="K14" s="3"/>
      <c r="L14" s="3"/>
      <c r="M14" s="3"/>
      <c r="N14" s="3"/>
    </row>
    <row r="15" spans="2:14" hidden="1">
      <c r="B15" s="3"/>
      <c r="C15" s="7" t="s">
        <v>10</v>
      </c>
      <c r="D15" s="3"/>
      <c r="E15" s="3"/>
      <c r="F15" s="3"/>
      <c r="G15" s="3"/>
      <c r="H15" s="3"/>
      <c r="I15" s="7" t="s">
        <v>11</v>
      </c>
      <c r="J15" s="3"/>
      <c r="K15" s="3"/>
      <c r="L15" s="3"/>
      <c r="M15" s="3"/>
      <c r="N15" s="3"/>
    </row>
    <row r="16" spans="2:14" hidden="1">
      <c r="B16" s="3"/>
      <c r="C16" s="7"/>
      <c r="D16" s="3"/>
      <c r="E16" s="3"/>
      <c r="F16" s="3"/>
      <c r="G16" s="3"/>
      <c r="H16" s="3"/>
      <c r="I16" s="7"/>
      <c r="J16" s="3"/>
      <c r="K16" s="3"/>
      <c r="L16" s="3"/>
      <c r="M16" s="3"/>
      <c r="N16" s="3"/>
    </row>
    <row r="17" spans="2:14" hidden="1">
      <c r="B17" s="3"/>
      <c r="C17" s="7" t="s">
        <v>12</v>
      </c>
      <c r="D17" s="3"/>
      <c r="E17" s="3"/>
      <c r="F17" s="3"/>
      <c r="G17" s="3"/>
      <c r="H17" s="3"/>
      <c r="I17" s="7" t="s">
        <v>13</v>
      </c>
      <c r="J17" s="3"/>
      <c r="K17" s="3"/>
      <c r="L17" s="3"/>
      <c r="M17" s="3"/>
      <c r="N17" s="3"/>
    </row>
    <row r="18" spans="2:14" hidden="1">
      <c r="B18" s="3"/>
      <c r="C18" s="7"/>
      <c r="D18" s="3"/>
      <c r="E18" s="3"/>
      <c r="F18" s="3"/>
      <c r="G18" s="3"/>
      <c r="H18" s="3"/>
      <c r="I18" s="7"/>
      <c r="J18" s="3"/>
      <c r="K18" s="3"/>
      <c r="L18" s="3"/>
      <c r="M18" s="3"/>
      <c r="N18" s="3"/>
    </row>
    <row r="19" spans="2:14">
      <c r="B19" s="3"/>
      <c r="C19" s="7" t="s">
        <v>14</v>
      </c>
      <c r="D19" s="3"/>
      <c r="E19" s="10"/>
      <c r="F19" s="3"/>
      <c r="G19" s="3"/>
      <c r="H19" s="3"/>
      <c r="I19" s="7" t="s">
        <v>15</v>
      </c>
      <c r="J19" s="3"/>
      <c r="K19" s="3"/>
      <c r="L19" s="3"/>
      <c r="M19" s="3"/>
      <c r="N19" s="3"/>
    </row>
    <row r="20" spans="2:14">
      <c r="B20" s="3"/>
      <c r="C20" s="7"/>
      <c r="D20" s="3"/>
      <c r="E20" s="3"/>
      <c r="F20" s="3"/>
      <c r="G20" s="3"/>
      <c r="H20" s="3"/>
      <c r="I20" s="7"/>
      <c r="J20" s="3"/>
      <c r="K20" s="3"/>
      <c r="L20" s="3"/>
      <c r="M20" s="3"/>
      <c r="N20" s="3"/>
    </row>
    <row r="21" spans="2:14">
      <c r="B21" s="3"/>
      <c r="C21" s="7" t="s">
        <v>16</v>
      </c>
      <c r="D21" s="3"/>
      <c r="E21" s="3"/>
      <c r="F21" s="3"/>
      <c r="G21" s="3"/>
      <c r="H21" s="3"/>
      <c r="I21" s="7" t="s">
        <v>17</v>
      </c>
      <c r="J21" s="3"/>
      <c r="K21" s="3" t="s">
        <v>19</v>
      </c>
      <c r="L21" s="3"/>
      <c r="M21" s="3"/>
      <c r="N21" s="3"/>
    </row>
    <row r="22" spans="2:14">
      <c r="B22" s="3"/>
      <c r="C22" s="7"/>
      <c r="D22" s="3"/>
      <c r="E22" s="3"/>
      <c r="F22" s="3"/>
      <c r="G22" s="3"/>
      <c r="H22" s="3"/>
      <c r="I22" s="7"/>
      <c r="J22" s="3"/>
      <c r="K22" s="3" t="s">
        <v>21</v>
      </c>
      <c r="L22" s="3"/>
      <c r="M22" s="3"/>
      <c r="N22" s="3"/>
    </row>
    <row r="23" spans="2:14">
      <c r="B23" s="3"/>
      <c r="C23" s="7"/>
      <c r="D23" s="3"/>
      <c r="E23" s="3"/>
      <c r="F23" s="3"/>
      <c r="G23" s="3"/>
      <c r="H23" s="3"/>
      <c r="I23" s="7"/>
      <c r="J23" s="3"/>
      <c r="K23" s="3"/>
      <c r="L23" s="3"/>
      <c r="M23" s="3"/>
      <c r="N23" s="3"/>
    </row>
    <row r="24" spans="2:14">
      <c r="B24" s="3"/>
      <c r="C24" s="7" t="s">
        <v>18</v>
      </c>
      <c r="D24" s="3"/>
      <c r="E24" s="3" t="s">
        <v>19</v>
      </c>
      <c r="F24" s="3"/>
      <c r="G24" s="3"/>
      <c r="H24" s="3"/>
      <c r="I24" s="7" t="s">
        <v>20</v>
      </c>
      <c r="J24" s="3"/>
      <c r="L24" s="3"/>
      <c r="M24" s="3"/>
      <c r="N24" s="3"/>
    </row>
    <row r="25" spans="2:14">
      <c r="B25" s="3"/>
      <c r="C25" s="7"/>
      <c r="D25" s="3"/>
      <c r="E25" s="3" t="s">
        <v>21</v>
      </c>
      <c r="F25" s="3"/>
      <c r="G25" s="3"/>
      <c r="H25" s="3"/>
      <c r="I25" s="7"/>
      <c r="J25" s="3"/>
      <c r="L25" s="3"/>
      <c r="M25" s="3"/>
      <c r="N25" s="3"/>
    </row>
    <row r="26" spans="2:14">
      <c r="B26" s="3"/>
      <c r="C26" s="7"/>
      <c r="D26" s="3"/>
      <c r="E26" s="3"/>
      <c r="F26" s="3"/>
      <c r="G26" s="3"/>
      <c r="H26" s="3"/>
      <c r="I26" s="7"/>
      <c r="J26" s="3"/>
      <c r="K26" s="3"/>
      <c r="L26" s="3"/>
      <c r="M26" s="3"/>
      <c r="N26" s="3"/>
    </row>
    <row r="27" spans="2:14">
      <c r="B27" s="3"/>
      <c r="C27" s="7" t="s">
        <v>22</v>
      </c>
      <c r="D27" s="3"/>
      <c r="F27" s="3"/>
      <c r="G27" s="3"/>
      <c r="H27" s="3"/>
      <c r="I27" s="7" t="s">
        <v>23</v>
      </c>
      <c r="J27" s="3"/>
      <c r="K27" s="3" t="s">
        <v>26</v>
      </c>
      <c r="L27" s="3"/>
      <c r="M27" s="3"/>
      <c r="N27" s="3"/>
    </row>
    <row r="28" spans="2:14">
      <c r="B28" s="3"/>
      <c r="C28" s="7"/>
      <c r="D28" s="3"/>
      <c r="F28" s="3"/>
      <c r="G28" s="3"/>
      <c r="H28" s="3"/>
      <c r="I28" s="7"/>
      <c r="J28" s="3"/>
      <c r="K28" s="3"/>
      <c r="L28" s="3"/>
      <c r="M28" s="3"/>
      <c r="N28" s="3"/>
    </row>
    <row r="29" spans="2:14">
      <c r="B29" s="3"/>
      <c r="C29" s="7"/>
      <c r="D29" s="3"/>
      <c r="E29" s="3"/>
      <c r="F29" s="3"/>
      <c r="G29" s="3"/>
      <c r="H29" s="3"/>
      <c r="I29" s="7"/>
      <c r="J29" s="3"/>
      <c r="K29" s="3"/>
      <c r="L29" s="3"/>
      <c r="M29" s="3"/>
      <c r="N29" s="3"/>
    </row>
    <row r="30" spans="2:14">
      <c r="B30" s="3"/>
      <c r="C30" s="7" t="s">
        <v>24</v>
      </c>
      <c r="D30" s="3"/>
      <c r="E30" s="3" t="s">
        <v>84</v>
      </c>
      <c r="F30" s="3"/>
      <c r="G30" s="3"/>
      <c r="H30" s="3"/>
      <c r="I30" s="7" t="s">
        <v>25</v>
      </c>
      <c r="J30" s="3"/>
      <c r="K30" s="3" t="s">
        <v>31</v>
      </c>
      <c r="L30" s="3"/>
      <c r="M30" s="3"/>
      <c r="N30" s="3"/>
    </row>
    <row r="31" spans="2:14">
      <c r="B31" s="3"/>
      <c r="C31" s="7"/>
      <c r="D31" s="3"/>
      <c r="E31" s="3"/>
      <c r="F31" s="3"/>
      <c r="G31" s="3"/>
      <c r="H31" s="3"/>
      <c r="I31" s="7"/>
      <c r="J31" s="3"/>
      <c r="L31" s="3"/>
      <c r="M31" s="3"/>
      <c r="N31" s="3"/>
    </row>
    <row r="32" spans="2:14">
      <c r="B32" s="3"/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B33" s="3"/>
      <c r="C33" s="7" t="s">
        <v>27</v>
      </c>
      <c r="D33" s="3"/>
      <c r="E33" s="3"/>
      <c r="F33" s="3"/>
      <c r="G33" s="3"/>
      <c r="H33" s="3"/>
      <c r="I33" s="7" t="s">
        <v>28</v>
      </c>
      <c r="J33" s="3"/>
      <c r="L33" s="3"/>
      <c r="M33" s="3"/>
      <c r="N33" s="3"/>
    </row>
    <row r="34" spans="1:14" ht="6.75" customHeight="1">
      <c r="B34" s="3"/>
      <c r="C34" s="7"/>
      <c r="D34" s="3"/>
      <c r="E34" s="3"/>
      <c r="F34" s="3"/>
      <c r="G34" s="3"/>
      <c r="H34" s="3"/>
      <c r="I34" s="7"/>
      <c r="J34" s="3"/>
      <c r="K34" s="3"/>
      <c r="L34" s="3"/>
      <c r="M34" s="3"/>
      <c r="N34" s="3"/>
    </row>
    <row r="35" spans="1:14" ht="8.25" customHeight="1">
      <c r="B35" s="3"/>
      <c r="C35" s="7"/>
      <c r="D35" s="3"/>
      <c r="E35" s="3"/>
      <c r="F35" s="3"/>
      <c r="G35" s="3"/>
      <c r="H35" s="3"/>
      <c r="I35" s="7"/>
      <c r="J35" s="3"/>
      <c r="K35" s="3"/>
      <c r="L35" s="3"/>
      <c r="M35" s="3"/>
      <c r="N35" s="3"/>
    </row>
    <row r="36" spans="1:14" ht="20.100000000000001" customHeight="1" thickBot="1">
      <c r="B36" s="11"/>
      <c r="C36" s="12"/>
      <c r="D36" s="11"/>
      <c r="E36" s="13" t="s">
        <v>29</v>
      </c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B37" s="3"/>
      <c r="C37" s="7" t="s">
        <v>30</v>
      </c>
      <c r="D37" s="3"/>
      <c r="E37" s="3" t="s">
        <v>31</v>
      </c>
      <c r="F37" s="3"/>
      <c r="G37" s="3"/>
      <c r="H37" s="3"/>
      <c r="I37" s="7" t="s">
        <v>32</v>
      </c>
      <c r="J37" s="3"/>
      <c r="L37" s="3"/>
      <c r="M37" s="3"/>
      <c r="N37" s="3"/>
    </row>
    <row r="38" spans="1:14">
      <c r="B38" s="3"/>
      <c r="C38" s="7"/>
      <c r="D38" s="3"/>
      <c r="E38" s="3"/>
      <c r="F38" s="3"/>
      <c r="G38" s="3"/>
      <c r="H38" s="3"/>
      <c r="I38" s="7"/>
      <c r="J38" s="3"/>
      <c r="K38" s="3"/>
      <c r="L38" s="3"/>
      <c r="M38" s="3"/>
      <c r="N38" s="3"/>
    </row>
    <row r="39" spans="1:14">
      <c r="B39" s="3"/>
      <c r="C39" s="7"/>
      <c r="D39" s="3"/>
      <c r="E39" s="3"/>
      <c r="F39" s="3"/>
      <c r="G39" s="3"/>
      <c r="H39" s="3"/>
      <c r="I39" s="7"/>
      <c r="J39" s="3"/>
      <c r="K39" s="3"/>
      <c r="L39" s="3"/>
      <c r="M39" s="3"/>
      <c r="N39" s="3"/>
    </row>
    <row r="40" spans="1:14">
      <c r="B40" s="3"/>
      <c r="C40" s="7" t="s">
        <v>33</v>
      </c>
      <c r="D40" s="3"/>
      <c r="E40" s="3"/>
      <c r="F40" s="3"/>
      <c r="G40" s="3"/>
      <c r="H40" s="3"/>
      <c r="I40" s="7" t="s">
        <v>34</v>
      </c>
      <c r="J40" s="3"/>
      <c r="K40" s="3"/>
      <c r="L40" s="3"/>
      <c r="M40" s="3"/>
      <c r="N40" s="3"/>
    </row>
    <row r="41" spans="1:14">
      <c r="B41" s="3"/>
      <c r="C41" s="7"/>
      <c r="D41" s="3"/>
      <c r="E41" s="3"/>
      <c r="F41" s="3"/>
      <c r="G41" s="3"/>
      <c r="H41" s="3"/>
      <c r="I41" s="7"/>
      <c r="J41" s="3"/>
      <c r="K41" s="3"/>
      <c r="L41" s="3"/>
      <c r="M41" s="3"/>
      <c r="N41" s="3"/>
    </row>
    <row r="42" spans="1:14">
      <c r="B42" s="3"/>
      <c r="C42" s="7"/>
      <c r="D42" s="3"/>
      <c r="E42" s="3"/>
      <c r="F42" s="3"/>
      <c r="G42" s="3"/>
      <c r="H42" s="3"/>
      <c r="I42" s="7"/>
      <c r="J42" s="3"/>
      <c r="K42" s="3"/>
      <c r="L42" s="3"/>
      <c r="M42" s="3"/>
      <c r="N42" s="3"/>
    </row>
    <row r="43" spans="1:14">
      <c r="B43" s="3"/>
      <c r="C43" s="7" t="s">
        <v>35</v>
      </c>
      <c r="D43" s="3"/>
      <c r="E43" s="3"/>
      <c r="F43" s="3"/>
      <c r="G43" s="3"/>
      <c r="H43" s="3"/>
      <c r="I43" s="7" t="s">
        <v>36</v>
      </c>
      <c r="J43" s="3"/>
      <c r="K43" s="3"/>
      <c r="L43" s="3"/>
      <c r="M43" s="3"/>
      <c r="N43" s="3"/>
    </row>
    <row r="44" spans="1:14" ht="6.75" customHeight="1">
      <c r="B44" s="3"/>
      <c r="C44" s="7"/>
      <c r="D44" s="3"/>
      <c r="E44" s="3"/>
      <c r="F44" s="3"/>
      <c r="G44" s="3"/>
      <c r="H44" s="3"/>
      <c r="I44" s="7"/>
      <c r="J44" s="3"/>
      <c r="K44" s="3"/>
      <c r="L44" s="3"/>
      <c r="M44" s="3"/>
      <c r="N44" s="3"/>
    </row>
    <row r="45" spans="1:14" ht="30.6" customHeight="1">
      <c r="A45" s="78" t="s">
        <v>85</v>
      </c>
      <c r="B45" s="322" t="s">
        <v>91</v>
      </c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</row>
    <row r="46" spans="1:14" ht="31.9" customHeight="1">
      <c r="A46" s="78" t="s">
        <v>89</v>
      </c>
      <c r="B46" s="322" t="s">
        <v>92</v>
      </c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</row>
    <row r="47" spans="1:14">
      <c r="B47" s="3"/>
      <c r="C47" s="7"/>
      <c r="D47" s="3"/>
      <c r="E47" s="3"/>
      <c r="F47" s="3"/>
      <c r="G47" s="3"/>
      <c r="H47" s="3"/>
      <c r="I47" s="7"/>
      <c r="J47" s="3"/>
      <c r="K47" s="3"/>
      <c r="L47" s="3"/>
      <c r="M47" s="3"/>
      <c r="N47" s="3"/>
    </row>
    <row r="48" spans="1:14">
      <c r="B48" s="3"/>
      <c r="C48" s="7"/>
      <c r="D48" s="3"/>
      <c r="E48" s="3"/>
      <c r="F48" s="3"/>
      <c r="G48" s="3"/>
      <c r="H48" s="3"/>
      <c r="I48" s="7"/>
      <c r="J48" s="3"/>
      <c r="K48" s="3"/>
      <c r="L48" s="3"/>
      <c r="M48" s="3"/>
      <c r="N48" s="3"/>
    </row>
    <row r="49" spans="2:14">
      <c r="B49" s="3"/>
      <c r="C49" s="7"/>
      <c r="D49" s="3"/>
      <c r="E49" s="3"/>
      <c r="F49" s="3"/>
      <c r="G49" s="3"/>
      <c r="H49" s="3"/>
      <c r="I49" s="7"/>
      <c r="J49" s="3"/>
      <c r="K49" s="3"/>
      <c r="L49" s="3"/>
      <c r="M49" s="3"/>
      <c r="N49" s="3"/>
    </row>
    <row r="50" spans="2:14">
      <c r="B50" s="3"/>
      <c r="C50" s="7"/>
      <c r="D50" s="3"/>
      <c r="E50" s="3"/>
      <c r="F50" s="3"/>
      <c r="G50" s="3"/>
      <c r="H50" s="3"/>
      <c r="I50" s="7"/>
      <c r="J50" s="3"/>
      <c r="K50" s="3"/>
      <c r="L50" s="3"/>
      <c r="M50" s="3"/>
      <c r="N50" s="3"/>
    </row>
    <row r="51" spans="2:14">
      <c r="B51" s="3"/>
      <c r="C51" s="7"/>
      <c r="D51" s="3"/>
      <c r="E51" s="3"/>
      <c r="F51" s="3"/>
      <c r="G51" s="3"/>
      <c r="H51" s="3"/>
      <c r="I51" s="7"/>
      <c r="J51" s="3"/>
      <c r="K51" s="3"/>
      <c r="L51" s="3"/>
      <c r="M51" s="3"/>
      <c r="N51" s="3"/>
    </row>
    <row r="52" spans="2:14">
      <c r="B52" s="3"/>
      <c r="C52" s="7"/>
      <c r="D52" s="3"/>
      <c r="E52" s="3"/>
      <c r="F52" s="3"/>
      <c r="G52" s="3"/>
      <c r="H52" s="3"/>
      <c r="I52" s="7"/>
      <c r="J52" s="3"/>
      <c r="K52" s="3"/>
      <c r="L52" s="3"/>
      <c r="M52" s="3"/>
      <c r="N52" s="3"/>
    </row>
  </sheetData>
  <mergeCells count="9">
    <mergeCell ref="B46:N46"/>
    <mergeCell ref="E9:G9"/>
    <mergeCell ref="K9:M9"/>
    <mergeCell ref="B1:N1"/>
    <mergeCell ref="B2:N2"/>
    <mergeCell ref="B3:N3"/>
    <mergeCell ref="E7:G7"/>
    <mergeCell ref="K7:M7"/>
    <mergeCell ref="B45:N45"/>
  </mergeCells>
  <pageMargins left="0.48" right="0.48" top="0.9" bottom="0.5" header="0.5" footer="0.5"/>
  <pageSetup scale="86" orientation="landscape" r:id="rId1"/>
  <headerFooter scaleWithDoc="0" alignWithMargins="0">
    <oddHeader xml:space="preserve">&amp;RExh. MTT-2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5"/>
  <sheetViews>
    <sheetView showGridLines="0" zoomScaleNormal="100" zoomScalePageLayoutView="90" workbookViewId="0">
      <selection activeCell="E9" sqref="E9"/>
    </sheetView>
  </sheetViews>
  <sheetFormatPr defaultRowHeight="18"/>
  <cols>
    <col min="1" max="1" width="1.85546875" style="224" customWidth="1"/>
    <col min="2" max="2" width="4.140625" style="224" customWidth="1"/>
    <col min="3" max="3" width="22.28515625" style="224" customWidth="1"/>
    <col min="4" max="4" width="3.7109375" style="224" customWidth="1"/>
    <col min="5" max="5" width="11.7109375" style="224" bestFit="1" customWidth="1"/>
    <col min="6" max="6" width="3.42578125" style="224" bestFit="1" customWidth="1"/>
    <col min="7" max="7" width="12.7109375" style="224" customWidth="1"/>
    <col min="8" max="8" width="6.7109375" style="224" customWidth="1"/>
    <col min="9" max="9" width="9" style="224" bestFit="1" customWidth="1"/>
    <col min="10" max="10" width="8.28515625" style="224" customWidth="1"/>
    <col min="11" max="11" width="3.140625" style="224" customWidth="1"/>
    <col min="12" max="12" width="17.7109375" style="224" bestFit="1" customWidth="1"/>
    <col min="13" max="13" width="15" style="224" bestFit="1" customWidth="1"/>
    <col min="14" max="16384" width="9.140625" style="224"/>
  </cols>
  <sheetData>
    <row r="1" spans="2:14" ht="18.75" thickBot="1"/>
    <row r="2" spans="2:14" ht="18.75">
      <c r="B2" s="327" t="s">
        <v>0</v>
      </c>
      <c r="C2" s="328"/>
      <c r="D2" s="328"/>
      <c r="E2" s="328"/>
      <c r="F2" s="328"/>
      <c r="G2" s="328"/>
      <c r="H2" s="328"/>
      <c r="I2" s="328"/>
      <c r="J2" s="329"/>
    </row>
    <row r="3" spans="2:14" ht="18.75">
      <c r="B3" s="330" t="s">
        <v>88</v>
      </c>
      <c r="C3" s="331"/>
      <c r="D3" s="331"/>
      <c r="E3" s="331"/>
      <c r="F3" s="331"/>
      <c r="G3" s="331"/>
      <c r="H3" s="331"/>
      <c r="I3" s="331"/>
      <c r="J3" s="332"/>
    </row>
    <row r="4" spans="2:14" ht="18.75">
      <c r="B4" s="333">
        <v>43221</v>
      </c>
      <c r="C4" s="334"/>
      <c r="D4" s="334"/>
      <c r="E4" s="334"/>
      <c r="F4" s="334"/>
      <c r="G4" s="334"/>
      <c r="H4" s="334"/>
      <c r="I4" s="334"/>
      <c r="J4" s="335"/>
    </row>
    <row r="5" spans="2:14" ht="18.75" customHeight="1">
      <c r="B5" s="225"/>
      <c r="C5" s="226"/>
      <c r="D5" s="227"/>
      <c r="E5" s="228" t="s">
        <v>99</v>
      </c>
      <c r="F5" s="227"/>
      <c r="G5" s="229"/>
      <c r="H5" s="227"/>
      <c r="I5" s="226" t="s">
        <v>39</v>
      </c>
      <c r="J5" s="230"/>
      <c r="L5" s="231"/>
      <c r="M5" s="231"/>
      <c r="N5" s="232"/>
    </row>
    <row r="6" spans="2:14" ht="16.5" customHeight="1">
      <c r="B6" s="233"/>
      <c r="C6" s="234"/>
      <c r="D6" s="235"/>
      <c r="E6" s="236" t="s">
        <v>100</v>
      </c>
      <c r="F6" s="237"/>
      <c r="G6" s="238" t="s">
        <v>38</v>
      </c>
      <c r="H6" s="235"/>
      <c r="I6" s="239" t="s">
        <v>38</v>
      </c>
      <c r="J6" s="240"/>
      <c r="L6" s="241"/>
      <c r="M6" s="231"/>
      <c r="N6" s="232"/>
    </row>
    <row r="7" spans="2:14" ht="18.75">
      <c r="B7" s="242"/>
      <c r="C7" s="243" t="s">
        <v>180</v>
      </c>
      <c r="D7" s="244"/>
      <c r="E7" s="245">
        <v>0.5</v>
      </c>
      <c r="F7" s="246"/>
      <c r="G7" s="247">
        <f>'Exhibit MPG-6'!W43</f>
        <v>5.31451975431265E-2</v>
      </c>
      <c r="H7" s="244"/>
      <c r="I7" s="247">
        <f>E7*G7</f>
        <v>2.657259877156325E-2</v>
      </c>
      <c r="J7" s="248"/>
      <c r="L7" s="249"/>
      <c r="M7" s="250"/>
      <c r="N7" s="232"/>
    </row>
    <row r="8" spans="2:14" ht="9.75" customHeight="1">
      <c r="B8" s="242"/>
      <c r="C8" s="243"/>
      <c r="D8" s="244"/>
      <c r="E8" s="251"/>
      <c r="F8" s="244"/>
      <c r="G8" s="252"/>
      <c r="H8" s="244"/>
      <c r="I8" s="253"/>
      <c r="J8" s="254"/>
      <c r="L8" s="255"/>
      <c r="M8" s="256"/>
      <c r="N8" s="232"/>
    </row>
    <row r="9" spans="2:14" ht="21.75">
      <c r="B9" s="242"/>
      <c r="C9" s="243" t="s">
        <v>40</v>
      </c>
      <c r="D9" s="257"/>
      <c r="E9" s="258">
        <v>0.5</v>
      </c>
      <c r="F9" s="259"/>
      <c r="G9" s="261">
        <v>9.9000000000000005E-2</v>
      </c>
      <c r="H9" s="292">
        <v>-1</v>
      </c>
      <c r="I9" s="261">
        <f>E9*G9</f>
        <v>4.9500000000000002E-2</v>
      </c>
      <c r="J9" s="248"/>
      <c r="L9" s="262"/>
      <c r="M9" s="256"/>
      <c r="N9" s="263"/>
    </row>
    <row r="10" spans="2:14" ht="9.75" customHeight="1">
      <c r="B10" s="242"/>
      <c r="C10" s="243"/>
      <c r="D10" s="244"/>
      <c r="E10" s="246"/>
      <c r="F10" s="246"/>
      <c r="G10" s="264"/>
      <c r="H10" s="244"/>
      <c r="I10" s="265"/>
      <c r="J10" s="254"/>
      <c r="L10" s="255"/>
      <c r="M10" s="256"/>
    </row>
    <row r="11" spans="2:14" ht="19.5" thickBot="1">
      <c r="B11" s="242"/>
      <c r="C11" s="266" t="s">
        <v>41</v>
      </c>
      <c r="D11" s="244"/>
      <c r="E11" s="267">
        <f>SUM(E7:E9)</f>
        <v>1</v>
      </c>
      <c r="F11" s="244"/>
      <c r="G11" s="257"/>
      <c r="H11" s="244"/>
      <c r="I11" s="268">
        <f>SUM(I7:I9)</f>
        <v>7.6072598771563249E-2</v>
      </c>
      <c r="J11" s="269"/>
      <c r="L11" s="255"/>
      <c r="M11" s="256"/>
    </row>
    <row r="12" spans="2:14" ht="20.25" thickTop="1" thickBot="1">
      <c r="B12" s="270"/>
      <c r="C12" s="271"/>
      <c r="D12" s="271"/>
      <c r="E12" s="271"/>
      <c r="F12" s="271"/>
      <c r="G12" s="271"/>
      <c r="H12" s="271"/>
      <c r="I12" s="272"/>
      <c r="J12" s="273"/>
      <c r="M12" s="256"/>
    </row>
    <row r="13" spans="2:14" ht="18.75">
      <c r="B13" s="274"/>
      <c r="C13" s="274"/>
      <c r="D13" s="274"/>
      <c r="E13" s="274"/>
      <c r="F13" s="274"/>
      <c r="G13" s="274"/>
      <c r="H13" s="274"/>
      <c r="K13" s="256"/>
    </row>
    <row r="14" spans="2:14" ht="21.75">
      <c r="B14" s="260">
        <v>-1</v>
      </c>
      <c r="C14" s="276" t="s">
        <v>82</v>
      </c>
      <c r="D14" s="275"/>
      <c r="E14" s="275"/>
      <c r="F14" s="275"/>
      <c r="G14" s="275"/>
      <c r="H14" s="275"/>
    </row>
    <row r="15" spans="2:14" ht="18.75">
      <c r="C15" s="276"/>
    </row>
    <row r="17" spans="2:3" ht="21.75">
      <c r="B17" s="260"/>
      <c r="C17" s="277"/>
    </row>
    <row r="18" spans="2:3" ht="21.75">
      <c r="B18" s="260"/>
      <c r="C18" s="277"/>
    </row>
    <row r="19" spans="2:3" ht="18.75">
      <c r="C19" s="278"/>
    </row>
    <row r="20" spans="2:3" ht="18.75">
      <c r="C20" s="276"/>
    </row>
    <row r="21" spans="2:3" ht="18.75">
      <c r="C21" s="276"/>
    </row>
    <row r="22" spans="2:3" ht="18.75">
      <c r="C22" s="277"/>
    </row>
    <row r="23" spans="2:3" ht="18.75">
      <c r="C23" s="277"/>
    </row>
    <row r="35" spans="2:2" ht="18.75">
      <c r="B35" s="276"/>
    </row>
  </sheetData>
  <mergeCells count="3">
    <mergeCell ref="B2:J2"/>
    <mergeCell ref="B3:J3"/>
    <mergeCell ref="B4:J4"/>
  </mergeCells>
  <printOptions horizontalCentered="1"/>
  <pageMargins left="0.48" right="0.48" top="0.9" bottom="0.5" header="0.5" footer="0.5"/>
  <pageSetup orientation="landscape" r:id="rId1"/>
  <headerFooter scaleWithDoc="0" alignWithMargins="0">
    <oddHeader>&amp;RExh. MTT-2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opLeftCell="C1" zoomScaleNormal="100" workbookViewId="0">
      <selection activeCell="D13" sqref="D13"/>
    </sheetView>
  </sheetViews>
  <sheetFormatPr defaultRowHeight="12.75"/>
  <cols>
    <col min="1" max="1" width="3.28515625" style="62" bestFit="1" customWidth="1"/>
    <col min="2" max="2" width="33.5703125" style="62" customWidth="1"/>
    <col min="3" max="4" width="11.5703125" style="62" bestFit="1" customWidth="1"/>
    <col min="5" max="5" width="15" style="62" bestFit="1" customWidth="1"/>
    <col min="6" max="14" width="11.5703125" style="62" bestFit="1" customWidth="1"/>
    <col min="15" max="15" width="12" style="62" customWidth="1"/>
    <col min="16" max="16" width="11.5703125" style="62" bestFit="1" customWidth="1"/>
    <col min="17" max="17" width="1.5703125" style="62" customWidth="1"/>
    <col min="18" max="18" width="14.42578125" style="62" bestFit="1" customWidth="1"/>
    <col min="19" max="19" width="14" style="62" bestFit="1" customWidth="1"/>
    <col min="20" max="256" width="9.140625" style="62"/>
    <col min="257" max="257" width="4.7109375" style="62" customWidth="1"/>
    <col min="258" max="258" width="24.28515625" style="62" customWidth="1"/>
    <col min="259" max="259" width="8" style="62" customWidth="1"/>
    <col min="260" max="260" width="12.7109375" style="62" customWidth="1"/>
    <col min="261" max="261" width="10.140625" style="62" bestFit="1" customWidth="1"/>
    <col min="262" max="263" width="8.140625" style="62" customWidth="1"/>
    <col min="264" max="266" width="8.28515625" style="62" customWidth="1"/>
    <col min="267" max="268" width="8.42578125" style="62" customWidth="1"/>
    <col min="269" max="269" width="8.28515625" style="62" customWidth="1"/>
    <col min="270" max="270" width="8.140625" style="62" customWidth="1"/>
    <col min="271" max="271" width="8.28515625" style="62" customWidth="1"/>
    <col min="272" max="272" width="11.28515625" style="62" customWidth="1"/>
    <col min="273" max="273" width="9.85546875" style="62" bestFit="1" customWidth="1"/>
    <col min="274" max="512" width="9.140625" style="62"/>
    <col min="513" max="513" width="4.7109375" style="62" customWidth="1"/>
    <col min="514" max="514" width="24.28515625" style="62" customWidth="1"/>
    <col min="515" max="515" width="8" style="62" customWidth="1"/>
    <col min="516" max="516" width="12.7109375" style="62" customWidth="1"/>
    <col min="517" max="517" width="10.140625" style="62" bestFit="1" customWidth="1"/>
    <col min="518" max="519" width="8.140625" style="62" customWidth="1"/>
    <col min="520" max="522" width="8.28515625" style="62" customWidth="1"/>
    <col min="523" max="524" width="8.42578125" style="62" customWidth="1"/>
    <col min="525" max="525" width="8.28515625" style="62" customWidth="1"/>
    <col min="526" max="526" width="8.140625" style="62" customWidth="1"/>
    <col min="527" max="527" width="8.28515625" style="62" customWidth="1"/>
    <col min="528" max="528" width="11.28515625" style="62" customWidth="1"/>
    <col min="529" max="529" width="9.85546875" style="62" bestFit="1" customWidth="1"/>
    <col min="530" max="768" width="9.140625" style="62"/>
    <col min="769" max="769" width="4.7109375" style="62" customWidth="1"/>
    <col min="770" max="770" width="24.28515625" style="62" customWidth="1"/>
    <col min="771" max="771" width="8" style="62" customWidth="1"/>
    <col min="772" max="772" width="12.7109375" style="62" customWidth="1"/>
    <col min="773" max="773" width="10.140625" style="62" bestFit="1" customWidth="1"/>
    <col min="774" max="775" width="8.140625" style="62" customWidth="1"/>
    <col min="776" max="778" width="8.28515625" style="62" customWidth="1"/>
    <col min="779" max="780" width="8.42578125" style="62" customWidth="1"/>
    <col min="781" max="781" width="8.28515625" style="62" customWidth="1"/>
    <col min="782" max="782" width="8.140625" style="62" customWidth="1"/>
    <col min="783" max="783" width="8.28515625" style="62" customWidth="1"/>
    <col min="784" max="784" width="11.28515625" style="62" customWidth="1"/>
    <col min="785" max="785" width="9.85546875" style="62" bestFit="1" customWidth="1"/>
    <col min="786" max="1024" width="9.140625" style="62"/>
    <col min="1025" max="1025" width="4.7109375" style="62" customWidth="1"/>
    <col min="1026" max="1026" width="24.28515625" style="62" customWidth="1"/>
    <col min="1027" max="1027" width="8" style="62" customWidth="1"/>
    <col min="1028" max="1028" width="12.7109375" style="62" customWidth="1"/>
    <col min="1029" max="1029" width="10.140625" style="62" bestFit="1" customWidth="1"/>
    <col min="1030" max="1031" width="8.140625" style="62" customWidth="1"/>
    <col min="1032" max="1034" width="8.28515625" style="62" customWidth="1"/>
    <col min="1035" max="1036" width="8.42578125" style="62" customWidth="1"/>
    <col min="1037" max="1037" width="8.28515625" style="62" customWidth="1"/>
    <col min="1038" max="1038" width="8.140625" style="62" customWidth="1"/>
    <col min="1039" max="1039" width="8.28515625" style="62" customWidth="1"/>
    <col min="1040" max="1040" width="11.28515625" style="62" customWidth="1"/>
    <col min="1041" max="1041" width="9.85546875" style="62" bestFit="1" customWidth="1"/>
    <col min="1042" max="1280" width="9.140625" style="62"/>
    <col min="1281" max="1281" width="4.7109375" style="62" customWidth="1"/>
    <col min="1282" max="1282" width="24.28515625" style="62" customWidth="1"/>
    <col min="1283" max="1283" width="8" style="62" customWidth="1"/>
    <col min="1284" max="1284" width="12.7109375" style="62" customWidth="1"/>
    <col min="1285" max="1285" width="10.140625" style="62" bestFit="1" customWidth="1"/>
    <col min="1286" max="1287" width="8.140625" style="62" customWidth="1"/>
    <col min="1288" max="1290" width="8.28515625" style="62" customWidth="1"/>
    <col min="1291" max="1292" width="8.42578125" style="62" customWidth="1"/>
    <col min="1293" max="1293" width="8.28515625" style="62" customWidth="1"/>
    <col min="1294" max="1294" width="8.140625" style="62" customWidth="1"/>
    <col min="1295" max="1295" width="8.28515625" style="62" customWidth="1"/>
    <col min="1296" max="1296" width="11.28515625" style="62" customWidth="1"/>
    <col min="1297" max="1297" width="9.85546875" style="62" bestFit="1" customWidth="1"/>
    <col min="1298" max="1536" width="9.140625" style="62"/>
    <col min="1537" max="1537" width="4.7109375" style="62" customWidth="1"/>
    <col min="1538" max="1538" width="24.28515625" style="62" customWidth="1"/>
    <col min="1539" max="1539" width="8" style="62" customWidth="1"/>
    <col min="1540" max="1540" width="12.7109375" style="62" customWidth="1"/>
    <col min="1541" max="1541" width="10.140625" style="62" bestFit="1" customWidth="1"/>
    <col min="1542" max="1543" width="8.140625" style="62" customWidth="1"/>
    <col min="1544" max="1546" width="8.28515625" style="62" customWidth="1"/>
    <col min="1547" max="1548" width="8.42578125" style="62" customWidth="1"/>
    <col min="1549" max="1549" width="8.28515625" style="62" customWidth="1"/>
    <col min="1550" max="1550" width="8.140625" style="62" customWidth="1"/>
    <col min="1551" max="1551" width="8.28515625" style="62" customWidth="1"/>
    <col min="1552" max="1552" width="11.28515625" style="62" customWidth="1"/>
    <col min="1553" max="1553" width="9.85546875" style="62" bestFit="1" customWidth="1"/>
    <col min="1554" max="1792" width="9.140625" style="62"/>
    <col min="1793" max="1793" width="4.7109375" style="62" customWidth="1"/>
    <col min="1794" max="1794" width="24.28515625" style="62" customWidth="1"/>
    <col min="1795" max="1795" width="8" style="62" customWidth="1"/>
    <col min="1796" max="1796" width="12.7109375" style="62" customWidth="1"/>
    <col min="1797" max="1797" width="10.140625" style="62" bestFit="1" customWidth="1"/>
    <col min="1798" max="1799" width="8.140625" style="62" customWidth="1"/>
    <col min="1800" max="1802" width="8.28515625" style="62" customWidth="1"/>
    <col min="1803" max="1804" width="8.42578125" style="62" customWidth="1"/>
    <col min="1805" max="1805" width="8.28515625" style="62" customWidth="1"/>
    <col min="1806" max="1806" width="8.140625" style="62" customWidth="1"/>
    <col min="1807" max="1807" width="8.28515625" style="62" customWidth="1"/>
    <col min="1808" max="1808" width="11.28515625" style="62" customWidth="1"/>
    <col min="1809" max="1809" width="9.85546875" style="62" bestFit="1" customWidth="1"/>
    <col min="1810" max="2048" width="9.140625" style="62"/>
    <col min="2049" max="2049" width="4.7109375" style="62" customWidth="1"/>
    <col min="2050" max="2050" width="24.28515625" style="62" customWidth="1"/>
    <col min="2051" max="2051" width="8" style="62" customWidth="1"/>
    <col min="2052" max="2052" width="12.7109375" style="62" customWidth="1"/>
    <col min="2053" max="2053" width="10.140625" style="62" bestFit="1" customWidth="1"/>
    <col min="2054" max="2055" width="8.140625" style="62" customWidth="1"/>
    <col min="2056" max="2058" width="8.28515625" style="62" customWidth="1"/>
    <col min="2059" max="2060" width="8.42578125" style="62" customWidth="1"/>
    <col min="2061" max="2061" width="8.28515625" style="62" customWidth="1"/>
    <col min="2062" max="2062" width="8.140625" style="62" customWidth="1"/>
    <col min="2063" max="2063" width="8.28515625" style="62" customWidth="1"/>
    <col min="2064" max="2064" width="11.28515625" style="62" customWidth="1"/>
    <col min="2065" max="2065" width="9.85546875" style="62" bestFit="1" customWidth="1"/>
    <col min="2066" max="2304" width="9.140625" style="62"/>
    <col min="2305" max="2305" width="4.7109375" style="62" customWidth="1"/>
    <col min="2306" max="2306" width="24.28515625" style="62" customWidth="1"/>
    <col min="2307" max="2307" width="8" style="62" customWidth="1"/>
    <col min="2308" max="2308" width="12.7109375" style="62" customWidth="1"/>
    <col min="2309" max="2309" width="10.140625" style="62" bestFit="1" customWidth="1"/>
    <col min="2310" max="2311" width="8.140625" style="62" customWidth="1"/>
    <col min="2312" max="2314" width="8.28515625" style="62" customWidth="1"/>
    <col min="2315" max="2316" width="8.42578125" style="62" customWidth="1"/>
    <col min="2317" max="2317" width="8.28515625" style="62" customWidth="1"/>
    <col min="2318" max="2318" width="8.140625" style="62" customWidth="1"/>
    <col min="2319" max="2319" width="8.28515625" style="62" customWidth="1"/>
    <col min="2320" max="2320" width="11.28515625" style="62" customWidth="1"/>
    <col min="2321" max="2321" width="9.85546875" style="62" bestFit="1" customWidth="1"/>
    <col min="2322" max="2560" width="9.140625" style="62"/>
    <col min="2561" max="2561" width="4.7109375" style="62" customWidth="1"/>
    <col min="2562" max="2562" width="24.28515625" style="62" customWidth="1"/>
    <col min="2563" max="2563" width="8" style="62" customWidth="1"/>
    <col min="2564" max="2564" width="12.7109375" style="62" customWidth="1"/>
    <col min="2565" max="2565" width="10.140625" style="62" bestFit="1" customWidth="1"/>
    <col min="2566" max="2567" width="8.140625" style="62" customWidth="1"/>
    <col min="2568" max="2570" width="8.28515625" style="62" customWidth="1"/>
    <col min="2571" max="2572" width="8.42578125" style="62" customWidth="1"/>
    <col min="2573" max="2573" width="8.28515625" style="62" customWidth="1"/>
    <col min="2574" max="2574" width="8.140625" style="62" customWidth="1"/>
    <col min="2575" max="2575" width="8.28515625" style="62" customWidth="1"/>
    <col min="2576" max="2576" width="11.28515625" style="62" customWidth="1"/>
    <col min="2577" max="2577" width="9.85546875" style="62" bestFit="1" customWidth="1"/>
    <col min="2578" max="2816" width="9.140625" style="62"/>
    <col min="2817" max="2817" width="4.7109375" style="62" customWidth="1"/>
    <col min="2818" max="2818" width="24.28515625" style="62" customWidth="1"/>
    <col min="2819" max="2819" width="8" style="62" customWidth="1"/>
    <col min="2820" max="2820" width="12.7109375" style="62" customWidth="1"/>
    <col min="2821" max="2821" width="10.140625" style="62" bestFit="1" customWidth="1"/>
    <col min="2822" max="2823" width="8.140625" style="62" customWidth="1"/>
    <col min="2824" max="2826" width="8.28515625" style="62" customWidth="1"/>
    <col min="2827" max="2828" width="8.42578125" style="62" customWidth="1"/>
    <col min="2829" max="2829" width="8.28515625" style="62" customWidth="1"/>
    <col min="2830" max="2830" width="8.140625" style="62" customWidth="1"/>
    <col min="2831" max="2831" width="8.28515625" style="62" customWidth="1"/>
    <col min="2832" max="2832" width="11.28515625" style="62" customWidth="1"/>
    <col min="2833" max="2833" width="9.85546875" style="62" bestFit="1" customWidth="1"/>
    <col min="2834" max="3072" width="9.140625" style="62"/>
    <col min="3073" max="3073" width="4.7109375" style="62" customWidth="1"/>
    <col min="3074" max="3074" width="24.28515625" style="62" customWidth="1"/>
    <col min="3075" max="3075" width="8" style="62" customWidth="1"/>
    <col min="3076" max="3076" width="12.7109375" style="62" customWidth="1"/>
    <col min="3077" max="3077" width="10.140625" style="62" bestFit="1" customWidth="1"/>
    <col min="3078" max="3079" width="8.140625" style="62" customWidth="1"/>
    <col min="3080" max="3082" width="8.28515625" style="62" customWidth="1"/>
    <col min="3083" max="3084" width="8.42578125" style="62" customWidth="1"/>
    <col min="3085" max="3085" width="8.28515625" style="62" customWidth="1"/>
    <col min="3086" max="3086" width="8.140625" style="62" customWidth="1"/>
    <col min="3087" max="3087" width="8.28515625" style="62" customWidth="1"/>
    <col min="3088" max="3088" width="11.28515625" style="62" customWidth="1"/>
    <col min="3089" max="3089" width="9.85546875" style="62" bestFit="1" customWidth="1"/>
    <col min="3090" max="3328" width="9.140625" style="62"/>
    <col min="3329" max="3329" width="4.7109375" style="62" customWidth="1"/>
    <col min="3330" max="3330" width="24.28515625" style="62" customWidth="1"/>
    <col min="3331" max="3331" width="8" style="62" customWidth="1"/>
    <col min="3332" max="3332" width="12.7109375" style="62" customWidth="1"/>
    <col min="3333" max="3333" width="10.140625" style="62" bestFit="1" customWidth="1"/>
    <col min="3334" max="3335" width="8.140625" style="62" customWidth="1"/>
    <col min="3336" max="3338" width="8.28515625" style="62" customWidth="1"/>
    <col min="3339" max="3340" width="8.42578125" style="62" customWidth="1"/>
    <col min="3341" max="3341" width="8.28515625" style="62" customWidth="1"/>
    <col min="3342" max="3342" width="8.140625" style="62" customWidth="1"/>
    <col min="3343" max="3343" width="8.28515625" style="62" customWidth="1"/>
    <col min="3344" max="3344" width="11.28515625" style="62" customWidth="1"/>
    <col min="3345" max="3345" width="9.85546875" style="62" bestFit="1" customWidth="1"/>
    <col min="3346" max="3584" width="9.140625" style="62"/>
    <col min="3585" max="3585" width="4.7109375" style="62" customWidth="1"/>
    <col min="3586" max="3586" width="24.28515625" style="62" customWidth="1"/>
    <col min="3587" max="3587" width="8" style="62" customWidth="1"/>
    <col min="3588" max="3588" width="12.7109375" style="62" customWidth="1"/>
    <col min="3589" max="3589" width="10.140625" style="62" bestFit="1" customWidth="1"/>
    <col min="3590" max="3591" width="8.140625" style="62" customWidth="1"/>
    <col min="3592" max="3594" width="8.28515625" style="62" customWidth="1"/>
    <col min="3595" max="3596" width="8.42578125" style="62" customWidth="1"/>
    <col min="3597" max="3597" width="8.28515625" style="62" customWidth="1"/>
    <col min="3598" max="3598" width="8.140625" style="62" customWidth="1"/>
    <col min="3599" max="3599" width="8.28515625" style="62" customWidth="1"/>
    <col min="3600" max="3600" width="11.28515625" style="62" customWidth="1"/>
    <col min="3601" max="3601" width="9.85546875" style="62" bestFit="1" customWidth="1"/>
    <col min="3602" max="3840" width="9.140625" style="62"/>
    <col min="3841" max="3841" width="4.7109375" style="62" customWidth="1"/>
    <col min="3842" max="3842" width="24.28515625" style="62" customWidth="1"/>
    <col min="3843" max="3843" width="8" style="62" customWidth="1"/>
    <col min="3844" max="3844" width="12.7109375" style="62" customWidth="1"/>
    <col min="3845" max="3845" width="10.140625" style="62" bestFit="1" customWidth="1"/>
    <col min="3846" max="3847" width="8.140625" style="62" customWidth="1"/>
    <col min="3848" max="3850" width="8.28515625" style="62" customWidth="1"/>
    <col min="3851" max="3852" width="8.42578125" style="62" customWidth="1"/>
    <col min="3853" max="3853" width="8.28515625" style="62" customWidth="1"/>
    <col min="3854" max="3854" width="8.140625" style="62" customWidth="1"/>
    <col min="3855" max="3855" width="8.28515625" style="62" customWidth="1"/>
    <col min="3856" max="3856" width="11.28515625" style="62" customWidth="1"/>
    <col min="3857" max="3857" width="9.85546875" style="62" bestFit="1" customWidth="1"/>
    <col min="3858" max="4096" width="9.140625" style="62"/>
    <col min="4097" max="4097" width="4.7109375" style="62" customWidth="1"/>
    <col min="4098" max="4098" width="24.28515625" style="62" customWidth="1"/>
    <col min="4099" max="4099" width="8" style="62" customWidth="1"/>
    <col min="4100" max="4100" width="12.7109375" style="62" customWidth="1"/>
    <col min="4101" max="4101" width="10.140625" style="62" bestFit="1" customWidth="1"/>
    <col min="4102" max="4103" width="8.140625" style="62" customWidth="1"/>
    <col min="4104" max="4106" width="8.28515625" style="62" customWidth="1"/>
    <col min="4107" max="4108" width="8.42578125" style="62" customWidth="1"/>
    <col min="4109" max="4109" width="8.28515625" style="62" customWidth="1"/>
    <col min="4110" max="4110" width="8.140625" style="62" customWidth="1"/>
    <col min="4111" max="4111" width="8.28515625" style="62" customWidth="1"/>
    <col min="4112" max="4112" width="11.28515625" style="62" customWidth="1"/>
    <col min="4113" max="4113" width="9.85546875" style="62" bestFit="1" customWidth="1"/>
    <col min="4114" max="4352" width="9.140625" style="62"/>
    <col min="4353" max="4353" width="4.7109375" style="62" customWidth="1"/>
    <col min="4354" max="4354" width="24.28515625" style="62" customWidth="1"/>
    <col min="4355" max="4355" width="8" style="62" customWidth="1"/>
    <col min="4356" max="4356" width="12.7109375" style="62" customWidth="1"/>
    <col min="4357" max="4357" width="10.140625" style="62" bestFit="1" customWidth="1"/>
    <col min="4358" max="4359" width="8.140625" style="62" customWidth="1"/>
    <col min="4360" max="4362" width="8.28515625" style="62" customWidth="1"/>
    <col min="4363" max="4364" width="8.42578125" style="62" customWidth="1"/>
    <col min="4365" max="4365" width="8.28515625" style="62" customWidth="1"/>
    <col min="4366" max="4366" width="8.140625" style="62" customWidth="1"/>
    <col min="4367" max="4367" width="8.28515625" style="62" customWidth="1"/>
    <col min="4368" max="4368" width="11.28515625" style="62" customWidth="1"/>
    <col min="4369" max="4369" width="9.85546875" style="62" bestFit="1" customWidth="1"/>
    <col min="4370" max="4608" width="9.140625" style="62"/>
    <col min="4609" max="4609" width="4.7109375" style="62" customWidth="1"/>
    <col min="4610" max="4610" width="24.28515625" style="62" customWidth="1"/>
    <col min="4611" max="4611" width="8" style="62" customWidth="1"/>
    <col min="4612" max="4612" width="12.7109375" style="62" customWidth="1"/>
    <col min="4613" max="4613" width="10.140625" style="62" bestFit="1" customWidth="1"/>
    <col min="4614" max="4615" width="8.140625" style="62" customWidth="1"/>
    <col min="4616" max="4618" width="8.28515625" style="62" customWidth="1"/>
    <col min="4619" max="4620" width="8.42578125" style="62" customWidth="1"/>
    <col min="4621" max="4621" width="8.28515625" style="62" customWidth="1"/>
    <col min="4622" max="4622" width="8.140625" style="62" customWidth="1"/>
    <col min="4623" max="4623" width="8.28515625" style="62" customWidth="1"/>
    <col min="4624" max="4624" width="11.28515625" style="62" customWidth="1"/>
    <col min="4625" max="4625" width="9.85546875" style="62" bestFit="1" customWidth="1"/>
    <col min="4626" max="4864" width="9.140625" style="62"/>
    <col min="4865" max="4865" width="4.7109375" style="62" customWidth="1"/>
    <col min="4866" max="4866" width="24.28515625" style="62" customWidth="1"/>
    <col min="4867" max="4867" width="8" style="62" customWidth="1"/>
    <col min="4868" max="4868" width="12.7109375" style="62" customWidth="1"/>
    <col min="4869" max="4869" width="10.140625" style="62" bestFit="1" customWidth="1"/>
    <col min="4870" max="4871" width="8.140625" style="62" customWidth="1"/>
    <col min="4872" max="4874" width="8.28515625" style="62" customWidth="1"/>
    <col min="4875" max="4876" width="8.42578125" style="62" customWidth="1"/>
    <col min="4877" max="4877" width="8.28515625" style="62" customWidth="1"/>
    <col min="4878" max="4878" width="8.140625" style="62" customWidth="1"/>
    <col min="4879" max="4879" width="8.28515625" style="62" customWidth="1"/>
    <col min="4880" max="4880" width="11.28515625" style="62" customWidth="1"/>
    <col min="4881" max="4881" width="9.85546875" style="62" bestFit="1" customWidth="1"/>
    <col min="4882" max="5120" width="9.140625" style="62"/>
    <col min="5121" max="5121" width="4.7109375" style="62" customWidth="1"/>
    <col min="5122" max="5122" width="24.28515625" style="62" customWidth="1"/>
    <col min="5123" max="5123" width="8" style="62" customWidth="1"/>
    <col min="5124" max="5124" width="12.7109375" style="62" customWidth="1"/>
    <col min="5125" max="5125" width="10.140625" style="62" bestFit="1" customWidth="1"/>
    <col min="5126" max="5127" width="8.140625" style="62" customWidth="1"/>
    <col min="5128" max="5130" width="8.28515625" style="62" customWidth="1"/>
    <col min="5131" max="5132" width="8.42578125" style="62" customWidth="1"/>
    <col min="5133" max="5133" width="8.28515625" style="62" customWidth="1"/>
    <col min="5134" max="5134" width="8.140625" style="62" customWidth="1"/>
    <col min="5135" max="5135" width="8.28515625" style="62" customWidth="1"/>
    <col min="5136" max="5136" width="11.28515625" style="62" customWidth="1"/>
    <col min="5137" max="5137" width="9.85546875" style="62" bestFit="1" customWidth="1"/>
    <col min="5138" max="5376" width="9.140625" style="62"/>
    <col min="5377" max="5377" width="4.7109375" style="62" customWidth="1"/>
    <col min="5378" max="5378" width="24.28515625" style="62" customWidth="1"/>
    <col min="5379" max="5379" width="8" style="62" customWidth="1"/>
    <col min="5380" max="5380" width="12.7109375" style="62" customWidth="1"/>
    <col min="5381" max="5381" width="10.140625" style="62" bestFit="1" customWidth="1"/>
    <col min="5382" max="5383" width="8.140625" style="62" customWidth="1"/>
    <col min="5384" max="5386" width="8.28515625" style="62" customWidth="1"/>
    <col min="5387" max="5388" width="8.42578125" style="62" customWidth="1"/>
    <col min="5389" max="5389" width="8.28515625" style="62" customWidth="1"/>
    <col min="5390" max="5390" width="8.140625" style="62" customWidth="1"/>
    <col min="5391" max="5391" width="8.28515625" style="62" customWidth="1"/>
    <col min="5392" max="5392" width="11.28515625" style="62" customWidth="1"/>
    <col min="5393" max="5393" width="9.85546875" style="62" bestFit="1" customWidth="1"/>
    <col min="5394" max="5632" width="9.140625" style="62"/>
    <col min="5633" max="5633" width="4.7109375" style="62" customWidth="1"/>
    <col min="5634" max="5634" width="24.28515625" style="62" customWidth="1"/>
    <col min="5635" max="5635" width="8" style="62" customWidth="1"/>
    <col min="5636" max="5636" width="12.7109375" style="62" customWidth="1"/>
    <col min="5637" max="5637" width="10.140625" style="62" bestFit="1" customWidth="1"/>
    <col min="5638" max="5639" width="8.140625" style="62" customWidth="1"/>
    <col min="5640" max="5642" width="8.28515625" style="62" customWidth="1"/>
    <col min="5643" max="5644" width="8.42578125" style="62" customWidth="1"/>
    <col min="5645" max="5645" width="8.28515625" style="62" customWidth="1"/>
    <col min="5646" max="5646" width="8.140625" style="62" customWidth="1"/>
    <col min="5647" max="5647" width="8.28515625" style="62" customWidth="1"/>
    <col min="5648" max="5648" width="11.28515625" style="62" customWidth="1"/>
    <col min="5649" max="5649" width="9.85546875" style="62" bestFit="1" customWidth="1"/>
    <col min="5650" max="5888" width="9.140625" style="62"/>
    <col min="5889" max="5889" width="4.7109375" style="62" customWidth="1"/>
    <col min="5890" max="5890" width="24.28515625" style="62" customWidth="1"/>
    <col min="5891" max="5891" width="8" style="62" customWidth="1"/>
    <col min="5892" max="5892" width="12.7109375" style="62" customWidth="1"/>
    <col min="5893" max="5893" width="10.140625" style="62" bestFit="1" customWidth="1"/>
    <col min="5894" max="5895" width="8.140625" style="62" customWidth="1"/>
    <col min="5896" max="5898" width="8.28515625" style="62" customWidth="1"/>
    <col min="5899" max="5900" width="8.42578125" style="62" customWidth="1"/>
    <col min="5901" max="5901" width="8.28515625" style="62" customWidth="1"/>
    <col min="5902" max="5902" width="8.140625" style="62" customWidth="1"/>
    <col min="5903" max="5903" width="8.28515625" style="62" customWidth="1"/>
    <col min="5904" max="5904" width="11.28515625" style="62" customWidth="1"/>
    <col min="5905" max="5905" width="9.85546875" style="62" bestFit="1" customWidth="1"/>
    <col min="5906" max="6144" width="9.140625" style="62"/>
    <col min="6145" max="6145" width="4.7109375" style="62" customWidth="1"/>
    <col min="6146" max="6146" width="24.28515625" style="62" customWidth="1"/>
    <col min="6147" max="6147" width="8" style="62" customWidth="1"/>
    <col min="6148" max="6148" width="12.7109375" style="62" customWidth="1"/>
    <col min="6149" max="6149" width="10.140625" style="62" bestFit="1" customWidth="1"/>
    <col min="6150" max="6151" width="8.140625" style="62" customWidth="1"/>
    <col min="6152" max="6154" width="8.28515625" style="62" customWidth="1"/>
    <col min="6155" max="6156" width="8.42578125" style="62" customWidth="1"/>
    <col min="6157" max="6157" width="8.28515625" style="62" customWidth="1"/>
    <col min="6158" max="6158" width="8.140625" style="62" customWidth="1"/>
    <col min="6159" max="6159" width="8.28515625" style="62" customWidth="1"/>
    <col min="6160" max="6160" width="11.28515625" style="62" customWidth="1"/>
    <col min="6161" max="6161" width="9.85546875" style="62" bestFit="1" customWidth="1"/>
    <col min="6162" max="6400" width="9.140625" style="62"/>
    <col min="6401" max="6401" width="4.7109375" style="62" customWidth="1"/>
    <col min="6402" max="6402" width="24.28515625" style="62" customWidth="1"/>
    <col min="6403" max="6403" width="8" style="62" customWidth="1"/>
    <col min="6404" max="6404" width="12.7109375" style="62" customWidth="1"/>
    <col min="6405" max="6405" width="10.140625" style="62" bestFit="1" customWidth="1"/>
    <col min="6406" max="6407" width="8.140625" style="62" customWidth="1"/>
    <col min="6408" max="6410" width="8.28515625" style="62" customWidth="1"/>
    <col min="6411" max="6412" width="8.42578125" style="62" customWidth="1"/>
    <col min="6413" max="6413" width="8.28515625" style="62" customWidth="1"/>
    <col min="6414" max="6414" width="8.140625" style="62" customWidth="1"/>
    <col min="6415" max="6415" width="8.28515625" style="62" customWidth="1"/>
    <col min="6416" max="6416" width="11.28515625" style="62" customWidth="1"/>
    <col min="6417" max="6417" width="9.85546875" style="62" bestFit="1" customWidth="1"/>
    <col min="6418" max="6656" width="9.140625" style="62"/>
    <col min="6657" max="6657" width="4.7109375" style="62" customWidth="1"/>
    <col min="6658" max="6658" width="24.28515625" style="62" customWidth="1"/>
    <col min="6659" max="6659" width="8" style="62" customWidth="1"/>
    <col min="6660" max="6660" width="12.7109375" style="62" customWidth="1"/>
    <col min="6661" max="6661" width="10.140625" style="62" bestFit="1" customWidth="1"/>
    <col min="6662" max="6663" width="8.140625" style="62" customWidth="1"/>
    <col min="6664" max="6666" width="8.28515625" style="62" customWidth="1"/>
    <col min="6667" max="6668" width="8.42578125" style="62" customWidth="1"/>
    <col min="6669" max="6669" width="8.28515625" style="62" customWidth="1"/>
    <col min="6670" max="6670" width="8.140625" style="62" customWidth="1"/>
    <col min="6671" max="6671" width="8.28515625" style="62" customWidth="1"/>
    <col min="6672" max="6672" width="11.28515625" style="62" customWidth="1"/>
    <col min="6673" max="6673" width="9.85546875" style="62" bestFit="1" customWidth="1"/>
    <col min="6674" max="6912" width="9.140625" style="62"/>
    <col min="6913" max="6913" width="4.7109375" style="62" customWidth="1"/>
    <col min="6914" max="6914" width="24.28515625" style="62" customWidth="1"/>
    <col min="6915" max="6915" width="8" style="62" customWidth="1"/>
    <col min="6916" max="6916" width="12.7109375" style="62" customWidth="1"/>
    <col min="6917" max="6917" width="10.140625" style="62" bestFit="1" customWidth="1"/>
    <col min="6918" max="6919" width="8.140625" style="62" customWidth="1"/>
    <col min="6920" max="6922" width="8.28515625" style="62" customWidth="1"/>
    <col min="6923" max="6924" width="8.42578125" style="62" customWidth="1"/>
    <col min="6925" max="6925" width="8.28515625" style="62" customWidth="1"/>
    <col min="6926" max="6926" width="8.140625" style="62" customWidth="1"/>
    <col min="6927" max="6927" width="8.28515625" style="62" customWidth="1"/>
    <col min="6928" max="6928" width="11.28515625" style="62" customWidth="1"/>
    <col min="6929" max="6929" width="9.85546875" style="62" bestFit="1" customWidth="1"/>
    <col min="6930" max="7168" width="9.140625" style="62"/>
    <col min="7169" max="7169" width="4.7109375" style="62" customWidth="1"/>
    <col min="7170" max="7170" width="24.28515625" style="62" customWidth="1"/>
    <col min="7171" max="7171" width="8" style="62" customWidth="1"/>
    <col min="7172" max="7172" width="12.7109375" style="62" customWidth="1"/>
    <col min="7173" max="7173" width="10.140625" style="62" bestFit="1" customWidth="1"/>
    <col min="7174" max="7175" width="8.140625" style="62" customWidth="1"/>
    <col min="7176" max="7178" width="8.28515625" style="62" customWidth="1"/>
    <col min="7179" max="7180" width="8.42578125" style="62" customWidth="1"/>
    <col min="7181" max="7181" width="8.28515625" style="62" customWidth="1"/>
    <col min="7182" max="7182" width="8.140625" style="62" customWidth="1"/>
    <col min="7183" max="7183" width="8.28515625" style="62" customWidth="1"/>
    <col min="7184" max="7184" width="11.28515625" style="62" customWidth="1"/>
    <col min="7185" max="7185" width="9.85546875" style="62" bestFit="1" customWidth="1"/>
    <col min="7186" max="7424" width="9.140625" style="62"/>
    <col min="7425" max="7425" width="4.7109375" style="62" customWidth="1"/>
    <col min="7426" max="7426" width="24.28515625" style="62" customWidth="1"/>
    <col min="7427" max="7427" width="8" style="62" customWidth="1"/>
    <col min="7428" max="7428" width="12.7109375" style="62" customWidth="1"/>
    <col min="7429" max="7429" width="10.140625" style="62" bestFit="1" customWidth="1"/>
    <col min="7430" max="7431" width="8.140625" style="62" customWidth="1"/>
    <col min="7432" max="7434" width="8.28515625" style="62" customWidth="1"/>
    <col min="7435" max="7436" width="8.42578125" style="62" customWidth="1"/>
    <col min="7437" max="7437" width="8.28515625" style="62" customWidth="1"/>
    <col min="7438" max="7438" width="8.140625" style="62" customWidth="1"/>
    <col min="7439" max="7439" width="8.28515625" style="62" customWidth="1"/>
    <col min="7440" max="7440" width="11.28515625" style="62" customWidth="1"/>
    <col min="7441" max="7441" width="9.85546875" style="62" bestFit="1" customWidth="1"/>
    <col min="7442" max="7680" width="9.140625" style="62"/>
    <col min="7681" max="7681" width="4.7109375" style="62" customWidth="1"/>
    <col min="7682" max="7682" width="24.28515625" style="62" customWidth="1"/>
    <col min="7683" max="7683" width="8" style="62" customWidth="1"/>
    <col min="7684" max="7684" width="12.7109375" style="62" customWidth="1"/>
    <col min="7685" max="7685" width="10.140625" style="62" bestFit="1" customWidth="1"/>
    <col min="7686" max="7687" width="8.140625" style="62" customWidth="1"/>
    <col min="7688" max="7690" width="8.28515625" style="62" customWidth="1"/>
    <col min="7691" max="7692" width="8.42578125" style="62" customWidth="1"/>
    <col min="7693" max="7693" width="8.28515625" style="62" customWidth="1"/>
    <col min="7694" max="7694" width="8.140625" style="62" customWidth="1"/>
    <col min="7695" max="7695" width="8.28515625" style="62" customWidth="1"/>
    <col min="7696" max="7696" width="11.28515625" style="62" customWidth="1"/>
    <col min="7697" max="7697" width="9.85546875" style="62" bestFit="1" customWidth="1"/>
    <col min="7698" max="7936" width="9.140625" style="62"/>
    <col min="7937" max="7937" width="4.7109375" style="62" customWidth="1"/>
    <col min="7938" max="7938" width="24.28515625" style="62" customWidth="1"/>
    <col min="7939" max="7939" width="8" style="62" customWidth="1"/>
    <col min="7940" max="7940" width="12.7109375" style="62" customWidth="1"/>
    <col min="7941" max="7941" width="10.140625" style="62" bestFit="1" customWidth="1"/>
    <col min="7942" max="7943" width="8.140625" style="62" customWidth="1"/>
    <col min="7944" max="7946" width="8.28515625" style="62" customWidth="1"/>
    <col min="7947" max="7948" width="8.42578125" style="62" customWidth="1"/>
    <col min="7949" max="7949" width="8.28515625" style="62" customWidth="1"/>
    <col min="7950" max="7950" width="8.140625" style="62" customWidth="1"/>
    <col min="7951" max="7951" width="8.28515625" style="62" customWidth="1"/>
    <col min="7952" max="7952" width="11.28515625" style="62" customWidth="1"/>
    <col min="7953" max="7953" width="9.85546875" style="62" bestFit="1" customWidth="1"/>
    <col min="7954" max="8192" width="9.140625" style="62"/>
    <col min="8193" max="8193" width="4.7109375" style="62" customWidth="1"/>
    <col min="8194" max="8194" width="24.28515625" style="62" customWidth="1"/>
    <col min="8195" max="8195" width="8" style="62" customWidth="1"/>
    <col min="8196" max="8196" width="12.7109375" style="62" customWidth="1"/>
    <col min="8197" max="8197" width="10.140625" style="62" bestFit="1" customWidth="1"/>
    <col min="8198" max="8199" width="8.140625" style="62" customWidth="1"/>
    <col min="8200" max="8202" width="8.28515625" style="62" customWidth="1"/>
    <col min="8203" max="8204" width="8.42578125" style="62" customWidth="1"/>
    <col min="8205" max="8205" width="8.28515625" style="62" customWidth="1"/>
    <col min="8206" max="8206" width="8.140625" style="62" customWidth="1"/>
    <col min="8207" max="8207" width="8.28515625" style="62" customWidth="1"/>
    <col min="8208" max="8208" width="11.28515625" style="62" customWidth="1"/>
    <col min="8209" max="8209" width="9.85546875" style="62" bestFit="1" customWidth="1"/>
    <col min="8210" max="8448" width="9.140625" style="62"/>
    <col min="8449" max="8449" width="4.7109375" style="62" customWidth="1"/>
    <col min="8450" max="8450" width="24.28515625" style="62" customWidth="1"/>
    <col min="8451" max="8451" width="8" style="62" customWidth="1"/>
    <col min="8452" max="8452" width="12.7109375" style="62" customWidth="1"/>
    <col min="8453" max="8453" width="10.140625" style="62" bestFit="1" customWidth="1"/>
    <col min="8454" max="8455" width="8.140625" style="62" customWidth="1"/>
    <col min="8456" max="8458" width="8.28515625" style="62" customWidth="1"/>
    <col min="8459" max="8460" width="8.42578125" style="62" customWidth="1"/>
    <col min="8461" max="8461" width="8.28515625" style="62" customWidth="1"/>
    <col min="8462" max="8462" width="8.140625" style="62" customWidth="1"/>
    <col min="8463" max="8463" width="8.28515625" style="62" customWidth="1"/>
    <col min="8464" max="8464" width="11.28515625" style="62" customWidth="1"/>
    <col min="8465" max="8465" width="9.85546875" style="62" bestFit="1" customWidth="1"/>
    <col min="8466" max="8704" width="9.140625" style="62"/>
    <col min="8705" max="8705" width="4.7109375" style="62" customWidth="1"/>
    <col min="8706" max="8706" width="24.28515625" style="62" customWidth="1"/>
    <col min="8707" max="8707" width="8" style="62" customWidth="1"/>
    <col min="8708" max="8708" width="12.7109375" style="62" customWidth="1"/>
    <col min="8709" max="8709" width="10.140625" style="62" bestFit="1" customWidth="1"/>
    <col min="8710" max="8711" width="8.140625" style="62" customWidth="1"/>
    <col min="8712" max="8714" width="8.28515625" style="62" customWidth="1"/>
    <col min="8715" max="8716" width="8.42578125" style="62" customWidth="1"/>
    <col min="8717" max="8717" width="8.28515625" style="62" customWidth="1"/>
    <col min="8718" max="8718" width="8.140625" style="62" customWidth="1"/>
    <col min="8719" max="8719" width="8.28515625" style="62" customWidth="1"/>
    <col min="8720" max="8720" width="11.28515625" style="62" customWidth="1"/>
    <col min="8721" max="8721" width="9.85546875" style="62" bestFit="1" customWidth="1"/>
    <col min="8722" max="8960" width="9.140625" style="62"/>
    <col min="8961" max="8961" width="4.7109375" style="62" customWidth="1"/>
    <col min="8962" max="8962" width="24.28515625" style="62" customWidth="1"/>
    <col min="8963" max="8963" width="8" style="62" customWidth="1"/>
    <col min="8964" max="8964" width="12.7109375" style="62" customWidth="1"/>
    <col min="8965" max="8965" width="10.140625" style="62" bestFit="1" customWidth="1"/>
    <col min="8966" max="8967" width="8.140625" style="62" customWidth="1"/>
    <col min="8968" max="8970" width="8.28515625" style="62" customWidth="1"/>
    <col min="8971" max="8972" width="8.42578125" style="62" customWidth="1"/>
    <col min="8973" max="8973" width="8.28515625" style="62" customWidth="1"/>
    <col min="8974" max="8974" width="8.140625" style="62" customWidth="1"/>
    <col min="8975" max="8975" width="8.28515625" style="62" customWidth="1"/>
    <col min="8976" max="8976" width="11.28515625" style="62" customWidth="1"/>
    <col min="8977" max="8977" width="9.85546875" style="62" bestFit="1" customWidth="1"/>
    <col min="8978" max="9216" width="9.140625" style="62"/>
    <col min="9217" max="9217" width="4.7109375" style="62" customWidth="1"/>
    <col min="9218" max="9218" width="24.28515625" style="62" customWidth="1"/>
    <col min="9219" max="9219" width="8" style="62" customWidth="1"/>
    <col min="9220" max="9220" width="12.7109375" style="62" customWidth="1"/>
    <col min="9221" max="9221" width="10.140625" style="62" bestFit="1" customWidth="1"/>
    <col min="9222" max="9223" width="8.140625" style="62" customWidth="1"/>
    <col min="9224" max="9226" width="8.28515625" style="62" customWidth="1"/>
    <col min="9227" max="9228" width="8.42578125" style="62" customWidth="1"/>
    <col min="9229" max="9229" width="8.28515625" style="62" customWidth="1"/>
    <col min="9230" max="9230" width="8.140625" style="62" customWidth="1"/>
    <col min="9231" max="9231" width="8.28515625" style="62" customWidth="1"/>
    <col min="9232" max="9232" width="11.28515625" style="62" customWidth="1"/>
    <col min="9233" max="9233" width="9.85546875" style="62" bestFit="1" customWidth="1"/>
    <col min="9234" max="9472" width="9.140625" style="62"/>
    <col min="9473" max="9473" width="4.7109375" style="62" customWidth="1"/>
    <col min="9474" max="9474" width="24.28515625" style="62" customWidth="1"/>
    <col min="9475" max="9475" width="8" style="62" customWidth="1"/>
    <col min="9476" max="9476" width="12.7109375" style="62" customWidth="1"/>
    <col min="9477" max="9477" width="10.140625" style="62" bestFit="1" customWidth="1"/>
    <col min="9478" max="9479" width="8.140625" style="62" customWidth="1"/>
    <col min="9480" max="9482" width="8.28515625" style="62" customWidth="1"/>
    <col min="9483" max="9484" width="8.42578125" style="62" customWidth="1"/>
    <col min="9485" max="9485" width="8.28515625" style="62" customWidth="1"/>
    <col min="9486" max="9486" width="8.140625" style="62" customWidth="1"/>
    <col min="9487" max="9487" width="8.28515625" style="62" customWidth="1"/>
    <col min="9488" max="9488" width="11.28515625" style="62" customWidth="1"/>
    <col min="9489" max="9489" width="9.85546875" style="62" bestFit="1" customWidth="1"/>
    <col min="9490" max="9728" width="9.140625" style="62"/>
    <col min="9729" max="9729" width="4.7109375" style="62" customWidth="1"/>
    <col min="9730" max="9730" width="24.28515625" style="62" customWidth="1"/>
    <col min="9731" max="9731" width="8" style="62" customWidth="1"/>
    <col min="9732" max="9732" width="12.7109375" style="62" customWidth="1"/>
    <col min="9733" max="9733" width="10.140625" style="62" bestFit="1" customWidth="1"/>
    <col min="9734" max="9735" width="8.140625" style="62" customWidth="1"/>
    <col min="9736" max="9738" width="8.28515625" style="62" customWidth="1"/>
    <col min="9739" max="9740" width="8.42578125" style="62" customWidth="1"/>
    <col min="9741" max="9741" width="8.28515625" style="62" customWidth="1"/>
    <col min="9742" max="9742" width="8.140625" style="62" customWidth="1"/>
    <col min="9743" max="9743" width="8.28515625" style="62" customWidth="1"/>
    <col min="9744" max="9744" width="11.28515625" style="62" customWidth="1"/>
    <col min="9745" max="9745" width="9.85546875" style="62" bestFit="1" customWidth="1"/>
    <col min="9746" max="9984" width="9.140625" style="62"/>
    <col min="9985" max="9985" width="4.7109375" style="62" customWidth="1"/>
    <col min="9986" max="9986" width="24.28515625" style="62" customWidth="1"/>
    <col min="9987" max="9987" width="8" style="62" customWidth="1"/>
    <col min="9988" max="9988" width="12.7109375" style="62" customWidth="1"/>
    <col min="9989" max="9989" width="10.140625" style="62" bestFit="1" customWidth="1"/>
    <col min="9990" max="9991" width="8.140625" style="62" customWidth="1"/>
    <col min="9992" max="9994" width="8.28515625" style="62" customWidth="1"/>
    <col min="9995" max="9996" width="8.42578125" style="62" customWidth="1"/>
    <col min="9997" max="9997" width="8.28515625" style="62" customWidth="1"/>
    <col min="9998" max="9998" width="8.140625" style="62" customWidth="1"/>
    <col min="9999" max="9999" width="8.28515625" style="62" customWidth="1"/>
    <col min="10000" max="10000" width="11.28515625" style="62" customWidth="1"/>
    <col min="10001" max="10001" width="9.85546875" style="62" bestFit="1" customWidth="1"/>
    <col min="10002" max="10240" width="9.140625" style="62"/>
    <col min="10241" max="10241" width="4.7109375" style="62" customWidth="1"/>
    <col min="10242" max="10242" width="24.28515625" style="62" customWidth="1"/>
    <col min="10243" max="10243" width="8" style="62" customWidth="1"/>
    <col min="10244" max="10244" width="12.7109375" style="62" customWidth="1"/>
    <col min="10245" max="10245" width="10.140625" style="62" bestFit="1" customWidth="1"/>
    <col min="10246" max="10247" width="8.140625" style="62" customWidth="1"/>
    <col min="10248" max="10250" width="8.28515625" style="62" customWidth="1"/>
    <col min="10251" max="10252" width="8.42578125" style="62" customWidth="1"/>
    <col min="10253" max="10253" width="8.28515625" style="62" customWidth="1"/>
    <col min="10254" max="10254" width="8.140625" style="62" customWidth="1"/>
    <col min="10255" max="10255" width="8.28515625" style="62" customWidth="1"/>
    <col min="10256" max="10256" width="11.28515625" style="62" customWidth="1"/>
    <col min="10257" max="10257" width="9.85546875" style="62" bestFit="1" customWidth="1"/>
    <col min="10258" max="10496" width="9.140625" style="62"/>
    <col min="10497" max="10497" width="4.7109375" style="62" customWidth="1"/>
    <col min="10498" max="10498" width="24.28515625" style="62" customWidth="1"/>
    <col min="10499" max="10499" width="8" style="62" customWidth="1"/>
    <col min="10500" max="10500" width="12.7109375" style="62" customWidth="1"/>
    <col min="10501" max="10501" width="10.140625" style="62" bestFit="1" customWidth="1"/>
    <col min="10502" max="10503" width="8.140625" style="62" customWidth="1"/>
    <col min="10504" max="10506" width="8.28515625" style="62" customWidth="1"/>
    <col min="10507" max="10508" width="8.42578125" style="62" customWidth="1"/>
    <col min="10509" max="10509" width="8.28515625" style="62" customWidth="1"/>
    <col min="10510" max="10510" width="8.140625" style="62" customWidth="1"/>
    <col min="10511" max="10511" width="8.28515625" style="62" customWidth="1"/>
    <col min="10512" max="10512" width="11.28515625" style="62" customWidth="1"/>
    <col min="10513" max="10513" width="9.85546875" style="62" bestFit="1" customWidth="1"/>
    <col min="10514" max="10752" width="9.140625" style="62"/>
    <col min="10753" max="10753" width="4.7109375" style="62" customWidth="1"/>
    <col min="10754" max="10754" width="24.28515625" style="62" customWidth="1"/>
    <col min="10755" max="10755" width="8" style="62" customWidth="1"/>
    <col min="10756" max="10756" width="12.7109375" style="62" customWidth="1"/>
    <col min="10757" max="10757" width="10.140625" style="62" bestFit="1" customWidth="1"/>
    <col min="10758" max="10759" width="8.140625" style="62" customWidth="1"/>
    <col min="10760" max="10762" width="8.28515625" style="62" customWidth="1"/>
    <col min="10763" max="10764" width="8.42578125" style="62" customWidth="1"/>
    <col min="10765" max="10765" width="8.28515625" style="62" customWidth="1"/>
    <col min="10766" max="10766" width="8.140625" style="62" customWidth="1"/>
    <col min="10767" max="10767" width="8.28515625" style="62" customWidth="1"/>
    <col min="10768" max="10768" width="11.28515625" style="62" customWidth="1"/>
    <col min="10769" max="10769" width="9.85546875" style="62" bestFit="1" customWidth="1"/>
    <col min="10770" max="11008" width="9.140625" style="62"/>
    <col min="11009" max="11009" width="4.7109375" style="62" customWidth="1"/>
    <col min="11010" max="11010" width="24.28515625" style="62" customWidth="1"/>
    <col min="11011" max="11011" width="8" style="62" customWidth="1"/>
    <col min="11012" max="11012" width="12.7109375" style="62" customWidth="1"/>
    <col min="11013" max="11013" width="10.140625" style="62" bestFit="1" customWidth="1"/>
    <col min="11014" max="11015" width="8.140625" style="62" customWidth="1"/>
    <col min="11016" max="11018" width="8.28515625" style="62" customWidth="1"/>
    <col min="11019" max="11020" width="8.42578125" style="62" customWidth="1"/>
    <col min="11021" max="11021" width="8.28515625" style="62" customWidth="1"/>
    <col min="11022" max="11022" width="8.140625" style="62" customWidth="1"/>
    <col min="11023" max="11023" width="8.28515625" style="62" customWidth="1"/>
    <col min="11024" max="11024" width="11.28515625" style="62" customWidth="1"/>
    <col min="11025" max="11025" width="9.85546875" style="62" bestFit="1" customWidth="1"/>
    <col min="11026" max="11264" width="9.140625" style="62"/>
    <col min="11265" max="11265" width="4.7109375" style="62" customWidth="1"/>
    <col min="11266" max="11266" width="24.28515625" style="62" customWidth="1"/>
    <col min="11267" max="11267" width="8" style="62" customWidth="1"/>
    <col min="11268" max="11268" width="12.7109375" style="62" customWidth="1"/>
    <col min="11269" max="11269" width="10.140625" style="62" bestFit="1" customWidth="1"/>
    <col min="11270" max="11271" width="8.140625" style="62" customWidth="1"/>
    <col min="11272" max="11274" width="8.28515625" style="62" customWidth="1"/>
    <col min="11275" max="11276" width="8.42578125" style="62" customWidth="1"/>
    <col min="11277" max="11277" width="8.28515625" style="62" customWidth="1"/>
    <col min="11278" max="11278" width="8.140625" style="62" customWidth="1"/>
    <col min="11279" max="11279" width="8.28515625" style="62" customWidth="1"/>
    <col min="11280" max="11280" width="11.28515625" style="62" customWidth="1"/>
    <col min="11281" max="11281" width="9.85546875" style="62" bestFit="1" customWidth="1"/>
    <col min="11282" max="11520" width="9.140625" style="62"/>
    <col min="11521" max="11521" width="4.7109375" style="62" customWidth="1"/>
    <col min="11522" max="11522" width="24.28515625" style="62" customWidth="1"/>
    <col min="11523" max="11523" width="8" style="62" customWidth="1"/>
    <col min="11524" max="11524" width="12.7109375" style="62" customWidth="1"/>
    <col min="11525" max="11525" width="10.140625" style="62" bestFit="1" customWidth="1"/>
    <col min="11526" max="11527" width="8.140625" style="62" customWidth="1"/>
    <col min="11528" max="11530" width="8.28515625" style="62" customWidth="1"/>
    <col min="11531" max="11532" width="8.42578125" style="62" customWidth="1"/>
    <col min="11533" max="11533" width="8.28515625" style="62" customWidth="1"/>
    <col min="11534" max="11534" width="8.140625" style="62" customWidth="1"/>
    <col min="11535" max="11535" width="8.28515625" style="62" customWidth="1"/>
    <col min="11536" max="11536" width="11.28515625" style="62" customWidth="1"/>
    <col min="11537" max="11537" width="9.85546875" style="62" bestFit="1" customWidth="1"/>
    <col min="11538" max="11776" width="9.140625" style="62"/>
    <col min="11777" max="11777" width="4.7109375" style="62" customWidth="1"/>
    <col min="11778" max="11778" width="24.28515625" style="62" customWidth="1"/>
    <col min="11779" max="11779" width="8" style="62" customWidth="1"/>
    <col min="11780" max="11780" width="12.7109375" style="62" customWidth="1"/>
    <col min="11781" max="11781" width="10.140625" style="62" bestFit="1" customWidth="1"/>
    <col min="11782" max="11783" width="8.140625" style="62" customWidth="1"/>
    <col min="11784" max="11786" width="8.28515625" style="62" customWidth="1"/>
    <col min="11787" max="11788" width="8.42578125" style="62" customWidth="1"/>
    <col min="11789" max="11789" width="8.28515625" style="62" customWidth="1"/>
    <col min="11790" max="11790" width="8.140625" style="62" customWidth="1"/>
    <col min="11791" max="11791" width="8.28515625" style="62" customWidth="1"/>
    <col min="11792" max="11792" width="11.28515625" style="62" customWidth="1"/>
    <col min="11793" max="11793" width="9.85546875" style="62" bestFit="1" customWidth="1"/>
    <col min="11794" max="12032" width="9.140625" style="62"/>
    <col min="12033" max="12033" width="4.7109375" style="62" customWidth="1"/>
    <col min="12034" max="12034" width="24.28515625" style="62" customWidth="1"/>
    <col min="12035" max="12035" width="8" style="62" customWidth="1"/>
    <col min="12036" max="12036" width="12.7109375" style="62" customWidth="1"/>
    <col min="12037" max="12037" width="10.140625" style="62" bestFit="1" customWidth="1"/>
    <col min="12038" max="12039" width="8.140625" style="62" customWidth="1"/>
    <col min="12040" max="12042" width="8.28515625" style="62" customWidth="1"/>
    <col min="12043" max="12044" width="8.42578125" style="62" customWidth="1"/>
    <col min="12045" max="12045" width="8.28515625" style="62" customWidth="1"/>
    <col min="12046" max="12046" width="8.140625" style="62" customWidth="1"/>
    <col min="12047" max="12047" width="8.28515625" style="62" customWidth="1"/>
    <col min="12048" max="12048" width="11.28515625" style="62" customWidth="1"/>
    <col min="12049" max="12049" width="9.85546875" style="62" bestFit="1" customWidth="1"/>
    <col min="12050" max="12288" width="9.140625" style="62"/>
    <col min="12289" max="12289" width="4.7109375" style="62" customWidth="1"/>
    <col min="12290" max="12290" width="24.28515625" style="62" customWidth="1"/>
    <col min="12291" max="12291" width="8" style="62" customWidth="1"/>
    <col min="12292" max="12292" width="12.7109375" style="62" customWidth="1"/>
    <col min="12293" max="12293" width="10.140625" style="62" bestFit="1" customWidth="1"/>
    <col min="12294" max="12295" width="8.140625" style="62" customWidth="1"/>
    <col min="12296" max="12298" width="8.28515625" style="62" customWidth="1"/>
    <col min="12299" max="12300" width="8.42578125" style="62" customWidth="1"/>
    <col min="12301" max="12301" width="8.28515625" style="62" customWidth="1"/>
    <col min="12302" max="12302" width="8.140625" style="62" customWidth="1"/>
    <col min="12303" max="12303" width="8.28515625" style="62" customWidth="1"/>
    <col min="12304" max="12304" width="11.28515625" style="62" customWidth="1"/>
    <col min="12305" max="12305" width="9.85546875" style="62" bestFit="1" customWidth="1"/>
    <col min="12306" max="12544" width="9.140625" style="62"/>
    <col min="12545" max="12545" width="4.7109375" style="62" customWidth="1"/>
    <col min="12546" max="12546" width="24.28515625" style="62" customWidth="1"/>
    <col min="12547" max="12547" width="8" style="62" customWidth="1"/>
    <col min="12548" max="12548" width="12.7109375" style="62" customWidth="1"/>
    <col min="12549" max="12549" width="10.140625" style="62" bestFit="1" customWidth="1"/>
    <col min="12550" max="12551" width="8.140625" style="62" customWidth="1"/>
    <col min="12552" max="12554" width="8.28515625" style="62" customWidth="1"/>
    <col min="12555" max="12556" width="8.42578125" style="62" customWidth="1"/>
    <col min="12557" max="12557" width="8.28515625" style="62" customWidth="1"/>
    <col min="12558" max="12558" width="8.140625" style="62" customWidth="1"/>
    <col min="12559" max="12559" width="8.28515625" style="62" customWidth="1"/>
    <col min="12560" max="12560" width="11.28515625" style="62" customWidth="1"/>
    <col min="12561" max="12561" width="9.85546875" style="62" bestFit="1" customWidth="1"/>
    <col min="12562" max="12800" width="9.140625" style="62"/>
    <col min="12801" max="12801" width="4.7109375" style="62" customWidth="1"/>
    <col min="12802" max="12802" width="24.28515625" style="62" customWidth="1"/>
    <col min="12803" max="12803" width="8" style="62" customWidth="1"/>
    <col min="12804" max="12804" width="12.7109375" style="62" customWidth="1"/>
    <col min="12805" max="12805" width="10.140625" style="62" bestFit="1" customWidth="1"/>
    <col min="12806" max="12807" width="8.140625" style="62" customWidth="1"/>
    <col min="12808" max="12810" width="8.28515625" style="62" customWidth="1"/>
    <col min="12811" max="12812" width="8.42578125" style="62" customWidth="1"/>
    <col min="12813" max="12813" width="8.28515625" style="62" customWidth="1"/>
    <col min="12814" max="12814" width="8.140625" style="62" customWidth="1"/>
    <col min="12815" max="12815" width="8.28515625" style="62" customWidth="1"/>
    <col min="12816" max="12816" width="11.28515625" style="62" customWidth="1"/>
    <col min="12817" max="12817" width="9.85546875" style="62" bestFit="1" customWidth="1"/>
    <col min="12818" max="13056" width="9.140625" style="62"/>
    <col min="13057" max="13057" width="4.7109375" style="62" customWidth="1"/>
    <col min="13058" max="13058" width="24.28515625" style="62" customWidth="1"/>
    <col min="13059" max="13059" width="8" style="62" customWidth="1"/>
    <col min="13060" max="13060" width="12.7109375" style="62" customWidth="1"/>
    <col min="13061" max="13061" width="10.140625" style="62" bestFit="1" customWidth="1"/>
    <col min="13062" max="13063" width="8.140625" style="62" customWidth="1"/>
    <col min="13064" max="13066" width="8.28515625" style="62" customWidth="1"/>
    <col min="13067" max="13068" width="8.42578125" style="62" customWidth="1"/>
    <col min="13069" max="13069" width="8.28515625" style="62" customWidth="1"/>
    <col min="13070" max="13070" width="8.140625" style="62" customWidth="1"/>
    <col min="13071" max="13071" width="8.28515625" style="62" customWidth="1"/>
    <col min="13072" max="13072" width="11.28515625" style="62" customWidth="1"/>
    <col min="13073" max="13073" width="9.85546875" style="62" bestFit="1" customWidth="1"/>
    <col min="13074" max="13312" width="9.140625" style="62"/>
    <col min="13313" max="13313" width="4.7109375" style="62" customWidth="1"/>
    <col min="13314" max="13314" width="24.28515625" style="62" customWidth="1"/>
    <col min="13315" max="13315" width="8" style="62" customWidth="1"/>
    <col min="13316" max="13316" width="12.7109375" style="62" customWidth="1"/>
    <col min="13317" max="13317" width="10.140625" style="62" bestFit="1" customWidth="1"/>
    <col min="13318" max="13319" width="8.140625" style="62" customWidth="1"/>
    <col min="13320" max="13322" width="8.28515625" style="62" customWidth="1"/>
    <col min="13323" max="13324" width="8.42578125" style="62" customWidth="1"/>
    <col min="13325" max="13325" width="8.28515625" style="62" customWidth="1"/>
    <col min="13326" max="13326" width="8.140625" style="62" customWidth="1"/>
    <col min="13327" max="13327" width="8.28515625" style="62" customWidth="1"/>
    <col min="13328" max="13328" width="11.28515625" style="62" customWidth="1"/>
    <col min="13329" max="13329" width="9.85546875" style="62" bestFit="1" customWidth="1"/>
    <col min="13330" max="13568" width="9.140625" style="62"/>
    <col min="13569" max="13569" width="4.7109375" style="62" customWidth="1"/>
    <col min="13570" max="13570" width="24.28515625" style="62" customWidth="1"/>
    <col min="13571" max="13571" width="8" style="62" customWidth="1"/>
    <col min="13572" max="13572" width="12.7109375" style="62" customWidth="1"/>
    <col min="13573" max="13573" width="10.140625" style="62" bestFit="1" customWidth="1"/>
    <col min="13574" max="13575" width="8.140625" style="62" customWidth="1"/>
    <col min="13576" max="13578" width="8.28515625" style="62" customWidth="1"/>
    <col min="13579" max="13580" width="8.42578125" style="62" customWidth="1"/>
    <col min="13581" max="13581" width="8.28515625" style="62" customWidth="1"/>
    <col min="13582" max="13582" width="8.140625" style="62" customWidth="1"/>
    <col min="13583" max="13583" width="8.28515625" style="62" customWidth="1"/>
    <col min="13584" max="13584" width="11.28515625" style="62" customWidth="1"/>
    <col min="13585" max="13585" width="9.85546875" style="62" bestFit="1" customWidth="1"/>
    <col min="13586" max="13824" width="9.140625" style="62"/>
    <col min="13825" max="13825" width="4.7109375" style="62" customWidth="1"/>
    <col min="13826" max="13826" width="24.28515625" style="62" customWidth="1"/>
    <col min="13827" max="13827" width="8" style="62" customWidth="1"/>
    <col min="13828" max="13828" width="12.7109375" style="62" customWidth="1"/>
    <col min="13829" max="13829" width="10.140625" style="62" bestFit="1" customWidth="1"/>
    <col min="13830" max="13831" width="8.140625" style="62" customWidth="1"/>
    <col min="13832" max="13834" width="8.28515625" style="62" customWidth="1"/>
    <col min="13835" max="13836" width="8.42578125" style="62" customWidth="1"/>
    <col min="13837" max="13837" width="8.28515625" style="62" customWidth="1"/>
    <col min="13838" max="13838" width="8.140625" style="62" customWidth="1"/>
    <col min="13839" max="13839" width="8.28515625" style="62" customWidth="1"/>
    <col min="13840" max="13840" width="11.28515625" style="62" customWidth="1"/>
    <col min="13841" max="13841" width="9.85546875" style="62" bestFit="1" customWidth="1"/>
    <col min="13842" max="14080" width="9.140625" style="62"/>
    <col min="14081" max="14081" width="4.7109375" style="62" customWidth="1"/>
    <col min="14082" max="14082" width="24.28515625" style="62" customWidth="1"/>
    <col min="14083" max="14083" width="8" style="62" customWidth="1"/>
    <col min="14084" max="14084" width="12.7109375" style="62" customWidth="1"/>
    <col min="14085" max="14085" width="10.140625" style="62" bestFit="1" customWidth="1"/>
    <col min="14086" max="14087" width="8.140625" style="62" customWidth="1"/>
    <col min="14088" max="14090" width="8.28515625" style="62" customWidth="1"/>
    <col min="14091" max="14092" width="8.42578125" style="62" customWidth="1"/>
    <col min="14093" max="14093" width="8.28515625" style="62" customWidth="1"/>
    <col min="14094" max="14094" width="8.140625" style="62" customWidth="1"/>
    <col min="14095" max="14095" width="8.28515625" style="62" customWidth="1"/>
    <col min="14096" max="14096" width="11.28515625" style="62" customWidth="1"/>
    <col min="14097" max="14097" width="9.85546875" style="62" bestFit="1" customWidth="1"/>
    <col min="14098" max="14336" width="9.140625" style="62"/>
    <col min="14337" max="14337" width="4.7109375" style="62" customWidth="1"/>
    <col min="14338" max="14338" width="24.28515625" style="62" customWidth="1"/>
    <col min="14339" max="14339" width="8" style="62" customWidth="1"/>
    <col min="14340" max="14340" width="12.7109375" style="62" customWidth="1"/>
    <col min="14341" max="14341" width="10.140625" style="62" bestFit="1" customWidth="1"/>
    <col min="14342" max="14343" width="8.140625" style="62" customWidth="1"/>
    <col min="14344" max="14346" width="8.28515625" style="62" customWidth="1"/>
    <col min="14347" max="14348" width="8.42578125" style="62" customWidth="1"/>
    <col min="14349" max="14349" width="8.28515625" style="62" customWidth="1"/>
    <col min="14350" max="14350" width="8.140625" style="62" customWidth="1"/>
    <col min="14351" max="14351" width="8.28515625" style="62" customWidth="1"/>
    <col min="14352" max="14352" width="11.28515625" style="62" customWidth="1"/>
    <col min="14353" max="14353" width="9.85546875" style="62" bestFit="1" customWidth="1"/>
    <col min="14354" max="14592" width="9.140625" style="62"/>
    <col min="14593" max="14593" width="4.7109375" style="62" customWidth="1"/>
    <col min="14594" max="14594" width="24.28515625" style="62" customWidth="1"/>
    <col min="14595" max="14595" width="8" style="62" customWidth="1"/>
    <col min="14596" max="14596" width="12.7109375" style="62" customWidth="1"/>
    <col min="14597" max="14597" width="10.140625" style="62" bestFit="1" customWidth="1"/>
    <col min="14598" max="14599" width="8.140625" style="62" customWidth="1"/>
    <col min="14600" max="14602" width="8.28515625" style="62" customWidth="1"/>
    <col min="14603" max="14604" width="8.42578125" style="62" customWidth="1"/>
    <col min="14605" max="14605" width="8.28515625" style="62" customWidth="1"/>
    <col min="14606" max="14606" width="8.140625" style="62" customWidth="1"/>
    <col min="14607" max="14607" width="8.28515625" style="62" customWidth="1"/>
    <col min="14608" max="14608" width="11.28515625" style="62" customWidth="1"/>
    <col min="14609" max="14609" width="9.85546875" style="62" bestFit="1" customWidth="1"/>
    <col min="14610" max="14848" width="9.140625" style="62"/>
    <col min="14849" max="14849" width="4.7109375" style="62" customWidth="1"/>
    <col min="14850" max="14850" width="24.28515625" style="62" customWidth="1"/>
    <col min="14851" max="14851" width="8" style="62" customWidth="1"/>
    <col min="14852" max="14852" width="12.7109375" style="62" customWidth="1"/>
    <col min="14853" max="14853" width="10.140625" style="62" bestFit="1" customWidth="1"/>
    <col min="14854" max="14855" width="8.140625" style="62" customWidth="1"/>
    <col min="14856" max="14858" width="8.28515625" style="62" customWidth="1"/>
    <col min="14859" max="14860" width="8.42578125" style="62" customWidth="1"/>
    <col min="14861" max="14861" width="8.28515625" style="62" customWidth="1"/>
    <col min="14862" max="14862" width="8.140625" style="62" customWidth="1"/>
    <col min="14863" max="14863" width="8.28515625" style="62" customWidth="1"/>
    <col min="14864" max="14864" width="11.28515625" style="62" customWidth="1"/>
    <col min="14865" max="14865" width="9.85546875" style="62" bestFit="1" customWidth="1"/>
    <col min="14866" max="15104" width="9.140625" style="62"/>
    <col min="15105" max="15105" width="4.7109375" style="62" customWidth="1"/>
    <col min="15106" max="15106" width="24.28515625" style="62" customWidth="1"/>
    <col min="15107" max="15107" width="8" style="62" customWidth="1"/>
    <col min="15108" max="15108" width="12.7109375" style="62" customWidth="1"/>
    <col min="15109" max="15109" width="10.140625" style="62" bestFit="1" customWidth="1"/>
    <col min="15110" max="15111" width="8.140625" style="62" customWidth="1"/>
    <col min="15112" max="15114" width="8.28515625" style="62" customWidth="1"/>
    <col min="15115" max="15116" width="8.42578125" style="62" customWidth="1"/>
    <col min="15117" max="15117" width="8.28515625" style="62" customWidth="1"/>
    <col min="15118" max="15118" width="8.140625" style="62" customWidth="1"/>
    <col min="15119" max="15119" width="8.28515625" style="62" customWidth="1"/>
    <col min="15120" max="15120" width="11.28515625" style="62" customWidth="1"/>
    <col min="15121" max="15121" width="9.85546875" style="62" bestFit="1" customWidth="1"/>
    <col min="15122" max="15360" width="9.140625" style="62"/>
    <col min="15361" max="15361" width="4.7109375" style="62" customWidth="1"/>
    <col min="15362" max="15362" width="24.28515625" style="62" customWidth="1"/>
    <col min="15363" max="15363" width="8" style="62" customWidth="1"/>
    <col min="15364" max="15364" width="12.7109375" style="62" customWidth="1"/>
    <col min="15365" max="15365" width="10.140625" style="62" bestFit="1" customWidth="1"/>
    <col min="15366" max="15367" width="8.140625" style="62" customWidth="1"/>
    <col min="15368" max="15370" width="8.28515625" style="62" customWidth="1"/>
    <col min="15371" max="15372" width="8.42578125" style="62" customWidth="1"/>
    <col min="15373" max="15373" width="8.28515625" style="62" customWidth="1"/>
    <col min="15374" max="15374" width="8.140625" style="62" customWidth="1"/>
    <col min="15375" max="15375" width="8.28515625" style="62" customWidth="1"/>
    <col min="15376" max="15376" width="11.28515625" style="62" customWidth="1"/>
    <col min="15377" max="15377" width="9.85546875" style="62" bestFit="1" customWidth="1"/>
    <col min="15378" max="15616" width="9.140625" style="62"/>
    <col min="15617" max="15617" width="4.7109375" style="62" customWidth="1"/>
    <col min="15618" max="15618" width="24.28515625" style="62" customWidth="1"/>
    <col min="15619" max="15619" width="8" style="62" customWidth="1"/>
    <col min="15620" max="15620" width="12.7109375" style="62" customWidth="1"/>
    <col min="15621" max="15621" width="10.140625" style="62" bestFit="1" customWidth="1"/>
    <col min="15622" max="15623" width="8.140625" style="62" customWidth="1"/>
    <col min="15624" max="15626" width="8.28515625" style="62" customWidth="1"/>
    <col min="15627" max="15628" width="8.42578125" style="62" customWidth="1"/>
    <col min="15629" max="15629" width="8.28515625" style="62" customWidth="1"/>
    <col min="15630" max="15630" width="8.140625" style="62" customWidth="1"/>
    <col min="15631" max="15631" width="8.28515625" style="62" customWidth="1"/>
    <col min="15632" max="15632" width="11.28515625" style="62" customWidth="1"/>
    <col min="15633" max="15633" width="9.85546875" style="62" bestFit="1" customWidth="1"/>
    <col min="15634" max="15872" width="9.140625" style="62"/>
    <col min="15873" max="15873" width="4.7109375" style="62" customWidth="1"/>
    <col min="15874" max="15874" width="24.28515625" style="62" customWidth="1"/>
    <col min="15875" max="15875" width="8" style="62" customWidth="1"/>
    <col min="15876" max="15876" width="12.7109375" style="62" customWidth="1"/>
    <col min="15877" max="15877" width="10.140625" style="62" bestFit="1" customWidth="1"/>
    <col min="15878" max="15879" width="8.140625" style="62" customWidth="1"/>
    <col min="15880" max="15882" width="8.28515625" style="62" customWidth="1"/>
    <col min="15883" max="15884" width="8.42578125" style="62" customWidth="1"/>
    <col min="15885" max="15885" width="8.28515625" style="62" customWidth="1"/>
    <col min="15886" max="15886" width="8.140625" style="62" customWidth="1"/>
    <col min="15887" max="15887" width="8.28515625" style="62" customWidth="1"/>
    <col min="15888" max="15888" width="11.28515625" style="62" customWidth="1"/>
    <col min="15889" max="15889" width="9.85546875" style="62" bestFit="1" customWidth="1"/>
    <col min="15890" max="16128" width="9.140625" style="62"/>
    <col min="16129" max="16129" width="4.7109375" style="62" customWidth="1"/>
    <col min="16130" max="16130" width="24.28515625" style="62" customWidth="1"/>
    <col min="16131" max="16131" width="8" style="62" customWidth="1"/>
    <col min="16132" max="16132" width="12.7109375" style="62" customWidth="1"/>
    <col min="16133" max="16133" width="10.140625" style="62" bestFit="1" customWidth="1"/>
    <col min="16134" max="16135" width="8.140625" style="62" customWidth="1"/>
    <col min="16136" max="16138" width="8.28515625" style="62" customWidth="1"/>
    <col min="16139" max="16140" width="8.42578125" style="62" customWidth="1"/>
    <col min="16141" max="16141" width="8.28515625" style="62" customWidth="1"/>
    <col min="16142" max="16142" width="8.140625" style="62" customWidth="1"/>
    <col min="16143" max="16143" width="8.28515625" style="62" customWidth="1"/>
    <col min="16144" max="16144" width="11.28515625" style="62" customWidth="1"/>
    <col min="16145" max="16145" width="9.85546875" style="62" bestFit="1" customWidth="1"/>
    <col min="16146" max="16384" width="9.140625" style="62"/>
  </cols>
  <sheetData>
    <row r="1" spans="1:19" s="86" customFormat="1" ht="11.25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9" s="86" customFormat="1" ht="11.25">
      <c r="A2" s="337" t="s">
        <v>144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9" s="86" customFormat="1" ht="12.75" customHeight="1">
      <c r="A3" s="338">
        <v>43220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1:19">
      <c r="A4" s="40"/>
      <c r="B4" s="41"/>
      <c r="C4" s="42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>
      <c r="A5" s="44">
        <v>1</v>
      </c>
      <c r="B5" s="40"/>
      <c r="C5" s="45">
        <f>+EOMONTH(A3,-12)</f>
        <v>42855</v>
      </c>
      <c r="D5" s="45">
        <f t="shared" ref="D5:O5" si="0">EOMONTH(C5,1)</f>
        <v>42886</v>
      </c>
      <c r="E5" s="45">
        <f t="shared" si="0"/>
        <v>42916</v>
      </c>
      <c r="F5" s="45">
        <f t="shared" si="0"/>
        <v>42947</v>
      </c>
      <c r="G5" s="45">
        <f t="shared" si="0"/>
        <v>42978</v>
      </c>
      <c r="H5" s="45">
        <f t="shared" si="0"/>
        <v>43008</v>
      </c>
      <c r="I5" s="45">
        <f t="shared" si="0"/>
        <v>43039</v>
      </c>
      <c r="J5" s="45">
        <f t="shared" si="0"/>
        <v>43069</v>
      </c>
      <c r="K5" s="45">
        <f t="shared" si="0"/>
        <v>43100</v>
      </c>
      <c r="L5" s="45">
        <f t="shared" si="0"/>
        <v>43131</v>
      </c>
      <c r="M5" s="45">
        <f t="shared" si="0"/>
        <v>43159</v>
      </c>
      <c r="N5" s="45">
        <f t="shared" si="0"/>
        <v>43190</v>
      </c>
      <c r="O5" s="45">
        <f t="shared" si="0"/>
        <v>43220</v>
      </c>
      <c r="P5" s="46" t="s">
        <v>76</v>
      </c>
    </row>
    <row r="6" spans="1:19" s="43" customFormat="1">
      <c r="A6" s="44">
        <f>+A5+1</f>
        <v>2</v>
      </c>
      <c r="B6" s="44" t="s">
        <v>145</v>
      </c>
      <c r="C6" s="47" t="s">
        <v>146</v>
      </c>
      <c r="D6" s="47" t="s">
        <v>147</v>
      </c>
      <c r="E6" s="47" t="s">
        <v>148</v>
      </c>
      <c r="F6" s="47" t="s">
        <v>149</v>
      </c>
      <c r="G6" s="47" t="s">
        <v>150</v>
      </c>
      <c r="H6" s="47" t="s">
        <v>151</v>
      </c>
      <c r="I6" s="47" t="s">
        <v>152</v>
      </c>
      <c r="J6" s="47" t="s">
        <v>153</v>
      </c>
      <c r="K6" s="47" t="s">
        <v>154</v>
      </c>
      <c r="L6" s="47" t="s">
        <v>155</v>
      </c>
      <c r="M6" s="47" t="s">
        <v>156</v>
      </c>
      <c r="N6" s="47" t="s">
        <v>157</v>
      </c>
      <c r="O6" s="47" t="s">
        <v>158</v>
      </c>
      <c r="P6" s="47" t="s">
        <v>159</v>
      </c>
    </row>
    <row r="7" spans="1:19">
      <c r="A7" s="44">
        <f t="shared" ref="A7:A19" si="1">+A6+1</f>
        <v>3</v>
      </c>
      <c r="B7" s="48" t="s">
        <v>167</v>
      </c>
      <c r="C7" s="76">
        <v>100000000</v>
      </c>
      <c r="D7" s="76">
        <v>100000000</v>
      </c>
      <c r="E7" s="76">
        <v>100000000</v>
      </c>
      <c r="F7" s="76">
        <v>100000000</v>
      </c>
      <c r="G7" s="76">
        <v>100000000</v>
      </c>
      <c r="H7" s="76">
        <v>100000000</v>
      </c>
      <c r="I7" s="76">
        <v>100000000</v>
      </c>
      <c r="J7" s="76">
        <v>100000000</v>
      </c>
      <c r="K7" s="76">
        <v>100000000</v>
      </c>
      <c r="L7" s="76">
        <v>100000000</v>
      </c>
      <c r="M7" s="76">
        <v>100000000</v>
      </c>
      <c r="N7" s="76">
        <v>100000000</v>
      </c>
      <c r="O7" s="76">
        <v>100000000</v>
      </c>
      <c r="P7" s="79">
        <f>ROUND(((C7+O7)+(SUM(D7:N7)*2))/24,3)</f>
        <v>100000000</v>
      </c>
      <c r="Q7" s="198"/>
      <c r="R7" s="198"/>
    </row>
    <row r="8" spans="1:19">
      <c r="A8" s="44">
        <f t="shared" si="1"/>
        <v>4</v>
      </c>
      <c r="B8" s="50"/>
      <c r="C8" s="6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R8" s="198"/>
      <c r="S8" s="199"/>
    </row>
    <row r="9" spans="1:19">
      <c r="A9" s="44">
        <f t="shared" si="1"/>
        <v>5</v>
      </c>
      <c r="B9" s="50" t="s">
        <v>80</v>
      </c>
      <c r="C9" s="50"/>
      <c r="D9" s="54">
        <f t="shared" ref="D9:O9" si="2">+D5-C5</f>
        <v>31</v>
      </c>
      <c r="E9" s="50">
        <f t="shared" si="2"/>
        <v>30</v>
      </c>
      <c r="F9" s="50">
        <f t="shared" si="2"/>
        <v>31</v>
      </c>
      <c r="G9" s="50">
        <f t="shared" si="2"/>
        <v>31</v>
      </c>
      <c r="H9" s="50">
        <f t="shared" si="2"/>
        <v>30</v>
      </c>
      <c r="I9" s="50">
        <f t="shared" si="2"/>
        <v>31</v>
      </c>
      <c r="J9" s="50">
        <f t="shared" si="2"/>
        <v>30</v>
      </c>
      <c r="K9" s="50">
        <f t="shared" si="2"/>
        <v>31</v>
      </c>
      <c r="L9" s="50">
        <f t="shared" si="2"/>
        <v>31</v>
      </c>
      <c r="M9" s="50">
        <f t="shared" si="2"/>
        <v>28</v>
      </c>
      <c r="N9" s="50">
        <f t="shared" si="2"/>
        <v>31</v>
      </c>
      <c r="O9" s="50">
        <f t="shared" si="2"/>
        <v>30</v>
      </c>
      <c r="P9" s="50">
        <f>SUM(C9:O9)</f>
        <v>365</v>
      </c>
    </row>
    <row r="10" spans="1:19">
      <c r="A10" s="44">
        <f t="shared" si="1"/>
        <v>6</v>
      </c>
      <c r="B10" s="50"/>
      <c r="C10" s="50"/>
      <c r="D10" s="54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R10" s="198"/>
    </row>
    <row r="11" spans="1:19">
      <c r="A11" s="44">
        <f t="shared" si="1"/>
        <v>7</v>
      </c>
      <c r="B11" s="40" t="s">
        <v>168</v>
      </c>
      <c r="C11" s="50"/>
      <c r="D11" s="64">
        <v>2.2200000000000001E-2</v>
      </c>
      <c r="E11" s="64">
        <f>D11</f>
        <v>2.2200000000000001E-2</v>
      </c>
      <c r="F11" s="64">
        <v>2.3199999999999998E-2</v>
      </c>
      <c r="G11" s="64">
        <f>+F11</f>
        <v>2.3199999999999998E-2</v>
      </c>
      <c r="H11" s="64">
        <f>G11</f>
        <v>2.3199999999999998E-2</v>
      </c>
      <c r="I11" s="64">
        <v>2.5000000000000001E-2</v>
      </c>
      <c r="J11" s="64">
        <f>+I11</f>
        <v>2.5000000000000001E-2</v>
      </c>
      <c r="K11" s="64">
        <f>+J11</f>
        <v>2.5000000000000001E-2</v>
      </c>
      <c r="L11" s="64">
        <v>2.64E-2</v>
      </c>
      <c r="M11" s="64">
        <f>+L11</f>
        <v>2.64E-2</v>
      </c>
      <c r="N11" s="64">
        <f>+M11</f>
        <v>2.64E-2</v>
      </c>
      <c r="O11" s="64">
        <v>2.7099999999999999E-2</v>
      </c>
      <c r="P11" s="40"/>
    </row>
    <row r="12" spans="1:19" s="40" customFormat="1" ht="11.25">
      <c r="A12" s="44">
        <f t="shared" si="1"/>
        <v>8</v>
      </c>
    </row>
    <row r="13" spans="1:19">
      <c r="A13" s="44">
        <f t="shared" si="1"/>
        <v>9</v>
      </c>
      <c r="B13" s="49" t="s">
        <v>169</v>
      </c>
      <c r="C13" s="50"/>
      <c r="D13" s="74">
        <f>+(D7+C7)/2*D11/360*D9</f>
        <v>191166.66666666669</v>
      </c>
      <c r="E13" s="74">
        <f t="shared" ref="E13:O13" si="3">+(E7+D7)/2*E11/360*E9</f>
        <v>185000</v>
      </c>
      <c r="F13" s="74">
        <f t="shared" si="3"/>
        <v>199777.77777777778</v>
      </c>
      <c r="G13" s="74">
        <f t="shared" si="3"/>
        <v>199777.77777777778</v>
      </c>
      <c r="H13" s="74">
        <f>+(H7+G7)/2*H11/360*H9</f>
        <v>193333.33333333334</v>
      </c>
      <c r="I13" s="74">
        <f t="shared" si="3"/>
        <v>215277.77777777778</v>
      </c>
      <c r="J13" s="74">
        <f t="shared" si="3"/>
        <v>208333.33333333334</v>
      </c>
      <c r="K13" s="74">
        <f t="shared" si="3"/>
        <v>215277.77777777778</v>
      </c>
      <c r="L13" s="74">
        <f t="shared" si="3"/>
        <v>227333.33333333331</v>
      </c>
      <c r="M13" s="74">
        <f t="shared" si="3"/>
        <v>205333.33333333331</v>
      </c>
      <c r="N13" s="74">
        <f t="shared" si="3"/>
        <v>227333.33333333331</v>
      </c>
      <c r="O13" s="74">
        <f t="shared" si="3"/>
        <v>225833.33333333331</v>
      </c>
      <c r="P13" s="80">
        <f>SUM(D13:O13)</f>
        <v>2493777.777777778</v>
      </c>
    </row>
    <row r="14" spans="1:19">
      <c r="A14" s="44">
        <f t="shared" si="1"/>
        <v>10</v>
      </c>
      <c r="B14" s="48" t="s">
        <v>170</v>
      </c>
      <c r="C14" s="200"/>
      <c r="D14" s="194">
        <v>28000</v>
      </c>
      <c r="E14" s="194">
        <v>28000</v>
      </c>
      <c r="F14" s="194">
        <v>28000</v>
      </c>
      <c r="G14" s="194">
        <v>28000</v>
      </c>
      <c r="H14" s="194">
        <v>28000</v>
      </c>
      <c r="I14" s="194">
        <v>28000</v>
      </c>
      <c r="J14" s="194">
        <v>28000</v>
      </c>
      <c r="K14" s="194">
        <v>28000</v>
      </c>
      <c r="L14" s="194">
        <v>28000</v>
      </c>
      <c r="M14" s="194">
        <v>28000</v>
      </c>
      <c r="N14" s="194">
        <v>28000</v>
      </c>
      <c r="O14" s="194">
        <v>28000</v>
      </c>
      <c r="P14" s="201">
        <f>SUM(D14:O14)</f>
        <v>336000</v>
      </c>
    </row>
    <row r="15" spans="1:19">
      <c r="A15" s="44">
        <f t="shared" si="1"/>
        <v>11</v>
      </c>
      <c r="B15" s="48" t="s">
        <v>171</v>
      </c>
      <c r="C15" s="200"/>
      <c r="D15" s="202">
        <v>36194</v>
      </c>
      <c r="E15" s="202">
        <f>+D15</f>
        <v>36194</v>
      </c>
      <c r="F15" s="202">
        <f t="shared" ref="F15:O15" si="4">+E15</f>
        <v>36194</v>
      </c>
      <c r="G15" s="202">
        <f t="shared" si="4"/>
        <v>36194</v>
      </c>
      <c r="H15" s="202">
        <f t="shared" si="4"/>
        <v>36194</v>
      </c>
      <c r="I15" s="202">
        <f t="shared" si="4"/>
        <v>36194</v>
      </c>
      <c r="J15" s="202">
        <f t="shared" si="4"/>
        <v>36194</v>
      </c>
      <c r="K15" s="202">
        <f t="shared" si="4"/>
        <v>36194</v>
      </c>
      <c r="L15" s="202">
        <f t="shared" si="4"/>
        <v>36194</v>
      </c>
      <c r="M15" s="202">
        <f t="shared" si="4"/>
        <v>36194</v>
      </c>
      <c r="N15" s="202">
        <f t="shared" si="4"/>
        <v>36194</v>
      </c>
      <c r="O15" s="202">
        <f t="shared" si="4"/>
        <v>36194</v>
      </c>
      <c r="P15" s="203">
        <f>SUM(D15:O15)</f>
        <v>434328</v>
      </c>
    </row>
    <row r="16" spans="1:19" ht="13.5" thickBot="1">
      <c r="A16" s="44">
        <f t="shared" si="1"/>
        <v>12</v>
      </c>
      <c r="B16" s="50" t="s">
        <v>172</v>
      </c>
      <c r="C16" s="50"/>
      <c r="D16" s="204">
        <f t="shared" ref="D16:O16" si="5">+SUM(D13:D15)</f>
        <v>255360.66666666669</v>
      </c>
      <c r="E16" s="204">
        <f t="shared" si="5"/>
        <v>249194</v>
      </c>
      <c r="F16" s="204">
        <f t="shared" si="5"/>
        <v>263971.77777777775</v>
      </c>
      <c r="G16" s="204">
        <f t="shared" si="5"/>
        <v>263971.77777777775</v>
      </c>
      <c r="H16" s="204">
        <f t="shared" si="5"/>
        <v>257527.33333333334</v>
      </c>
      <c r="I16" s="204">
        <f t="shared" si="5"/>
        <v>279471.77777777775</v>
      </c>
      <c r="J16" s="204">
        <f t="shared" si="5"/>
        <v>272527.33333333337</v>
      </c>
      <c r="K16" s="204">
        <f t="shared" si="5"/>
        <v>279471.77777777775</v>
      </c>
      <c r="L16" s="204">
        <f t="shared" si="5"/>
        <v>291527.33333333331</v>
      </c>
      <c r="M16" s="204">
        <f t="shared" si="5"/>
        <v>269527.33333333331</v>
      </c>
      <c r="N16" s="204">
        <f t="shared" si="5"/>
        <v>291527.33333333331</v>
      </c>
      <c r="O16" s="204">
        <f t="shared" si="5"/>
        <v>290027.33333333331</v>
      </c>
      <c r="P16" s="205">
        <f>SUM(P13:P15)</f>
        <v>3264105.777777778</v>
      </c>
    </row>
    <row r="17" spans="1:18" ht="13.5" thickTop="1">
      <c r="A17" s="44">
        <f t="shared" si="1"/>
        <v>13</v>
      </c>
      <c r="B17" s="206"/>
      <c r="C17" s="56"/>
      <c r="D17" s="56"/>
      <c r="E17" s="56"/>
      <c r="F17" s="56"/>
      <c r="G17" s="56"/>
      <c r="H17" s="40"/>
      <c r="I17" s="40"/>
      <c r="J17" s="40"/>
      <c r="K17" s="40"/>
      <c r="L17" s="40"/>
      <c r="M17" s="40"/>
      <c r="N17" s="40"/>
      <c r="O17" s="40"/>
      <c r="P17" s="40"/>
    </row>
    <row r="18" spans="1:18">
      <c r="A18" s="44">
        <f t="shared" si="1"/>
        <v>14</v>
      </c>
      <c r="N18" s="49"/>
      <c r="O18" s="195" t="s">
        <v>160</v>
      </c>
      <c r="P18" s="207">
        <f>+P16</f>
        <v>3264105.777777778</v>
      </c>
    </row>
    <row r="19" spans="1:18">
      <c r="A19" s="44">
        <f t="shared" si="1"/>
        <v>15</v>
      </c>
      <c r="B19" s="40" t="s">
        <v>173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49"/>
      <c r="O19" s="195" t="s">
        <v>161</v>
      </c>
      <c r="P19" s="196">
        <f>+P7</f>
        <v>100000000</v>
      </c>
    </row>
    <row r="20" spans="1:18">
      <c r="A20" s="44"/>
      <c r="C20" s="57"/>
      <c r="D20" s="209"/>
      <c r="E20" s="210"/>
      <c r="F20" s="210"/>
      <c r="G20" s="210"/>
      <c r="H20" s="210"/>
      <c r="I20" s="210"/>
      <c r="J20" s="210"/>
      <c r="K20" s="210"/>
      <c r="L20" s="210"/>
      <c r="M20" s="211"/>
      <c r="N20" s="193"/>
      <c r="O20" s="195" t="s">
        <v>162</v>
      </c>
      <c r="P20" s="197">
        <f>+P18/P19</f>
        <v>3.2641057777777781E-2</v>
      </c>
      <c r="R20" s="212"/>
    </row>
    <row r="21" spans="1:18" ht="15.75">
      <c r="A21" s="213"/>
      <c r="D21" s="216"/>
      <c r="E21" s="217"/>
      <c r="N21" s="339"/>
      <c r="O21" s="339"/>
      <c r="P21" s="339"/>
    </row>
    <row r="22" spans="1:18">
      <c r="C22" s="198"/>
      <c r="D22" s="198"/>
      <c r="E22" s="215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</row>
    <row r="23" spans="1:18"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</row>
    <row r="24" spans="1:18"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</row>
    <row r="47" spans="2:2" ht="15.75">
      <c r="B47" s="14"/>
    </row>
  </sheetData>
  <mergeCells count="4">
    <mergeCell ref="A1:P1"/>
    <mergeCell ref="A2:P2"/>
    <mergeCell ref="A3:P3"/>
    <mergeCell ref="N21:P21"/>
  </mergeCells>
  <pageMargins left="0.48" right="0.48" top="0.5" bottom="0.5" header="0.5" footer="0.5"/>
  <pageSetup scale="64" orientation="landscape" r:id="rId1"/>
  <headerFooter scaleWithDoc="0" alignWithMargins="0">
    <oddHeader>&amp;RExh. MTT-2</oddHeader>
    <oddFooter>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zoomScaleNormal="100" zoomScalePageLayoutView="90" workbookViewId="0">
      <selection sqref="A1:P1"/>
    </sheetView>
  </sheetViews>
  <sheetFormatPr defaultRowHeight="12.75"/>
  <cols>
    <col min="1" max="1" width="4.7109375" style="43" customWidth="1"/>
    <col min="2" max="2" width="24.28515625" style="43" customWidth="1"/>
    <col min="3" max="3" width="12.85546875" style="66" customWidth="1"/>
    <col min="4" max="15" width="12.85546875" style="43" customWidth="1"/>
    <col min="16" max="16" width="15.7109375" style="43" customWidth="1"/>
    <col min="17" max="256" width="9.140625" style="43"/>
    <col min="257" max="257" width="4.7109375" style="43" customWidth="1"/>
    <col min="258" max="258" width="24.28515625" style="43" customWidth="1"/>
    <col min="259" max="259" width="10.140625" style="43" bestFit="1" customWidth="1"/>
    <col min="260" max="268" width="10.7109375" style="43" bestFit="1" customWidth="1"/>
    <col min="269" max="269" width="10.7109375" style="43" customWidth="1"/>
    <col min="270" max="270" width="10.7109375" style="43" bestFit="1" customWidth="1"/>
    <col min="271" max="271" width="10.7109375" style="43" customWidth="1"/>
    <col min="272" max="272" width="12.7109375" style="43" customWidth="1"/>
    <col min="273" max="512" width="9.140625" style="43"/>
    <col min="513" max="513" width="4.7109375" style="43" customWidth="1"/>
    <col min="514" max="514" width="24.28515625" style="43" customWidth="1"/>
    <col min="515" max="515" width="10.140625" style="43" bestFit="1" customWidth="1"/>
    <col min="516" max="524" width="10.7109375" style="43" bestFit="1" customWidth="1"/>
    <col min="525" max="525" width="10.7109375" style="43" customWidth="1"/>
    <col min="526" max="526" width="10.7109375" style="43" bestFit="1" customWidth="1"/>
    <col min="527" max="527" width="10.7109375" style="43" customWidth="1"/>
    <col min="528" max="528" width="12.7109375" style="43" customWidth="1"/>
    <col min="529" max="768" width="9.140625" style="43"/>
    <col min="769" max="769" width="4.7109375" style="43" customWidth="1"/>
    <col min="770" max="770" width="24.28515625" style="43" customWidth="1"/>
    <col min="771" max="771" width="10.140625" style="43" bestFit="1" customWidth="1"/>
    <col min="772" max="780" width="10.7109375" style="43" bestFit="1" customWidth="1"/>
    <col min="781" max="781" width="10.7109375" style="43" customWidth="1"/>
    <col min="782" max="782" width="10.7109375" style="43" bestFit="1" customWidth="1"/>
    <col min="783" max="783" width="10.7109375" style="43" customWidth="1"/>
    <col min="784" max="784" width="12.7109375" style="43" customWidth="1"/>
    <col min="785" max="1024" width="9.140625" style="43"/>
    <col min="1025" max="1025" width="4.7109375" style="43" customWidth="1"/>
    <col min="1026" max="1026" width="24.28515625" style="43" customWidth="1"/>
    <col min="1027" max="1027" width="10.140625" style="43" bestFit="1" customWidth="1"/>
    <col min="1028" max="1036" width="10.7109375" style="43" bestFit="1" customWidth="1"/>
    <col min="1037" max="1037" width="10.7109375" style="43" customWidth="1"/>
    <col min="1038" max="1038" width="10.7109375" style="43" bestFit="1" customWidth="1"/>
    <col min="1039" max="1039" width="10.7109375" style="43" customWidth="1"/>
    <col min="1040" max="1040" width="12.7109375" style="43" customWidth="1"/>
    <col min="1041" max="1280" width="9.140625" style="43"/>
    <col min="1281" max="1281" width="4.7109375" style="43" customWidth="1"/>
    <col min="1282" max="1282" width="24.28515625" style="43" customWidth="1"/>
    <col min="1283" max="1283" width="10.140625" style="43" bestFit="1" customWidth="1"/>
    <col min="1284" max="1292" width="10.7109375" style="43" bestFit="1" customWidth="1"/>
    <col min="1293" max="1293" width="10.7109375" style="43" customWidth="1"/>
    <col min="1294" max="1294" width="10.7109375" style="43" bestFit="1" customWidth="1"/>
    <col min="1295" max="1295" width="10.7109375" style="43" customWidth="1"/>
    <col min="1296" max="1296" width="12.7109375" style="43" customWidth="1"/>
    <col min="1297" max="1536" width="9.140625" style="43"/>
    <col min="1537" max="1537" width="4.7109375" style="43" customWidth="1"/>
    <col min="1538" max="1538" width="24.28515625" style="43" customWidth="1"/>
    <col min="1539" max="1539" width="10.140625" style="43" bestFit="1" customWidth="1"/>
    <col min="1540" max="1548" width="10.7109375" style="43" bestFit="1" customWidth="1"/>
    <col min="1549" max="1549" width="10.7109375" style="43" customWidth="1"/>
    <col min="1550" max="1550" width="10.7109375" style="43" bestFit="1" customWidth="1"/>
    <col min="1551" max="1551" width="10.7109375" style="43" customWidth="1"/>
    <col min="1552" max="1552" width="12.7109375" style="43" customWidth="1"/>
    <col min="1553" max="1792" width="9.140625" style="43"/>
    <col min="1793" max="1793" width="4.7109375" style="43" customWidth="1"/>
    <col min="1794" max="1794" width="24.28515625" style="43" customWidth="1"/>
    <col min="1795" max="1795" width="10.140625" style="43" bestFit="1" customWidth="1"/>
    <col min="1796" max="1804" width="10.7109375" style="43" bestFit="1" customWidth="1"/>
    <col min="1805" max="1805" width="10.7109375" style="43" customWidth="1"/>
    <col min="1806" max="1806" width="10.7109375" style="43" bestFit="1" customWidth="1"/>
    <col min="1807" max="1807" width="10.7109375" style="43" customWidth="1"/>
    <col min="1808" max="1808" width="12.7109375" style="43" customWidth="1"/>
    <col min="1809" max="2048" width="9.140625" style="43"/>
    <col min="2049" max="2049" width="4.7109375" style="43" customWidth="1"/>
    <col min="2050" max="2050" width="24.28515625" style="43" customWidth="1"/>
    <col min="2051" max="2051" width="10.140625" style="43" bestFit="1" customWidth="1"/>
    <col min="2052" max="2060" width="10.7109375" style="43" bestFit="1" customWidth="1"/>
    <col min="2061" max="2061" width="10.7109375" style="43" customWidth="1"/>
    <col min="2062" max="2062" width="10.7109375" style="43" bestFit="1" customWidth="1"/>
    <col min="2063" max="2063" width="10.7109375" style="43" customWidth="1"/>
    <col min="2064" max="2064" width="12.7109375" style="43" customWidth="1"/>
    <col min="2065" max="2304" width="9.140625" style="43"/>
    <col min="2305" max="2305" width="4.7109375" style="43" customWidth="1"/>
    <col min="2306" max="2306" width="24.28515625" style="43" customWidth="1"/>
    <col min="2307" max="2307" width="10.140625" style="43" bestFit="1" customWidth="1"/>
    <col min="2308" max="2316" width="10.7109375" style="43" bestFit="1" customWidth="1"/>
    <col min="2317" max="2317" width="10.7109375" style="43" customWidth="1"/>
    <col min="2318" max="2318" width="10.7109375" style="43" bestFit="1" customWidth="1"/>
    <col min="2319" max="2319" width="10.7109375" style="43" customWidth="1"/>
    <col min="2320" max="2320" width="12.7109375" style="43" customWidth="1"/>
    <col min="2321" max="2560" width="9.140625" style="43"/>
    <col min="2561" max="2561" width="4.7109375" style="43" customWidth="1"/>
    <col min="2562" max="2562" width="24.28515625" style="43" customWidth="1"/>
    <col min="2563" max="2563" width="10.140625" style="43" bestFit="1" customWidth="1"/>
    <col min="2564" max="2572" width="10.7109375" style="43" bestFit="1" customWidth="1"/>
    <col min="2573" max="2573" width="10.7109375" style="43" customWidth="1"/>
    <col min="2574" max="2574" width="10.7109375" style="43" bestFit="1" customWidth="1"/>
    <col min="2575" max="2575" width="10.7109375" style="43" customWidth="1"/>
    <col min="2576" max="2576" width="12.7109375" style="43" customWidth="1"/>
    <col min="2577" max="2816" width="9.140625" style="43"/>
    <col min="2817" max="2817" width="4.7109375" style="43" customWidth="1"/>
    <col min="2818" max="2818" width="24.28515625" style="43" customWidth="1"/>
    <col min="2819" max="2819" width="10.140625" style="43" bestFit="1" customWidth="1"/>
    <col min="2820" max="2828" width="10.7109375" style="43" bestFit="1" customWidth="1"/>
    <col min="2829" max="2829" width="10.7109375" style="43" customWidth="1"/>
    <col min="2830" max="2830" width="10.7109375" style="43" bestFit="1" customWidth="1"/>
    <col min="2831" max="2831" width="10.7109375" style="43" customWidth="1"/>
    <col min="2832" max="2832" width="12.7109375" style="43" customWidth="1"/>
    <col min="2833" max="3072" width="9.140625" style="43"/>
    <col min="3073" max="3073" width="4.7109375" style="43" customWidth="1"/>
    <col min="3074" max="3074" width="24.28515625" style="43" customWidth="1"/>
    <col min="3075" max="3075" width="10.140625" style="43" bestFit="1" customWidth="1"/>
    <col min="3076" max="3084" width="10.7109375" style="43" bestFit="1" customWidth="1"/>
    <col min="3085" max="3085" width="10.7109375" style="43" customWidth="1"/>
    <col min="3086" max="3086" width="10.7109375" style="43" bestFit="1" customWidth="1"/>
    <col min="3087" max="3087" width="10.7109375" style="43" customWidth="1"/>
    <col min="3088" max="3088" width="12.7109375" style="43" customWidth="1"/>
    <col min="3089" max="3328" width="9.140625" style="43"/>
    <col min="3329" max="3329" width="4.7109375" style="43" customWidth="1"/>
    <col min="3330" max="3330" width="24.28515625" style="43" customWidth="1"/>
    <col min="3331" max="3331" width="10.140625" style="43" bestFit="1" customWidth="1"/>
    <col min="3332" max="3340" width="10.7109375" style="43" bestFit="1" customWidth="1"/>
    <col min="3341" max="3341" width="10.7109375" style="43" customWidth="1"/>
    <col min="3342" max="3342" width="10.7109375" style="43" bestFit="1" customWidth="1"/>
    <col min="3343" max="3343" width="10.7109375" style="43" customWidth="1"/>
    <col min="3344" max="3344" width="12.7109375" style="43" customWidth="1"/>
    <col min="3345" max="3584" width="9.140625" style="43"/>
    <col min="3585" max="3585" width="4.7109375" style="43" customWidth="1"/>
    <col min="3586" max="3586" width="24.28515625" style="43" customWidth="1"/>
    <col min="3587" max="3587" width="10.140625" style="43" bestFit="1" customWidth="1"/>
    <col min="3588" max="3596" width="10.7109375" style="43" bestFit="1" customWidth="1"/>
    <col min="3597" max="3597" width="10.7109375" style="43" customWidth="1"/>
    <col min="3598" max="3598" width="10.7109375" style="43" bestFit="1" customWidth="1"/>
    <col min="3599" max="3599" width="10.7109375" style="43" customWidth="1"/>
    <col min="3600" max="3600" width="12.7109375" style="43" customWidth="1"/>
    <col min="3601" max="3840" width="9.140625" style="43"/>
    <col min="3841" max="3841" width="4.7109375" style="43" customWidth="1"/>
    <col min="3842" max="3842" width="24.28515625" style="43" customWidth="1"/>
    <col min="3843" max="3843" width="10.140625" style="43" bestFit="1" customWidth="1"/>
    <col min="3844" max="3852" width="10.7109375" style="43" bestFit="1" customWidth="1"/>
    <col min="3853" max="3853" width="10.7109375" style="43" customWidth="1"/>
    <col min="3854" max="3854" width="10.7109375" style="43" bestFit="1" customWidth="1"/>
    <col min="3855" max="3855" width="10.7109375" style="43" customWidth="1"/>
    <col min="3856" max="3856" width="12.7109375" style="43" customWidth="1"/>
    <col min="3857" max="4096" width="9.140625" style="43"/>
    <col min="4097" max="4097" width="4.7109375" style="43" customWidth="1"/>
    <col min="4098" max="4098" width="24.28515625" style="43" customWidth="1"/>
    <col min="4099" max="4099" width="10.140625" style="43" bestFit="1" customWidth="1"/>
    <col min="4100" max="4108" width="10.7109375" style="43" bestFit="1" customWidth="1"/>
    <col min="4109" max="4109" width="10.7109375" style="43" customWidth="1"/>
    <col min="4110" max="4110" width="10.7109375" style="43" bestFit="1" customWidth="1"/>
    <col min="4111" max="4111" width="10.7109375" style="43" customWidth="1"/>
    <col min="4112" max="4112" width="12.7109375" style="43" customWidth="1"/>
    <col min="4113" max="4352" width="9.140625" style="43"/>
    <col min="4353" max="4353" width="4.7109375" style="43" customWidth="1"/>
    <col min="4354" max="4354" width="24.28515625" style="43" customWidth="1"/>
    <col min="4355" max="4355" width="10.140625" style="43" bestFit="1" customWidth="1"/>
    <col min="4356" max="4364" width="10.7109375" style="43" bestFit="1" customWidth="1"/>
    <col min="4365" max="4365" width="10.7109375" style="43" customWidth="1"/>
    <col min="4366" max="4366" width="10.7109375" style="43" bestFit="1" customWidth="1"/>
    <col min="4367" max="4367" width="10.7109375" style="43" customWidth="1"/>
    <col min="4368" max="4368" width="12.7109375" style="43" customWidth="1"/>
    <col min="4369" max="4608" width="9.140625" style="43"/>
    <col min="4609" max="4609" width="4.7109375" style="43" customWidth="1"/>
    <col min="4610" max="4610" width="24.28515625" style="43" customWidth="1"/>
    <col min="4611" max="4611" width="10.140625" style="43" bestFit="1" customWidth="1"/>
    <col min="4612" max="4620" width="10.7109375" style="43" bestFit="1" customWidth="1"/>
    <col min="4621" max="4621" width="10.7109375" style="43" customWidth="1"/>
    <col min="4622" max="4622" width="10.7109375" style="43" bestFit="1" customWidth="1"/>
    <col min="4623" max="4623" width="10.7109375" style="43" customWidth="1"/>
    <col min="4624" max="4624" width="12.7109375" style="43" customWidth="1"/>
    <col min="4625" max="4864" width="9.140625" style="43"/>
    <col min="4865" max="4865" width="4.7109375" style="43" customWidth="1"/>
    <col min="4866" max="4866" width="24.28515625" style="43" customWidth="1"/>
    <col min="4867" max="4867" width="10.140625" style="43" bestFit="1" customWidth="1"/>
    <col min="4868" max="4876" width="10.7109375" style="43" bestFit="1" customWidth="1"/>
    <col min="4877" max="4877" width="10.7109375" style="43" customWidth="1"/>
    <col min="4878" max="4878" width="10.7109375" style="43" bestFit="1" customWidth="1"/>
    <col min="4879" max="4879" width="10.7109375" style="43" customWidth="1"/>
    <col min="4880" max="4880" width="12.7109375" style="43" customWidth="1"/>
    <col min="4881" max="5120" width="9.140625" style="43"/>
    <col min="5121" max="5121" width="4.7109375" style="43" customWidth="1"/>
    <col min="5122" max="5122" width="24.28515625" style="43" customWidth="1"/>
    <col min="5123" max="5123" width="10.140625" style="43" bestFit="1" customWidth="1"/>
    <col min="5124" max="5132" width="10.7109375" style="43" bestFit="1" customWidth="1"/>
    <col min="5133" max="5133" width="10.7109375" style="43" customWidth="1"/>
    <col min="5134" max="5134" width="10.7109375" style="43" bestFit="1" customWidth="1"/>
    <col min="5135" max="5135" width="10.7109375" style="43" customWidth="1"/>
    <col min="5136" max="5136" width="12.7109375" style="43" customWidth="1"/>
    <col min="5137" max="5376" width="9.140625" style="43"/>
    <col min="5377" max="5377" width="4.7109375" style="43" customWidth="1"/>
    <col min="5378" max="5378" width="24.28515625" style="43" customWidth="1"/>
    <col min="5379" max="5379" width="10.140625" style="43" bestFit="1" customWidth="1"/>
    <col min="5380" max="5388" width="10.7109375" style="43" bestFit="1" customWidth="1"/>
    <col min="5389" max="5389" width="10.7109375" style="43" customWidth="1"/>
    <col min="5390" max="5390" width="10.7109375" style="43" bestFit="1" customWidth="1"/>
    <col min="5391" max="5391" width="10.7109375" style="43" customWidth="1"/>
    <col min="5392" max="5392" width="12.7109375" style="43" customWidth="1"/>
    <col min="5393" max="5632" width="9.140625" style="43"/>
    <col min="5633" max="5633" width="4.7109375" style="43" customWidth="1"/>
    <col min="5634" max="5634" width="24.28515625" style="43" customWidth="1"/>
    <col min="5635" max="5635" width="10.140625" style="43" bestFit="1" customWidth="1"/>
    <col min="5636" max="5644" width="10.7109375" style="43" bestFit="1" customWidth="1"/>
    <col min="5645" max="5645" width="10.7109375" style="43" customWidth="1"/>
    <col min="5646" max="5646" width="10.7109375" style="43" bestFit="1" customWidth="1"/>
    <col min="5647" max="5647" width="10.7109375" style="43" customWidth="1"/>
    <col min="5648" max="5648" width="12.7109375" style="43" customWidth="1"/>
    <col min="5649" max="5888" width="9.140625" style="43"/>
    <col min="5889" max="5889" width="4.7109375" style="43" customWidth="1"/>
    <col min="5890" max="5890" width="24.28515625" style="43" customWidth="1"/>
    <col min="5891" max="5891" width="10.140625" style="43" bestFit="1" customWidth="1"/>
    <col min="5892" max="5900" width="10.7109375" style="43" bestFit="1" customWidth="1"/>
    <col min="5901" max="5901" width="10.7109375" style="43" customWidth="1"/>
    <col min="5902" max="5902" width="10.7109375" style="43" bestFit="1" customWidth="1"/>
    <col min="5903" max="5903" width="10.7109375" style="43" customWidth="1"/>
    <col min="5904" max="5904" width="12.7109375" style="43" customWidth="1"/>
    <col min="5905" max="6144" width="9.140625" style="43"/>
    <col min="6145" max="6145" width="4.7109375" style="43" customWidth="1"/>
    <col min="6146" max="6146" width="24.28515625" style="43" customWidth="1"/>
    <col min="6147" max="6147" width="10.140625" style="43" bestFit="1" customWidth="1"/>
    <col min="6148" max="6156" width="10.7109375" style="43" bestFit="1" customWidth="1"/>
    <col min="6157" max="6157" width="10.7109375" style="43" customWidth="1"/>
    <col min="6158" max="6158" width="10.7109375" style="43" bestFit="1" customWidth="1"/>
    <col min="6159" max="6159" width="10.7109375" style="43" customWidth="1"/>
    <col min="6160" max="6160" width="12.7109375" style="43" customWidth="1"/>
    <col min="6161" max="6400" width="9.140625" style="43"/>
    <col min="6401" max="6401" width="4.7109375" style="43" customWidth="1"/>
    <col min="6402" max="6402" width="24.28515625" style="43" customWidth="1"/>
    <col min="6403" max="6403" width="10.140625" style="43" bestFit="1" customWidth="1"/>
    <col min="6404" max="6412" width="10.7109375" style="43" bestFit="1" customWidth="1"/>
    <col min="6413" max="6413" width="10.7109375" style="43" customWidth="1"/>
    <col min="6414" max="6414" width="10.7109375" style="43" bestFit="1" customWidth="1"/>
    <col min="6415" max="6415" width="10.7109375" style="43" customWidth="1"/>
    <col min="6416" max="6416" width="12.7109375" style="43" customWidth="1"/>
    <col min="6417" max="6656" width="9.140625" style="43"/>
    <col min="6657" max="6657" width="4.7109375" style="43" customWidth="1"/>
    <col min="6658" max="6658" width="24.28515625" style="43" customWidth="1"/>
    <col min="6659" max="6659" width="10.140625" style="43" bestFit="1" customWidth="1"/>
    <col min="6660" max="6668" width="10.7109375" style="43" bestFit="1" customWidth="1"/>
    <col min="6669" max="6669" width="10.7109375" style="43" customWidth="1"/>
    <col min="6670" max="6670" width="10.7109375" style="43" bestFit="1" customWidth="1"/>
    <col min="6671" max="6671" width="10.7109375" style="43" customWidth="1"/>
    <col min="6672" max="6672" width="12.7109375" style="43" customWidth="1"/>
    <col min="6673" max="6912" width="9.140625" style="43"/>
    <col min="6913" max="6913" width="4.7109375" style="43" customWidth="1"/>
    <col min="6914" max="6914" width="24.28515625" style="43" customWidth="1"/>
    <col min="6915" max="6915" width="10.140625" style="43" bestFit="1" customWidth="1"/>
    <col min="6916" max="6924" width="10.7109375" style="43" bestFit="1" customWidth="1"/>
    <col min="6925" max="6925" width="10.7109375" style="43" customWidth="1"/>
    <col min="6926" max="6926" width="10.7109375" style="43" bestFit="1" customWidth="1"/>
    <col min="6927" max="6927" width="10.7109375" style="43" customWidth="1"/>
    <col min="6928" max="6928" width="12.7109375" style="43" customWidth="1"/>
    <col min="6929" max="7168" width="9.140625" style="43"/>
    <col min="7169" max="7169" width="4.7109375" style="43" customWidth="1"/>
    <col min="7170" max="7170" width="24.28515625" style="43" customWidth="1"/>
    <col min="7171" max="7171" width="10.140625" style="43" bestFit="1" customWidth="1"/>
    <col min="7172" max="7180" width="10.7109375" style="43" bestFit="1" customWidth="1"/>
    <col min="7181" max="7181" width="10.7109375" style="43" customWidth="1"/>
    <col min="7182" max="7182" width="10.7109375" style="43" bestFit="1" customWidth="1"/>
    <col min="7183" max="7183" width="10.7109375" style="43" customWidth="1"/>
    <col min="7184" max="7184" width="12.7109375" style="43" customWidth="1"/>
    <col min="7185" max="7424" width="9.140625" style="43"/>
    <col min="7425" max="7425" width="4.7109375" style="43" customWidth="1"/>
    <col min="7426" max="7426" width="24.28515625" style="43" customWidth="1"/>
    <col min="7427" max="7427" width="10.140625" style="43" bestFit="1" customWidth="1"/>
    <col min="7428" max="7436" width="10.7109375" style="43" bestFit="1" customWidth="1"/>
    <col min="7437" max="7437" width="10.7109375" style="43" customWidth="1"/>
    <col min="7438" max="7438" width="10.7109375" style="43" bestFit="1" customWidth="1"/>
    <col min="7439" max="7439" width="10.7109375" style="43" customWidth="1"/>
    <col min="7440" max="7440" width="12.7109375" style="43" customWidth="1"/>
    <col min="7441" max="7680" width="9.140625" style="43"/>
    <col min="7681" max="7681" width="4.7109375" style="43" customWidth="1"/>
    <col min="7682" max="7682" width="24.28515625" style="43" customWidth="1"/>
    <col min="7683" max="7683" width="10.140625" style="43" bestFit="1" customWidth="1"/>
    <col min="7684" max="7692" width="10.7109375" style="43" bestFit="1" customWidth="1"/>
    <col min="7693" max="7693" width="10.7109375" style="43" customWidth="1"/>
    <col min="7694" max="7694" width="10.7109375" style="43" bestFit="1" customWidth="1"/>
    <col min="7695" max="7695" width="10.7109375" style="43" customWidth="1"/>
    <col min="7696" max="7696" width="12.7109375" style="43" customWidth="1"/>
    <col min="7697" max="7936" width="9.140625" style="43"/>
    <col min="7937" max="7937" width="4.7109375" style="43" customWidth="1"/>
    <col min="7938" max="7938" width="24.28515625" style="43" customWidth="1"/>
    <col min="7939" max="7939" width="10.140625" style="43" bestFit="1" customWidth="1"/>
    <col min="7940" max="7948" width="10.7109375" style="43" bestFit="1" customWidth="1"/>
    <col min="7949" max="7949" width="10.7109375" style="43" customWidth="1"/>
    <col min="7950" max="7950" width="10.7109375" style="43" bestFit="1" customWidth="1"/>
    <col min="7951" max="7951" width="10.7109375" style="43" customWidth="1"/>
    <col min="7952" max="7952" width="12.7109375" style="43" customWidth="1"/>
    <col min="7953" max="8192" width="9.140625" style="43"/>
    <col min="8193" max="8193" width="4.7109375" style="43" customWidth="1"/>
    <col min="8194" max="8194" width="24.28515625" style="43" customWidth="1"/>
    <col min="8195" max="8195" width="10.140625" style="43" bestFit="1" customWidth="1"/>
    <col min="8196" max="8204" width="10.7109375" style="43" bestFit="1" customWidth="1"/>
    <col min="8205" max="8205" width="10.7109375" style="43" customWidth="1"/>
    <col min="8206" max="8206" width="10.7109375" style="43" bestFit="1" customWidth="1"/>
    <col min="8207" max="8207" width="10.7109375" style="43" customWidth="1"/>
    <col min="8208" max="8208" width="12.7109375" style="43" customWidth="1"/>
    <col min="8209" max="8448" width="9.140625" style="43"/>
    <col min="8449" max="8449" width="4.7109375" style="43" customWidth="1"/>
    <col min="8450" max="8450" width="24.28515625" style="43" customWidth="1"/>
    <col min="8451" max="8451" width="10.140625" style="43" bestFit="1" customWidth="1"/>
    <col min="8452" max="8460" width="10.7109375" style="43" bestFit="1" customWidth="1"/>
    <col min="8461" max="8461" width="10.7109375" style="43" customWidth="1"/>
    <col min="8462" max="8462" width="10.7109375" style="43" bestFit="1" customWidth="1"/>
    <col min="8463" max="8463" width="10.7109375" style="43" customWidth="1"/>
    <col min="8464" max="8464" width="12.7109375" style="43" customWidth="1"/>
    <col min="8465" max="8704" width="9.140625" style="43"/>
    <col min="8705" max="8705" width="4.7109375" style="43" customWidth="1"/>
    <col min="8706" max="8706" width="24.28515625" style="43" customWidth="1"/>
    <col min="8707" max="8707" width="10.140625" style="43" bestFit="1" customWidth="1"/>
    <col min="8708" max="8716" width="10.7109375" style="43" bestFit="1" customWidth="1"/>
    <col min="8717" max="8717" width="10.7109375" style="43" customWidth="1"/>
    <col min="8718" max="8718" width="10.7109375" style="43" bestFit="1" customWidth="1"/>
    <col min="8719" max="8719" width="10.7109375" style="43" customWidth="1"/>
    <col min="8720" max="8720" width="12.7109375" style="43" customWidth="1"/>
    <col min="8721" max="8960" width="9.140625" style="43"/>
    <col min="8961" max="8961" width="4.7109375" style="43" customWidth="1"/>
    <col min="8962" max="8962" width="24.28515625" style="43" customWidth="1"/>
    <col min="8963" max="8963" width="10.140625" style="43" bestFit="1" customWidth="1"/>
    <col min="8964" max="8972" width="10.7109375" style="43" bestFit="1" customWidth="1"/>
    <col min="8973" max="8973" width="10.7109375" style="43" customWidth="1"/>
    <col min="8974" max="8974" width="10.7109375" style="43" bestFit="1" customWidth="1"/>
    <col min="8975" max="8975" width="10.7109375" style="43" customWidth="1"/>
    <col min="8976" max="8976" width="12.7109375" style="43" customWidth="1"/>
    <col min="8977" max="9216" width="9.140625" style="43"/>
    <col min="9217" max="9217" width="4.7109375" style="43" customWidth="1"/>
    <col min="9218" max="9218" width="24.28515625" style="43" customWidth="1"/>
    <col min="9219" max="9219" width="10.140625" style="43" bestFit="1" customWidth="1"/>
    <col min="9220" max="9228" width="10.7109375" style="43" bestFit="1" customWidth="1"/>
    <col min="9229" max="9229" width="10.7109375" style="43" customWidth="1"/>
    <col min="9230" max="9230" width="10.7109375" style="43" bestFit="1" customWidth="1"/>
    <col min="9231" max="9231" width="10.7109375" style="43" customWidth="1"/>
    <col min="9232" max="9232" width="12.7109375" style="43" customWidth="1"/>
    <col min="9233" max="9472" width="9.140625" style="43"/>
    <col min="9473" max="9473" width="4.7109375" style="43" customWidth="1"/>
    <col min="9474" max="9474" width="24.28515625" style="43" customWidth="1"/>
    <col min="9475" max="9475" width="10.140625" style="43" bestFit="1" customWidth="1"/>
    <col min="9476" max="9484" width="10.7109375" style="43" bestFit="1" customWidth="1"/>
    <col min="9485" max="9485" width="10.7109375" style="43" customWidth="1"/>
    <col min="9486" max="9486" width="10.7109375" style="43" bestFit="1" customWidth="1"/>
    <col min="9487" max="9487" width="10.7109375" style="43" customWidth="1"/>
    <col min="9488" max="9488" width="12.7109375" style="43" customWidth="1"/>
    <col min="9489" max="9728" width="9.140625" style="43"/>
    <col min="9729" max="9729" width="4.7109375" style="43" customWidth="1"/>
    <col min="9730" max="9730" width="24.28515625" style="43" customWidth="1"/>
    <col min="9731" max="9731" width="10.140625" style="43" bestFit="1" customWidth="1"/>
    <col min="9732" max="9740" width="10.7109375" style="43" bestFit="1" customWidth="1"/>
    <col min="9741" max="9741" width="10.7109375" style="43" customWidth="1"/>
    <col min="9742" max="9742" width="10.7109375" style="43" bestFit="1" customWidth="1"/>
    <col min="9743" max="9743" width="10.7109375" style="43" customWidth="1"/>
    <col min="9744" max="9744" width="12.7109375" style="43" customWidth="1"/>
    <col min="9745" max="9984" width="9.140625" style="43"/>
    <col min="9985" max="9985" width="4.7109375" style="43" customWidth="1"/>
    <col min="9986" max="9986" width="24.28515625" style="43" customWidth="1"/>
    <col min="9987" max="9987" width="10.140625" style="43" bestFit="1" customWidth="1"/>
    <col min="9988" max="9996" width="10.7109375" style="43" bestFit="1" customWidth="1"/>
    <col min="9997" max="9997" width="10.7109375" style="43" customWidth="1"/>
    <col min="9998" max="9998" width="10.7109375" style="43" bestFit="1" customWidth="1"/>
    <col min="9999" max="9999" width="10.7109375" style="43" customWidth="1"/>
    <col min="10000" max="10000" width="12.7109375" style="43" customWidth="1"/>
    <col min="10001" max="10240" width="9.140625" style="43"/>
    <col min="10241" max="10241" width="4.7109375" style="43" customWidth="1"/>
    <col min="10242" max="10242" width="24.28515625" style="43" customWidth="1"/>
    <col min="10243" max="10243" width="10.140625" style="43" bestFit="1" customWidth="1"/>
    <col min="10244" max="10252" width="10.7109375" style="43" bestFit="1" customWidth="1"/>
    <col min="10253" max="10253" width="10.7109375" style="43" customWidth="1"/>
    <col min="10254" max="10254" width="10.7109375" style="43" bestFit="1" customWidth="1"/>
    <col min="10255" max="10255" width="10.7109375" style="43" customWidth="1"/>
    <col min="10256" max="10256" width="12.7109375" style="43" customWidth="1"/>
    <col min="10257" max="10496" width="9.140625" style="43"/>
    <col min="10497" max="10497" width="4.7109375" style="43" customWidth="1"/>
    <col min="10498" max="10498" width="24.28515625" style="43" customWidth="1"/>
    <col min="10499" max="10499" width="10.140625" style="43" bestFit="1" customWidth="1"/>
    <col min="10500" max="10508" width="10.7109375" style="43" bestFit="1" customWidth="1"/>
    <col min="10509" max="10509" width="10.7109375" style="43" customWidth="1"/>
    <col min="10510" max="10510" width="10.7109375" style="43" bestFit="1" customWidth="1"/>
    <col min="10511" max="10511" width="10.7109375" style="43" customWidth="1"/>
    <col min="10512" max="10512" width="12.7109375" style="43" customWidth="1"/>
    <col min="10513" max="10752" width="9.140625" style="43"/>
    <col min="10753" max="10753" width="4.7109375" style="43" customWidth="1"/>
    <col min="10754" max="10754" width="24.28515625" style="43" customWidth="1"/>
    <col min="10755" max="10755" width="10.140625" style="43" bestFit="1" customWidth="1"/>
    <col min="10756" max="10764" width="10.7109375" style="43" bestFit="1" customWidth="1"/>
    <col min="10765" max="10765" width="10.7109375" style="43" customWidth="1"/>
    <col min="10766" max="10766" width="10.7109375" style="43" bestFit="1" customWidth="1"/>
    <col min="10767" max="10767" width="10.7109375" style="43" customWidth="1"/>
    <col min="10768" max="10768" width="12.7109375" style="43" customWidth="1"/>
    <col min="10769" max="11008" width="9.140625" style="43"/>
    <col min="11009" max="11009" width="4.7109375" style="43" customWidth="1"/>
    <col min="11010" max="11010" width="24.28515625" style="43" customWidth="1"/>
    <col min="11011" max="11011" width="10.140625" style="43" bestFit="1" customWidth="1"/>
    <col min="11012" max="11020" width="10.7109375" style="43" bestFit="1" customWidth="1"/>
    <col min="11021" max="11021" width="10.7109375" style="43" customWidth="1"/>
    <col min="11022" max="11022" width="10.7109375" style="43" bestFit="1" customWidth="1"/>
    <col min="11023" max="11023" width="10.7109375" style="43" customWidth="1"/>
    <col min="11024" max="11024" width="12.7109375" style="43" customWidth="1"/>
    <col min="11025" max="11264" width="9.140625" style="43"/>
    <col min="11265" max="11265" width="4.7109375" style="43" customWidth="1"/>
    <col min="11266" max="11266" width="24.28515625" style="43" customWidth="1"/>
    <col min="11267" max="11267" width="10.140625" style="43" bestFit="1" customWidth="1"/>
    <col min="11268" max="11276" width="10.7109375" style="43" bestFit="1" customWidth="1"/>
    <col min="11277" max="11277" width="10.7109375" style="43" customWidth="1"/>
    <col min="11278" max="11278" width="10.7109375" style="43" bestFit="1" customWidth="1"/>
    <col min="11279" max="11279" width="10.7109375" style="43" customWidth="1"/>
    <col min="11280" max="11280" width="12.7109375" style="43" customWidth="1"/>
    <col min="11281" max="11520" width="9.140625" style="43"/>
    <col min="11521" max="11521" width="4.7109375" style="43" customWidth="1"/>
    <col min="11522" max="11522" width="24.28515625" style="43" customWidth="1"/>
    <col min="11523" max="11523" width="10.140625" style="43" bestFit="1" customWidth="1"/>
    <col min="11524" max="11532" width="10.7109375" style="43" bestFit="1" customWidth="1"/>
    <col min="11533" max="11533" width="10.7109375" style="43" customWidth="1"/>
    <col min="11534" max="11534" width="10.7109375" style="43" bestFit="1" customWidth="1"/>
    <col min="11535" max="11535" width="10.7109375" style="43" customWidth="1"/>
    <col min="11536" max="11536" width="12.7109375" style="43" customWidth="1"/>
    <col min="11537" max="11776" width="9.140625" style="43"/>
    <col min="11777" max="11777" width="4.7109375" style="43" customWidth="1"/>
    <col min="11778" max="11778" width="24.28515625" style="43" customWidth="1"/>
    <col min="11779" max="11779" width="10.140625" style="43" bestFit="1" customWidth="1"/>
    <col min="11780" max="11788" width="10.7109375" style="43" bestFit="1" customWidth="1"/>
    <col min="11789" max="11789" width="10.7109375" style="43" customWidth="1"/>
    <col min="11790" max="11790" width="10.7109375" style="43" bestFit="1" customWidth="1"/>
    <col min="11791" max="11791" width="10.7109375" style="43" customWidth="1"/>
    <col min="11792" max="11792" width="12.7109375" style="43" customWidth="1"/>
    <col min="11793" max="12032" width="9.140625" style="43"/>
    <col min="12033" max="12033" width="4.7109375" style="43" customWidth="1"/>
    <col min="12034" max="12034" width="24.28515625" style="43" customWidth="1"/>
    <col min="12035" max="12035" width="10.140625" style="43" bestFit="1" customWidth="1"/>
    <col min="12036" max="12044" width="10.7109375" style="43" bestFit="1" customWidth="1"/>
    <col min="12045" max="12045" width="10.7109375" style="43" customWidth="1"/>
    <col min="12046" max="12046" width="10.7109375" style="43" bestFit="1" customWidth="1"/>
    <col min="12047" max="12047" width="10.7109375" style="43" customWidth="1"/>
    <col min="12048" max="12048" width="12.7109375" style="43" customWidth="1"/>
    <col min="12049" max="12288" width="9.140625" style="43"/>
    <col min="12289" max="12289" width="4.7109375" style="43" customWidth="1"/>
    <col min="12290" max="12290" width="24.28515625" style="43" customWidth="1"/>
    <col min="12291" max="12291" width="10.140625" style="43" bestFit="1" customWidth="1"/>
    <col min="12292" max="12300" width="10.7109375" style="43" bestFit="1" customWidth="1"/>
    <col min="12301" max="12301" width="10.7109375" style="43" customWidth="1"/>
    <col min="12302" max="12302" width="10.7109375" style="43" bestFit="1" customWidth="1"/>
    <col min="12303" max="12303" width="10.7109375" style="43" customWidth="1"/>
    <col min="12304" max="12304" width="12.7109375" style="43" customWidth="1"/>
    <col min="12305" max="12544" width="9.140625" style="43"/>
    <col min="12545" max="12545" width="4.7109375" style="43" customWidth="1"/>
    <col min="12546" max="12546" width="24.28515625" style="43" customWidth="1"/>
    <col min="12547" max="12547" width="10.140625" style="43" bestFit="1" customWidth="1"/>
    <col min="12548" max="12556" width="10.7109375" style="43" bestFit="1" customWidth="1"/>
    <col min="12557" max="12557" width="10.7109375" style="43" customWidth="1"/>
    <col min="12558" max="12558" width="10.7109375" style="43" bestFit="1" customWidth="1"/>
    <col min="12559" max="12559" width="10.7109375" style="43" customWidth="1"/>
    <col min="12560" max="12560" width="12.7109375" style="43" customWidth="1"/>
    <col min="12561" max="12800" width="9.140625" style="43"/>
    <col min="12801" max="12801" width="4.7109375" style="43" customWidth="1"/>
    <col min="12802" max="12802" width="24.28515625" style="43" customWidth="1"/>
    <col min="12803" max="12803" width="10.140625" style="43" bestFit="1" customWidth="1"/>
    <col min="12804" max="12812" width="10.7109375" style="43" bestFit="1" customWidth="1"/>
    <col min="12813" max="12813" width="10.7109375" style="43" customWidth="1"/>
    <col min="12814" max="12814" width="10.7109375" style="43" bestFit="1" customWidth="1"/>
    <col min="12815" max="12815" width="10.7109375" style="43" customWidth="1"/>
    <col min="12816" max="12816" width="12.7109375" style="43" customWidth="1"/>
    <col min="12817" max="13056" width="9.140625" style="43"/>
    <col min="13057" max="13057" width="4.7109375" style="43" customWidth="1"/>
    <col min="13058" max="13058" width="24.28515625" style="43" customWidth="1"/>
    <col min="13059" max="13059" width="10.140625" style="43" bestFit="1" customWidth="1"/>
    <col min="13060" max="13068" width="10.7109375" style="43" bestFit="1" customWidth="1"/>
    <col min="13069" max="13069" width="10.7109375" style="43" customWidth="1"/>
    <col min="13070" max="13070" width="10.7109375" style="43" bestFit="1" customWidth="1"/>
    <col min="13071" max="13071" width="10.7109375" style="43" customWidth="1"/>
    <col min="13072" max="13072" width="12.7109375" style="43" customWidth="1"/>
    <col min="13073" max="13312" width="9.140625" style="43"/>
    <col min="13313" max="13313" width="4.7109375" style="43" customWidth="1"/>
    <col min="13314" max="13314" width="24.28515625" style="43" customWidth="1"/>
    <col min="13315" max="13315" width="10.140625" style="43" bestFit="1" customWidth="1"/>
    <col min="13316" max="13324" width="10.7109375" style="43" bestFit="1" customWidth="1"/>
    <col min="13325" max="13325" width="10.7109375" style="43" customWidth="1"/>
    <col min="13326" max="13326" width="10.7109375" style="43" bestFit="1" customWidth="1"/>
    <col min="13327" max="13327" width="10.7109375" style="43" customWidth="1"/>
    <col min="13328" max="13328" width="12.7109375" style="43" customWidth="1"/>
    <col min="13329" max="13568" width="9.140625" style="43"/>
    <col min="13569" max="13569" width="4.7109375" style="43" customWidth="1"/>
    <col min="13570" max="13570" width="24.28515625" style="43" customWidth="1"/>
    <col min="13571" max="13571" width="10.140625" style="43" bestFit="1" customWidth="1"/>
    <col min="13572" max="13580" width="10.7109375" style="43" bestFit="1" customWidth="1"/>
    <col min="13581" max="13581" width="10.7109375" style="43" customWidth="1"/>
    <col min="13582" max="13582" width="10.7109375" style="43" bestFit="1" customWidth="1"/>
    <col min="13583" max="13583" width="10.7109375" style="43" customWidth="1"/>
    <col min="13584" max="13584" width="12.7109375" style="43" customWidth="1"/>
    <col min="13585" max="13824" width="9.140625" style="43"/>
    <col min="13825" max="13825" width="4.7109375" style="43" customWidth="1"/>
    <col min="13826" max="13826" width="24.28515625" style="43" customWidth="1"/>
    <col min="13827" max="13827" width="10.140625" style="43" bestFit="1" customWidth="1"/>
    <col min="13828" max="13836" width="10.7109375" style="43" bestFit="1" customWidth="1"/>
    <col min="13837" max="13837" width="10.7109375" style="43" customWidth="1"/>
    <col min="13838" max="13838" width="10.7109375" style="43" bestFit="1" customWidth="1"/>
    <col min="13839" max="13839" width="10.7109375" style="43" customWidth="1"/>
    <col min="13840" max="13840" width="12.7109375" style="43" customWidth="1"/>
    <col min="13841" max="14080" width="9.140625" style="43"/>
    <col min="14081" max="14081" width="4.7109375" style="43" customWidth="1"/>
    <col min="14082" max="14082" width="24.28515625" style="43" customWidth="1"/>
    <col min="14083" max="14083" width="10.140625" style="43" bestFit="1" customWidth="1"/>
    <col min="14084" max="14092" width="10.7109375" style="43" bestFit="1" customWidth="1"/>
    <col min="14093" max="14093" width="10.7109375" style="43" customWidth="1"/>
    <col min="14094" max="14094" width="10.7109375" style="43" bestFit="1" customWidth="1"/>
    <col min="14095" max="14095" width="10.7109375" style="43" customWidth="1"/>
    <col min="14096" max="14096" width="12.7109375" style="43" customWidth="1"/>
    <col min="14097" max="14336" width="9.140625" style="43"/>
    <col min="14337" max="14337" width="4.7109375" style="43" customWidth="1"/>
    <col min="14338" max="14338" width="24.28515625" style="43" customWidth="1"/>
    <col min="14339" max="14339" width="10.140625" style="43" bestFit="1" customWidth="1"/>
    <col min="14340" max="14348" width="10.7109375" style="43" bestFit="1" customWidth="1"/>
    <col min="14349" max="14349" width="10.7109375" style="43" customWidth="1"/>
    <col min="14350" max="14350" width="10.7109375" style="43" bestFit="1" customWidth="1"/>
    <col min="14351" max="14351" width="10.7109375" style="43" customWidth="1"/>
    <col min="14352" max="14352" width="12.7109375" style="43" customWidth="1"/>
    <col min="14353" max="14592" width="9.140625" style="43"/>
    <col min="14593" max="14593" width="4.7109375" style="43" customWidth="1"/>
    <col min="14594" max="14594" width="24.28515625" style="43" customWidth="1"/>
    <col min="14595" max="14595" width="10.140625" style="43" bestFit="1" customWidth="1"/>
    <col min="14596" max="14604" width="10.7109375" style="43" bestFit="1" customWidth="1"/>
    <col min="14605" max="14605" width="10.7109375" style="43" customWidth="1"/>
    <col min="14606" max="14606" width="10.7109375" style="43" bestFit="1" customWidth="1"/>
    <col min="14607" max="14607" width="10.7109375" style="43" customWidth="1"/>
    <col min="14608" max="14608" width="12.7109375" style="43" customWidth="1"/>
    <col min="14609" max="14848" width="9.140625" style="43"/>
    <col min="14849" max="14849" width="4.7109375" style="43" customWidth="1"/>
    <col min="14850" max="14850" width="24.28515625" style="43" customWidth="1"/>
    <col min="14851" max="14851" width="10.140625" style="43" bestFit="1" customWidth="1"/>
    <col min="14852" max="14860" width="10.7109375" style="43" bestFit="1" customWidth="1"/>
    <col min="14861" max="14861" width="10.7109375" style="43" customWidth="1"/>
    <col min="14862" max="14862" width="10.7109375" style="43" bestFit="1" customWidth="1"/>
    <col min="14863" max="14863" width="10.7109375" style="43" customWidth="1"/>
    <col min="14864" max="14864" width="12.7109375" style="43" customWidth="1"/>
    <col min="14865" max="15104" width="9.140625" style="43"/>
    <col min="15105" max="15105" width="4.7109375" style="43" customWidth="1"/>
    <col min="15106" max="15106" width="24.28515625" style="43" customWidth="1"/>
    <col min="15107" max="15107" width="10.140625" style="43" bestFit="1" customWidth="1"/>
    <col min="15108" max="15116" width="10.7109375" style="43" bestFit="1" customWidth="1"/>
    <col min="15117" max="15117" width="10.7109375" style="43" customWidth="1"/>
    <col min="15118" max="15118" width="10.7109375" style="43" bestFit="1" customWidth="1"/>
    <col min="15119" max="15119" width="10.7109375" style="43" customWidth="1"/>
    <col min="15120" max="15120" width="12.7109375" style="43" customWidth="1"/>
    <col min="15121" max="15360" width="9.140625" style="43"/>
    <col min="15361" max="15361" width="4.7109375" style="43" customWidth="1"/>
    <col min="15362" max="15362" width="24.28515625" style="43" customWidth="1"/>
    <col min="15363" max="15363" width="10.140625" style="43" bestFit="1" customWidth="1"/>
    <col min="15364" max="15372" width="10.7109375" style="43" bestFit="1" customWidth="1"/>
    <col min="15373" max="15373" width="10.7109375" style="43" customWidth="1"/>
    <col min="15374" max="15374" width="10.7109375" style="43" bestFit="1" customWidth="1"/>
    <col min="15375" max="15375" width="10.7109375" style="43" customWidth="1"/>
    <col min="15376" max="15376" width="12.7109375" style="43" customWidth="1"/>
    <col min="15377" max="15616" width="9.140625" style="43"/>
    <col min="15617" max="15617" width="4.7109375" style="43" customWidth="1"/>
    <col min="15618" max="15618" width="24.28515625" style="43" customWidth="1"/>
    <col min="15619" max="15619" width="10.140625" style="43" bestFit="1" customWidth="1"/>
    <col min="15620" max="15628" width="10.7109375" style="43" bestFit="1" customWidth="1"/>
    <col min="15629" max="15629" width="10.7109375" style="43" customWidth="1"/>
    <col min="15630" max="15630" width="10.7109375" style="43" bestFit="1" customWidth="1"/>
    <col min="15631" max="15631" width="10.7109375" style="43" customWidth="1"/>
    <col min="15632" max="15632" width="12.7109375" style="43" customWidth="1"/>
    <col min="15633" max="15872" width="9.140625" style="43"/>
    <col min="15873" max="15873" width="4.7109375" style="43" customWidth="1"/>
    <col min="15874" max="15874" width="24.28515625" style="43" customWidth="1"/>
    <col min="15875" max="15875" width="10.140625" style="43" bestFit="1" customWidth="1"/>
    <col min="15876" max="15884" width="10.7109375" style="43" bestFit="1" customWidth="1"/>
    <col min="15885" max="15885" width="10.7109375" style="43" customWidth="1"/>
    <col min="15886" max="15886" width="10.7109375" style="43" bestFit="1" customWidth="1"/>
    <col min="15887" max="15887" width="10.7109375" style="43" customWidth="1"/>
    <col min="15888" max="15888" width="12.7109375" style="43" customWidth="1"/>
    <col min="15889" max="16128" width="9.140625" style="43"/>
    <col min="16129" max="16129" width="4.7109375" style="43" customWidth="1"/>
    <col min="16130" max="16130" width="24.28515625" style="43" customWidth="1"/>
    <col min="16131" max="16131" width="10.140625" style="43" bestFit="1" customWidth="1"/>
    <col min="16132" max="16140" width="10.7109375" style="43" bestFit="1" customWidth="1"/>
    <col min="16141" max="16141" width="10.7109375" style="43" customWidth="1"/>
    <col min="16142" max="16142" width="10.7109375" style="43" bestFit="1" customWidth="1"/>
    <col min="16143" max="16143" width="10.7109375" style="43" customWidth="1"/>
    <col min="16144" max="16144" width="12.7109375" style="43" customWidth="1"/>
    <col min="16145" max="16384" width="9.140625" style="43"/>
  </cols>
  <sheetData>
    <row r="1" spans="1:16" s="15" customFormat="1" ht="11.25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s="15" customFormat="1" ht="11.25">
      <c r="A2" s="337" t="s">
        <v>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6" s="15" customFormat="1" ht="12.75" customHeight="1">
      <c r="A3" s="338">
        <v>43220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1:16">
      <c r="A4" s="40"/>
      <c r="B4" s="41"/>
      <c r="C4" s="68"/>
      <c r="D4" s="42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>
      <c r="A5" s="44">
        <v>1</v>
      </c>
      <c r="B5" s="40"/>
      <c r="C5" s="45">
        <f>EOMONTH(A3,-12)</f>
        <v>42855</v>
      </c>
      <c r="D5" s="45">
        <f t="shared" ref="D5:O5" si="0">EOMONTH(C5,1)</f>
        <v>42886</v>
      </c>
      <c r="E5" s="45">
        <f t="shared" si="0"/>
        <v>42916</v>
      </c>
      <c r="F5" s="45">
        <f t="shared" si="0"/>
        <v>42947</v>
      </c>
      <c r="G5" s="45">
        <f t="shared" si="0"/>
        <v>42978</v>
      </c>
      <c r="H5" s="45">
        <f t="shared" si="0"/>
        <v>43008</v>
      </c>
      <c r="I5" s="45">
        <f t="shared" si="0"/>
        <v>43039</v>
      </c>
      <c r="J5" s="45">
        <f t="shared" si="0"/>
        <v>43069</v>
      </c>
      <c r="K5" s="45">
        <f t="shared" si="0"/>
        <v>43100</v>
      </c>
      <c r="L5" s="45">
        <f t="shared" si="0"/>
        <v>43131</v>
      </c>
      <c r="M5" s="45">
        <f t="shared" si="0"/>
        <v>43159</v>
      </c>
      <c r="N5" s="45">
        <f t="shared" si="0"/>
        <v>43190</v>
      </c>
      <c r="O5" s="45">
        <f t="shared" si="0"/>
        <v>43220</v>
      </c>
      <c r="P5" s="46" t="s">
        <v>76</v>
      </c>
    </row>
    <row r="6" spans="1:16">
      <c r="A6" s="44">
        <f>+A5+1</f>
        <v>2</v>
      </c>
      <c r="B6" s="18" t="s">
        <v>62</v>
      </c>
      <c r="C6" s="17" t="s">
        <v>63</v>
      </c>
      <c r="D6" s="17" t="s">
        <v>63</v>
      </c>
      <c r="E6" s="26" t="s">
        <v>64</v>
      </c>
      <c r="F6" s="17" t="s">
        <v>65</v>
      </c>
      <c r="G6" s="17" t="s">
        <v>66</v>
      </c>
      <c r="H6" s="17" t="s">
        <v>67</v>
      </c>
      <c r="I6" s="17" t="s">
        <v>68</v>
      </c>
      <c r="J6" s="17" t="s">
        <v>69</v>
      </c>
      <c r="K6" s="20" t="s">
        <v>70</v>
      </c>
      <c r="L6" s="17" t="s">
        <v>71</v>
      </c>
      <c r="M6" s="17" t="s">
        <v>72</v>
      </c>
      <c r="N6" s="47" t="s">
        <v>73</v>
      </c>
      <c r="O6" s="47" t="s">
        <v>77</v>
      </c>
      <c r="P6" s="47" t="s">
        <v>78</v>
      </c>
    </row>
    <row r="7" spans="1:16">
      <c r="A7" s="44">
        <f t="shared" ref="A7:A20" si="1">+A6+1</f>
        <v>3</v>
      </c>
      <c r="B7" s="48" t="s">
        <v>98</v>
      </c>
      <c r="C7" s="69">
        <v>40000000</v>
      </c>
      <c r="D7" s="49">
        <v>40000000</v>
      </c>
      <c r="E7" s="49">
        <v>40000000</v>
      </c>
      <c r="F7" s="49">
        <v>40000000</v>
      </c>
      <c r="G7" s="49">
        <v>40000000</v>
      </c>
      <c r="H7" s="49">
        <v>40000000</v>
      </c>
      <c r="I7" s="49">
        <v>40000000</v>
      </c>
      <c r="J7" s="49">
        <v>40000000</v>
      </c>
      <c r="K7" s="49">
        <v>40000000</v>
      </c>
      <c r="L7" s="49">
        <v>40000000</v>
      </c>
      <c r="M7" s="49">
        <v>40000000</v>
      </c>
      <c r="N7" s="49">
        <v>40000000</v>
      </c>
      <c r="O7" s="49">
        <v>40000000</v>
      </c>
      <c r="P7" s="79">
        <f>ROUND(((C7+O7)+(SUM(D7:N7)*2))/24,3)</f>
        <v>40000000</v>
      </c>
    </row>
    <row r="8" spans="1:16">
      <c r="A8" s="44">
        <f t="shared" si="1"/>
        <v>4</v>
      </c>
      <c r="B8" s="50"/>
      <c r="C8" s="70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>
      <c r="A9" s="44">
        <f t="shared" si="1"/>
        <v>5</v>
      </c>
      <c r="B9" s="50" t="s">
        <v>80</v>
      </c>
      <c r="C9" s="54">
        <v>30</v>
      </c>
      <c r="D9" s="50">
        <f t="shared" ref="D9:O9" si="2">+D5-C5</f>
        <v>31</v>
      </c>
      <c r="E9" s="50">
        <f t="shared" si="2"/>
        <v>30</v>
      </c>
      <c r="F9" s="50">
        <f t="shared" si="2"/>
        <v>31</v>
      </c>
      <c r="G9" s="50">
        <f t="shared" si="2"/>
        <v>31</v>
      </c>
      <c r="H9" s="50">
        <f t="shared" si="2"/>
        <v>30</v>
      </c>
      <c r="I9" s="50">
        <f t="shared" si="2"/>
        <v>31</v>
      </c>
      <c r="J9" s="50">
        <f t="shared" si="2"/>
        <v>30</v>
      </c>
      <c r="K9" s="50">
        <f t="shared" si="2"/>
        <v>31</v>
      </c>
      <c r="L9" s="50">
        <f t="shared" si="2"/>
        <v>31</v>
      </c>
      <c r="M9" s="50">
        <f t="shared" si="2"/>
        <v>28</v>
      </c>
      <c r="N9" s="50">
        <f t="shared" si="2"/>
        <v>31</v>
      </c>
      <c r="O9" s="50">
        <f t="shared" si="2"/>
        <v>30</v>
      </c>
      <c r="P9" s="73"/>
    </row>
    <row r="10" spans="1:16">
      <c r="A10" s="44">
        <f t="shared" si="1"/>
        <v>6</v>
      </c>
      <c r="B10" s="55" t="s">
        <v>97</v>
      </c>
      <c r="C10" s="120">
        <v>2.2325000000000001E-2</v>
      </c>
      <c r="D10" s="116">
        <f>+C10</f>
        <v>2.2325000000000001E-2</v>
      </c>
      <c r="E10" s="116">
        <f>+D10</f>
        <v>2.2325000000000001E-2</v>
      </c>
      <c r="F10" s="116">
        <v>2.3543999999999999E-2</v>
      </c>
      <c r="G10" s="117">
        <f>+F10</f>
        <v>2.3543999999999999E-2</v>
      </c>
      <c r="H10" s="117">
        <f>+G10</f>
        <v>2.3543999999999999E-2</v>
      </c>
      <c r="I10" s="117">
        <v>2.4680000000000001E-2</v>
      </c>
      <c r="J10" s="116">
        <f>+I10</f>
        <v>2.4680000000000001E-2</v>
      </c>
      <c r="K10" s="116">
        <f>+J10</f>
        <v>2.4680000000000001E-2</v>
      </c>
      <c r="L10" s="116">
        <v>2.6422000000000001E-2</v>
      </c>
      <c r="M10" s="116">
        <f>+L10</f>
        <v>2.6422000000000001E-2</v>
      </c>
      <c r="N10" s="116">
        <f>+M10</f>
        <v>2.6422000000000001E-2</v>
      </c>
      <c r="O10" s="116">
        <v>2.7646E-2</v>
      </c>
      <c r="P10" s="56"/>
    </row>
    <row r="11" spans="1:16">
      <c r="A11" s="44">
        <f t="shared" si="1"/>
        <v>7</v>
      </c>
      <c r="B11" s="49" t="s">
        <v>81</v>
      </c>
      <c r="C11" s="74">
        <f>(C10*C9/360)*C7</f>
        <v>74416.666666666672</v>
      </c>
      <c r="D11" s="74">
        <f t="shared" ref="D11:J11" si="3">(D7+C7)/2*(D10*D9/360)</f>
        <v>76897.222222222219</v>
      </c>
      <c r="E11" s="74">
        <f t="shared" si="3"/>
        <v>74416.666666666672</v>
      </c>
      <c r="F11" s="74">
        <f t="shared" si="3"/>
        <v>81096</v>
      </c>
      <c r="G11" s="74">
        <f t="shared" si="3"/>
        <v>81096</v>
      </c>
      <c r="H11" s="74">
        <f t="shared" si="3"/>
        <v>78479.999999999985</v>
      </c>
      <c r="I11" s="74">
        <f t="shared" si="3"/>
        <v>85008.888888888891</v>
      </c>
      <c r="J11" s="74">
        <f t="shared" si="3"/>
        <v>82266.666666666672</v>
      </c>
      <c r="K11" s="74">
        <f t="shared" ref="K11:O11" si="4">(K7+J7)/2*(K10*K9/360)</f>
        <v>85008.888888888891</v>
      </c>
      <c r="L11" s="74">
        <f>(L7+K7)/2*(L10*L9/360)</f>
        <v>91009.111111111109</v>
      </c>
      <c r="M11" s="74">
        <f>(M7+L7)/2*(M10*M9/360)</f>
        <v>82201.777777777781</v>
      </c>
      <c r="N11" s="74">
        <f t="shared" si="4"/>
        <v>91009.111111111109</v>
      </c>
      <c r="O11" s="74">
        <f t="shared" si="4"/>
        <v>92153.333333333343</v>
      </c>
      <c r="P11" s="80">
        <f>SUM(C11:O11)</f>
        <v>1075060.3333333333</v>
      </c>
    </row>
    <row r="12" spans="1:16">
      <c r="A12" s="44">
        <f t="shared" si="1"/>
        <v>8</v>
      </c>
      <c r="B12" s="40"/>
      <c r="C12" s="71"/>
      <c r="D12" s="40"/>
      <c r="E12" s="57"/>
      <c r="F12" s="57"/>
      <c r="G12" s="57"/>
      <c r="H12" s="57"/>
      <c r="I12" s="57"/>
      <c r="J12" s="65"/>
      <c r="K12" s="57"/>
      <c r="O12" s="40"/>
      <c r="P12" s="57"/>
    </row>
    <row r="13" spans="1:16">
      <c r="A13" s="44">
        <f t="shared" si="1"/>
        <v>9</v>
      </c>
      <c r="B13" s="40"/>
      <c r="C13" s="71"/>
      <c r="D13" s="40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40"/>
      <c r="P13" s="65"/>
    </row>
    <row r="14" spans="1:16">
      <c r="A14" s="44">
        <f t="shared" si="1"/>
        <v>10</v>
      </c>
      <c r="B14" s="18"/>
      <c r="C14" s="67"/>
      <c r="D14" s="17" t="s">
        <v>44</v>
      </c>
      <c r="E14" s="19" t="s">
        <v>45</v>
      </c>
      <c r="F14" s="17" t="s">
        <v>46</v>
      </c>
      <c r="G14" s="17" t="s">
        <v>42</v>
      </c>
      <c r="H14" s="17" t="s">
        <v>47</v>
      </c>
      <c r="I14" s="18" t="s">
        <v>49</v>
      </c>
      <c r="J14" s="17" t="s">
        <v>50</v>
      </c>
      <c r="K14" s="20" t="s">
        <v>51</v>
      </c>
      <c r="L14" s="17" t="s">
        <v>52</v>
      </c>
      <c r="M14" s="17" t="s">
        <v>53</v>
      </c>
      <c r="N14" s="58"/>
    </row>
    <row r="15" spans="1:16">
      <c r="A15" s="44">
        <f t="shared" si="1"/>
        <v>11</v>
      </c>
      <c r="B15" s="21" t="s">
        <v>54</v>
      </c>
      <c r="C15" s="21"/>
      <c r="D15" s="22" t="s">
        <v>55</v>
      </c>
      <c r="E15" s="23" t="s">
        <v>56</v>
      </c>
      <c r="F15" s="22" t="s">
        <v>56</v>
      </c>
      <c r="G15" s="22" t="s">
        <v>37</v>
      </c>
      <c r="H15" s="22" t="s">
        <v>57</v>
      </c>
      <c r="I15" s="21" t="s">
        <v>60</v>
      </c>
      <c r="J15" s="22" t="s">
        <v>61</v>
      </c>
      <c r="K15" s="24" t="s">
        <v>45</v>
      </c>
      <c r="L15" s="25">
        <f>+A3</f>
        <v>43220</v>
      </c>
      <c r="M15" s="22" t="s">
        <v>38</v>
      </c>
      <c r="N15" s="58"/>
    </row>
    <row r="16" spans="1:16" ht="13.5" customHeight="1">
      <c r="A16" s="44">
        <f t="shared" si="1"/>
        <v>12</v>
      </c>
      <c r="B16" s="18" t="s">
        <v>62</v>
      </c>
      <c r="C16" s="67"/>
      <c r="D16" s="17" t="s">
        <v>63</v>
      </c>
      <c r="E16" s="26" t="s">
        <v>64</v>
      </c>
      <c r="F16" s="17" t="s">
        <v>65</v>
      </c>
      <c r="G16" s="17" t="s">
        <v>66</v>
      </c>
      <c r="H16" s="17" t="s">
        <v>67</v>
      </c>
      <c r="I16" s="17" t="s">
        <v>68</v>
      </c>
      <c r="J16" s="17" t="s">
        <v>69</v>
      </c>
      <c r="K16" s="20" t="s">
        <v>70</v>
      </c>
      <c r="L16" s="17" t="s">
        <v>71</v>
      </c>
      <c r="M16" s="17" t="s">
        <v>72</v>
      </c>
      <c r="N16" s="30"/>
    </row>
    <row r="17" spans="1:15">
      <c r="A17" s="44">
        <f t="shared" si="1"/>
        <v>13</v>
      </c>
      <c r="B17" s="48" t="s">
        <v>79</v>
      </c>
      <c r="C17" s="70"/>
      <c r="D17" s="119">
        <f>+P11/P7</f>
        <v>2.687650833333333E-2</v>
      </c>
      <c r="E17" s="27">
        <v>50192</v>
      </c>
      <c r="F17" s="27">
        <v>35584</v>
      </c>
      <c r="G17" s="76">
        <v>40000000</v>
      </c>
      <c r="H17" s="76">
        <v>1296086</v>
      </c>
      <c r="I17" s="76">
        <v>-1769125</v>
      </c>
      <c r="J17" s="76">
        <f>G17-H17-I17</f>
        <v>40473039</v>
      </c>
      <c r="K17" s="59">
        <f>YIELD(F17,E17,D17,J17/G17*100,100,2,0)</f>
        <v>2.6395957847876114E-2</v>
      </c>
      <c r="L17" s="74">
        <f>G17</f>
        <v>40000000</v>
      </c>
      <c r="M17" s="74">
        <f>K17*L17</f>
        <v>1055838.3139150445</v>
      </c>
      <c r="N17" s="30"/>
    </row>
    <row r="18" spans="1:15">
      <c r="A18" s="44">
        <f t="shared" si="1"/>
        <v>14</v>
      </c>
      <c r="B18" s="56"/>
      <c r="C18" s="72"/>
      <c r="D18" s="56"/>
      <c r="F18" s="28"/>
      <c r="G18" s="27"/>
      <c r="H18" s="40"/>
      <c r="I18" s="40"/>
      <c r="J18" s="40"/>
      <c r="K18" s="40"/>
      <c r="L18" s="40"/>
      <c r="M18" s="40"/>
      <c r="N18" s="40"/>
      <c r="O18" s="40"/>
    </row>
    <row r="19" spans="1:15">
      <c r="A19" s="44">
        <f t="shared" si="1"/>
        <v>15</v>
      </c>
      <c r="B19" s="100" t="s">
        <v>87</v>
      </c>
      <c r="C19" s="67"/>
      <c r="I19" s="16"/>
      <c r="J19" s="15"/>
      <c r="K19" s="16"/>
    </row>
    <row r="20" spans="1:15">
      <c r="A20" s="44">
        <f t="shared" si="1"/>
        <v>16</v>
      </c>
      <c r="B20" s="100" t="s">
        <v>174</v>
      </c>
      <c r="C20" s="71"/>
      <c r="F20" s="60"/>
      <c r="H20" s="61"/>
      <c r="I20" s="16"/>
      <c r="J20" s="16"/>
    </row>
    <row r="21" spans="1:15">
      <c r="C21" s="115"/>
    </row>
    <row r="22" spans="1:15"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5" spans="1:15">
      <c r="D25" s="62"/>
    </row>
    <row r="29" spans="1:15">
      <c r="D29" s="62"/>
    </row>
    <row r="47" spans="2:2" ht="15.75">
      <c r="B47" s="14"/>
    </row>
  </sheetData>
  <mergeCells count="3">
    <mergeCell ref="A1:P1"/>
    <mergeCell ref="A2:P2"/>
    <mergeCell ref="A3:P3"/>
  </mergeCells>
  <conditionalFormatting sqref="E17 H12:H13 H8:H9">
    <cfRule type="expression" dxfId="0" priority="1" stopIfTrue="1">
      <formula>(E8&lt;#REF!)</formula>
    </cfRule>
  </conditionalFormatting>
  <pageMargins left="0.48" right="0.48" top="0.92" bottom="0.5" header="0.5" footer="0.5"/>
  <pageSetup scale="61" orientation="landscape" r:id="rId1"/>
  <headerFooter scaleWithDoc="0" alignWithMargins="0">
    <oddHeader>&amp;RExh. MTT-2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0"/>
  <sheetViews>
    <sheetView zoomScale="75" zoomScaleNormal="75" workbookViewId="0">
      <selection activeCell="J27" sqref="J27"/>
    </sheetView>
  </sheetViews>
  <sheetFormatPr defaultColWidth="8.85546875" defaultRowHeight="12.75"/>
  <cols>
    <col min="1" max="1" width="3" style="124" customWidth="1"/>
    <col min="2" max="2" width="3" style="62" customWidth="1"/>
    <col min="3" max="3" width="52" style="62" customWidth="1"/>
    <col min="4" max="4" width="16" style="62" customWidth="1"/>
    <col min="5" max="5" width="12.28515625" style="62" customWidth="1"/>
    <col min="6" max="6" width="13.42578125" style="62" customWidth="1"/>
    <col min="7" max="7" width="2.7109375" style="62" customWidth="1"/>
    <col min="8" max="8" width="13.42578125" style="62" customWidth="1"/>
    <col min="9" max="9" width="10.7109375" style="62" customWidth="1"/>
    <col min="10" max="10" width="11.28515625" style="62" customWidth="1"/>
    <col min="11" max="11" width="2.7109375" style="62" customWidth="1"/>
    <col min="12" max="12" width="13.42578125" style="62" customWidth="1"/>
    <col min="13" max="13" width="10.7109375" style="62" customWidth="1"/>
    <col min="14" max="14" width="12.7109375" style="62" customWidth="1"/>
    <col min="15" max="15" width="14.7109375" style="62" customWidth="1"/>
    <col min="16" max="16" width="2.42578125" style="62" customWidth="1"/>
    <col min="17" max="17" width="16.42578125" style="62" customWidth="1"/>
    <col min="18" max="18" width="3.42578125" style="62" customWidth="1"/>
    <col min="19" max="19" width="12.140625" style="62" customWidth="1"/>
    <col min="20" max="20" width="9" style="62" bestFit="1" customWidth="1"/>
    <col min="21" max="16384" width="8.85546875" style="62"/>
  </cols>
  <sheetData>
    <row r="1" spans="1:19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9">
      <c r="A2" s="342" t="s">
        <v>182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19">
      <c r="A3" s="152"/>
      <c r="B3" s="343" t="s">
        <v>101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Q3" s="63"/>
      <c r="R3" s="63"/>
      <c r="S3" s="63"/>
    </row>
    <row r="4" spans="1:19" ht="6.75" customHeight="1">
      <c r="A4" s="152"/>
      <c r="B4" s="126"/>
      <c r="C4" s="126"/>
      <c r="D4" s="126"/>
      <c r="E4" s="126"/>
      <c r="F4" s="126"/>
      <c r="G4" s="126"/>
      <c r="H4" s="126"/>
      <c r="I4" s="126"/>
      <c r="J4" s="127"/>
      <c r="K4" s="127"/>
      <c r="L4" s="127"/>
      <c r="M4" s="127"/>
      <c r="N4" s="127"/>
      <c r="Q4" s="63"/>
      <c r="R4" s="63"/>
      <c r="S4" s="63"/>
    </row>
    <row r="5" spans="1:19" ht="55.5" customHeight="1">
      <c r="A5" s="153"/>
      <c r="B5" s="127"/>
      <c r="C5" s="154"/>
      <c r="D5" s="155" t="s">
        <v>126</v>
      </c>
      <c r="E5" s="155" t="s">
        <v>127</v>
      </c>
      <c r="F5" s="155" t="s">
        <v>102</v>
      </c>
      <c r="G5" s="155"/>
      <c r="H5" s="155" t="s">
        <v>128</v>
      </c>
      <c r="I5" s="284" t="s">
        <v>184</v>
      </c>
      <c r="J5" s="155" t="s">
        <v>103</v>
      </c>
      <c r="K5" s="155"/>
      <c r="L5" s="155" t="s">
        <v>164</v>
      </c>
      <c r="M5" s="284" t="s">
        <v>185</v>
      </c>
      <c r="N5" s="155" t="s">
        <v>103</v>
      </c>
      <c r="O5" s="220"/>
      <c r="Q5" s="156"/>
      <c r="R5" s="63"/>
      <c r="S5" s="63"/>
    </row>
    <row r="6" spans="1:19" ht="12.75" customHeight="1">
      <c r="A6" s="153"/>
      <c r="B6" s="127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Q6" s="156"/>
      <c r="R6" s="63"/>
      <c r="S6" s="63"/>
    </row>
    <row r="7" spans="1:19" ht="12.75" customHeight="1">
      <c r="A7" s="157" t="s">
        <v>129</v>
      </c>
      <c r="B7" s="127"/>
      <c r="C7" s="154"/>
      <c r="D7" s="158">
        <v>120000</v>
      </c>
      <c r="E7" s="155"/>
      <c r="F7" s="158">
        <f>+H7-D7</f>
        <v>-120000</v>
      </c>
      <c r="G7" s="159" t="s">
        <v>106</v>
      </c>
      <c r="H7" s="158"/>
      <c r="I7" s="155"/>
      <c r="J7" s="158"/>
      <c r="K7" s="155"/>
      <c r="L7" s="158"/>
      <c r="M7" s="155"/>
      <c r="N7" s="158"/>
      <c r="Q7" s="156"/>
      <c r="R7" s="63"/>
      <c r="S7" s="63"/>
    </row>
    <row r="8" spans="1:19" ht="12.75" customHeight="1">
      <c r="A8" s="153"/>
      <c r="B8" s="127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Q8" s="156"/>
      <c r="R8" s="63"/>
      <c r="S8" s="63"/>
    </row>
    <row r="9" spans="1:19">
      <c r="A9" s="344" t="s">
        <v>104</v>
      </c>
      <c r="B9" s="344"/>
      <c r="C9" s="344"/>
      <c r="D9" s="344"/>
      <c r="E9" s="344"/>
      <c r="F9" s="344"/>
      <c r="G9" s="344"/>
      <c r="H9" s="344"/>
      <c r="I9" s="223"/>
      <c r="J9" s="158"/>
      <c r="K9" s="158"/>
      <c r="L9" s="158"/>
      <c r="M9" s="223"/>
      <c r="N9" s="127"/>
      <c r="Q9" s="63"/>
      <c r="R9" s="63"/>
      <c r="S9" s="63"/>
    </row>
    <row r="10" spans="1:19" ht="6" customHeight="1">
      <c r="A10" s="152"/>
      <c r="B10" s="127"/>
      <c r="C10" s="127"/>
      <c r="D10" s="159"/>
      <c r="E10" s="159"/>
      <c r="F10" s="126"/>
      <c r="G10" s="126"/>
      <c r="H10" s="159"/>
      <c r="I10" s="159"/>
      <c r="J10" s="158"/>
      <c r="K10" s="158"/>
      <c r="L10" s="158"/>
      <c r="M10" s="159"/>
      <c r="N10" s="127"/>
      <c r="Q10" s="63"/>
      <c r="R10" s="63"/>
      <c r="S10" s="63"/>
    </row>
    <row r="11" spans="1:19">
      <c r="A11" s="152"/>
      <c r="B11" s="127"/>
      <c r="C11" s="127" t="s">
        <v>105</v>
      </c>
      <c r="D11" s="161">
        <v>1678717</v>
      </c>
      <c r="E11" s="161"/>
      <c r="F11" s="282">
        <f>-75000-15000-65435+792+10639+3287</f>
        <v>-140717</v>
      </c>
      <c r="G11" s="162" t="s">
        <v>108</v>
      </c>
      <c r="H11" s="161">
        <f>+D11+F11</f>
        <v>1538000</v>
      </c>
      <c r="I11" s="161"/>
      <c r="J11" s="161">
        <v>80000</v>
      </c>
      <c r="K11" s="127" t="s">
        <v>143</v>
      </c>
      <c r="L11" s="161">
        <f>+H11+J11</f>
        <v>1618000</v>
      </c>
      <c r="M11" s="161"/>
      <c r="N11" s="161"/>
      <c r="Q11" s="63"/>
      <c r="R11" s="63"/>
      <c r="S11" s="63"/>
    </row>
    <row r="12" spans="1:19">
      <c r="A12" s="152"/>
      <c r="B12" s="127"/>
      <c r="C12" s="127" t="s">
        <v>131</v>
      </c>
      <c r="D12" s="158">
        <v>3287</v>
      </c>
      <c r="E12" s="158"/>
      <c r="F12" s="158">
        <v>-3287</v>
      </c>
      <c r="G12" s="163" t="s">
        <v>112</v>
      </c>
      <c r="H12" s="158">
        <f>+D12+F12</f>
        <v>0</v>
      </c>
      <c r="I12" s="158"/>
      <c r="J12" s="158"/>
      <c r="K12" s="127"/>
      <c r="L12" s="158">
        <f>+H12+J12</f>
        <v>0</v>
      </c>
      <c r="M12" s="158"/>
      <c r="N12" s="158"/>
      <c r="Q12" s="63"/>
      <c r="R12" s="63"/>
      <c r="S12" s="63"/>
    </row>
    <row r="13" spans="1:19" ht="15.75">
      <c r="A13" s="152"/>
      <c r="B13" s="127"/>
      <c r="C13" s="127" t="s">
        <v>132</v>
      </c>
      <c r="D13" s="158">
        <v>51547</v>
      </c>
      <c r="E13" s="158"/>
      <c r="F13" s="158">
        <v>-11547</v>
      </c>
      <c r="G13" s="163" t="s">
        <v>107</v>
      </c>
      <c r="H13" s="158">
        <f>+D13+F13</f>
        <v>40000</v>
      </c>
      <c r="I13" s="158"/>
      <c r="J13" s="158"/>
      <c r="K13" s="163"/>
      <c r="L13" s="158">
        <f>+H13+J13</f>
        <v>40000</v>
      </c>
      <c r="M13" s="158"/>
      <c r="N13" s="158"/>
      <c r="Q13" s="164"/>
      <c r="R13" s="63"/>
      <c r="S13" s="63"/>
    </row>
    <row r="14" spans="1:19" ht="13.5" thickBot="1">
      <c r="A14" s="152"/>
      <c r="B14" s="127"/>
      <c r="C14" s="127" t="s">
        <v>109</v>
      </c>
      <c r="D14" s="165">
        <f>SUM(D11:D13)</f>
        <v>1733551</v>
      </c>
      <c r="E14" s="287">
        <f>(D14+D7)/(D14+D7+D18)</f>
        <v>0.52924153936380836</v>
      </c>
      <c r="F14" s="165">
        <f>SUM(F11:F13)</f>
        <v>-155551</v>
      </c>
      <c r="G14" s="162"/>
      <c r="H14" s="165">
        <f>SUM(H7:H13)</f>
        <v>1578000</v>
      </c>
      <c r="I14" s="288">
        <f>H14/(H14+H18)</f>
        <v>0.50112243135938817</v>
      </c>
      <c r="J14" s="165">
        <f>SUM(J7:J13)</f>
        <v>80000</v>
      </c>
      <c r="K14" s="162"/>
      <c r="L14" s="165">
        <f>SUM(L7:L13)</f>
        <v>1658000</v>
      </c>
      <c r="M14" s="290">
        <f>L14/(L14+L18)</f>
        <v>0.49380832239869915</v>
      </c>
      <c r="N14" s="165">
        <f>SUM(N11:N13)</f>
        <v>0</v>
      </c>
      <c r="Q14" s="133"/>
      <c r="R14" s="63"/>
      <c r="S14" s="63"/>
    </row>
    <row r="15" spans="1:19" ht="13.5" thickTop="1">
      <c r="A15" s="152"/>
      <c r="B15" s="127"/>
      <c r="C15" s="127"/>
      <c r="D15" s="163"/>
      <c r="E15" s="163"/>
      <c r="F15" s="163"/>
      <c r="G15" s="163"/>
      <c r="H15" s="163"/>
      <c r="I15" s="163"/>
      <c r="J15" s="127"/>
      <c r="K15" s="127"/>
      <c r="L15" s="183"/>
      <c r="M15" s="167"/>
      <c r="N15" s="127"/>
      <c r="Q15" s="133"/>
      <c r="R15" s="63"/>
      <c r="S15" s="63"/>
    </row>
    <row r="16" spans="1:19">
      <c r="A16" s="344" t="s">
        <v>110</v>
      </c>
      <c r="B16" s="344"/>
      <c r="C16" s="344"/>
      <c r="D16" s="344"/>
      <c r="E16" s="344"/>
      <c r="F16" s="344"/>
      <c r="G16" s="344"/>
      <c r="H16" s="344"/>
      <c r="I16" s="168"/>
      <c r="J16" s="127"/>
      <c r="K16" s="127"/>
      <c r="L16" s="127"/>
      <c r="M16" s="168"/>
      <c r="N16" s="127"/>
      <c r="Q16" s="63"/>
      <c r="R16" s="63"/>
      <c r="S16" s="63"/>
    </row>
    <row r="17" spans="1:19" ht="6.75" customHeight="1">
      <c r="A17" s="152"/>
      <c r="B17" s="127"/>
      <c r="C17" s="169"/>
      <c r="D17" s="126"/>
      <c r="E17" s="126"/>
      <c r="F17" s="126"/>
      <c r="G17" s="170"/>
      <c r="H17" s="159"/>
      <c r="I17" s="171"/>
      <c r="J17" s="127"/>
      <c r="K17" s="127"/>
      <c r="L17" s="127"/>
      <c r="M17" s="171"/>
      <c r="N17" s="127"/>
      <c r="Q17" s="63"/>
      <c r="R17" s="63"/>
      <c r="S17" s="63"/>
    </row>
    <row r="18" spans="1:19" ht="13.5" thickBot="1">
      <c r="A18" s="152"/>
      <c r="B18" s="127"/>
      <c r="C18" s="127" t="s">
        <v>111</v>
      </c>
      <c r="D18" s="172">
        <v>1648727</v>
      </c>
      <c r="E18" s="286">
        <f>D18/(D18+D14+D7)</f>
        <v>0.47075846063619164</v>
      </c>
      <c r="F18" s="172">
        <f>+D43</f>
        <v>-77795.917989999987</v>
      </c>
      <c r="G18" s="162" t="s">
        <v>113</v>
      </c>
      <c r="H18" s="172">
        <f>+D18+F18</f>
        <v>1570931.08201</v>
      </c>
      <c r="I18" s="289">
        <f>H18/(H18+H14)</f>
        <v>0.49887756864061189</v>
      </c>
      <c r="J18" s="172">
        <v>128647</v>
      </c>
      <c r="K18" s="127" t="s">
        <v>130</v>
      </c>
      <c r="L18" s="172">
        <f>H18+J18</f>
        <v>1699578.08201</v>
      </c>
      <c r="M18" s="291">
        <f>L18/(L18+L14)</f>
        <v>0.5061916776013009</v>
      </c>
      <c r="N18" s="172"/>
      <c r="Q18" s="133"/>
      <c r="R18" s="63"/>
      <c r="S18" s="63"/>
    </row>
    <row r="19" spans="1:19" ht="13.5" thickTop="1">
      <c r="A19" s="152"/>
      <c r="B19" s="127"/>
      <c r="C19" s="127"/>
      <c r="D19" s="163"/>
      <c r="E19" s="163"/>
      <c r="F19" s="163"/>
      <c r="G19" s="163"/>
      <c r="H19" s="163"/>
      <c r="I19" s="163"/>
      <c r="J19" s="128"/>
      <c r="K19" s="128"/>
      <c r="L19" s="174"/>
      <c r="M19" s="127"/>
      <c r="N19" s="127"/>
      <c r="O19" s="219"/>
      <c r="Q19" s="63"/>
      <c r="R19" s="63"/>
      <c r="S19" s="63"/>
    </row>
    <row r="20" spans="1:19" ht="12.75" customHeight="1">
      <c r="A20" s="152"/>
      <c r="B20" s="127" t="s">
        <v>106</v>
      </c>
      <c r="C20" s="340" t="s">
        <v>181</v>
      </c>
      <c r="D20" s="340"/>
      <c r="E20" s="340"/>
      <c r="F20" s="340"/>
      <c r="G20" s="340"/>
      <c r="H20" s="340"/>
      <c r="I20" s="340"/>
      <c r="J20" s="340"/>
      <c r="K20" s="340"/>
      <c r="L20" s="340"/>
      <c r="M20" s="127"/>
      <c r="N20" s="127"/>
      <c r="Q20" s="63"/>
      <c r="R20" s="63"/>
      <c r="S20" s="135"/>
    </row>
    <row r="21" spans="1:19" ht="12.75" customHeight="1">
      <c r="A21" s="152"/>
      <c r="B21" s="127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127"/>
      <c r="N21" s="127"/>
      <c r="Q21" s="63"/>
      <c r="R21" s="63"/>
      <c r="S21" s="135"/>
    </row>
    <row r="22" spans="1:19" ht="44.25" customHeight="1">
      <c r="A22" s="129"/>
      <c r="B22" s="129" t="s">
        <v>108</v>
      </c>
      <c r="C22" s="346" t="s">
        <v>121</v>
      </c>
      <c r="D22" s="346"/>
      <c r="E22" s="346"/>
      <c r="F22" s="346"/>
      <c r="G22" s="346"/>
      <c r="H22" s="346"/>
      <c r="I22" s="346"/>
      <c r="J22" s="346"/>
      <c r="K22" s="346"/>
      <c r="L22" s="346"/>
      <c r="M22" s="127"/>
      <c r="N22" s="127"/>
      <c r="Q22" s="63"/>
      <c r="R22" s="63"/>
      <c r="S22" s="63"/>
    </row>
    <row r="23" spans="1:19" ht="12" customHeight="1">
      <c r="A23" s="129"/>
      <c r="B23" s="129"/>
      <c r="C23" s="176" t="s">
        <v>134</v>
      </c>
      <c r="D23" s="127"/>
      <c r="E23" s="221"/>
      <c r="F23" s="221"/>
      <c r="G23" s="221"/>
      <c r="H23" s="221"/>
      <c r="I23" s="221"/>
      <c r="J23" s="221"/>
      <c r="K23" s="221"/>
      <c r="L23" s="221"/>
      <c r="M23" s="127"/>
      <c r="N23" s="127"/>
      <c r="Q23" s="63"/>
      <c r="R23" s="63"/>
      <c r="S23" s="63"/>
    </row>
    <row r="24" spans="1:19" ht="12" customHeight="1">
      <c r="A24" s="129"/>
      <c r="B24" s="129"/>
      <c r="C24" s="178" t="s">
        <v>135</v>
      </c>
      <c r="D24" s="161">
        <v>-75000</v>
      </c>
      <c r="E24" s="221"/>
      <c r="F24" s="221"/>
      <c r="G24" s="221"/>
      <c r="H24" s="221"/>
      <c r="I24" s="221"/>
      <c r="J24" s="221"/>
      <c r="K24" s="221"/>
      <c r="L24" s="221"/>
      <c r="M24" s="127"/>
      <c r="N24" s="127"/>
      <c r="Q24" s="63"/>
      <c r="R24" s="63"/>
      <c r="S24" s="63"/>
    </row>
    <row r="25" spans="1:19" ht="12" customHeight="1">
      <c r="A25" s="129"/>
      <c r="B25" s="129"/>
      <c r="C25" s="178" t="s">
        <v>136</v>
      </c>
      <c r="D25" s="161">
        <v>-15000</v>
      </c>
      <c r="E25" s="221"/>
      <c r="F25" s="221"/>
      <c r="G25" s="221"/>
      <c r="H25" s="221"/>
      <c r="I25" s="221"/>
      <c r="J25" s="221"/>
      <c r="K25" s="221"/>
      <c r="L25" s="221"/>
      <c r="M25" s="127"/>
      <c r="N25" s="127"/>
      <c r="Q25" s="63"/>
      <c r="R25" s="63"/>
      <c r="S25" s="63"/>
    </row>
    <row r="26" spans="1:19" ht="12" customHeight="1">
      <c r="A26" s="129"/>
      <c r="B26" s="129"/>
      <c r="C26" s="178" t="s">
        <v>137</v>
      </c>
      <c r="D26" s="161">
        <v>-65435</v>
      </c>
      <c r="E26" s="221"/>
      <c r="F26" s="221"/>
      <c r="G26" s="221"/>
      <c r="H26" s="221"/>
      <c r="I26" s="221"/>
      <c r="J26" s="221"/>
      <c r="K26" s="221"/>
      <c r="L26" s="221"/>
      <c r="M26" s="127"/>
      <c r="N26" s="127"/>
      <c r="Q26" s="63"/>
      <c r="R26" s="63"/>
      <c r="S26" s="63"/>
    </row>
    <row r="27" spans="1:19" ht="12" customHeight="1">
      <c r="A27" s="129"/>
      <c r="B27" s="129"/>
      <c r="C27" s="178" t="s">
        <v>138</v>
      </c>
      <c r="D27" s="161">
        <v>792</v>
      </c>
      <c r="E27" s="221"/>
      <c r="F27" s="221"/>
      <c r="G27" s="221"/>
      <c r="H27" s="221"/>
      <c r="I27" s="221"/>
      <c r="J27" s="221">
        <f>+J18/H18</f>
        <v>8.1892198501411453E-2</v>
      </c>
      <c r="K27" s="221"/>
      <c r="L27" s="221"/>
      <c r="M27" s="127"/>
      <c r="N27" s="127"/>
      <c r="Q27" s="63"/>
      <c r="R27" s="63"/>
      <c r="S27" s="63"/>
    </row>
    <row r="28" spans="1:19" ht="12" customHeight="1">
      <c r="A28" s="129"/>
      <c r="B28" s="129"/>
      <c r="C28" s="178" t="s">
        <v>139</v>
      </c>
      <c r="D28" s="161">
        <v>10639</v>
      </c>
      <c r="E28" s="221"/>
      <c r="F28" s="221"/>
      <c r="G28" s="221"/>
      <c r="H28" s="221"/>
      <c r="I28" s="221"/>
      <c r="J28" s="221"/>
      <c r="K28" s="221"/>
      <c r="L28" s="221"/>
      <c r="M28" s="127"/>
      <c r="N28" s="127"/>
      <c r="Q28" s="63"/>
      <c r="R28" s="63"/>
      <c r="S28" s="63"/>
    </row>
    <row r="29" spans="1:19" ht="12" customHeight="1">
      <c r="A29" s="129"/>
      <c r="B29" s="129"/>
      <c r="C29" s="178" t="s">
        <v>140</v>
      </c>
      <c r="D29" s="161">
        <v>0</v>
      </c>
      <c r="E29" s="221"/>
      <c r="F29" s="221"/>
      <c r="G29" s="221"/>
      <c r="H29" s="221"/>
      <c r="I29" s="221"/>
      <c r="J29" s="221"/>
      <c r="K29" s="221"/>
      <c r="L29" s="221"/>
      <c r="M29" s="127"/>
      <c r="N29" s="127"/>
      <c r="Q29" s="63"/>
      <c r="R29" s="63"/>
      <c r="S29" s="63"/>
    </row>
    <row r="30" spans="1:19" ht="12" customHeight="1">
      <c r="A30" s="129"/>
      <c r="B30" s="129"/>
      <c r="C30" s="178" t="s">
        <v>141</v>
      </c>
      <c r="D30" s="161">
        <v>0</v>
      </c>
      <c r="E30" s="221"/>
      <c r="F30" s="221"/>
      <c r="G30" s="221"/>
      <c r="H30" s="221"/>
      <c r="I30" s="221"/>
      <c r="J30" s="221"/>
      <c r="K30" s="221"/>
      <c r="L30" s="221"/>
      <c r="M30" s="127"/>
      <c r="N30" s="127"/>
      <c r="Q30" s="63"/>
      <c r="R30" s="63"/>
      <c r="S30" s="63"/>
    </row>
    <row r="31" spans="1:19" ht="12" customHeight="1">
      <c r="A31" s="129"/>
      <c r="B31" s="129"/>
      <c r="C31" s="178" t="s">
        <v>131</v>
      </c>
      <c r="D31" s="161">
        <v>3287</v>
      </c>
      <c r="E31" s="221"/>
      <c r="F31" s="221"/>
      <c r="G31" s="221"/>
      <c r="H31" s="221"/>
      <c r="I31" s="221"/>
      <c r="J31" s="221"/>
      <c r="K31" s="221"/>
      <c r="L31" s="221"/>
      <c r="M31" s="127"/>
      <c r="N31" s="127"/>
      <c r="Q31" s="63"/>
      <c r="R31" s="63"/>
      <c r="S31" s="63"/>
    </row>
    <row r="32" spans="1:19" ht="12" customHeight="1" thickBot="1">
      <c r="A32" s="129"/>
      <c r="B32" s="129"/>
      <c r="C32" s="179" t="s">
        <v>119</v>
      </c>
      <c r="D32" s="180">
        <f>SUM(D24:D31)</f>
        <v>-140717</v>
      </c>
      <c r="E32" s="221"/>
      <c r="F32" s="221"/>
      <c r="G32" s="221"/>
      <c r="H32" s="221"/>
      <c r="I32" s="221"/>
      <c r="J32" s="221"/>
      <c r="K32" s="221"/>
      <c r="L32" s="221"/>
      <c r="M32" s="127"/>
      <c r="N32" s="127"/>
      <c r="Q32" s="63"/>
      <c r="R32" s="63"/>
      <c r="S32" s="63"/>
    </row>
    <row r="33" spans="1:19" ht="12" customHeight="1">
      <c r="A33" s="129"/>
      <c r="B33" s="129"/>
      <c r="C33" s="179"/>
      <c r="D33" s="181"/>
      <c r="E33" s="221"/>
      <c r="F33" s="221"/>
      <c r="G33" s="221"/>
      <c r="H33" s="221"/>
      <c r="I33" s="221"/>
      <c r="J33" s="221"/>
      <c r="K33" s="221"/>
      <c r="L33" s="221"/>
      <c r="M33" s="127"/>
      <c r="N33" s="127"/>
      <c r="Q33" s="63"/>
      <c r="R33" s="63"/>
      <c r="S33" s="63"/>
    </row>
    <row r="34" spans="1:19" ht="5.25" customHeight="1">
      <c r="A34" s="129"/>
      <c r="B34" s="129"/>
      <c r="C34" s="221"/>
      <c r="D34" s="221"/>
      <c r="E34" s="221"/>
      <c r="F34" s="221"/>
      <c r="G34" s="221"/>
      <c r="H34" s="221"/>
      <c r="I34" s="221"/>
      <c r="J34" s="174"/>
      <c r="K34" s="174"/>
      <c r="L34" s="174"/>
      <c r="M34" s="127"/>
      <c r="N34" s="127"/>
      <c r="Q34" s="63"/>
      <c r="R34" s="63"/>
      <c r="S34" s="63"/>
    </row>
    <row r="35" spans="1:19" ht="12.75" customHeight="1">
      <c r="A35" s="129"/>
      <c r="B35" s="129" t="s">
        <v>112</v>
      </c>
      <c r="C35" s="340" t="s">
        <v>188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127"/>
      <c r="N35" s="127"/>
      <c r="Q35" s="63"/>
      <c r="R35" s="63"/>
      <c r="S35" s="63"/>
    </row>
    <row r="36" spans="1:19" ht="28.5" customHeight="1">
      <c r="A36" s="129"/>
      <c r="B36" s="129" t="s">
        <v>107</v>
      </c>
      <c r="C36" s="346" t="s">
        <v>114</v>
      </c>
      <c r="D36" s="346"/>
      <c r="E36" s="346"/>
      <c r="F36" s="346"/>
      <c r="G36" s="346"/>
      <c r="H36" s="346"/>
      <c r="I36" s="346"/>
      <c r="J36" s="346"/>
      <c r="K36" s="346"/>
      <c r="L36" s="346"/>
      <c r="M36" s="127"/>
      <c r="N36" s="127"/>
      <c r="Q36" s="63"/>
      <c r="R36" s="63"/>
      <c r="S36" s="63"/>
    </row>
    <row r="37" spans="1:19" ht="6.75" customHeight="1">
      <c r="A37" s="129"/>
      <c r="B37" s="129"/>
      <c r="C37" s="221"/>
      <c r="D37" s="221"/>
      <c r="E37" s="221"/>
      <c r="F37" s="221"/>
      <c r="G37" s="221"/>
      <c r="H37" s="221"/>
      <c r="I37" s="221"/>
      <c r="J37" s="127"/>
      <c r="K37" s="127"/>
      <c r="L37" s="127"/>
      <c r="M37" s="127"/>
      <c r="N37" s="127"/>
      <c r="Q37" s="63"/>
      <c r="R37" s="63"/>
      <c r="S37" s="63"/>
    </row>
    <row r="38" spans="1:19" ht="31.15" customHeight="1">
      <c r="A38" s="129"/>
      <c r="B38" s="129" t="s">
        <v>113</v>
      </c>
      <c r="C38" s="346" t="s">
        <v>142</v>
      </c>
      <c r="D38" s="346"/>
      <c r="E38" s="346"/>
      <c r="F38" s="346"/>
      <c r="G38" s="346"/>
      <c r="H38" s="346"/>
      <c r="I38" s="346"/>
      <c r="J38" s="346"/>
      <c r="K38" s="346"/>
      <c r="L38" s="346"/>
      <c r="M38" s="127"/>
      <c r="N38" s="127"/>
      <c r="Q38" s="63"/>
      <c r="R38" s="63"/>
      <c r="S38" s="63"/>
    </row>
    <row r="39" spans="1:19">
      <c r="A39" s="152"/>
      <c r="B39" s="127"/>
      <c r="C39" s="127" t="s">
        <v>115</v>
      </c>
      <c r="D39" s="182">
        <v>42735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Q39" s="63"/>
      <c r="R39" s="63"/>
      <c r="S39" s="63"/>
    </row>
    <row r="40" spans="1:19">
      <c r="A40" s="152"/>
      <c r="B40" s="127"/>
      <c r="C40" s="178" t="s">
        <v>116</v>
      </c>
      <c r="D40" s="161">
        <f>15757324.93/1000</f>
        <v>15757.324929999999</v>
      </c>
      <c r="E40" s="161"/>
      <c r="F40" s="127"/>
      <c r="G40" s="127"/>
      <c r="H40" s="127"/>
      <c r="I40" s="127"/>
      <c r="J40" s="127"/>
      <c r="K40" s="127"/>
      <c r="L40" s="127"/>
      <c r="M40" s="127"/>
      <c r="N40" s="127"/>
      <c r="Q40" s="63"/>
      <c r="R40" s="63"/>
      <c r="S40" s="63"/>
    </row>
    <row r="41" spans="1:19">
      <c r="A41" s="152"/>
      <c r="B41" s="127"/>
      <c r="C41" s="178" t="s">
        <v>117</v>
      </c>
      <c r="D41" s="161">
        <v>7567.509</v>
      </c>
      <c r="E41" s="161"/>
      <c r="F41" s="127"/>
      <c r="G41" s="127"/>
      <c r="H41" s="183"/>
      <c r="I41" s="183"/>
      <c r="J41" s="127"/>
      <c r="K41" s="127"/>
      <c r="L41" s="127"/>
      <c r="M41" s="127"/>
      <c r="N41" s="127"/>
      <c r="Q41" s="63"/>
      <c r="R41" s="63"/>
      <c r="S41" s="63"/>
    </row>
    <row r="42" spans="1:19">
      <c r="A42" s="152"/>
      <c r="B42" s="127"/>
      <c r="C42" s="178" t="s">
        <v>118</v>
      </c>
      <c r="D42" s="161">
        <f>-101120751.92/1000</f>
        <v>-101120.75192</v>
      </c>
      <c r="E42" s="161"/>
      <c r="F42" s="127"/>
      <c r="G42" s="127"/>
      <c r="H42" s="127"/>
      <c r="I42" s="127"/>
      <c r="J42" s="127"/>
      <c r="K42" s="127"/>
      <c r="L42" s="127"/>
      <c r="M42" s="127"/>
      <c r="N42" s="127"/>
      <c r="O42" s="125"/>
      <c r="Q42" s="184"/>
      <c r="R42" s="63"/>
      <c r="S42" s="63"/>
    </row>
    <row r="43" spans="1:19" ht="13.5" thickBot="1">
      <c r="A43" s="152"/>
      <c r="B43" s="127"/>
      <c r="C43" s="179" t="s">
        <v>119</v>
      </c>
      <c r="D43" s="180">
        <f>SUM(D40:D42)</f>
        <v>-77795.917989999987</v>
      </c>
      <c r="E43" s="181"/>
      <c r="F43" s="127"/>
      <c r="G43" s="127"/>
      <c r="H43" s="127"/>
      <c r="I43" s="127"/>
      <c r="J43" s="127"/>
      <c r="K43" s="127"/>
      <c r="L43" s="127"/>
      <c r="M43" s="127"/>
      <c r="N43" s="127"/>
      <c r="Q43" s="63"/>
      <c r="R43" s="63"/>
      <c r="S43" s="63"/>
    </row>
    <row r="44" spans="1:19" ht="12" customHeight="1">
      <c r="A44" s="152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Q44" s="63"/>
      <c r="R44" s="63"/>
      <c r="S44" s="63"/>
    </row>
    <row r="45" spans="1:19">
      <c r="A45" s="152"/>
      <c r="B45" s="129" t="s">
        <v>143</v>
      </c>
      <c r="C45" s="346" t="s">
        <v>179</v>
      </c>
      <c r="D45" s="346"/>
      <c r="E45" s="346"/>
      <c r="F45" s="346"/>
      <c r="G45" s="346"/>
      <c r="H45" s="346"/>
      <c r="I45" s="346"/>
      <c r="J45" s="346"/>
      <c r="K45" s="346"/>
      <c r="L45" s="346"/>
      <c r="M45" s="127"/>
      <c r="N45" s="127"/>
      <c r="Q45" s="63"/>
      <c r="R45" s="63"/>
      <c r="S45" s="63"/>
    </row>
    <row r="46" spans="1:19" ht="12.75" customHeight="1">
      <c r="A46" s="152"/>
      <c r="B46" s="129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127"/>
      <c r="N46" s="127"/>
      <c r="Q46" s="63"/>
      <c r="R46" s="63"/>
      <c r="S46" s="63"/>
    </row>
    <row r="47" spans="1:19" ht="12.75" customHeight="1">
      <c r="A47" s="152"/>
      <c r="B47" s="129"/>
      <c r="C47" s="127"/>
      <c r="D47" s="127"/>
      <c r="E47" s="127"/>
      <c r="F47" s="127"/>
      <c r="G47" s="127"/>
      <c r="H47" s="127"/>
      <c r="I47" s="127"/>
      <c r="J47" s="130"/>
      <c r="K47" s="127"/>
      <c r="L47" s="127"/>
      <c r="M47" s="127"/>
      <c r="N47" s="127"/>
      <c r="Q47" s="63"/>
      <c r="R47" s="63"/>
      <c r="S47" s="63"/>
    </row>
    <row r="48" spans="1:19" ht="13.5" thickBot="1">
      <c r="A48" s="152"/>
      <c r="B48" s="129" t="s">
        <v>130</v>
      </c>
      <c r="C48" s="127" t="s">
        <v>120</v>
      </c>
      <c r="D48" s="285">
        <v>43221</v>
      </c>
      <c r="E48" s="127"/>
      <c r="F48" s="285"/>
      <c r="G48" s="127"/>
      <c r="H48" s="127"/>
      <c r="I48" s="127"/>
      <c r="J48" s="127"/>
      <c r="K48" s="127"/>
      <c r="L48" s="127"/>
      <c r="M48" s="127"/>
      <c r="N48" s="127"/>
      <c r="Q48" s="63"/>
      <c r="R48" s="63"/>
      <c r="S48" s="63"/>
    </row>
    <row r="49" spans="1:20" ht="13.15" customHeight="1">
      <c r="A49" s="152"/>
      <c r="B49" s="127"/>
      <c r="C49" s="347" t="s">
        <v>186</v>
      </c>
      <c r="D49" s="348"/>
      <c r="E49" s="183"/>
      <c r="F49" s="183"/>
      <c r="G49" s="127"/>
      <c r="H49" s="183"/>
      <c r="I49" s="127"/>
      <c r="J49" s="183"/>
      <c r="K49" s="127"/>
      <c r="L49" s="183"/>
      <c r="M49" s="174"/>
      <c r="N49" s="127"/>
      <c r="P49" s="63"/>
      <c r="Q49" s="131"/>
      <c r="R49" s="63"/>
      <c r="S49" s="63"/>
      <c r="T49" s="63"/>
    </row>
    <row r="50" spans="1:20">
      <c r="A50" s="152"/>
      <c r="B50" s="127"/>
      <c r="C50" s="349"/>
      <c r="D50" s="350"/>
      <c r="F50" s="188"/>
      <c r="G50" s="127"/>
      <c r="H50" s="189"/>
      <c r="I50" s="127"/>
      <c r="J50" s="188"/>
      <c r="K50" s="127"/>
      <c r="L50" s="188"/>
      <c r="M50" s="174"/>
      <c r="N50" s="127"/>
      <c r="O50" s="132"/>
      <c r="P50" s="63"/>
      <c r="Q50" s="133"/>
      <c r="R50" s="63"/>
      <c r="S50" s="63"/>
      <c r="T50" s="134"/>
    </row>
    <row r="51" spans="1:20" ht="16.5" thickBot="1">
      <c r="A51" s="152"/>
      <c r="B51" s="14"/>
      <c r="C51" s="351"/>
      <c r="D51" s="352"/>
      <c r="E51" s="188"/>
      <c r="F51" s="181"/>
      <c r="G51" s="127"/>
      <c r="H51" s="183"/>
      <c r="I51" s="127"/>
      <c r="J51" s="188"/>
      <c r="K51" s="127"/>
      <c r="L51" s="188"/>
      <c r="M51" s="174"/>
      <c r="N51" s="127"/>
      <c r="O51" s="132"/>
      <c r="P51" s="63"/>
      <c r="Q51" s="133"/>
      <c r="R51" s="63"/>
      <c r="S51" s="63"/>
      <c r="T51" s="63"/>
    </row>
    <row r="52" spans="1:20">
      <c r="L52" s="63"/>
      <c r="M52" s="63"/>
      <c r="N52" s="63"/>
      <c r="O52" s="132"/>
      <c r="P52" s="63"/>
      <c r="Q52" s="133"/>
      <c r="R52" s="63"/>
      <c r="S52" s="63"/>
      <c r="T52" s="63"/>
    </row>
    <row r="53" spans="1:20" hidden="1"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63"/>
      <c r="N53" s="63"/>
      <c r="O53" s="132"/>
      <c r="P53" s="63"/>
      <c r="Q53" s="133"/>
      <c r="R53" s="63"/>
      <c r="S53" s="63"/>
      <c r="T53" s="63"/>
    </row>
    <row r="54" spans="1:20" hidden="1">
      <c r="D54" s="62">
        <f>1143715-1075281</f>
        <v>68434</v>
      </c>
      <c r="M54" s="63"/>
      <c r="N54" s="63"/>
      <c r="O54" s="134"/>
      <c r="P54" s="63"/>
      <c r="Q54" s="133"/>
      <c r="R54" s="63"/>
      <c r="S54" s="63"/>
      <c r="T54" s="63"/>
    </row>
    <row r="55" spans="1:20" hidden="1">
      <c r="D55" s="62">
        <f>647208-581014</f>
        <v>66194</v>
      </c>
      <c r="M55" s="63"/>
      <c r="N55" s="63"/>
      <c r="O55" s="135"/>
      <c r="P55" s="63"/>
      <c r="Q55" s="63"/>
      <c r="R55" s="63"/>
      <c r="S55" s="134"/>
      <c r="T55" s="134"/>
    </row>
    <row r="56" spans="1:20" hidden="1">
      <c r="D56" s="63">
        <f>16642-15757</f>
        <v>885</v>
      </c>
      <c r="J56" s="63"/>
      <c r="L56" s="63"/>
      <c r="M56" s="63"/>
      <c r="N56" s="63"/>
      <c r="P56" s="63"/>
      <c r="Q56" s="133"/>
      <c r="R56" s="63"/>
      <c r="S56" s="63"/>
      <c r="T56" s="63"/>
    </row>
    <row r="57" spans="1:20" hidden="1">
      <c r="D57" s="62">
        <f>+D54+D55+D56</f>
        <v>135513</v>
      </c>
      <c r="M57" s="63"/>
      <c r="N57" s="136"/>
      <c r="O57" s="63"/>
      <c r="P57" s="63"/>
      <c r="Q57" s="63"/>
      <c r="R57" s="63"/>
      <c r="S57" s="63"/>
      <c r="T57" s="63"/>
    </row>
    <row r="58" spans="1:20" hidden="1">
      <c r="L58" s="63"/>
      <c r="M58" s="63"/>
      <c r="N58" s="63"/>
      <c r="O58" s="63"/>
      <c r="P58" s="63"/>
      <c r="Q58" s="63"/>
      <c r="R58" s="63"/>
      <c r="S58" s="134"/>
      <c r="T58" s="63"/>
    </row>
    <row r="59" spans="1:20" hidden="1">
      <c r="L59" s="63"/>
      <c r="M59" s="63"/>
      <c r="N59" s="63"/>
      <c r="O59" s="134"/>
      <c r="P59" s="63"/>
      <c r="Q59" s="63"/>
      <c r="R59" s="63"/>
      <c r="S59" s="63"/>
      <c r="T59" s="63"/>
    </row>
    <row r="60" spans="1:20">
      <c r="L60" s="63"/>
      <c r="M60" s="63"/>
      <c r="N60" s="63"/>
      <c r="O60" s="134"/>
      <c r="P60" s="63"/>
      <c r="Q60" s="63"/>
      <c r="R60" s="134"/>
      <c r="S60" s="134"/>
      <c r="T60" s="63"/>
    </row>
    <row r="61" spans="1:20">
      <c r="L61" s="63"/>
      <c r="M61" s="63"/>
      <c r="N61" s="63"/>
      <c r="O61" s="134"/>
      <c r="P61" s="63"/>
      <c r="Q61" s="63"/>
      <c r="R61" s="63"/>
      <c r="S61" s="63"/>
      <c r="T61" s="63"/>
    </row>
    <row r="62" spans="1:20">
      <c r="L62" s="63"/>
      <c r="M62" s="63"/>
      <c r="N62" s="63"/>
      <c r="O62" s="134"/>
      <c r="P62" s="63"/>
      <c r="Q62" s="63"/>
      <c r="R62" s="63"/>
      <c r="S62" s="63"/>
      <c r="T62" s="63"/>
    </row>
    <row r="63" spans="1:20">
      <c r="L63" s="63"/>
      <c r="M63" s="63"/>
      <c r="N63" s="63"/>
      <c r="O63" s="135"/>
      <c r="P63" s="63"/>
      <c r="Q63" s="63"/>
      <c r="R63" s="63"/>
      <c r="S63" s="63"/>
      <c r="T63" s="63"/>
    </row>
    <row r="64" spans="1:20">
      <c r="O64" s="134"/>
      <c r="Q64" s="63"/>
      <c r="R64" s="63"/>
      <c r="S64" s="63"/>
    </row>
    <row r="65" spans="17:19">
      <c r="Q65" s="63"/>
      <c r="R65" s="63"/>
      <c r="S65" s="63"/>
    </row>
    <row r="66" spans="17:19">
      <c r="Q66" s="63"/>
      <c r="R66" s="63"/>
      <c r="S66" s="63"/>
    </row>
    <row r="67" spans="17:19">
      <c r="Q67" s="63"/>
      <c r="R67" s="63"/>
      <c r="S67" s="63"/>
    </row>
    <row r="68" spans="17:19">
      <c r="Q68" s="63"/>
      <c r="R68" s="63"/>
      <c r="S68" s="63"/>
    </row>
    <row r="69" spans="17:19">
      <c r="Q69" s="63"/>
      <c r="R69" s="63"/>
      <c r="S69" s="63"/>
    </row>
    <row r="70" spans="17:19">
      <c r="Q70" s="63"/>
      <c r="R70" s="63"/>
      <c r="S70" s="63"/>
    </row>
  </sheetData>
  <mergeCells count="14">
    <mergeCell ref="C53:L53"/>
    <mergeCell ref="C22:L22"/>
    <mergeCell ref="C35:L35"/>
    <mergeCell ref="C36:L36"/>
    <mergeCell ref="C38:L38"/>
    <mergeCell ref="C45:L45"/>
    <mergeCell ref="C46:L46"/>
    <mergeCell ref="C49:D51"/>
    <mergeCell ref="C20:L20"/>
    <mergeCell ref="A1:N1"/>
    <mergeCell ref="A2:N2"/>
    <mergeCell ref="B3:N3"/>
    <mergeCell ref="A9:H9"/>
    <mergeCell ref="A16:H16"/>
  </mergeCells>
  <pageMargins left="0.48" right="0.48" top="0.65" bottom="0.5" header="0.5" footer="0.5"/>
  <pageSetup scale="73" orientation="landscape" r:id="rId1"/>
  <headerFooter scaleWithDoc="0" alignWithMargins="0">
    <oddHeader>&amp;RExh. MTT-2</oddHeader>
    <oddFooter>&amp;R&amp;12Page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0"/>
  <sheetViews>
    <sheetView zoomScale="90" zoomScaleNormal="90" workbookViewId="0">
      <selection activeCell="J18" sqref="J18"/>
    </sheetView>
  </sheetViews>
  <sheetFormatPr defaultColWidth="8.85546875" defaultRowHeight="12.75"/>
  <cols>
    <col min="1" max="1" width="3" style="124" customWidth="1"/>
    <col min="2" max="2" width="3" style="62" customWidth="1"/>
    <col min="3" max="3" width="52" style="62" customWidth="1"/>
    <col min="4" max="4" width="12.42578125" style="62" customWidth="1"/>
    <col min="5" max="5" width="12.28515625" style="62" customWidth="1"/>
    <col min="6" max="6" width="13.42578125" style="62" customWidth="1"/>
    <col min="7" max="7" width="2.7109375" style="62" customWidth="1"/>
    <col min="8" max="8" width="13.42578125" style="62" customWidth="1"/>
    <col min="9" max="9" width="10.7109375" style="62" customWidth="1"/>
    <col min="10" max="10" width="11.28515625" style="62" customWidth="1"/>
    <col min="11" max="11" width="2.7109375" style="62" customWidth="1"/>
    <col min="12" max="12" width="13.42578125" style="62" customWidth="1"/>
    <col min="13" max="13" width="10.7109375" style="62" customWidth="1"/>
    <col min="14" max="14" width="12.7109375" style="62" customWidth="1"/>
    <col min="15" max="15" width="2.7109375" style="62" customWidth="1"/>
    <col min="16" max="16" width="14.5703125" style="62" hidden="1" customWidth="1"/>
    <col min="17" max="17" width="10.7109375" style="62" hidden="1" customWidth="1"/>
    <col min="18" max="18" width="14.7109375" style="62" customWidth="1"/>
    <col min="19" max="19" width="2.42578125" style="62" customWidth="1"/>
    <col min="20" max="20" width="16.42578125" style="62" customWidth="1"/>
    <col min="21" max="21" width="3.42578125" style="62" customWidth="1"/>
    <col min="22" max="22" width="12.140625" style="62" customWidth="1"/>
    <col min="23" max="23" width="9" style="62" bestFit="1" customWidth="1"/>
    <col min="24" max="16384" width="8.85546875" style="62"/>
  </cols>
  <sheetData>
    <row r="1" spans="1:22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22">
      <c r="A2" s="353" t="s">
        <v>183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</row>
    <row r="3" spans="1:22">
      <c r="A3" s="152"/>
      <c r="B3" s="343" t="s">
        <v>101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T3" s="63"/>
      <c r="U3" s="63"/>
      <c r="V3" s="63"/>
    </row>
    <row r="4" spans="1:22" ht="6.75" customHeight="1">
      <c r="A4" s="152"/>
      <c r="B4" s="126"/>
      <c r="C4" s="126"/>
      <c r="D4" s="126"/>
      <c r="E4" s="126"/>
      <c r="F4" s="126"/>
      <c r="G4" s="126"/>
      <c r="H4" s="126"/>
      <c r="I4" s="126"/>
      <c r="J4" s="127"/>
      <c r="K4" s="127"/>
      <c r="L4" s="127"/>
      <c r="M4" s="127"/>
      <c r="N4" s="127"/>
      <c r="O4" s="127"/>
      <c r="P4" s="127"/>
      <c r="Q4" s="127"/>
      <c r="T4" s="63"/>
      <c r="U4" s="63"/>
      <c r="V4" s="63"/>
    </row>
    <row r="5" spans="1:22" ht="55.5" customHeight="1">
      <c r="A5" s="153"/>
      <c r="B5" s="127"/>
      <c r="C5" s="154"/>
      <c r="D5" s="155" t="s">
        <v>126</v>
      </c>
      <c r="E5" s="155" t="s">
        <v>127</v>
      </c>
      <c r="F5" s="155" t="s">
        <v>102</v>
      </c>
      <c r="G5" s="155"/>
      <c r="H5" s="155" t="s">
        <v>128</v>
      </c>
      <c r="I5" s="279" t="s">
        <v>184</v>
      </c>
      <c r="J5" s="155" t="s">
        <v>103</v>
      </c>
      <c r="K5" s="155"/>
      <c r="L5" s="155" t="s">
        <v>164</v>
      </c>
      <c r="M5" s="279" t="s">
        <v>185</v>
      </c>
      <c r="N5" s="155" t="s">
        <v>103</v>
      </c>
      <c r="O5" s="155"/>
      <c r="P5" s="155" t="s">
        <v>165</v>
      </c>
      <c r="Q5" s="155" t="s">
        <v>166</v>
      </c>
      <c r="R5" s="220"/>
      <c r="T5" s="156"/>
      <c r="U5" s="63"/>
      <c r="V5" s="63"/>
    </row>
    <row r="6" spans="1:22" ht="12.75" customHeight="1">
      <c r="A6" s="153"/>
      <c r="B6" s="127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T6" s="156"/>
      <c r="U6" s="63"/>
      <c r="V6" s="63"/>
    </row>
    <row r="7" spans="1:22" ht="12.75" customHeight="1">
      <c r="A7" s="157" t="s">
        <v>129</v>
      </c>
      <c r="B7" s="127"/>
      <c r="C7" s="154"/>
      <c r="D7" s="158">
        <v>120000</v>
      </c>
      <c r="E7" s="155"/>
      <c r="F7" s="158">
        <f>+H7-D7</f>
        <v>-20000</v>
      </c>
      <c r="G7" s="159" t="s">
        <v>106</v>
      </c>
      <c r="H7" s="158">
        <f>168799-68799</f>
        <v>100000</v>
      </c>
      <c r="I7" s="155"/>
      <c r="J7" s="158"/>
      <c r="K7" s="155"/>
      <c r="L7" s="158">
        <f>+H7+J7</f>
        <v>100000</v>
      </c>
      <c r="M7" s="155"/>
      <c r="N7" s="158"/>
      <c r="O7" s="155"/>
      <c r="P7" s="158">
        <v>100000</v>
      </c>
      <c r="Q7" s="158"/>
      <c r="T7" s="156"/>
      <c r="U7" s="63"/>
      <c r="V7" s="63"/>
    </row>
    <row r="8" spans="1:22" ht="12.75" customHeight="1">
      <c r="A8" s="153"/>
      <c r="B8" s="127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T8" s="156"/>
      <c r="U8" s="63"/>
      <c r="V8" s="63"/>
    </row>
    <row r="9" spans="1:22">
      <c r="A9" s="344" t="s">
        <v>104</v>
      </c>
      <c r="B9" s="344"/>
      <c r="C9" s="344"/>
      <c r="D9" s="344"/>
      <c r="E9" s="344"/>
      <c r="F9" s="344"/>
      <c r="G9" s="344"/>
      <c r="H9" s="344"/>
      <c r="I9" s="160"/>
      <c r="J9" s="158"/>
      <c r="K9" s="158"/>
      <c r="L9" s="158"/>
      <c r="M9" s="160"/>
      <c r="N9" s="127"/>
      <c r="O9" s="127"/>
      <c r="P9" s="127"/>
      <c r="Q9" s="127"/>
      <c r="T9" s="63"/>
      <c r="U9" s="63"/>
      <c r="V9" s="63"/>
    </row>
    <row r="10" spans="1:22" ht="6" customHeight="1">
      <c r="A10" s="152"/>
      <c r="B10" s="127"/>
      <c r="C10" s="127"/>
      <c r="D10" s="159"/>
      <c r="E10" s="159"/>
      <c r="F10" s="126"/>
      <c r="G10" s="126"/>
      <c r="H10" s="159"/>
      <c r="I10" s="159"/>
      <c r="J10" s="158"/>
      <c r="K10" s="158"/>
      <c r="L10" s="158"/>
      <c r="M10" s="159"/>
      <c r="N10" s="127"/>
      <c r="O10" s="127"/>
      <c r="P10" s="127"/>
      <c r="Q10" s="127"/>
      <c r="T10" s="63"/>
      <c r="U10" s="63"/>
      <c r="V10" s="63"/>
    </row>
    <row r="11" spans="1:22">
      <c r="A11" s="152"/>
      <c r="B11" s="127"/>
      <c r="C11" s="127" t="s">
        <v>105</v>
      </c>
      <c r="D11" s="161">
        <v>1678717</v>
      </c>
      <c r="E11" s="161"/>
      <c r="F11" s="282">
        <f>-75000-15000-65435+792+10639+3287</f>
        <v>-140717</v>
      </c>
      <c r="G11" s="162" t="s">
        <v>108</v>
      </c>
      <c r="H11" s="161">
        <f>+D11+F11</f>
        <v>1538000</v>
      </c>
      <c r="I11" s="161"/>
      <c r="J11" s="161">
        <v>80000</v>
      </c>
      <c r="K11" s="127" t="s">
        <v>143</v>
      </c>
      <c r="L11" s="161">
        <f>+H11+J11</f>
        <v>1618000</v>
      </c>
      <c r="M11" s="161"/>
      <c r="N11" s="161"/>
      <c r="O11" s="127"/>
      <c r="P11" s="161">
        <f>+L11+N11</f>
        <v>1618000</v>
      </c>
      <c r="Q11" s="161"/>
      <c r="T11" s="63"/>
      <c r="U11" s="63"/>
      <c r="V11" s="63"/>
    </row>
    <row r="12" spans="1:22">
      <c r="A12" s="152"/>
      <c r="B12" s="127"/>
      <c r="C12" s="127" t="s">
        <v>131</v>
      </c>
      <c r="D12" s="158">
        <v>3287</v>
      </c>
      <c r="E12" s="158"/>
      <c r="F12" s="158">
        <v>-3287</v>
      </c>
      <c r="G12" s="163" t="s">
        <v>112</v>
      </c>
      <c r="H12" s="158">
        <f>+D12+F12</f>
        <v>0</v>
      </c>
      <c r="I12" s="158"/>
      <c r="J12" s="158"/>
      <c r="K12" s="127"/>
      <c r="L12" s="158">
        <f>+H12+J12</f>
        <v>0</v>
      </c>
      <c r="M12" s="158"/>
      <c r="N12" s="158"/>
      <c r="O12" s="158"/>
      <c r="P12" s="158">
        <f>+L12+N12</f>
        <v>0</v>
      </c>
      <c r="Q12" s="158"/>
      <c r="T12" s="63"/>
      <c r="U12" s="63"/>
      <c r="V12" s="63"/>
    </row>
    <row r="13" spans="1:22" ht="15.75">
      <c r="A13" s="152"/>
      <c r="B13" s="127"/>
      <c r="C13" s="127" t="s">
        <v>132</v>
      </c>
      <c r="D13" s="158">
        <v>51547</v>
      </c>
      <c r="E13" s="158"/>
      <c r="F13" s="158">
        <v>-11547</v>
      </c>
      <c r="G13" s="163" t="s">
        <v>107</v>
      </c>
      <c r="H13" s="158">
        <f>+D13+F13</f>
        <v>40000</v>
      </c>
      <c r="I13" s="158"/>
      <c r="J13" s="158"/>
      <c r="K13" s="163"/>
      <c r="L13" s="158">
        <f>+H13+J13</f>
        <v>40000</v>
      </c>
      <c r="M13" s="158"/>
      <c r="N13" s="158"/>
      <c r="O13" s="158"/>
      <c r="P13" s="158">
        <f>+L13+N13</f>
        <v>40000</v>
      </c>
      <c r="Q13" s="158"/>
      <c r="T13" s="164"/>
      <c r="U13" s="63"/>
      <c r="V13" s="63"/>
    </row>
    <row r="14" spans="1:22" ht="13.5" thickBot="1">
      <c r="A14" s="152"/>
      <c r="B14" s="127"/>
      <c r="C14" s="127" t="s">
        <v>109</v>
      </c>
      <c r="D14" s="165">
        <f>SUM(D11:D13)</f>
        <v>1733551</v>
      </c>
      <c r="E14" s="166">
        <f>(D14+D7)/(D14+D7+D18)</f>
        <v>0.52924153936380836</v>
      </c>
      <c r="F14" s="165">
        <f>SUM(F11:F13)</f>
        <v>-155551</v>
      </c>
      <c r="G14" s="162"/>
      <c r="H14" s="165">
        <f>SUM(H7:H13)</f>
        <v>1678000</v>
      </c>
      <c r="I14" s="281">
        <f>H14/(H14+H18)</f>
        <v>0.51647756066339212</v>
      </c>
      <c r="J14" s="165">
        <f>SUM(J7:J13)</f>
        <v>80000</v>
      </c>
      <c r="K14" s="162"/>
      <c r="L14" s="165">
        <f>SUM(L7:L13)</f>
        <v>1758000</v>
      </c>
      <c r="M14" s="281">
        <f>L14/(L14+L18)</f>
        <v>0.50844838736888875</v>
      </c>
      <c r="N14" s="165">
        <f>SUM(N11:N13)</f>
        <v>0</v>
      </c>
      <c r="O14" s="165"/>
      <c r="P14" s="165">
        <f>SUM(P11:P13)</f>
        <v>1658000</v>
      </c>
      <c r="Q14" s="166">
        <f>P14/(P14+P18)</f>
        <v>0.49380832239869915</v>
      </c>
      <c r="T14" s="133"/>
      <c r="U14" s="63"/>
      <c r="V14" s="63"/>
    </row>
    <row r="15" spans="1:22" ht="13.5" thickTop="1">
      <c r="A15" s="152"/>
      <c r="B15" s="127"/>
      <c r="C15" s="127"/>
      <c r="D15" s="163"/>
      <c r="E15" s="163"/>
      <c r="F15" s="163"/>
      <c r="G15" s="163"/>
      <c r="H15" s="163"/>
      <c r="I15" s="163"/>
      <c r="J15" s="127"/>
      <c r="K15" s="127"/>
      <c r="L15" s="183"/>
      <c r="M15" s="167"/>
      <c r="N15" s="127"/>
      <c r="O15" s="127"/>
      <c r="P15" s="127"/>
      <c r="Q15" s="167"/>
      <c r="T15" s="133"/>
      <c r="U15" s="63"/>
      <c r="V15" s="63"/>
    </row>
    <row r="16" spans="1:22">
      <c r="A16" s="344" t="s">
        <v>110</v>
      </c>
      <c r="B16" s="344"/>
      <c r="C16" s="344"/>
      <c r="D16" s="344"/>
      <c r="E16" s="344"/>
      <c r="F16" s="344"/>
      <c r="G16" s="344"/>
      <c r="H16" s="344"/>
      <c r="I16" s="168"/>
      <c r="J16" s="127"/>
      <c r="K16" s="127"/>
      <c r="L16" s="127"/>
      <c r="M16" s="168"/>
      <c r="N16" s="127"/>
      <c r="O16" s="127"/>
      <c r="P16" s="127"/>
      <c r="Q16" s="168"/>
      <c r="T16" s="63"/>
      <c r="U16" s="63"/>
      <c r="V16" s="63"/>
    </row>
    <row r="17" spans="1:22" ht="6.75" customHeight="1">
      <c r="A17" s="152"/>
      <c r="B17" s="127"/>
      <c r="C17" s="169"/>
      <c r="D17" s="126"/>
      <c r="E17" s="126"/>
      <c r="F17" s="126"/>
      <c r="G17" s="170"/>
      <c r="H17" s="159"/>
      <c r="I17" s="171"/>
      <c r="J17" s="127"/>
      <c r="K17" s="127"/>
      <c r="L17" s="127"/>
      <c r="M17" s="171"/>
      <c r="N17" s="127"/>
      <c r="O17" s="127"/>
      <c r="P17" s="127"/>
      <c r="Q17" s="171"/>
      <c r="T17" s="63"/>
      <c r="U17" s="63"/>
      <c r="V17" s="63"/>
    </row>
    <row r="18" spans="1:22" ht="13.5" thickBot="1">
      <c r="A18" s="152"/>
      <c r="B18" s="127"/>
      <c r="C18" s="127" t="s">
        <v>111</v>
      </c>
      <c r="D18" s="172">
        <v>1648727</v>
      </c>
      <c r="E18" s="283">
        <f>D18/(D18+D14+D7)</f>
        <v>0.47075846063619164</v>
      </c>
      <c r="F18" s="172">
        <f>+D43</f>
        <v>-77795.917989999987</v>
      </c>
      <c r="G18" s="162" t="s">
        <v>113</v>
      </c>
      <c r="H18" s="172">
        <f>+D18+F18</f>
        <v>1570931.08201</v>
      </c>
      <c r="I18" s="280">
        <f>H18/(H18+H14)</f>
        <v>0.48352243933660788</v>
      </c>
      <c r="J18" s="172">
        <v>128647</v>
      </c>
      <c r="K18" s="127"/>
      <c r="L18" s="172">
        <f>H18+J18</f>
        <v>1699578.08201</v>
      </c>
      <c r="M18" s="280">
        <f>L18/(L18+L14)</f>
        <v>0.49155161263111119</v>
      </c>
      <c r="N18" s="172"/>
      <c r="O18" s="172"/>
      <c r="P18" s="172">
        <f>+L18+N18</f>
        <v>1699578.08201</v>
      </c>
      <c r="Q18" s="173">
        <f>P18/(P18+P14)</f>
        <v>0.5061916776013009</v>
      </c>
      <c r="T18" s="133"/>
      <c r="U18" s="63"/>
      <c r="V18" s="63"/>
    </row>
    <row r="19" spans="1:22" ht="13.5" thickTop="1">
      <c r="A19" s="152"/>
      <c r="B19" s="127"/>
      <c r="C19" s="127"/>
      <c r="D19" s="163"/>
      <c r="E19" s="163"/>
      <c r="F19" s="163"/>
      <c r="G19" s="163"/>
      <c r="H19" s="163"/>
      <c r="I19" s="163"/>
      <c r="J19" s="128"/>
      <c r="K19" s="128"/>
      <c r="L19" s="174"/>
      <c r="M19" s="127"/>
      <c r="N19" s="127"/>
      <c r="O19" s="127"/>
      <c r="P19" s="127"/>
      <c r="Q19" s="127"/>
      <c r="R19" s="219"/>
      <c r="T19" s="63"/>
      <c r="U19" s="63"/>
      <c r="V19" s="63"/>
    </row>
    <row r="20" spans="1:22" ht="12.75" customHeight="1">
      <c r="A20" s="152"/>
      <c r="B20" s="127" t="s">
        <v>106</v>
      </c>
      <c r="C20" s="340" t="s">
        <v>163</v>
      </c>
      <c r="D20" s="340"/>
      <c r="E20" s="340"/>
      <c r="F20" s="340"/>
      <c r="G20" s="340"/>
      <c r="H20" s="340"/>
      <c r="I20" s="340"/>
      <c r="J20" s="340"/>
      <c r="K20" s="340"/>
      <c r="L20" s="340"/>
      <c r="M20" s="127"/>
      <c r="N20" s="127"/>
      <c r="O20" s="127"/>
      <c r="P20" s="127"/>
      <c r="Q20" s="127"/>
      <c r="T20" s="63"/>
      <c r="U20" s="63"/>
      <c r="V20" s="135"/>
    </row>
    <row r="21" spans="1:22" ht="12.75" customHeight="1">
      <c r="A21" s="152"/>
      <c r="B21" s="127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27"/>
      <c r="N21" s="127"/>
      <c r="O21" s="127"/>
      <c r="P21" s="127"/>
      <c r="Q21" s="127"/>
      <c r="T21" s="63"/>
      <c r="U21" s="63"/>
      <c r="V21" s="135"/>
    </row>
    <row r="22" spans="1:22" ht="44.25" customHeight="1">
      <c r="A22" s="129"/>
      <c r="B22" s="129" t="s">
        <v>108</v>
      </c>
      <c r="C22" s="346" t="s">
        <v>121</v>
      </c>
      <c r="D22" s="346"/>
      <c r="E22" s="346"/>
      <c r="F22" s="346"/>
      <c r="G22" s="346"/>
      <c r="H22" s="346"/>
      <c r="I22" s="346"/>
      <c r="J22" s="346"/>
      <c r="K22" s="346"/>
      <c r="L22" s="346"/>
      <c r="M22" s="127"/>
      <c r="N22" s="127"/>
      <c r="O22" s="127"/>
      <c r="P22" s="127"/>
      <c r="Q22" s="127"/>
      <c r="T22" s="63"/>
      <c r="U22" s="63"/>
      <c r="V22" s="63"/>
    </row>
    <row r="23" spans="1:22" ht="12" customHeight="1">
      <c r="A23" s="129"/>
      <c r="B23" s="129"/>
      <c r="C23" s="176" t="s">
        <v>134</v>
      </c>
      <c r="D23" s="127"/>
      <c r="E23" s="177"/>
      <c r="F23" s="177"/>
      <c r="G23" s="177"/>
      <c r="H23" s="177"/>
      <c r="I23" s="177"/>
      <c r="J23" s="177"/>
      <c r="K23" s="177"/>
      <c r="L23" s="177"/>
      <c r="M23" s="127"/>
      <c r="N23" s="127"/>
      <c r="O23" s="127"/>
      <c r="P23" s="127"/>
      <c r="Q23" s="127"/>
      <c r="T23" s="63"/>
      <c r="U23" s="63"/>
      <c r="V23" s="63"/>
    </row>
    <row r="24" spans="1:22" ht="12" customHeight="1">
      <c r="A24" s="129"/>
      <c r="B24" s="129"/>
      <c r="C24" s="178" t="s">
        <v>135</v>
      </c>
      <c r="D24" s="161">
        <v>-75000</v>
      </c>
      <c r="E24" s="177"/>
      <c r="F24" s="177"/>
      <c r="G24" s="177"/>
      <c r="H24" s="177"/>
      <c r="I24" s="177"/>
      <c r="J24" s="177"/>
      <c r="K24" s="177"/>
      <c r="L24" s="177"/>
      <c r="M24" s="127"/>
      <c r="N24" s="127"/>
      <c r="O24" s="127"/>
      <c r="P24" s="127"/>
      <c r="Q24" s="127"/>
      <c r="T24" s="63"/>
      <c r="U24" s="63"/>
      <c r="V24" s="63"/>
    </row>
    <row r="25" spans="1:22" ht="12" customHeight="1">
      <c r="A25" s="129"/>
      <c r="B25" s="129"/>
      <c r="C25" s="178" t="s">
        <v>136</v>
      </c>
      <c r="D25" s="161">
        <v>-15000</v>
      </c>
      <c r="E25" s="177"/>
      <c r="F25" s="177"/>
      <c r="G25" s="177"/>
      <c r="H25" s="177"/>
      <c r="I25" s="177"/>
      <c r="J25" s="177"/>
      <c r="K25" s="177"/>
      <c r="L25" s="177"/>
      <c r="M25" s="127"/>
      <c r="N25" s="127"/>
      <c r="O25" s="127"/>
      <c r="P25" s="127"/>
      <c r="Q25" s="127"/>
      <c r="T25" s="63"/>
      <c r="U25" s="63"/>
      <c r="V25" s="63"/>
    </row>
    <row r="26" spans="1:22" ht="12" customHeight="1">
      <c r="A26" s="129"/>
      <c r="B26" s="129"/>
      <c r="C26" s="178" t="s">
        <v>137</v>
      </c>
      <c r="D26" s="161">
        <v>-65435</v>
      </c>
      <c r="E26" s="177"/>
      <c r="F26" s="177"/>
      <c r="G26" s="177"/>
      <c r="H26" s="177"/>
      <c r="I26" s="177"/>
      <c r="J26" s="177"/>
      <c r="K26" s="177"/>
      <c r="L26" s="177"/>
      <c r="M26" s="127"/>
      <c r="N26" s="127"/>
      <c r="O26" s="127"/>
      <c r="P26" s="127"/>
      <c r="Q26" s="127"/>
      <c r="T26" s="63"/>
      <c r="U26" s="63"/>
      <c r="V26" s="63"/>
    </row>
    <row r="27" spans="1:22" ht="12" customHeight="1">
      <c r="A27" s="129"/>
      <c r="B27" s="129"/>
      <c r="C27" s="178" t="s">
        <v>138</v>
      </c>
      <c r="D27" s="161">
        <v>792</v>
      </c>
      <c r="E27" s="177"/>
      <c r="F27" s="177"/>
      <c r="G27" s="177"/>
      <c r="H27" s="177"/>
      <c r="I27" s="177"/>
      <c r="J27" s="177"/>
      <c r="K27" s="177"/>
      <c r="L27" s="177"/>
      <c r="M27" s="127"/>
      <c r="N27" s="127"/>
      <c r="O27" s="127"/>
      <c r="P27" s="127"/>
      <c r="Q27" s="127"/>
      <c r="T27" s="63"/>
      <c r="U27" s="63"/>
      <c r="V27" s="63"/>
    </row>
    <row r="28" spans="1:22" ht="12" customHeight="1">
      <c r="A28" s="129"/>
      <c r="B28" s="129"/>
      <c r="C28" s="178" t="s">
        <v>139</v>
      </c>
      <c r="D28" s="161">
        <v>10639</v>
      </c>
      <c r="E28" s="177"/>
      <c r="F28" s="177"/>
      <c r="G28" s="177"/>
      <c r="H28" s="177"/>
      <c r="I28" s="177"/>
      <c r="J28" s="177"/>
      <c r="K28" s="177"/>
      <c r="L28" s="177"/>
      <c r="M28" s="127"/>
      <c r="N28" s="127"/>
      <c r="O28" s="127"/>
      <c r="P28" s="127"/>
      <c r="Q28" s="127"/>
      <c r="T28" s="63"/>
      <c r="U28" s="63"/>
      <c r="V28" s="63"/>
    </row>
    <row r="29" spans="1:22" ht="12" customHeight="1">
      <c r="A29" s="129"/>
      <c r="B29" s="129"/>
      <c r="C29" s="178" t="s">
        <v>140</v>
      </c>
      <c r="D29" s="161">
        <v>0</v>
      </c>
      <c r="E29" s="177"/>
      <c r="F29" s="177"/>
      <c r="G29" s="177"/>
      <c r="H29" s="177"/>
      <c r="I29" s="177"/>
      <c r="J29" s="177"/>
      <c r="K29" s="177"/>
      <c r="L29" s="177"/>
      <c r="M29" s="127"/>
      <c r="N29" s="127"/>
      <c r="O29" s="127"/>
      <c r="P29" s="127"/>
      <c r="Q29" s="127"/>
      <c r="T29" s="63"/>
      <c r="U29" s="63"/>
      <c r="V29" s="63"/>
    </row>
    <row r="30" spans="1:22" ht="12" customHeight="1">
      <c r="A30" s="129"/>
      <c r="B30" s="129"/>
      <c r="C30" s="178" t="s">
        <v>141</v>
      </c>
      <c r="D30" s="161">
        <v>0</v>
      </c>
      <c r="E30" s="177"/>
      <c r="F30" s="177"/>
      <c r="G30" s="177"/>
      <c r="H30" s="177"/>
      <c r="I30" s="177"/>
      <c r="J30" s="177"/>
      <c r="K30" s="177"/>
      <c r="L30" s="177"/>
      <c r="M30" s="127"/>
      <c r="N30" s="127"/>
      <c r="O30" s="127"/>
      <c r="P30" s="127"/>
      <c r="Q30" s="127"/>
      <c r="T30" s="63"/>
      <c r="U30" s="63"/>
      <c r="V30" s="63"/>
    </row>
    <row r="31" spans="1:22" ht="12" customHeight="1">
      <c r="A31" s="129"/>
      <c r="B31" s="129"/>
      <c r="C31" s="178" t="s">
        <v>131</v>
      </c>
      <c r="D31" s="161">
        <v>3287</v>
      </c>
      <c r="E31" s="177"/>
      <c r="F31" s="177"/>
      <c r="G31" s="177"/>
      <c r="H31" s="177"/>
      <c r="I31" s="177"/>
      <c r="J31" s="177"/>
      <c r="K31" s="177"/>
      <c r="L31" s="177"/>
      <c r="M31" s="127"/>
      <c r="N31" s="127"/>
      <c r="O31" s="127"/>
      <c r="P31" s="127"/>
      <c r="Q31" s="127"/>
      <c r="T31" s="63"/>
      <c r="U31" s="63"/>
      <c r="V31" s="63"/>
    </row>
    <row r="32" spans="1:22" ht="12" customHeight="1" thickBot="1">
      <c r="A32" s="129"/>
      <c r="B32" s="129"/>
      <c r="C32" s="179" t="s">
        <v>119</v>
      </c>
      <c r="D32" s="180">
        <f>SUM(D24:D31)</f>
        <v>-140717</v>
      </c>
      <c r="E32" s="177"/>
      <c r="F32" s="177"/>
      <c r="G32" s="177"/>
      <c r="H32" s="177"/>
      <c r="I32" s="177"/>
      <c r="J32" s="177"/>
      <c r="K32" s="177"/>
      <c r="L32" s="177"/>
      <c r="M32" s="127"/>
      <c r="N32" s="127"/>
      <c r="O32" s="127"/>
      <c r="P32" s="127"/>
      <c r="Q32" s="127"/>
      <c r="T32" s="63"/>
      <c r="U32" s="63"/>
      <c r="V32" s="63"/>
    </row>
    <row r="33" spans="1:22" ht="12" customHeight="1">
      <c r="A33" s="129"/>
      <c r="B33" s="129"/>
      <c r="C33" s="179"/>
      <c r="D33" s="181"/>
      <c r="E33" s="177"/>
      <c r="F33" s="177"/>
      <c r="G33" s="177"/>
      <c r="H33" s="177"/>
      <c r="I33" s="177"/>
      <c r="J33" s="177"/>
      <c r="K33" s="177"/>
      <c r="L33" s="177"/>
      <c r="M33" s="127"/>
      <c r="N33" s="127"/>
      <c r="O33" s="127"/>
      <c r="P33" s="127"/>
      <c r="Q33" s="127"/>
      <c r="T33" s="63"/>
      <c r="U33" s="63"/>
      <c r="V33" s="63"/>
    </row>
    <row r="34" spans="1:22" ht="5.25" customHeight="1">
      <c r="A34" s="129"/>
      <c r="B34" s="129"/>
      <c r="C34" s="177"/>
      <c r="D34" s="177"/>
      <c r="E34" s="177"/>
      <c r="F34" s="177"/>
      <c r="G34" s="177"/>
      <c r="H34" s="177"/>
      <c r="I34" s="177"/>
      <c r="J34" s="174"/>
      <c r="K34" s="174"/>
      <c r="L34" s="174"/>
      <c r="M34" s="127"/>
      <c r="N34" s="127"/>
      <c r="O34" s="127"/>
      <c r="P34" s="127"/>
      <c r="Q34" s="127"/>
      <c r="T34" s="63"/>
      <c r="U34" s="63"/>
      <c r="V34" s="63"/>
    </row>
    <row r="35" spans="1:22" ht="12.75" customHeight="1">
      <c r="A35" s="129"/>
      <c r="B35" s="129" t="s">
        <v>112</v>
      </c>
      <c r="C35" s="340" t="s">
        <v>188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127"/>
      <c r="N35" s="127"/>
      <c r="O35" s="127"/>
      <c r="P35" s="127"/>
      <c r="Q35" s="127"/>
      <c r="T35" s="63"/>
      <c r="U35" s="63"/>
      <c r="V35" s="63"/>
    </row>
    <row r="36" spans="1:22" ht="28.5" customHeight="1">
      <c r="A36" s="129"/>
      <c r="B36" s="129" t="s">
        <v>107</v>
      </c>
      <c r="C36" s="346" t="s">
        <v>114</v>
      </c>
      <c r="D36" s="346"/>
      <c r="E36" s="346"/>
      <c r="F36" s="346"/>
      <c r="G36" s="346"/>
      <c r="H36" s="346"/>
      <c r="I36" s="346"/>
      <c r="J36" s="346"/>
      <c r="K36" s="346"/>
      <c r="L36" s="346"/>
      <c r="M36" s="127"/>
      <c r="N36" s="127"/>
      <c r="O36" s="127"/>
      <c r="P36" s="127"/>
      <c r="Q36" s="127"/>
      <c r="T36" s="63"/>
      <c r="U36" s="63"/>
      <c r="V36" s="63"/>
    </row>
    <row r="37" spans="1:22" ht="6.75" customHeight="1">
      <c r="A37" s="129"/>
      <c r="B37" s="129"/>
      <c r="C37" s="177"/>
      <c r="D37" s="177"/>
      <c r="E37" s="177"/>
      <c r="F37" s="177"/>
      <c r="G37" s="177"/>
      <c r="H37" s="177"/>
      <c r="I37" s="177"/>
      <c r="J37" s="127"/>
      <c r="K37" s="127"/>
      <c r="L37" s="127"/>
      <c r="M37" s="127"/>
      <c r="N37" s="127"/>
      <c r="O37" s="127"/>
      <c r="P37" s="127"/>
      <c r="Q37" s="127"/>
      <c r="T37" s="63"/>
      <c r="U37" s="63"/>
      <c r="V37" s="63"/>
    </row>
    <row r="38" spans="1:22" ht="31.15" customHeight="1">
      <c r="A38" s="129"/>
      <c r="B38" s="129" t="s">
        <v>113</v>
      </c>
      <c r="C38" s="346" t="s">
        <v>142</v>
      </c>
      <c r="D38" s="346"/>
      <c r="E38" s="346"/>
      <c r="F38" s="346"/>
      <c r="G38" s="346"/>
      <c r="H38" s="346"/>
      <c r="I38" s="346"/>
      <c r="J38" s="346"/>
      <c r="K38" s="346"/>
      <c r="L38" s="346"/>
      <c r="M38" s="127"/>
      <c r="N38" s="127"/>
      <c r="O38" s="127"/>
      <c r="P38" s="127"/>
      <c r="Q38" s="127"/>
      <c r="T38" s="63"/>
      <c r="U38" s="63"/>
      <c r="V38" s="63"/>
    </row>
    <row r="39" spans="1:22">
      <c r="A39" s="152"/>
      <c r="B39" s="127"/>
      <c r="C39" s="127" t="s">
        <v>115</v>
      </c>
      <c r="D39" s="182">
        <v>42735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T39" s="63"/>
      <c r="U39" s="63"/>
      <c r="V39" s="63"/>
    </row>
    <row r="40" spans="1:22">
      <c r="A40" s="152"/>
      <c r="B40" s="127"/>
      <c r="C40" s="178" t="s">
        <v>116</v>
      </c>
      <c r="D40" s="161">
        <f>15757324.93/1000</f>
        <v>15757.324929999999</v>
      </c>
      <c r="E40" s="161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T40" s="63"/>
      <c r="U40" s="63"/>
      <c r="V40" s="63"/>
    </row>
    <row r="41" spans="1:22">
      <c r="A41" s="152"/>
      <c r="B41" s="127"/>
      <c r="C41" s="178" t="s">
        <v>117</v>
      </c>
      <c r="D41" s="161">
        <v>7567.509</v>
      </c>
      <c r="E41" s="161"/>
      <c r="F41" s="127"/>
      <c r="G41" s="127"/>
      <c r="H41" s="183"/>
      <c r="I41" s="183"/>
      <c r="J41" s="127"/>
      <c r="K41" s="127"/>
      <c r="L41" s="127"/>
      <c r="M41" s="127"/>
      <c r="N41" s="127"/>
      <c r="O41" s="127"/>
      <c r="P41" s="127"/>
      <c r="Q41" s="127"/>
      <c r="T41" s="63"/>
      <c r="U41" s="63"/>
      <c r="V41" s="63"/>
    </row>
    <row r="42" spans="1:22">
      <c r="A42" s="152"/>
      <c r="B42" s="127"/>
      <c r="C42" s="178" t="s">
        <v>118</v>
      </c>
      <c r="D42" s="161">
        <f>-101120751.92/1000</f>
        <v>-101120.75192</v>
      </c>
      <c r="E42" s="161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5"/>
      <c r="T42" s="184"/>
      <c r="U42" s="63"/>
      <c r="V42" s="63"/>
    </row>
    <row r="43" spans="1:22" ht="13.5" thickBot="1">
      <c r="A43" s="152"/>
      <c r="B43" s="127"/>
      <c r="C43" s="179" t="s">
        <v>119</v>
      </c>
      <c r="D43" s="180">
        <f>SUM(D40:D42)</f>
        <v>-77795.917989999987</v>
      </c>
      <c r="E43" s="181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T43" s="63"/>
      <c r="U43" s="63"/>
      <c r="V43" s="63"/>
    </row>
    <row r="44" spans="1:22" ht="12" customHeight="1">
      <c r="A44" s="152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T44" s="63"/>
      <c r="U44" s="63"/>
      <c r="V44" s="63"/>
    </row>
    <row r="45" spans="1:22">
      <c r="A45" s="152"/>
      <c r="B45" s="129" t="s">
        <v>143</v>
      </c>
      <c r="C45" s="346" t="s">
        <v>179</v>
      </c>
      <c r="D45" s="346"/>
      <c r="E45" s="346"/>
      <c r="F45" s="346"/>
      <c r="G45" s="346"/>
      <c r="H45" s="346"/>
      <c r="I45" s="346"/>
      <c r="J45" s="346"/>
      <c r="K45" s="346"/>
      <c r="L45" s="346"/>
      <c r="M45" s="127"/>
      <c r="N45" s="127"/>
      <c r="O45" s="127"/>
      <c r="P45" s="127"/>
      <c r="Q45" s="127"/>
      <c r="T45" s="63"/>
      <c r="U45" s="63"/>
      <c r="V45" s="63"/>
    </row>
    <row r="46" spans="1:22" ht="12.75" customHeight="1">
      <c r="A46" s="152"/>
      <c r="B46" s="129" t="s">
        <v>130</v>
      </c>
      <c r="C46" s="346" t="s">
        <v>175</v>
      </c>
      <c r="D46" s="346"/>
      <c r="E46" s="346"/>
      <c r="F46" s="346"/>
      <c r="G46" s="346"/>
      <c r="H46" s="346"/>
      <c r="I46" s="346"/>
      <c r="J46" s="346"/>
      <c r="K46" s="346"/>
      <c r="L46" s="346"/>
      <c r="M46" s="127"/>
      <c r="N46" s="127"/>
      <c r="O46" s="127"/>
      <c r="P46" s="127"/>
      <c r="Q46" s="127"/>
      <c r="T46" s="63"/>
      <c r="U46" s="63"/>
      <c r="V46" s="63"/>
    </row>
    <row r="47" spans="1:22" ht="12.75" customHeight="1">
      <c r="A47" s="152"/>
      <c r="B47" s="129"/>
      <c r="C47" s="127"/>
      <c r="D47" s="127"/>
      <c r="E47" s="127"/>
      <c r="F47" s="127"/>
      <c r="G47" s="127"/>
      <c r="H47" s="127"/>
      <c r="I47" s="127"/>
      <c r="J47" s="130"/>
      <c r="K47" s="127"/>
      <c r="L47" s="127"/>
      <c r="M47" s="127"/>
      <c r="N47" s="127"/>
      <c r="O47" s="127"/>
      <c r="P47" s="127"/>
      <c r="Q47" s="127"/>
      <c r="T47" s="63"/>
      <c r="U47" s="63"/>
      <c r="V47" s="63"/>
    </row>
    <row r="48" spans="1:22" ht="13.5" thickBot="1">
      <c r="A48" s="152"/>
      <c r="B48" s="129" t="s">
        <v>133</v>
      </c>
      <c r="C48" s="127" t="s">
        <v>120</v>
      </c>
      <c r="D48" s="285">
        <v>43221</v>
      </c>
      <c r="E48" s="127"/>
      <c r="F48" s="285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85"/>
      <c r="T48" s="63"/>
      <c r="U48" s="63"/>
      <c r="V48" s="63"/>
    </row>
    <row r="49" spans="1:23" ht="13.15" customHeight="1">
      <c r="A49" s="152"/>
      <c r="B49" s="127"/>
      <c r="C49" s="354" t="s">
        <v>187</v>
      </c>
      <c r="D49" s="355"/>
      <c r="E49" s="183"/>
      <c r="F49" s="188"/>
      <c r="G49" s="127"/>
      <c r="H49" s="183"/>
      <c r="I49" s="127"/>
      <c r="J49" s="183"/>
      <c r="K49" s="127"/>
      <c r="L49" s="183"/>
      <c r="M49" s="174"/>
      <c r="N49" s="127"/>
      <c r="O49" s="127"/>
      <c r="P49" s="186"/>
      <c r="Q49" s="187"/>
      <c r="S49" s="63"/>
      <c r="T49" s="131"/>
      <c r="U49" s="63"/>
      <c r="V49" s="63"/>
      <c r="W49" s="63"/>
    </row>
    <row r="50" spans="1:23">
      <c r="A50" s="152"/>
      <c r="B50" s="127"/>
      <c r="C50" s="356"/>
      <c r="D50" s="357"/>
      <c r="F50" s="188"/>
      <c r="G50" s="127"/>
      <c r="H50" s="189"/>
      <c r="I50" s="127"/>
      <c r="J50" s="188"/>
      <c r="K50" s="127"/>
      <c r="L50" s="188"/>
      <c r="M50" s="174"/>
      <c r="N50" s="127"/>
      <c r="O50" s="127"/>
      <c r="P50" s="188"/>
      <c r="Q50" s="190"/>
      <c r="R50" s="132"/>
      <c r="S50" s="63"/>
      <c r="T50" s="133"/>
      <c r="U50" s="63"/>
      <c r="V50" s="63"/>
      <c r="W50" s="134"/>
    </row>
    <row r="51" spans="1:23" ht="16.5" thickBot="1">
      <c r="A51" s="152"/>
      <c r="B51" s="14"/>
      <c r="C51" s="358"/>
      <c r="D51" s="359"/>
      <c r="E51" s="188"/>
      <c r="F51" s="181"/>
      <c r="G51" s="127"/>
      <c r="H51" s="183"/>
      <c r="I51" s="127"/>
      <c r="J51" s="188"/>
      <c r="K51" s="127"/>
      <c r="L51" s="188"/>
      <c r="M51" s="174"/>
      <c r="N51" s="127"/>
      <c r="O51" s="127"/>
      <c r="P51" s="188"/>
      <c r="Q51" s="191"/>
      <c r="R51" s="132"/>
      <c r="S51" s="63"/>
      <c r="T51" s="133"/>
      <c r="U51" s="63"/>
      <c r="V51" s="63"/>
      <c r="W51" s="63"/>
    </row>
    <row r="52" spans="1:23">
      <c r="L52" s="63"/>
      <c r="M52" s="63"/>
      <c r="N52" s="63"/>
      <c r="O52" s="63"/>
      <c r="P52" s="133"/>
      <c r="Q52" s="135"/>
      <c r="R52" s="132"/>
      <c r="S52" s="63"/>
      <c r="T52" s="133"/>
      <c r="U52" s="63"/>
      <c r="V52" s="63"/>
      <c r="W52" s="63"/>
    </row>
    <row r="53" spans="1:23" hidden="1"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63"/>
      <c r="N53" s="63"/>
      <c r="O53" s="63"/>
      <c r="P53" s="133"/>
      <c r="Q53" s="135"/>
      <c r="R53" s="132"/>
      <c r="S53" s="63"/>
      <c r="T53" s="133"/>
      <c r="U53" s="63"/>
      <c r="V53" s="63"/>
      <c r="W53" s="63"/>
    </row>
    <row r="54" spans="1:23" hidden="1">
      <c r="D54" s="62">
        <f>1143715-1075281</f>
        <v>68434</v>
      </c>
      <c r="M54" s="63"/>
      <c r="N54" s="63"/>
      <c r="O54" s="63"/>
      <c r="P54" s="133"/>
      <c r="Q54" s="135"/>
      <c r="R54" s="134"/>
      <c r="S54" s="63"/>
      <c r="T54" s="133"/>
      <c r="U54" s="63"/>
      <c r="V54" s="63"/>
      <c r="W54" s="63"/>
    </row>
    <row r="55" spans="1:23" hidden="1">
      <c r="D55" s="62">
        <f>647208-581014</f>
        <v>66194</v>
      </c>
      <c r="M55" s="63"/>
      <c r="N55" s="63"/>
      <c r="O55" s="63"/>
      <c r="P55" s="133"/>
      <c r="Q55" s="135"/>
      <c r="R55" s="135"/>
      <c r="S55" s="63"/>
      <c r="T55" s="63"/>
      <c r="U55" s="63"/>
      <c r="V55" s="134"/>
      <c r="W55" s="134"/>
    </row>
    <row r="56" spans="1:23" hidden="1">
      <c r="D56" s="63">
        <f>16642-15757</f>
        <v>885</v>
      </c>
      <c r="J56" s="63"/>
      <c r="L56" s="63"/>
      <c r="M56" s="63"/>
      <c r="N56" s="63"/>
      <c r="O56" s="63"/>
      <c r="P56" s="133"/>
      <c r="S56" s="63"/>
      <c r="T56" s="133"/>
      <c r="U56" s="63"/>
      <c r="V56" s="63"/>
      <c r="W56" s="63"/>
    </row>
    <row r="57" spans="1:23" hidden="1">
      <c r="D57" s="62">
        <f>+D54+D55+D56</f>
        <v>135513</v>
      </c>
      <c r="M57" s="63"/>
      <c r="N57" s="136"/>
      <c r="O57" s="136"/>
      <c r="P57" s="63"/>
      <c r="Q57" s="135"/>
      <c r="R57" s="63"/>
      <c r="S57" s="63"/>
      <c r="T57" s="63"/>
      <c r="U57" s="63"/>
      <c r="V57" s="63"/>
      <c r="W57" s="63"/>
    </row>
    <row r="58" spans="1:23" hidden="1">
      <c r="L58" s="63"/>
      <c r="M58" s="63"/>
      <c r="N58" s="63"/>
      <c r="O58" s="63"/>
      <c r="P58" s="192"/>
      <c r="Q58" s="63"/>
      <c r="R58" s="63"/>
      <c r="S58" s="63"/>
      <c r="T58" s="63"/>
      <c r="U58" s="63"/>
      <c r="V58" s="134"/>
      <c r="W58" s="63"/>
    </row>
    <row r="59" spans="1:23" hidden="1">
      <c r="L59" s="63"/>
      <c r="M59" s="63"/>
      <c r="N59" s="63"/>
      <c r="O59" s="63"/>
      <c r="P59" s="135"/>
      <c r="Q59" s="135"/>
      <c r="R59" s="134"/>
      <c r="S59" s="63"/>
      <c r="T59" s="63"/>
      <c r="U59" s="63"/>
      <c r="V59" s="63"/>
      <c r="W59" s="63"/>
    </row>
    <row r="60" spans="1:23">
      <c r="L60" s="63"/>
      <c r="M60" s="63"/>
      <c r="N60" s="63"/>
      <c r="O60" s="63"/>
      <c r="P60" s="135"/>
      <c r="Q60" s="135"/>
      <c r="R60" s="134"/>
      <c r="S60" s="63"/>
      <c r="T60" s="63"/>
      <c r="U60" s="134"/>
      <c r="V60" s="134"/>
      <c r="W60" s="63"/>
    </row>
    <row r="61" spans="1:23">
      <c r="L61" s="63"/>
      <c r="M61" s="63"/>
      <c r="N61" s="63"/>
      <c r="O61" s="63"/>
      <c r="P61" s="135"/>
      <c r="Q61" s="135"/>
      <c r="R61" s="134"/>
      <c r="S61" s="63"/>
      <c r="T61" s="63"/>
      <c r="U61" s="63"/>
      <c r="V61" s="63"/>
      <c r="W61" s="63"/>
    </row>
    <row r="62" spans="1:23">
      <c r="L62" s="63"/>
      <c r="M62" s="63"/>
      <c r="N62" s="63"/>
      <c r="O62" s="63"/>
      <c r="P62" s="134"/>
      <c r="Q62" s="134"/>
      <c r="R62" s="134"/>
      <c r="S62" s="63"/>
      <c r="T62" s="63"/>
      <c r="U62" s="63"/>
      <c r="V62" s="63"/>
      <c r="W62" s="63"/>
    </row>
    <row r="63" spans="1:23">
      <c r="L63" s="63"/>
      <c r="M63" s="63"/>
      <c r="N63" s="63"/>
      <c r="O63" s="63"/>
      <c r="P63" s="135"/>
      <c r="Q63" s="135"/>
      <c r="R63" s="135"/>
      <c r="S63" s="63"/>
      <c r="T63" s="63"/>
      <c r="U63" s="63"/>
      <c r="V63" s="63"/>
      <c r="W63" s="63"/>
    </row>
    <row r="64" spans="1:23">
      <c r="P64" s="134"/>
      <c r="Q64" s="134"/>
      <c r="R64" s="134"/>
      <c r="T64" s="63"/>
      <c r="U64" s="63"/>
      <c r="V64" s="63"/>
    </row>
    <row r="65" spans="20:22">
      <c r="T65" s="63"/>
      <c r="U65" s="63"/>
      <c r="V65" s="63"/>
    </row>
    <row r="66" spans="20:22">
      <c r="T66" s="63"/>
      <c r="U66" s="63"/>
      <c r="V66" s="63"/>
    </row>
    <row r="67" spans="20:22">
      <c r="T67" s="63"/>
      <c r="U67" s="63"/>
      <c r="V67" s="63"/>
    </row>
    <row r="68" spans="20:22">
      <c r="T68" s="63"/>
      <c r="U68" s="63"/>
      <c r="V68" s="63"/>
    </row>
    <row r="69" spans="20:22">
      <c r="T69" s="63"/>
      <c r="U69" s="63"/>
      <c r="V69" s="63"/>
    </row>
    <row r="70" spans="20:22">
      <c r="T70" s="63"/>
      <c r="U70" s="63"/>
      <c r="V70" s="63"/>
    </row>
  </sheetData>
  <mergeCells count="14">
    <mergeCell ref="C53:L53"/>
    <mergeCell ref="C22:L22"/>
    <mergeCell ref="C35:L35"/>
    <mergeCell ref="C36:L36"/>
    <mergeCell ref="C38:L38"/>
    <mergeCell ref="C45:L45"/>
    <mergeCell ref="C46:L46"/>
    <mergeCell ref="C49:D51"/>
    <mergeCell ref="C20:L20"/>
    <mergeCell ref="A1:Q1"/>
    <mergeCell ref="A2:Q2"/>
    <mergeCell ref="B3:Q3"/>
    <mergeCell ref="A9:H9"/>
    <mergeCell ref="A16:H16"/>
  </mergeCells>
  <pageMargins left="0.48" right="0.48" top="0.65" bottom="0.5" header="0.5" footer="0.5"/>
  <pageSetup scale="74" orientation="landscape" r:id="rId1"/>
  <headerFooter scaleWithDoc="0" alignWithMargins="0">
    <oddHeader>&amp;RExh. MTT-2</oddHeader>
    <oddFooter>&amp;R&amp;12Page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923114-8A51-467F-B8FB-F0517251933A}"/>
</file>

<file path=customXml/itemProps2.xml><?xml version="1.0" encoding="utf-8"?>
<ds:datastoreItem xmlns:ds="http://schemas.openxmlformats.org/officeDocument/2006/customXml" ds:itemID="{2AEA185F-42AC-4D90-9D99-A8F1F29BC121}"/>
</file>

<file path=customXml/itemProps3.xml><?xml version="1.0" encoding="utf-8"?>
<ds:datastoreItem xmlns:ds="http://schemas.openxmlformats.org/officeDocument/2006/customXml" ds:itemID="{866330B4-9EFB-468F-987D-90A6EAB48A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073307-83E1-4953-B281-2EE336C02A6C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Exhibit MPG-6</vt:lpstr>
      <vt:lpstr>Exhibit No. Page 1</vt:lpstr>
      <vt:lpstr>Exhibit No. Page 2</vt:lpstr>
      <vt:lpstr>Exhibit No. 5_1_18 Page 4</vt:lpstr>
      <vt:lpstr>Exhibit No. 5_1_18 Page 5</vt:lpstr>
      <vt:lpstr>Exhibit No. (notes) WO ST Debt</vt:lpstr>
      <vt:lpstr>Exhibit No. (notes)</vt:lpstr>
      <vt:lpstr>'Exhibit MPG-6'!Print_Area</vt:lpstr>
      <vt:lpstr>'Exhibit No. Page 2'!Print_Area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dll7906</dc:creator>
  <cp:lastModifiedBy>Monet Covington</cp:lastModifiedBy>
  <cp:lastPrinted>2017-10-25T19:37:52Z</cp:lastPrinted>
  <dcterms:created xsi:type="dcterms:W3CDTF">2012-02-20T21:42:40Z</dcterms:created>
  <dcterms:modified xsi:type="dcterms:W3CDTF">2017-10-26T16:14:20Z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{A44787D4-0540-4523-9961-78E4036D8C6D}">
    <vt:lpwstr>{D8AC0C58-9119-4BAD-87F8-8F0016751BE2}</vt:lpwstr>
  </property>
  <property fmtid="{D5CDD505-2E9C-101B-9397-08002B2CF9AE}" pid="5" name="IsEFSEC">
    <vt:bool>false</vt:bool>
  </property>
</Properties>
</file>