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stdpt2\RPL\GrpRevnu\PUBLIC\# 2024 GRC\01 Original Filing\RevReq-COS-Exhibits\"/>
    </mc:Choice>
  </mc:AlternateContent>
  <xr:revisionPtr revIDLastSave="0" documentId="13_ncr:1_{66C52C8B-D938-4AFF-BDC7-871423710BF1}" xr6:coauthVersionLast="47" xr6:coauthVersionMax="47" xr10:uidLastSave="{00000000-0000-0000-0000-000000000000}"/>
  <bookViews>
    <workbookView xWindow="3495" yWindow="1245" windowWidth="25230" windowHeight="13770" xr2:uid="{8E01B6D5-5424-4655-9469-67040837004F}"/>
  </bookViews>
  <sheets>
    <sheet name="Exh CTM-11 (Low Income Funding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G6" i="1"/>
  <c r="H6" i="1"/>
  <c r="H13" i="1" s="1"/>
  <c r="K6" i="1"/>
  <c r="K13" i="1" s="1"/>
  <c r="K20" i="1" s="1"/>
  <c r="G9" i="1"/>
  <c r="J9" i="1" s="1"/>
  <c r="H9" i="1"/>
  <c r="K9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B10" i="1"/>
  <c r="J12" i="1"/>
  <c r="B13" i="1"/>
  <c r="D13" i="1"/>
  <c r="E13" i="1"/>
  <c r="G13" i="1"/>
  <c r="J13" i="1"/>
  <c r="B14" i="1"/>
  <c r="B21" i="1" s="1"/>
  <c r="D14" i="1"/>
  <c r="E14" i="1"/>
  <c r="G14" i="1"/>
  <c r="H14" i="1"/>
  <c r="J14" i="1"/>
  <c r="K14" i="1"/>
  <c r="G16" i="1"/>
  <c r="J16" i="1" s="1"/>
  <c r="H16" i="1"/>
  <c r="K16" i="1" s="1"/>
  <c r="B17" i="1"/>
  <c r="J19" i="1"/>
  <c r="B20" i="1"/>
  <c r="J20" i="1"/>
  <c r="J21" i="1"/>
  <c r="K21" i="1"/>
  <c r="B22" i="1"/>
  <c r="B23" i="1" s="1"/>
  <c r="J22" i="1" l="1"/>
  <c r="J11" i="1"/>
  <c r="J10" i="1"/>
  <c r="J18" i="1"/>
  <c r="J17" i="1"/>
  <c r="K22" i="1"/>
  <c r="K11" i="1"/>
  <c r="K10" i="1"/>
  <c r="K17" i="1"/>
  <c r="K18" i="1"/>
  <c r="K24" i="1" l="1"/>
  <c r="K23" i="1"/>
  <c r="J23" i="1"/>
  <c r="J24" i="1"/>
</calcChain>
</file>

<file path=xl/sharedStrings.xml><?xml version="1.0" encoding="utf-8"?>
<sst xmlns="http://schemas.openxmlformats.org/spreadsheetml/2006/main" count="37" uniqueCount="28">
  <si>
    <t>Total (Electric and Gas)</t>
  </si>
  <si>
    <t>UG-230695</t>
  </si>
  <si>
    <t>g = a * e</t>
  </si>
  <si>
    <t>f = a * d</t>
  </si>
  <si>
    <t>e = c * 2</t>
  </si>
  <si>
    <t>d = b * 2</t>
  </si>
  <si>
    <t>c</t>
  </si>
  <si>
    <t>b</t>
  </si>
  <si>
    <t>a</t>
  </si>
  <si>
    <r>
      <t>Double of Residential Customer Base Rates Increase</t>
    </r>
    <r>
      <rPr>
        <vertAlign val="superscript"/>
        <sz val="8"/>
        <rFont val="Arial"/>
        <family val="2"/>
      </rPr>
      <t>(2)</t>
    </r>
  </si>
  <si>
    <r>
      <t>Residential Customer Base Rates Increase</t>
    </r>
    <r>
      <rPr>
        <vertAlign val="superscript"/>
        <sz val="8"/>
        <rFont val="Arial"/>
        <family val="2"/>
      </rPr>
      <t>(2)</t>
    </r>
  </si>
  <si>
    <t>Gas</t>
  </si>
  <si>
    <t xml:space="preserve">UE-230694 </t>
  </si>
  <si>
    <t>Program Year beginning Oct 1, 2026</t>
  </si>
  <si>
    <t>Program Year beginning Oct 1, 2025</t>
  </si>
  <si>
    <t>Rate Year 2</t>
  </si>
  <si>
    <t>Rate Year 1</t>
  </si>
  <si>
    <t>Current Schedule 129 Filing Revenue Requirement</t>
  </si>
  <si>
    <t>No.</t>
  </si>
  <si>
    <t>2025-2026</t>
  </si>
  <si>
    <t>2023-2024</t>
  </si>
  <si>
    <t>Line</t>
  </si>
  <si>
    <t>Double of Residential Customer 2024 GRC Revenue Increase</t>
  </si>
  <si>
    <t>Proposed Residential Customer 2024 GRC Revenue Increase</t>
  </si>
  <si>
    <t>Electric</t>
  </si>
  <si>
    <t>Proposed Schedule 129 Low-Income Program Funding Increase</t>
  </si>
  <si>
    <t>Puget Sound Energy</t>
  </si>
  <si>
    <t>2024 General Rate Case Docket No. UE-240004 and UG-240005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</si>
</sst>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_);_(&quot;$&quot;* \(#,##0.0\);_(&quot;$&quot;* &quot;-&quot;??_);_(@_)"/>
    <numFmt numFmtId="165" formatCode="_(&quot;$&quot;* #,##0.00_)&quot;million&quot;;_(&quot;$&quot;* \(#,##0.000\);_(&quot;$&quot;* &quot;-&quot;??_);_(@_)"/>
    <numFmt numFmtId="166" formatCode="_(&quot;$&quot;* #,##0.0_)&quot;million&quot;;_(&quot;$&quot;* \(#,##0.00\);_(&quot;$&quot;* &quot;-&quot;??_);_(@_)"/>
    <numFmt numFmtId="167" formatCode="_(&quot;$&quot;* #,##0_);_(&quot;$&quot;* \(#,##0\);_(&quot;$&quot;* &quot;-&quot;??_);_(@_)"/>
  </numFmts>
  <fonts count="6" x14ac:knownFonts="1">
    <font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0" fontId="2" fillId="0" borderId="0" xfId="0" applyNumberFormat="1" applyFont="1" applyFill="1" applyAlignment="1">
      <alignment horizontal="center"/>
    </xf>
    <xf numFmtId="167" fontId="2" fillId="0" borderId="0" xfId="0" applyNumberFormat="1" applyFont="1" applyFill="1"/>
    <xf numFmtId="166" fontId="2" fillId="0" borderId="0" xfId="0" applyNumberFormat="1" applyFont="1" applyFill="1"/>
    <xf numFmtId="0" fontId="5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/>
    </xf>
    <xf numFmtId="9" fontId="5" fillId="0" borderId="0" xfId="0" applyNumberFormat="1" applyFont="1" applyFill="1" applyAlignment="1">
      <alignment horizontal="center"/>
    </xf>
    <xf numFmtId="9" fontId="5" fillId="0" borderId="0" xfId="0" applyNumberFormat="1" applyFont="1" applyFill="1"/>
    <xf numFmtId="0" fontId="2" fillId="0" borderId="0" xfId="0" applyFont="1" applyFill="1" applyAlignment="1">
      <alignment horizontal="right"/>
    </xf>
    <xf numFmtId="10" fontId="2" fillId="0" borderId="0" xfId="0" applyNumberFormat="1" applyFont="1" applyFill="1"/>
    <xf numFmtId="165" fontId="5" fillId="0" borderId="0" xfId="0" applyNumberFormat="1" applyFont="1" applyFill="1"/>
    <xf numFmtId="10" fontId="5" fillId="0" borderId="0" xfId="1" applyNumberFormat="1" applyFont="1" applyFill="1"/>
    <xf numFmtId="9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53293-CCEA-4F1C-8C72-446CBBAD9568}">
  <sheetPr>
    <pageSetUpPr fitToPage="1"/>
  </sheetPr>
  <dimension ref="A1:U25"/>
  <sheetViews>
    <sheetView tabSelected="1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5" sqref="G15"/>
    </sheetView>
  </sheetViews>
  <sheetFormatPr defaultColWidth="8.625" defaultRowHeight="11.25" x14ac:dyDescent="0.2"/>
  <cols>
    <col min="1" max="1" width="4.5" style="1" bestFit="1" customWidth="1"/>
    <col min="2" max="2" width="21.375" style="1" customWidth="1"/>
    <col min="3" max="3" width="7.875" style="1" bestFit="1" customWidth="1"/>
    <col min="4" max="5" width="11.75" style="1" customWidth="1"/>
    <col min="6" max="6" width="1" style="1" customWidth="1"/>
    <col min="7" max="8" width="11.75" style="1" customWidth="1"/>
    <col min="9" max="9" width="1" style="1" customWidth="1"/>
    <col min="10" max="11" width="13.75" style="1" customWidth="1"/>
    <col min="12" max="16384" width="8.625" style="1"/>
  </cols>
  <sheetData>
    <row r="1" spans="1:21" x14ac:dyDescent="0.2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">
      <c r="A2" s="20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"/>
      <c r="M2" s="3"/>
      <c r="N2" s="3"/>
      <c r="O2" s="3"/>
      <c r="P2" s="3"/>
      <c r="Q2" s="3"/>
      <c r="R2" s="3"/>
      <c r="S2" s="3"/>
      <c r="T2" s="3"/>
      <c r="U2" s="3"/>
    </row>
    <row r="3" spans="1:21" x14ac:dyDescent="0.2">
      <c r="A3" s="21" t="s">
        <v>25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2.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3"/>
      <c r="O4" s="3"/>
      <c r="P4" s="3"/>
      <c r="Q4" s="3"/>
      <c r="R4" s="3"/>
      <c r="S4" s="3"/>
      <c r="T4" s="3"/>
      <c r="U4" s="3"/>
    </row>
    <row r="5" spans="1:21" s="4" customFormat="1" ht="33" customHeight="1" x14ac:dyDescent="0.2">
      <c r="B5" s="5" t="s">
        <v>24</v>
      </c>
      <c r="C5" s="6"/>
      <c r="D5" s="7" t="s">
        <v>23</v>
      </c>
      <c r="E5" s="7"/>
      <c r="F5" s="8"/>
      <c r="G5" s="7" t="s">
        <v>22</v>
      </c>
      <c r="H5" s="7"/>
      <c r="I5" s="8"/>
      <c r="J5" s="7" t="str">
        <f>"Proposed Sch 129 Low-Income Program Funding Increase - "&amp;B5</f>
        <v>Proposed Sch 129 Low-Income Program Funding Increase - Electric</v>
      </c>
      <c r="K5" s="7"/>
    </row>
    <row r="6" spans="1:21" s="4" customFormat="1" ht="12.6" customHeight="1" x14ac:dyDescent="0.2">
      <c r="A6" s="5" t="s">
        <v>21</v>
      </c>
      <c r="B6" s="5" t="s">
        <v>20</v>
      </c>
      <c r="C6" s="5"/>
      <c r="D6" s="5">
        <v>2025</v>
      </c>
      <c r="E6" s="5">
        <v>2026</v>
      </c>
      <c r="F6" s="5"/>
      <c r="G6" s="5">
        <f>D6</f>
        <v>2025</v>
      </c>
      <c r="H6" s="5">
        <f>E6</f>
        <v>2026</v>
      </c>
      <c r="I6" s="5"/>
      <c r="J6" s="5" t="s">
        <v>19</v>
      </c>
      <c r="K6" s="5" t="str">
        <f>J6</f>
        <v>2025-2026</v>
      </c>
    </row>
    <row r="7" spans="1:21" s="4" customFormat="1" ht="33.75" x14ac:dyDescent="0.2">
      <c r="A7" s="9" t="s">
        <v>18</v>
      </c>
      <c r="B7" s="10" t="s">
        <v>17</v>
      </c>
      <c r="C7" s="5"/>
      <c r="D7" s="9" t="s">
        <v>16</v>
      </c>
      <c r="E7" s="9" t="s">
        <v>15</v>
      </c>
      <c r="F7" s="5"/>
      <c r="G7" s="9" t="s">
        <v>16</v>
      </c>
      <c r="H7" s="9" t="s">
        <v>15</v>
      </c>
      <c r="I7" s="5"/>
      <c r="J7" s="10" t="s">
        <v>14</v>
      </c>
      <c r="K7" s="10" t="s">
        <v>13</v>
      </c>
    </row>
    <row r="8" spans="1:21" ht="12.6" customHeight="1" x14ac:dyDescent="0.2">
      <c r="A8" s="11"/>
      <c r="B8" s="12" t="s">
        <v>8</v>
      </c>
      <c r="C8" s="12"/>
      <c r="D8" s="12" t="s">
        <v>7</v>
      </c>
      <c r="E8" s="12" t="s">
        <v>6</v>
      </c>
      <c r="F8" s="12"/>
      <c r="G8" s="12" t="s">
        <v>5</v>
      </c>
      <c r="H8" s="12" t="s">
        <v>4</v>
      </c>
      <c r="I8" s="12"/>
      <c r="J8" s="12" t="s">
        <v>3</v>
      </c>
      <c r="K8" s="12" t="s">
        <v>2</v>
      </c>
    </row>
    <row r="9" spans="1:21" ht="12.6" customHeight="1" x14ac:dyDescent="0.2">
      <c r="A9" s="12">
        <v>1</v>
      </c>
      <c r="B9" s="14">
        <v>28213758.364430211</v>
      </c>
      <c r="C9" s="19" t="s">
        <v>12</v>
      </c>
      <c r="D9" s="22">
        <v>6.9196999921477667E-2</v>
      </c>
      <c r="E9" s="22">
        <v>9.6414343046233836E-2</v>
      </c>
      <c r="F9" s="23"/>
      <c r="G9" s="13">
        <f>D9*2</f>
        <v>0.13839399984295533</v>
      </c>
      <c r="H9" s="13">
        <f>E9*2</f>
        <v>0.19282868609246767</v>
      </c>
      <c r="I9" s="24"/>
      <c r="J9" s="14">
        <f>$B$9*G9</f>
        <v>3904614.8706561346</v>
      </c>
      <c r="K9" s="14">
        <f>$B$9*H9</f>
        <v>5440421.955143447</v>
      </c>
    </row>
    <row r="10" spans="1:21" ht="12.6" customHeight="1" x14ac:dyDescent="0.2">
      <c r="A10" s="12">
        <f>A9+1</f>
        <v>2</v>
      </c>
      <c r="B10" s="15">
        <f>B9/10^6</f>
        <v>28.213758364430213</v>
      </c>
      <c r="C10" s="25"/>
      <c r="D10" s="26"/>
      <c r="E10" s="26"/>
      <c r="F10" s="25"/>
      <c r="G10" s="26"/>
      <c r="H10" s="26"/>
      <c r="I10" s="16"/>
      <c r="J10" s="27">
        <f>ROUND(J9/10^6,2)</f>
        <v>3.9</v>
      </c>
      <c r="K10" s="27">
        <f>ROUND(K9/10^6,2)</f>
        <v>5.44</v>
      </c>
    </row>
    <row r="11" spans="1:21" ht="12.6" customHeight="1" x14ac:dyDescent="0.2">
      <c r="A11" s="12">
        <f>A10+1</f>
        <v>3</v>
      </c>
      <c r="J11" s="28">
        <f>J9/B9</f>
        <v>0.13839399984295533</v>
      </c>
      <c r="K11" s="28">
        <f>K9/B9</f>
        <v>0.19282868609246767</v>
      </c>
    </row>
    <row r="12" spans="1:21" ht="36" customHeight="1" x14ac:dyDescent="0.2">
      <c r="A12" s="12">
        <f>A11+1</f>
        <v>4</v>
      </c>
      <c r="B12" s="5" t="s">
        <v>11</v>
      </c>
      <c r="C12" s="12"/>
      <c r="D12" s="7" t="s">
        <v>10</v>
      </c>
      <c r="E12" s="7"/>
      <c r="F12" s="12"/>
      <c r="G12" s="7" t="s">
        <v>9</v>
      </c>
      <c r="H12" s="7"/>
      <c r="I12" s="12"/>
      <c r="J12" s="7" t="str">
        <f>"Proposed Sch 129 Low-Income Program Funding Increase - "&amp;B12</f>
        <v>Proposed Sch 129 Low-Income Program Funding Increase - Gas</v>
      </c>
      <c r="K12" s="7"/>
    </row>
    <row r="13" spans="1:21" ht="12.6" customHeight="1" x14ac:dyDescent="0.2">
      <c r="A13" s="12">
        <f>A12+1</f>
        <v>5</v>
      </c>
      <c r="B13" s="5" t="str">
        <f>B6</f>
        <v>2023-2024</v>
      </c>
      <c r="C13" s="17"/>
      <c r="D13" s="5">
        <f>D6</f>
        <v>2025</v>
      </c>
      <c r="E13" s="5">
        <f>E6</f>
        <v>2026</v>
      </c>
      <c r="F13" s="5"/>
      <c r="G13" s="5">
        <f>G6</f>
        <v>2025</v>
      </c>
      <c r="H13" s="5">
        <f>H6</f>
        <v>2026</v>
      </c>
      <c r="I13" s="17"/>
      <c r="J13" s="5" t="str">
        <f>J6</f>
        <v>2025-2026</v>
      </c>
      <c r="K13" s="5" t="str">
        <f>K6</f>
        <v>2025-2026</v>
      </c>
    </row>
    <row r="14" spans="1:21" ht="33.75" x14ac:dyDescent="0.2">
      <c r="A14" s="12">
        <f>A13+1</f>
        <v>6</v>
      </c>
      <c r="B14" s="10" t="str">
        <f>B7</f>
        <v>Current Schedule 129 Filing Revenue Requirement</v>
      </c>
      <c r="C14" s="18"/>
      <c r="D14" s="9" t="str">
        <f>D7</f>
        <v>Rate Year 1</v>
      </c>
      <c r="E14" s="9" t="str">
        <f>E7</f>
        <v>Rate Year 2</v>
      </c>
      <c r="F14" s="9"/>
      <c r="G14" s="9" t="str">
        <f>G7</f>
        <v>Rate Year 1</v>
      </c>
      <c r="H14" s="9" t="str">
        <f>H7</f>
        <v>Rate Year 2</v>
      </c>
      <c r="I14" s="18"/>
      <c r="J14" s="10" t="str">
        <f>J7</f>
        <v>Program Year beginning Oct 1, 2025</v>
      </c>
      <c r="K14" s="10" t="str">
        <f>K7</f>
        <v>Program Year beginning Oct 1, 2026</v>
      </c>
    </row>
    <row r="15" spans="1:21" ht="12.6" customHeight="1" x14ac:dyDescent="0.2">
      <c r="A15" s="12">
        <f>A14+1</f>
        <v>7</v>
      </c>
      <c r="B15" s="12" t="s">
        <v>8</v>
      </c>
      <c r="C15" s="12"/>
      <c r="D15" s="12" t="s">
        <v>7</v>
      </c>
      <c r="E15" s="12" t="s">
        <v>6</v>
      </c>
      <c r="F15" s="12"/>
      <c r="G15" s="12" t="s">
        <v>5</v>
      </c>
      <c r="H15" s="12" t="s">
        <v>4</v>
      </c>
      <c r="I15" s="12"/>
      <c r="J15" s="12" t="s">
        <v>3</v>
      </c>
      <c r="K15" s="12" t="s">
        <v>2</v>
      </c>
    </row>
    <row r="16" spans="1:21" ht="12.6" customHeight="1" x14ac:dyDescent="0.2">
      <c r="A16" s="12">
        <f>A15+1</f>
        <v>8</v>
      </c>
      <c r="B16" s="14">
        <v>4823326.7921621297</v>
      </c>
      <c r="C16" s="19" t="s">
        <v>1</v>
      </c>
      <c r="D16" s="22">
        <v>0.17921111044394789</v>
      </c>
      <c r="E16" s="22">
        <v>1.9518568322983185E-2</v>
      </c>
      <c r="F16" s="29"/>
      <c r="G16" s="13">
        <f>D16*2</f>
        <v>0.35842222088789577</v>
      </c>
      <c r="H16" s="13">
        <f>E16*2</f>
        <v>3.9037136645966371E-2</v>
      </c>
      <c r="I16" s="19"/>
      <c r="J16" s="14">
        <f>$B$16*G16</f>
        <v>1728787.5009148405</v>
      </c>
      <c r="K16" s="14">
        <f>$B$16*H16</f>
        <v>188288.86707378368</v>
      </c>
    </row>
    <row r="17" spans="1:11" ht="12.6" customHeight="1" x14ac:dyDescent="0.2">
      <c r="A17" s="12">
        <f>A16+1</f>
        <v>9</v>
      </c>
      <c r="B17" s="15">
        <f>B16/10^6</f>
        <v>4.8233267921621295</v>
      </c>
      <c r="C17" s="25"/>
      <c r="D17" s="26"/>
      <c r="E17" s="26"/>
      <c r="F17" s="25"/>
      <c r="G17" s="26"/>
      <c r="H17" s="26"/>
      <c r="I17" s="19"/>
      <c r="J17" s="27">
        <f>ROUND(J16/10^6,2)</f>
        <v>1.73</v>
      </c>
      <c r="K17" s="27">
        <f>ROUND(K16/10^6,2)</f>
        <v>0.19</v>
      </c>
    </row>
    <row r="18" spans="1:11" ht="12.6" customHeight="1" x14ac:dyDescent="0.2">
      <c r="A18" s="12">
        <f>A17+1</f>
        <v>10</v>
      </c>
      <c r="J18" s="28">
        <f>J16/B16</f>
        <v>0.35842222088789577</v>
      </c>
      <c r="K18" s="28">
        <f>K16/B16</f>
        <v>3.9037136645966371E-2</v>
      </c>
    </row>
    <row r="19" spans="1:11" ht="45" customHeight="1" x14ac:dyDescent="0.2">
      <c r="A19" s="12">
        <f>A18+1</f>
        <v>11</v>
      </c>
      <c r="B19" s="5" t="s">
        <v>0</v>
      </c>
      <c r="J19" s="7" t="str">
        <f>"Proposed Sch 129 Low-Income Program Funding Increase - "&amp;B19</f>
        <v>Proposed Sch 129 Low-Income Program Funding Increase - Total (Electric and Gas)</v>
      </c>
      <c r="K19" s="7"/>
    </row>
    <row r="20" spans="1:11" ht="12.6" customHeight="1" x14ac:dyDescent="0.2">
      <c r="A20" s="12">
        <f>A19+1</f>
        <v>12</v>
      </c>
      <c r="B20" s="5" t="str">
        <f>$B$6</f>
        <v>2023-2024</v>
      </c>
      <c r="J20" s="5" t="str">
        <f>J13</f>
        <v>2025-2026</v>
      </c>
      <c r="K20" s="5" t="str">
        <f>K13</f>
        <v>2025-2026</v>
      </c>
    </row>
    <row r="21" spans="1:11" ht="35.25" customHeight="1" x14ac:dyDescent="0.2">
      <c r="A21" s="12">
        <f>A20+1</f>
        <v>13</v>
      </c>
      <c r="B21" s="10" t="str">
        <f>B14</f>
        <v>Current Schedule 129 Filing Revenue Requirement</v>
      </c>
      <c r="J21" s="10" t="str">
        <f>J14</f>
        <v>Program Year beginning Oct 1, 2025</v>
      </c>
      <c r="K21" s="10" t="str">
        <f>K14</f>
        <v>Program Year beginning Oct 1, 2026</v>
      </c>
    </row>
    <row r="22" spans="1:11" ht="12.6" customHeight="1" x14ac:dyDescent="0.2">
      <c r="A22" s="12">
        <f>A21+1</f>
        <v>14</v>
      </c>
      <c r="B22" s="14">
        <f>SUM(B9+B16)</f>
        <v>33037085.156592339</v>
      </c>
      <c r="J22" s="14">
        <f>SUM(J9+J16)</f>
        <v>5633402.3715709746</v>
      </c>
      <c r="K22" s="14">
        <f>SUM(K9+K16)</f>
        <v>5628710.8222172307</v>
      </c>
    </row>
    <row r="23" spans="1:11" ht="12.6" customHeight="1" x14ac:dyDescent="0.2">
      <c r="A23" s="12">
        <f>A22+1</f>
        <v>15</v>
      </c>
      <c r="B23" s="15">
        <f>B22/10^6</f>
        <v>33.03708515659234</v>
      </c>
      <c r="J23" s="27">
        <f>ROUND(J22/10^6,2)</f>
        <v>5.63</v>
      </c>
      <c r="K23" s="27">
        <f>ROUND(K22/10^6,2)</f>
        <v>5.63</v>
      </c>
    </row>
    <row r="24" spans="1:11" ht="12.6" customHeight="1" x14ac:dyDescent="0.2">
      <c r="A24" s="12">
        <f>A23+1</f>
        <v>16</v>
      </c>
      <c r="B24" s="30"/>
      <c r="J24" s="28">
        <f>J22/B22</f>
        <v>0.170517536425179</v>
      </c>
      <c r="K24" s="28">
        <f>K22/B22</f>
        <v>0.17037552785113239</v>
      </c>
    </row>
    <row r="25" spans="1:11" ht="12.6" customHeight="1" x14ac:dyDescent="0.2">
      <c r="B25" s="30"/>
      <c r="J25" s="30"/>
      <c r="K25" s="30"/>
    </row>
  </sheetData>
  <mergeCells count="10">
    <mergeCell ref="A1:K1"/>
    <mergeCell ref="A2:K2"/>
    <mergeCell ref="A3:K3"/>
    <mergeCell ref="J19:K19"/>
    <mergeCell ref="D5:E5"/>
    <mergeCell ref="J5:K5"/>
    <mergeCell ref="D12:E12"/>
    <mergeCell ref="J12:K12"/>
    <mergeCell ref="G5:H5"/>
    <mergeCell ref="G12:H12"/>
  </mergeCells>
  <pageMargins left="0.7" right="0.7" top="0.75" bottom="0.75" header="0.3" footer="0.3"/>
  <pageSetup scale="58" orientation="landscape" r:id="rId1"/>
  <headerFooter>
    <oddFooter>&amp;R&amp;F
&amp;A
&amp;P of &amp;N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A4801E20E0A1144990DA28540514F1C" ma:contentTypeVersion="16" ma:contentTypeDescription="" ma:contentTypeScope="" ma:versionID="d2e5ce1c5de2c4044c27d7ed03a602d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6437C04-3009-4CDC-A039-54C99B3B2AF1}"/>
</file>

<file path=customXml/itemProps2.xml><?xml version="1.0" encoding="utf-8"?>
<ds:datastoreItem xmlns:ds="http://schemas.openxmlformats.org/officeDocument/2006/customXml" ds:itemID="{CCCFFCFD-B7D9-4364-9457-8397F178FC4E}"/>
</file>

<file path=customXml/itemProps3.xml><?xml version="1.0" encoding="utf-8"?>
<ds:datastoreItem xmlns:ds="http://schemas.openxmlformats.org/officeDocument/2006/customXml" ds:itemID="{373C9473-7E4F-43F8-BB37-7F1431E68DC7}"/>
</file>

<file path=customXml/itemProps4.xml><?xml version="1.0" encoding="utf-8"?>
<ds:datastoreItem xmlns:ds="http://schemas.openxmlformats.org/officeDocument/2006/customXml" ds:itemID="{A7075753-A5E7-45B7-95F7-83ACCAED96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 CTM-11 (Low Income Funding)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Zakharova, Elena</dc:creator>
  <cp:lastModifiedBy>Zakharova, Elena</cp:lastModifiedBy>
  <cp:lastPrinted>2024-02-08T19:08:25Z</cp:lastPrinted>
  <dcterms:created xsi:type="dcterms:W3CDTF">2024-02-08T19:07:05Z</dcterms:created>
  <dcterms:modified xsi:type="dcterms:W3CDTF">2024-02-08T19:08:32Z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0x0101006E56B4D1795A2E4DB2F0B01679ED314A00DA4801E20E0A1144990DA28540514F1C</vt:lpwstr>
  </property>
  <property fmtid="{D5CDD505-2E9C-101B-9397-08002B2CF9AE}" pid="3" name="_docset_NoMedatataSyncRequired">
    <vt:lpwstr>False</vt:lpwstr>
  </property>
</Properties>
</file>